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nNGUYEN\Downloads\Water Quality\Iron marine - Document package\Iron marine - Document package\"/>
    </mc:Choice>
  </mc:AlternateContent>
  <xr:revisionPtr revIDLastSave="0" documentId="13_ncr:1_{5079982C-E9CA-479C-A52C-2328FA9B1845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Iron_marine_Toxicity data" sheetId="1" r:id="rId1"/>
  </sheets>
  <definedNames>
    <definedName name="_xlnm._FilterDatabase" localSheetId="0" hidden="1">'Iron_marine_Toxicity data'!$AO$1:$AO$41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9" i="1" l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40" i="1"/>
  <c r="AG41" i="1"/>
  <c r="AG42" i="1"/>
  <c r="AG43" i="1"/>
  <c r="AG44" i="1"/>
  <c r="AG45" i="1"/>
  <c r="AG46" i="1"/>
  <c r="AG47" i="1"/>
  <c r="AG48" i="1"/>
  <c r="AE40" i="1"/>
  <c r="AE41" i="1"/>
  <c r="AE42" i="1"/>
  <c r="AE43" i="1"/>
  <c r="AE44" i="1"/>
  <c r="AE45" i="1"/>
  <c r="AE46" i="1"/>
  <c r="AE47" i="1"/>
  <c r="AE48" i="1"/>
  <c r="AE52" i="1"/>
  <c r="AE53" i="1"/>
  <c r="Z56" i="1"/>
  <c r="Z57" i="1" s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A63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X41" i="1"/>
  <c r="AA41" i="1" s="1"/>
  <c r="AL41" i="1" s="1"/>
  <c r="X42" i="1"/>
  <c r="AA42" i="1" s="1"/>
  <c r="AL42" i="1" s="1"/>
  <c r="X43" i="1"/>
  <c r="AA43" i="1" s="1"/>
  <c r="AL43" i="1" s="1"/>
  <c r="X44" i="1"/>
  <c r="AA44" i="1" s="1"/>
  <c r="AL44" i="1" s="1"/>
  <c r="X45" i="1"/>
  <c r="AA45" i="1" s="1"/>
  <c r="AL45" i="1" s="1"/>
  <c r="X46" i="1"/>
  <c r="AA46" i="1" s="1"/>
  <c r="AL46" i="1" s="1"/>
  <c r="X47" i="1"/>
  <c r="AA47" i="1" s="1"/>
  <c r="AL47" i="1" s="1"/>
  <c r="X48" i="1"/>
  <c r="AA48" i="1" s="1"/>
  <c r="AL48" i="1" s="1"/>
  <c r="X49" i="1"/>
  <c r="AA49" i="1" s="1"/>
  <c r="AL49" i="1" s="1"/>
  <c r="X50" i="1"/>
  <c r="AA50" i="1" s="1"/>
  <c r="AL50" i="1" s="1"/>
  <c r="X51" i="1"/>
  <c r="AA51" i="1" s="1"/>
  <c r="AL51" i="1" s="1"/>
  <c r="X52" i="1"/>
  <c r="AA52" i="1" s="1"/>
  <c r="AL52" i="1" s="1"/>
  <c r="X53" i="1"/>
  <c r="AA53" i="1" s="1"/>
  <c r="AL53" i="1" s="1"/>
  <c r="AM53" i="1" s="1"/>
  <c r="AN53" i="1" s="1"/>
  <c r="AO53" i="1" s="1"/>
  <c r="X54" i="1"/>
  <c r="AA54" i="1" s="1"/>
  <c r="AL54" i="1" s="1"/>
  <c r="X55" i="1"/>
  <c r="AA55" i="1" s="1"/>
  <c r="AL55" i="1" s="1"/>
  <c r="X56" i="1"/>
  <c r="X57" i="1"/>
  <c r="X58" i="1"/>
  <c r="X59" i="1"/>
  <c r="AA59" i="1" s="1"/>
  <c r="X60" i="1"/>
  <c r="AA60" i="1" s="1"/>
  <c r="X61" i="1"/>
  <c r="AA61" i="1" s="1"/>
  <c r="X62" i="1"/>
  <c r="AA62" i="1" s="1"/>
  <c r="X63" i="1"/>
  <c r="X64" i="1"/>
  <c r="AA64" i="1" s="1"/>
  <c r="X40" i="1"/>
  <c r="AA40" i="1" s="1"/>
  <c r="AL40" i="1" s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AA56" i="1" l="1"/>
  <c r="AL56" i="1" s="1"/>
  <c r="AM40" i="1"/>
  <c r="AN40" i="1" s="1"/>
  <c r="AO40" i="1" s="1"/>
  <c r="AA57" i="1"/>
  <c r="AL57" i="1" s="1"/>
  <c r="Z58" i="1"/>
  <c r="AA58" i="1" s="1"/>
  <c r="AL58" i="1" s="1"/>
  <c r="AI11" i="1" l="1"/>
  <c r="AG11" i="1"/>
  <c r="AE11" i="1"/>
  <c r="AF11" i="1" s="1"/>
  <c r="AC11" i="1"/>
  <c r="Y11" i="1"/>
  <c r="Z11" i="1" s="1"/>
  <c r="V11" i="1"/>
  <c r="W11" i="1" s="1"/>
  <c r="X11" i="1" s="1"/>
  <c r="AI10" i="1"/>
  <c r="AG10" i="1"/>
  <c r="AE10" i="1"/>
  <c r="AF10" i="1" s="1"/>
  <c r="AC10" i="1"/>
  <c r="Y10" i="1"/>
  <c r="Z10" i="1" s="1"/>
  <c r="V10" i="1"/>
  <c r="W10" i="1" s="1"/>
  <c r="X10" i="1" s="1"/>
  <c r="AA11" i="1" l="1"/>
  <c r="AL11" i="1" s="1"/>
  <c r="AA10" i="1"/>
  <c r="AL10" i="1" s="1"/>
  <c r="AI39" i="1" l="1"/>
  <c r="AG39" i="1"/>
  <c r="AC39" i="1"/>
  <c r="Y39" i="1"/>
  <c r="Z39" i="1" s="1"/>
  <c r="V39" i="1"/>
  <c r="W39" i="1" s="1"/>
  <c r="T39" i="1"/>
  <c r="X39" i="1" l="1"/>
  <c r="AA39" i="1" s="1"/>
  <c r="AI28" i="1" l="1"/>
  <c r="AI27" i="1"/>
  <c r="AI26" i="1"/>
  <c r="AI25" i="1"/>
  <c r="AI24" i="1"/>
  <c r="AI23" i="1"/>
  <c r="AG28" i="1"/>
  <c r="AG27" i="1"/>
  <c r="AG26" i="1"/>
  <c r="AG25" i="1"/>
  <c r="AG24" i="1"/>
  <c r="AG23" i="1"/>
  <c r="AE28" i="1"/>
  <c r="AE26" i="1"/>
  <c r="AE23" i="1"/>
  <c r="AC28" i="1"/>
  <c r="AC27" i="1"/>
  <c r="AC26" i="1"/>
  <c r="AC25" i="1"/>
  <c r="AC24" i="1"/>
  <c r="AC23" i="1"/>
  <c r="Y28" i="1"/>
  <c r="Z28" i="1" s="1"/>
  <c r="Y27" i="1"/>
  <c r="Z27" i="1" s="1"/>
  <c r="Y26" i="1"/>
  <c r="Z26" i="1" s="1"/>
  <c r="Y25" i="1"/>
  <c r="Z25" i="1" s="1"/>
  <c r="Y24" i="1"/>
  <c r="Z24" i="1" s="1"/>
  <c r="Y23" i="1"/>
  <c r="Z23" i="1" s="1"/>
  <c r="V28" i="1"/>
  <c r="W28" i="1" s="1"/>
  <c r="X28" i="1" s="1"/>
  <c r="V27" i="1"/>
  <c r="W27" i="1" s="1"/>
  <c r="V26" i="1"/>
  <c r="W26" i="1" s="1"/>
  <c r="V25" i="1"/>
  <c r="W25" i="1" s="1"/>
  <c r="V24" i="1"/>
  <c r="W24" i="1" s="1"/>
  <c r="V23" i="1"/>
  <c r="R28" i="1"/>
  <c r="R27" i="1"/>
  <c r="T27" i="1" s="1"/>
  <c r="R26" i="1"/>
  <c r="T26" i="1" s="1"/>
  <c r="R25" i="1"/>
  <c r="T25" i="1" s="1"/>
  <c r="R24" i="1"/>
  <c r="T24" i="1" s="1"/>
  <c r="R23" i="1"/>
  <c r="AI22" i="1"/>
  <c r="AI21" i="1"/>
  <c r="AI20" i="1"/>
  <c r="AG22" i="1"/>
  <c r="AG21" i="1"/>
  <c r="AG20" i="1"/>
  <c r="AG19" i="1"/>
  <c r="AE22" i="1"/>
  <c r="AE20" i="1"/>
  <c r="AC22" i="1"/>
  <c r="AC21" i="1"/>
  <c r="AC20" i="1"/>
  <c r="AC19" i="1"/>
  <c r="Y22" i="1"/>
  <c r="Z22" i="1" s="1"/>
  <c r="Y21" i="1"/>
  <c r="Z21" i="1" s="1"/>
  <c r="Y20" i="1"/>
  <c r="Z20" i="1" s="1"/>
  <c r="Y19" i="1"/>
  <c r="Z19" i="1" s="1"/>
  <c r="V19" i="1"/>
  <c r="V20" i="1"/>
  <c r="V21" i="1"/>
  <c r="W21" i="1" s="1"/>
  <c r="X21" i="1" s="1"/>
  <c r="V22" i="1"/>
  <c r="AI19" i="1"/>
  <c r="X27" i="1" l="1"/>
  <c r="X24" i="1"/>
  <c r="AA24" i="1" s="1"/>
  <c r="W20" i="1"/>
  <c r="X20" i="1" s="1"/>
  <c r="AA20" i="1" s="1"/>
  <c r="AL20" i="1" s="1"/>
  <c r="AN20" i="1" s="1"/>
  <c r="W19" i="1"/>
  <c r="X19" i="1" s="1"/>
  <c r="AA19" i="1" s="1"/>
  <c r="X25" i="1"/>
  <c r="AA25" i="1" s="1"/>
  <c r="W23" i="1"/>
  <c r="X23" i="1" s="1"/>
  <c r="AA23" i="1" s="1"/>
  <c r="AL23" i="1" s="1"/>
  <c r="AN23" i="1" s="1"/>
  <c r="W22" i="1"/>
  <c r="X22" i="1" s="1"/>
  <c r="AA22" i="1" s="1"/>
  <c r="AL22" i="1" s="1"/>
  <c r="X26" i="1"/>
  <c r="AA28" i="1"/>
  <c r="AL28" i="1" s="1"/>
  <c r="AN28" i="1" s="1"/>
  <c r="AO28" i="1" s="1"/>
  <c r="AA21" i="1"/>
  <c r="AI12" i="1"/>
  <c r="AI13" i="1"/>
  <c r="AI14" i="1"/>
  <c r="AI15" i="1"/>
  <c r="AI16" i="1"/>
  <c r="AI17" i="1"/>
  <c r="AI18" i="1"/>
  <c r="AI29" i="1"/>
  <c r="AI30" i="1"/>
  <c r="AI31" i="1"/>
  <c r="AI32" i="1"/>
  <c r="AI33" i="1"/>
  <c r="AI34" i="1"/>
  <c r="AI35" i="1"/>
  <c r="AI36" i="1"/>
  <c r="AI37" i="1"/>
  <c r="AI38" i="1"/>
  <c r="AI9" i="1"/>
  <c r="AI8" i="1"/>
  <c r="AG38" i="1"/>
  <c r="AG37" i="1"/>
  <c r="AG36" i="1"/>
  <c r="AG35" i="1"/>
  <c r="AG34" i="1"/>
  <c r="AG33" i="1"/>
  <c r="AG32" i="1"/>
  <c r="AG31" i="1"/>
  <c r="AG30" i="1"/>
  <c r="AG29" i="1"/>
  <c r="AG18" i="1"/>
  <c r="AG17" i="1"/>
  <c r="AG16" i="1"/>
  <c r="AG15" i="1"/>
  <c r="AG14" i="1"/>
  <c r="AG13" i="1"/>
  <c r="AG9" i="1"/>
  <c r="AG8" i="1"/>
  <c r="AF35" i="1"/>
  <c r="AF34" i="1"/>
  <c r="AF29" i="1"/>
  <c r="AE38" i="1"/>
  <c r="AF38" i="1" s="1"/>
  <c r="AE37" i="1"/>
  <c r="AF37" i="1" s="1"/>
  <c r="AE36" i="1"/>
  <c r="AF36" i="1" s="1"/>
  <c r="AE33" i="1"/>
  <c r="AF33" i="1" s="1"/>
  <c r="AE32" i="1"/>
  <c r="AF32" i="1" s="1"/>
  <c r="AE31" i="1"/>
  <c r="AF31" i="1" s="1"/>
  <c r="AE30" i="1"/>
  <c r="AF30" i="1" s="1"/>
  <c r="AE18" i="1"/>
  <c r="AF18" i="1" s="1"/>
  <c r="AE17" i="1"/>
  <c r="AF17" i="1" s="1"/>
  <c r="AE16" i="1"/>
  <c r="AF16" i="1" s="1"/>
  <c r="AE15" i="1"/>
  <c r="AF15" i="1" s="1"/>
  <c r="AE14" i="1"/>
  <c r="AF14" i="1" s="1"/>
  <c r="AE13" i="1"/>
  <c r="AF13" i="1" s="1"/>
  <c r="AE12" i="1"/>
  <c r="AE9" i="1"/>
  <c r="AF9" i="1" s="1"/>
  <c r="AE8" i="1"/>
  <c r="AF8" i="1" s="1"/>
  <c r="AC38" i="1"/>
  <c r="AC37" i="1"/>
  <c r="AC36" i="1"/>
  <c r="AC35" i="1"/>
  <c r="AC34" i="1"/>
  <c r="AC33" i="1"/>
  <c r="AC32" i="1"/>
  <c r="AC31" i="1"/>
  <c r="AC30" i="1"/>
  <c r="AC29" i="1"/>
  <c r="AC18" i="1"/>
  <c r="AC17" i="1"/>
  <c r="AC16" i="1"/>
  <c r="AC15" i="1"/>
  <c r="AC14" i="1"/>
  <c r="AC13" i="1"/>
  <c r="AC12" i="1"/>
  <c r="AC9" i="1"/>
  <c r="AC8" i="1"/>
  <c r="Y38" i="1"/>
  <c r="Z38" i="1" s="1"/>
  <c r="V38" i="1"/>
  <c r="W38" i="1" s="1"/>
  <c r="X38" i="1" s="1"/>
  <c r="Y37" i="1"/>
  <c r="Z37" i="1" s="1"/>
  <c r="V37" i="1"/>
  <c r="Y36" i="1"/>
  <c r="Z36" i="1" s="1"/>
  <c r="V36" i="1"/>
  <c r="Y35" i="1"/>
  <c r="Z35" i="1" s="1"/>
  <c r="V35" i="1"/>
  <c r="Y34" i="1"/>
  <c r="Z34" i="1" s="1"/>
  <c r="V34" i="1"/>
  <c r="Y33" i="1"/>
  <c r="Z33" i="1" s="1"/>
  <c r="V33" i="1"/>
  <c r="Y32" i="1"/>
  <c r="Z32" i="1" s="1"/>
  <c r="V32" i="1"/>
  <c r="Y31" i="1"/>
  <c r="Z31" i="1" s="1"/>
  <c r="V31" i="1"/>
  <c r="Y30" i="1"/>
  <c r="Z30" i="1" s="1"/>
  <c r="V30" i="1"/>
  <c r="W30" i="1" s="1"/>
  <c r="X30" i="1" s="1"/>
  <c r="Y29" i="1"/>
  <c r="Z29" i="1" s="1"/>
  <c r="V29" i="1"/>
  <c r="Y18" i="1"/>
  <c r="Z18" i="1" s="1"/>
  <c r="V18" i="1"/>
  <c r="Y17" i="1"/>
  <c r="Z17" i="1" s="1"/>
  <c r="V17" i="1"/>
  <c r="W17" i="1" s="1"/>
  <c r="X17" i="1" s="1"/>
  <c r="Y16" i="1"/>
  <c r="Z16" i="1" s="1"/>
  <c r="V16" i="1"/>
  <c r="V9" i="1"/>
  <c r="W9" i="1" s="1"/>
  <c r="X9" i="1" s="1"/>
  <c r="Y9" i="1"/>
  <c r="Z9" i="1" s="1"/>
  <c r="V12" i="1"/>
  <c r="W12" i="1" s="1"/>
  <c r="X12" i="1" s="1"/>
  <c r="Y12" i="1"/>
  <c r="Z12" i="1" s="1"/>
  <c r="V13" i="1"/>
  <c r="W13" i="1" s="1"/>
  <c r="X13" i="1" s="1"/>
  <c r="Y13" i="1"/>
  <c r="Z13" i="1" s="1"/>
  <c r="V14" i="1"/>
  <c r="W14" i="1" s="1"/>
  <c r="X14" i="1" s="1"/>
  <c r="Y14" i="1"/>
  <c r="Z14" i="1" s="1"/>
  <c r="V15" i="1"/>
  <c r="W15" i="1" s="1"/>
  <c r="X15" i="1" s="1"/>
  <c r="Y15" i="1"/>
  <c r="Z15" i="1" s="1"/>
  <c r="AA15" i="1" l="1"/>
  <c r="AL15" i="1" s="1"/>
  <c r="AA13" i="1"/>
  <c r="AL13" i="1" s="1"/>
  <c r="AA9" i="1"/>
  <c r="AL9" i="1" s="1"/>
  <c r="W16" i="1"/>
  <c r="X16" i="1" s="1"/>
  <c r="AA16" i="1" s="1"/>
  <c r="AL16" i="1" s="1"/>
  <c r="W18" i="1"/>
  <c r="X18" i="1" s="1"/>
  <c r="AA18" i="1" s="1"/>
  <c r="AL18" i="1" s="1"/>
  <c r="W32" i="1"/>
  <c r="X32" i="1" s="1"/>
  <c r="AA32" i="1" s="1"/>
  <c r="AL32" i="1" s="1"/>
  <c r="W34" i="1"/>
  <c r="X34" i="1" s="1"/>
  <c r="AA34" i="1" s="1"/>
  <c r="AL34" i="1" s="1"/>
  <c r="W36" i="1"/>
  <c r="X36" i="1" s="1"/>
  <c r="AA36" i="1" s="1"/>
  <c r="AL36" i="1" s="1"/>
  <c r="AA14" i="1"/>
  <c r="AL14" i="1" s="1"/>
  <c r="AN14" i="1" s="1"/>
  <c r="AA12" i="1"/>
  <c r="AL12" i="1" s="1"/>
  <c r="AN13" i="1" s="1"/>
  <c r="AO13" i="1" s="1"/>
  <c r="W29" i="1"/>
  <c r="X29" i="1" s="1"/>
  <c r="AA29" i="1" s="1"/>
  <c r="AL29" i="1" s="1"/>
  <c r="W31" i="1"/>
  <c r="X31" i="1" s="1"/>
  <c r="AA31" i="1" s="1"/>
  <c r="AL31" i="1" s="1"/>
  <c r="W33" i="1"/>
  <c r="X33" i="1" s="1"/>
  <c r="AA33" i="1" s="1"/>
  <c r="AL33" i="1" s="1"/>
  <c r="W35" i="1"/>
  <c r="X35" i="1" s="1"/>
  <c r="AA35" i="1" s="1"/>
  <c r="AL35" i="1" s="1"/>
  <c r="W37" i="1"/>
  <c r="AA30" i="1"/>
  <c r="AL30" i="1" s="1"/>
  <c r="AA38" i="1"/>
  <c r="AL38" i="1" s="1"/>
  <c r="AN38" i="1" s="1"/>
  <c r="AA27" i="1"/>
  <c r="AL27" i="1" s="1"/>
  <c r="AA26" i="1"/>
  <c r="AL26" i="1" s="1"/>
  <c r="AN26" i="1" s="1"/>
  <c r="AO26" i="1" s="1"/>
  <c r="X37" i="1" l="1"/>
  <c r="AA37" i="1" s="1"/>
  <c r="AL37" i="1" s="1"/>
  <c r="AM36" i="1" s="1"/>
  <c r="AM16" i="1"/>
  <c r="AN16" i="1" s="1"/>
  <c r="AO16" i="1" s="1"/>
  <c r="AA17" i="1"/>
  <c r="AL17" i="1" s="1"/>
  <c r="AM30" i="1"/>
  <c r="AN30" i="1" s="1"/>
  <c r="AO30" i="1" s="1"/>
  <c r="AO14" i="1"/>
  <c r="AM34" i="1"/>
  <c r="AM32" i="1"/>
  <c r="Y8" i="1"/>
  <c r="Z8" i="1" s="1"/>
  <c r="AF12" i="1"/>
  <c r="V8" i="1"/>
  <c r="W8" i="1" s="1"/>
  <c r="X8" i="1" s="1"/>
  <c r="AG12" i="1"/>
  <c r="AA8" i="1" l="1"/>
  <c r="AL8" i="1" s="1"/>
  <c r="AM8" i="1" s="1"/>
  <c r="AN32" i="1"/>
  <c r="AO32" i="1"/>
  <c r="AO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Golding, Lisa (L&amp;W, Lucas Heights)</author>
  </authors>
  <commentList>
    <comment ref="T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Made &lt;55.85 ug/L into 55.85 ug/L</t>
        </r>
      </text>
    </comment>
    <comment ref="T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Made &lt;0.558 ug/L = 0.558 ug/L</t>
        </r>
      </text>
    </comment>
    <comment ref="T3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Convert this to 800 ug/L from &gt;800 ug/L</t>
        </r>
      </text>
    </comment>
    <comment ref="Z5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acute to chronic ratio based on geometric mean ACR of acute LC50 at different exposure times as a function of the chronic EC50 for fertilization for the same species</t>
        </r>
      </text>
    </comment>
    <comment ref="Z5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acute to chronic ratio based on geometric mean ACR of acute LC50 at different exposure times as a function of the chronic EC50 for fertilization for the same species</t>
        </r>
      </text>
    </comment>
    <comment ref="Z5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acute to chronic ratio based on geometric mean ACR of acute LC50 at different exposure times as a function of the chronic EC50 for fertilization for the same species</t>
        </r>
      </text>
    </comment>
  </commentList>
</comments>
</file>

<file path=xl/sharedStrings.xml><?xml version="1.0" encoding="utf-8"?>
<sst xmlns="http://schemas.openxmlformats.org/spreadsheetml/2006/main" count="1154" uniqueCount="217">
  <si>
    <t>Data Source ID</t>
  </si>
  <si>
    <t xml:space="preserve">Media Type </t>
  </si>
  <si>
    <t>Species Scientific Name</t>
  </si>
  <si>
    <t>Phylum</t>
  </si>
  <si>
    <t>Toxicity Value</t>
  </si>
  <si>
    <t>Endpoint</t>
  </si>
  <si>
    <t>Acute/ Chronic</t>
  </si>
  <si>
    <t>Type of Organism (fish/amphibians/macroinvertebrates/microinvertebrates/macrophytes/macroalgae/microalgae)</t>
  </si>
  <si>
    <t>Hetero/ Phototroph</t>
  </si>
  <si>
    <t xml:space="preserve">Exposure Duration  </t>
  </si>
  <si>
    <t>Exposure Duration Units</t>
  </si>
  <si>
    <t>Life Stage</t>
  </si>
  <si>
    <t>Molecular Weight</t>
  </si>
  <si>
    <t>Conversion</t>
  </si>
  <si>
    <t>EC50</t>
  </si>
  <si>
    <t>Chronic</t>
  </si>
  <si>
    <t>Microalgae</t>
  </si>
  <si>
    <t>Phototroph</t>
  </si>
  <si>
    <t>N/A</t>
  </si>
  <si>
    <t>a</t>
  </si>
  <si>
    <t>a-i</t>
  </si>
  <si>
    <t/>
  </si>
  <si>
    <t>NOEC/EC10</t>
  </si>
  <si>
    <t>LC50</t>
  </si>
  <si>
    <t>NOEC</t>
  </si>
  <si>
    <t>y</t>
  </si>
  <si>
    <t>a-ii</t>
  </si>
  <si>
    <t>LOEC</t>
  </si>
  <si>
    <t>a-iii</t>
  </si>
  <si>
    <t>Start (acute)</t>
  </si>
  <si>
    <t>End (chronic)</t>
  </si>
  <si>
    <t>EC10</t>
  </si>
  <si>
    <t>Endpoint Measurement</t>
  </si>
  <si>
    <t>CONCENTRATION</t>
  </si>
  <si>
    <t>Concentration      (M)</t>
  </si>
  <si>
    <t>Concentration (ug/L)</t>
  </si>
  <si>
    <t>TEST CRITERIA</t>
  </si>
  <si>
    <t>ORGANISM CHARACTERISTICS</t>
  </si>
  <si>
    <t>Preferential selection (NEC/EC10/NOEC = y)</t>
  </si>
  <si>
    <t>Preferential selection (Chronic = y)</t>
  </si>
  <si>
    <t>ACR Conversion Factor</t>
  </si>
  <si>
    <t>Rejected (NEC, EC10 or NOEC values available to be used)</t>
  </si>
  <si>
    <t>Toxicity Value Conversion factor</t>
  </si>
  <si>
    <t>NEC/EC10/NOEC Concentration (ug/L)</t>
  </si>
  <si>
    <t>Chronic NEC/EC10/NOEC Concentration (ug/L)</t>
  </si>
  <si>
    <t>QUALITY CHECK</t>
  </si>
  <si>
    <t>DATA ID</t>
  </si>
  <si>
    <t>Record ID</t>
  </si>
  <si>
    <t>Group same duration for each Endpoint</t>
  </si>
  <si>
    <t>Group the same Endpoint</t>
  </si>
  <si>
    <t>3. LOWEST VALUE FOR SPECIES. (ug/L)</t>
  </si>
  <si>
    <t>1. Toxicity Value</t>
  </si>
  <si>
    <t>2. Acute/Chronic</t>
  </si>
  <si>
    <t>3. Endpoint Measurement</t>
  </si>
  <si>
    <t>4. Duration</t>
  </si>
  <si>
    <t>DERIVE ONE VALUE FOR EACH SPECIES</t>
  </si>
  <si>
    <t>TABLE OF CONVERSION FACTORS (Warne et al 2014)</t>
  </si>
  <si>
    <t>NEC</t>
  </si>
  <si>
    <t>Acute</t>
  </si>
  <si>
    <t>EC10 Acute to Chronic Ratio (ACR)</t>
  </si>
  <si>
    <t>Chemical:</t>
  </si>
  <si>
    <t>109-1</t>
  </si>
  <si>
    <t>109-2</t>
  </si>
  <si>
    <t>109-3</t>
  </si>
  <si>
    <t>109-4</t>
  </si>
  <si>
    <t>110-1</t>
  </si>
  <si>
    <t>110-2</t>
  </si>
  <si>
    <t>112-1</t>
  </si>
  <si>
    <t>112-2</t>
  </si>
  <si>
    <t>112-3</t>
  </si>
  <si>
    <t>120-1</t>
  </si>
  <si>
    <t>120-2</t>
  </si>
  <si>
    <t>120-3</t>
  </si>
  <si>
    <t>122-1</t>
  </si>
  <si>
    <t>122-2</t>
  </si>
  <si>
    <t>122-3</t>
  </si>
  <si>
    <t>122-4</t>
  </si>
  <si>
    <t>122-5</t>
  </si>
  <si>
    <t>122-6</t>
  </si>
  <si>
    <t>123-1</t>
  </si>
  <si>
    <t>F/2 media without trace metals and without EDTA</t>
  </si>
  <si>
    <t>Litopenaeus vannamei</t>
  </si>
  <si>
    <t>Artemia salina</t>
  </si>
  <si>
    <t>Haliotis rubra</t>
  </si>
  <si>
    <t>Saccostrea commercialis</t>
  </si>
  <si>
    <t>Isochrysis galbana</t>
  </si>
  <si>
    <t>Mytilus galloprovincialis</t>
  </si>
  <si>
    <t>Crustacea</t>
  </si>
  <si>
    <t>Mollusca</t>
  </si>
  <si>
    <t>Macroinvertebrate</t>
  </si>
  <si>
    <t>Microinvertebrate</t>
  </si>
  <si>
    <t>Heterotroph</t>
  </si>
  <si>
    <t>postlarval</t>
  </si>
  <si>
    <t>embryo 1 h post fert.</t>
  </si>
  <si>
    <t>embryo</t>
  </si>
  <si>
    <t>Not stated</t>
  </si>
  <si>
    <t>Normal development</t>
  </si>
  <si>
    <t>growth rate inhibition</t>
  </si>
  <si>
    <t>Mortality</t>
  </si>
  <si>
    <t>h</t>
  </si>
  <si>
    <t>Toxicity Value (repeat from Column M)</t>
  </si>
  <si>
    <t>Y</t>
  </si>
  <si>
    <t>N</t>
  </si>
  <si>
    <t>a-iv</t>
  </si>
  <si>
    <t>Haptophyta</t>
  </si>
  <si>
    <t>113-1</t>
  </si>
  <si>
    <t>113-2</t>
  </si>
  <si>
    <t>113-3</t>
  </si>
  <si>
    <t>113-4</t>
  </si>
  <si>
    <t>Seawater</t>
  </si>
  <si>
    <t>Cancer anthonyi</t>
  </si>
  <si>
    <t>n</t>
  </si>
  <si>
    <t>Hatching</t>
  </si>
  <si>
    <t>b</t>
  </si>
  <si>
    <t>114-1</t>
  </si>
  <si>
    <t>114-2</t>
  </si>
  <si>
    <t>114-3</t>
  </si>
  <si>
    <t>114-4</t>
  </si>
  <si>
    <t>114-5</t>
  </si>
  <si>
    <t>114-6</t>
  </si>
  <si>
    <t>114-7</t>
  </si>
  <si>
    <t>Sphaerechinus granularis</t>
  </si>
  <si>
    <t>Paracentrotus lividus</t>
  </si>
  <si>
    <t>Psammechinus microtuberculatus</t>
  </si>
  <si>
    <t>Echinodermata</t>
  </si>
  <si>
    <t>Sperm</t>
  </si>
  <si>
    <t>sperm</t>
  </si>
  <si>
    <t>nauplii</t>
  </si>
  <si>
    <t>Fertilisation rate</t>
  </si>
  <si>
    <t>10 min</t>
  </si>
  <si>
    <t>30 min</t>
  </si>
  <si>
    <t>min</t>
  </si>
  <si>
    <t xml:space="preserve"> Embryogenic anomalies</t>
  </si>
  <si>
    <t>b-ii</t>
  </si>
  <si>
    <t>Use this data?</t>
  </si>
  <si>
    <t>No - LOEC</t>
  </si>
  <si>
    <t>Yes</t>
  </si>
  <si>
    <t>108-2</t>
  </si>
  <si>
    <t>108-1</t>
  </si>
  <si>
    <t>Therapon humeralis</t>
  </si>
  <si>
    <t>Chordata</t>
  </si>
  <si>
    <t>Fish</t>
  </si>
  <si>
    <t>Do not use this value because it is a converted chronic LC50 to a chronic LC10/NOEC</t>
  </si>
  <si>
    <t>No - did not use this because it was an EC50 converted to a EC10/NOEC</t>
  </si>
  <si>
    <t>Yes because it is the only data from this Phylum</t>
  </si>
  <si>
    <t>No - this is acute data converted to chronic</t>
  </si>
  <si>
    <t>LG/GB</t>
  </si>
  <si>
    <t>Not stated (length = 80 - 105 mm)</t>
  </si>
  <si>
    <t>Yes - this is acute data converted to chronic</t>
  </si>
  <si>
    <t>Yes- this is the minimum value for two chronic NOECs for different endpoints</t>
  </si>
  <si>
    <t>Yes/No. This was a "&lt;" value converted to the stated value. Value will be discussed but will not be used in the SSD because the concentration series used was 3 concentrations over 3 orders of magnitude i.e. more like a range finder than a definitive test</t>
  </si>
  <si>
    <t>Yes/No - this is the chronic NOEC for this species. Value will be discussed but will not be used in the SSD because the concentration series used was 3 concentrations over 3 orders of magnitude i.e. more like a range finder than a definitive test</t>
  </si>
  <si>
    <t>Yes/No - This was a "&lt;" value.Value will be discussed but will not be used in the SSD because the concentration series used was 3 concentrations over 3 orders of magnitude i.e. more like a range finder than a definitive test</t>
  </si>
  <si>
    <t>Yes. This is the geometric mean of two chronic NOECs and rounded to 35400 µg/L for the report</t>
  </si>
  <si>
    <t>Yes. This is the geometric mean of two chronic NOECs</t>
  </si>
  <si>
    <t>Yes - this is the geometric mean of the chronic EC10 and NOEC and rounded to 2630 µg/L</t>
  </si>
  <si>
    <t>Yes - This was a"&gt;" value but is likely to be more robust than endpoint of embryogenesis anomalies derived for the same species in a different paper. Note however, that control normal development was 55%</t>
  </si>
  <si>
    <t>Yes because it is the only data from this Phylum = Geometric mean of 2 acute values converted to chronic</t>
  </si>
  <si>
    <t>126-1</t>
  </si>
  <si>
    <t>126-2</t>
  </si>
  <si>
    <t>126-3</t>
  </si>
  <si>
    <t>126-4</t>
  </si>
  <si>
    <t>126-5</t>
  </si>
  <si>
    <t>126-6</t>
  </si>
  <si>
    <t>126-7</t>
  </si>
  <si>
    <t>126-8</t>
  </si>
  <si>
    <t>126-9</t>
  </si>
  <si>
    <t>126-10</t>
  </si>
  <si>
    <t>126-11</t>
  </si>
  <si>
    <t>126-12</t>
  </si>
  <si>
    <t>126-13</t>
  </si>
  <si>
    <t>126-14</t>
  </si>
  <si>
    <t>126-15</t>
  </si>
  <si>
    <t>126-16</t>
  </si>
  <si>
    <t>126-17</t>
  </si>
  <si>
    <t>126-18</t>
  </si>
  <si>
    <t>126-19</t>
  </si>
  <si>
    <t>126-20</t>
  </si>
  <si>
    <t>126-21</t>
  </si>
  <si>
    <t>126-22</t>
  </si>
  <si>
    <t>126-23</t>
  </si>
  <si>
    <t>126-24</t>
  </si>
  <si>
    <t>126-25</t>
  </si>
  <si>
    <t>Acropora spathulata</t>
  </si>
  <si>
    <t>Platygyra daedalea</t>
  </si>
  <si>
    <t>Cnidaria</t>
  </si>
  <si>
    <t>Coral</t>
  </si>
  <si>
    <t>Heterotrophic with phototrophic symbionts</t>
  </si>
  <si>
    <t>gametes</t>
  </si>
  <si>
    <t>larvae</t>
  </si>
  <si>
    <t>Fertilization</t>
  </si>
  <si>
    <t>Survival</t>
  </si>
  <si>
    <r>
      <t>CONCENTRATION CONVERSIONS (</t>
    </r>
    <r>
      <rPr>
        <b/>
        <i/>
        <sz val="11"/>
        <color theme="0"/>
        <rFont val="Calibri"/>
        <family val="2"/>
        <scheme val="minor"/>
      </rPr>
      <t>see tables far right</t>
    </r>
    <r>
      <rPr>
        <b/>
        <sz val="11"/>
        <color theme="0"/>
        <rFont val="Calibri"/>
        <family val="2"/>
        <scheme val="minor"/>
      </rPr>
      <t>)</t>
    </r>
  </si>
  <si>
    <r>
      <t>PREFERENTIAL SELECTION &amp; GROUPING OF DATA (</t>
    </r>
    <r>
      <rPr>
        <b/>
        <i/>
        <sz val="11"/>
        <color theme="0"/>
        <rFont val="Calibri"/>
        <family val="2"/>
        <scheme val="minor"/>
      </rPr>
      <t>See Warne et al., revised method - Table 5.</t>
    </r>
    <r>
      <rPr>
        <b/>
        <sz val="11"/>
        <color theme="0"/>
        <rFont val="Calibri"/>
        <family val="2"/>
        <scheme val="minor"/>
      </rPr>
      <t>)</t>
    </r>
  </si>
  <si>
    <r>
      <t>Toxicity Value</t>
    </r>
    <r>
      <rPr>
        <sz val="11"/>
        <rFont val="Calibri"/>
        <family val="2"/>
        <scheme val="minor"/>
      </rPr>
      <t xml:space="preserve"> (repeat from Column M)</t>
    </r>
  </si>
  <si>
    <r>
      <t xml:space="preserve">Acute/Chronic </t>
    </r>
    <r>
      <rPr>
        <sz val="11"/>
        <rFont val="Calibri"/>
        <family val="2"/>
        <scheme val="minor"/>
      </rPr>
      <t>(repeat from Column P)</t>
    </r>
  </si>
  <si>
    <r>
      <t xml:space="preserve">DURATION (h) </t>
    </r>
    <r>
      <rPr>
        <sz val="11"/>
        <color rgb="FF000000"/>
        <rFont val="Calibri"/>
        <family val="2"/>
        <scheme val="minor"/>
      </rPr>
      <t>(repeat from Column N)</t>
    </r>
  </si>
  <si>
    <r>
      <t xml:space="preserve">1. GEOMETRIC MEAN FOR EACH COMBINATION OF ENDPOINT AND DURATION </t>
    </r>
    <r>
      <rPr>
        <sz val="11"/>
        <color rgb="FF000000"/>
        <rFont val="Calibri"/>
        <family val="2"/>
        <scheme val="minor"/>
      </rPr>
      <t xml:space="preserve">(Groupings in Column AL) </t>
    </r>
    <r>
      <rPr>
        <b/>
        <sz val="11"/>
        <color rgb="FF000000"/>
        <rFont val="Calibri"/>
        <family val="2"/>
        <scheme val="minor"/>
      </rPr>
      <t>(ug/L)</t>
    </r>
  </si>
  <si>
    <r>
      <t xml:space="preserve">2. LOWEST VALUE FOR EACH ENDPOINT </t>
    </r>
    <r>
      <rPr>
        <sz val="11"/>
        <color rgb="FF000000"/>
        <rFont val="Calibri"/>
        <family val="2"/>
        <scheme val="minor"/>
      </rPr>
      <t xml:space="preserve">(Groupings in Column AU) </t>
    </r>
    <r>
      <rPr>
        <b/>
        <sz val="11"/>
        <color rgb="FF000000"/>
        <rFont val="Calibri"/>
        <family val="2"/>
        <scheme val="minor"/>
      </rPr>
      <t>(ug/L)</t>
    </r>
  </si>
  <si>
    <t>LC10</t>
  </si>
  <si>
    <t>Acute/Chronic (repeat from Column P)</t>
  </si>
  <si>
    <t>Rejected (there are chronic EC50 and NOEC values for this speciesacute LC50 values available to be used)</t>
  </si>
  <si>
    <t xml:space="preserve">Yes - this is the geometric mean chronic EC10 for fertilization from 3 experiments </t>
  </si>
  <si>
    <t>Rejected (Chronic NEC, EC10 or NOEC values available to be used)</t>
  </si>
  <si>
    <t>Yes- used in geometric mean of chronic EC10</t>
  </si>
  <si>
    <t>No- lower preference to chronic EC10</t>
  </si>
  <si>
    <t>No- lower preference to chronic NOEC</t>
  </si>
  <si>
    <t>No - acute data of lower preference to chronic data available for this species</t>
  </si>
  <si>
    <r>
      <t xml:space="preserve">Endpoint Measurement </t>
    </r>
    <r>
      <rPr>
        <sz val="11"/>
        <color rgb="FF000000"/>
        <rFont val="Calibri"/>
        <family val="2"/>
        <scheme val="minor"/>
      </rPr>
      <t>(repeat from Column L)</t>
    </r>
  </si>
  <si>
    <t>Yes - this value is a chronic NOEC and takes preference over the chronic EC50</t>
  </si>
  <si>
    <t>Rejected (Do not use acute NOEC, LOEC values)</t>
  </si>
  <si>
    <t>Do not use acute LOEC, NOEC values</t>
  </si>
  <si>
    <t>Do note use acute LOEC, NOEC values</t>
  </si>
  <si>
    <t>Do not use chronic LOEC when NOEC has higher priority</t>
  </si>
  <si>
    <t>Iron</t>
  </si>
  <si>
    <t>Marine</t>
  </si>
  <si>
    <t>Medium: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</si>
</sst>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3F3F3F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rgb="FFCCFFFF"/>
        <bgColor indexed="64"/>
      </patternFill>
    </fill>
    <fill>
      <patternFill patternType="solid">
        <fgColor rgb="FF006699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0" borderId="0"/>
    <xf numFmtId="0" fontId="1" fillId="0" borderId="0"/>
    <xf numFmtId="0" fontId="4" fillId="0" borderId="0"/>
  </cellStyleXfs>
  <cellXfs count="76">
    <xf numFmtId="0" fontId="0" fillId="0" borderId="0" xfId="0"/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0" fillId="26" borderId="0" xfId="4" applyFont="1" applyFill="1" applyAlignment="1">
      <alignment horizontal="center" vertical="top" wrapTex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3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4" applyFont="1" applyAlignment="1">
      <alignment vertical="center" wrapText="1"/>
    </xf>
    <xf numFmtId="0" fontId="14" fillId="25" borderId="0" xfId="4" applyFont="1" applyFill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10" fillId="9" borderId="0" xfId="4" applyFont="1" applyFill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  <xf numFmtId="0" fontId="10" fillId="12" borderId="0" xfId="4" applyFont="1" applyFill="1" applyAlignment="1">
      <alignment horizontal="center" vertical="center" wrapText="1"/>
    </xf>
    <xf numFmtId="0" fontId="2" fillId="14" borderId="0" xfId="1" applyFill="1" applyBorder="1" applyAlignment="1" applyProtection="1">
      <alignment horizontal="center" vertical="center" wrapText="1"/>
    </xf>
    <xf numFmtId="0" fontId="14" fillId="11" borderId="0" xfId="4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0" fillId="16" borderId="0" xfId="4" applyFont="1" applyFill="1" applyAlignment="1">
      <alignment horizontal="center" vertical="center" wrapText="1"/>
    </xf>
    <xf numFmtId="0" fontId="14" fillId="16" borderId="0" xfId="4" applyFont="1" applyFill="1" applyAlignment="1">
      <alignment horizontal="center" vertical="center" wrapText="1"/>
    </xf>
    <xf numFmtId="0" fontId="10" fillId="17" borderId="0" xfId="4" applyFont="1" applyFill="1" applyAlignment="1">
      <alignment horizontal="center" vertical="center" wrapText="1"/>
    </xf>
    <xf numFmtId="0" fontId="14" fillId="17" borderId="0" xfId="4" applyFont="1" applyFill="1" applyAlignment="1">
      <alignment horizontal="center" vertical="center" wrapText="1"/>
    </xf>
    <xf numFmtId="0" fontId="3" fillId="15" borderId="0" xfId="4" applyFont="1" applyFill="1" applyAlignment="1">
      <alignment horizontal="center" vertical="center" wrapText="1"/>
    </xf>
    <xf numFmtId="0" fontId="10" fillId="5" borderId="0" xfId="4" applyFont="1" applyFill="1" applyAlignment="1">
      <alignment horizontal="center" vertical="center" wrapText="1"/>
    </xf>
    <xf numFmtId="0" fontId="2" fillId="2" borderId="0" xfId="1" applyBorder="1" applyAlignment="1" applyProtection="1">
      <alignment horizontal="center" vertical="center" wrapText="1"/>
    </xf>
    <xf numFmtId="0" fontId="14" fillId="6" borderId="0" xfId="4" applyFont="1" applyFill="1" applyAlignment="1">
      <alignment horizontal="center" vertical="center" wrapText="1"/>
    </xf>
    <xf numFmtId="0" fontId="15" fillId="2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1" fontId="14" fillId="26" borderId="0" xfId="4" applyNumberFormat="1" applyFont="1" applyFill="1" applyAlignment="1">
      <alignment horizontal="center" vertical="center" wrapText="1"/>
    </xf>
    <xf numFmtId="0" fontId="14" fillId="26" borderId="0" xfId="4" applyFont="1" applyFill="1" applyAlignment="1">
      <alignment horizontal="center" vertical="top" wrapText="1"/>
    </xf>
    <xf numFmtId="0" fontId="0" fillId="0" borderId="0" xfId="4" applyFont="1" applyAlignment="1">
      <alignment wrapText="1"/>
    </xf>
    <xf numFmtId="16" fontId="0" fillId="0" borderId="0" xfId="0" applyNumberFormat="1"/>
    <xf numFmtId="0" fontId="16" fillId="0" borderId="0" xfId="5" applyFont="1" applyAlignment="1">
      <alignment horizontal="center"/>
    </xf>
    <xf numFmtId="0" fontId="16" fillId="0" borderId="0" xfId="3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0" xfId="3" applyFont="1" applyAlignment="1">
      <alignment horizontal="center"/>
    </xf>
    <xf numFmtId="0" fontId="10" fillId="0" borderId="0" xfId="2" applyFont="1" applyFill="1" applyBorder="1" applyAlignment="1">
      <alignment horizontal="center" wrapText="1"/>
    </xf>
    <xf numFmtId="0" fontId="2" fillId="0" borderId="0" xfId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1" fontId="10" fillId="0" borderId="0" xfId="1" applyNumberFormat="1" applyFont="1" applyFill="1" applyBorder="1" applyAlignment="1">
      <alignment horizontal="center" vertical="center"/>
    </xf>
    <xf numFmtId="0" fontId="16" fillId="0" borderId="0" xfId="3" applyFont="1" applyAlignment="1">
      <alignment wrapText="1"/>
    </xf>
    <xf numFmtId="0" fontId="0" fillId="4" borderId="0" xfId="0" applyFill="1" applyAlignment="1">
      <alignment horizontal="center"/>
    </xf>
    <xf numFmtId="1" fontId="18" fillId="0" borderId="0" xfId="1" applyNumberFormat="1" applyFont="1" applyFill="1" applyBorder="1" applyAlignment="1">
      <alignment horizontal="center" vertical="center"/>
    </xf>
    <xf numFmtId="0" fontId="18" fillId="19" borderId="0" xfId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horizontal="center" vertical="center"/>
    </xf>
    <xf numFmtId="2" fontId="10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5" applyFont="1" applyAlignment="1">
      <alignment horizontal="left"/>
    </xf>
    <xf numFmtId="0" fontId="9" fillId="21" borderId="0" xfId="0" applyFont="1" applyFill="1" applyAlignment="1">
      <alignment wrapText="1"/>
    </xf>
    <xf numFmtId="0" fontId="9" fillId="21" borderId="0" xfId="0" applyFont="1" applyFill="1" applyAlignment="1">
      <alignment horizontal="center"/>
    </xf>
    <xf numFmtId="49" fontId="0" fillId="4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3" fillId="20" borderId="0" xfId="4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3" fillId="27" borderId="0" xfId="3" applyFont="1" applyFill="1" applyAlignment="1">
      <alignment horizontal="center" vertical="center"/>
    </xf>
    <xf numFmtId="0" fontId="3" fillId="18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9" fillId="23" borderId="0" xfId="0" applyFont="1" applyFill="1" applyAlignment="1">
      <alignment horizontal="center"/>
    </xf>
    <xf numFmtId="0" fontId="11" fillId="13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22" borderId="0" xfId="3" applyFont="1" applyFill="1" applyAlignment="1">
      <alignment horizontal="center"/>
    </xf>
  </cellXfs>
  <cellStyles count="6">
    <cellStyle name="Check Cell" xfId="2" builtinId="23"/>
    <cellStyle name="Normal" xfId="0" builtinId="0"/>
    <cellStyle name="Normal 2" xfId="4" xr:uid="{00000000-0005-0000-0000-000002000000}"/>
    <cellStyle name="Normal_Access Export Results Table" xfId="5" xr:uid="{00000000-0005-0000-0000-000003000000}"/>
    <cellStyle name="Normal_Sheet1" xfId="3" xr:uid="{00000000-0005-0000-0000-000004000000}"/>
    <cellStyle name="Output" xfId="1" builtinId="21"/>
  </cellStyles>
  <dxfs count="2"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</dxfs>
  <tableStyles count="0" defaultTableStyle="TableStyleMedium2" defaultPivotStyle="PivotStyleLight16"/>
  <colors>
    <mruColors>
      <color rgb="FF006699"/>
      <color rgb="FFCCFFFF"/>
      <color rgb="FF66FFFF"/>
      <color rgb="FF0000CC"/>
      <color rgb="FFCCFF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64"/>
  <sheetViews>
    <sheetView tabSelected="1" zoomScale="70" zoomScaleNormal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2" sqref="E2"/>
    </sheetView>
  </sheetViews>
  <sheetFormatPr defaultColWidth="9.140625" defaultRowHeight="15" x14ac:dyDescent="0.25"/>
  <cols>
    <col min="1" max="2" width="12.140625" customWidth="1"/>
    <col min="3" max="3" width="3.85546875" customWidth="1"/>
    <col min="4" max="4" width="20.7109375" customWidth="1"/>
    <col min="5" max="5" width="26.7109375" customWidth="1"/>
    <col min="6" max="6" width="12.140625" customWidth="1"/>
    <col min="7" max="7" width="22.7109375" customWidth="1"/>
    <col min="8" max="8" width="12.140625" customWidth="1"/>
    <col min="9" max="9" width="17.42578125" customWidth="1"/>
    <col min="10" max="10" width="3.7109375" customWidth="1"/>
    <col min="11" max="11" width="17.42578125" customWidth="1"/>
    <col min="12" max="12" width="21.85546875" customWidth="1"/>
    <col min="13" max="16" width="12.140625" customWidth="1"/>
    <col min="17" max="17" width="3.85546875" customWidth="1"/>
    <col min="18" max="18" width="12.7109375" customWidth="1"/>
    <col min="19" max="19" width="11" customWidth="1"/>
    <col min="20" max="20" width="28.42578125" customWidth="1"/>
    <col min="21" max="21" width="3.42578125" customWidth="1"/>
    <col min="22" max="22" width="10.85546875" customWidth="1"/>
    <col min="23" max="23" width="14.140625" customWidth="1"/>
    <col min="24" max="24" width="14.42578125" customWidth="1"/>
    <col min="25" max="25" width="12.42578125" customWidth="1"/>
    <col min="26" max="26" width="12.140625" customWidth="1"/>
    <col min="27" max="27" width="16.42578125" customWidth="1"/>
    <col min="28" max="28" width="4.42578125" customWidth="1"/>
    <col min="29" max="29" width="17.85546875" style="10" customWidth="1"/>
    <col min="30" max="32" width="20.28515625" customWidth="1"/>
    <col min="33" max="33" width="18.85546875" customWidth="1"/>
    <col min="34" max="34" width="15.28515625" hidden="1" customWidth="1"/>
    <col min="35" max="35" width="16.85546875" hidden="1" customWidth="1"/>
    <col min="36" max="36" width="16.42578125" hidden="1" customWidth="1"/>
    <col min="37" max="37" width="4" customWidth="1"/>
    <col min="38" max="38" width="17.28515625" style="10" customWidth="1"/>
    <col min="39" max="39" width="20.140625" style="7" customWidth="1"/>
    <col min="40" max="40" width="18.28515625" customWidth="1"/>
    <col min="41" max="41" width="14.85546875" customWidth="1"/>
    <col min="42" max="42" width="4.7109375" customWidth="1"/>
    <col min="43" max="43" width="19" customWidth="1"/>
    <col min="45" max="45" width="23" customWidth="1"/>
    <col min="46" max="46" width="31.85546875" customWidth="1"/>
    <col min="47" max="48" width="18.140625" customWidth="1"/>
    <col min="49" max="49" width="18.28515625" customWidth="1"/>
  </cols>
  <sheetData>
    <row r="1" spans="1:101" x14ac:dyDescent="0.25">
      <c r="A1" s="12" t="s">
        <v>60</v>
      </c>
      <c r="B1" s="12" t="s">
        <v>214</v>
      </c>
    </row>
    <row r="2" spans="1:101" x14ac:dyDescent="0.25">
      <c r="A2" s="12" t="s">
        <v>216</v>
      </c>
      <c r="B2" s="12" t="s">
        <v>215</v>
      </c>
    </row>
    <row r="3" spans="1:101" x14ac:dyDescent="0.25">
      <c r="A3" s="13"/>
    </row>
    <row r="4" spans="1:101" x14ac:dyDescent="0.25">
      <c r="A4" s="12"/>
    </row>
    <row r="5" spans="1:101" ht="17.25" customHeight="1" x14ac:dyDescent="0.25">
      <c r="A5" s="69" t="s">
        <v>46</v>
      </c>
      <c r="B5" s="69"/>
      <c r="C5" s="14"/>
      <c r="D5" s="74" t="s">
        <v>37</v>
      </c>
      <c r="E5" s="74"/>
      <c r="F5" s="74"/>
      <c r="G5" s="74"/>
      <c r="H5" s="74"/>
      <c r="I5" s="74"/>
      <c r="J5" s="14"/>
      <c r="K5" s="73" t="s">
        <v>36</v>
      </c>
      <c r="L5" s="73"/>
      <c r="M5" s="73"/>
      <c r="N5" s="73"/>
      <c r="O5" s="73"/>
      <c r="P5" s="73"/>
      <c r="Q5" s="15"/>
      <c r="R5" s="72" t="s">
        <v>33</v>
      </c>
      <c r="S5" s="72"/>
      <c r="T5" s="72"/>
      <c r="U5" s="10"/>
      <c r="V5" s="68" t="s">
        <v>192</v>
      </c>
      <c r="W5" s="68"/>
      <c r="X5" s="68"/>
      <c r="Y5" s="68"/>
      <c r="Z5" s="68"/>
      <c r="AA5" s="68"/>
      <c r="AC5" s="75" t="s">
        <v>193</v>
      </c>
      <c r="AD5" s="75"/>
      <c r="AE5" s="75"/>
      <c r="AF5" s="75"/>
      <c r="AG5" s="75"/>
      <c r="AH5" s="75"/>
      <c r="AI5" s="75"/>
      <c r="AJ5" s="75"/>
      <c r="AK5" s="16"/>
      <c r="AL5" s="67" t="s">
        <v>55</v>
      </c>
      <c r="AM5" s="67"/>
      <c r="AN5" s="67"/>
      <c r="AO5" s="67"/>
      <c r="AQ5" s="66" t="s">
        <v>45</v>
      </c>
    </row>
    <row r="6" spans="1:101" x14ac:dyDescent="0.25">
      <c r="A6" s="69"/>
      <c r="B6" s="69"/>
      <c r="C6" s="14"/>
      <c r="D6" s="74"/>
      <c r="E6" s="74"/>
      <c r="F6" s="74"/>
      <c r="G6" s="74"/>
      <c r="H6" s="74"/>
      <c r="I6" s="74"/>
      <c r="J6" s="14"/>
      <c r="K6" s="73"/>
      <c r="L6" s="73"/>
      <c r="M6" s="73"/>
      <c r="N6" s="73"/>
      <c r="O6" s="73"/>
      <c r="P6" s="73"/>
      <c r="R6" s="72"/>
      <c r="S6" s="72"/>
      <c r="T6" s="72"/>
      <c r="V6" s="68"/>
      <c r="W6" s="68"/>
      <c r="X6" s="68"/>
      <c r="Y6" s="68"/>
      <c r="Z6" s="68"/>
      <c r="AA6" s="68"/>
      <c r="AC6" s="71" t="s">
        <v>51</v>
      </c>
      <c r="AD6" s="71"/>
      <c r="AE6" s="70" t="s">
        <v>52</v>
      </c>
      <c r="AF6" s="70"/>
      <c r="AG6" s="71" t="s">
        <v>53</v>
      </c>
      <c r="AH6" s="71"/>
      <c r="AI6" s="70" t="s">
        <v>54</v>
      </c>
      <c r="AJ6" s="70"/>
      <c r="AK6" s="17"/>
      <c r="AL6" s="67"/>
      <c r="AM6" s="67"/>
      <c r="AN6" s="67"/>
      <c r="AO6" s="67"/>
      <c r="AQ6" s="66"/>
      <c r="AU6" s="18"/>
      <c r="AV6" s="18"/>
      <c r="AW6" s="18"/>
    </row>
    <row r="7" spans="1:101" s="26" customFormat="1" ht="73.5" customHeight="1" x14ac:dyDescent="0.25">
      <c r="A7" s="19" t="s">
        <v>47</v>
      </c>
      <c r="B7" s="19" t="s">
        <v>0</v>
      </c>
      <c r="C7" s="20"/>
      <c r="D7" s="21" t="s">
        <v>1</v>
      </c>
      <c r="E7" s="21" t="s">
        <v>2</v>
      </c>
      <c r="F7" s="21" t="s">
        <v>3</v>
      </c>
      <c r="G7" s="21" t="s">
        <v>7</v>
      </c>
      <c r="H7" s="21" t="s">
        <v>8</v>
      </c>
      <c r="I7" s="21" t="s">
        <v>11</v>
      </c>
      <c r="J7" s="22"/>
      <c r="K7" s="23" t="s">
        <v>5</v>
      </c>
      <c r="L7" s="23" t="s">
        <v>32</v>
      </c>
      <c r="M7" s="23" t="s">
        <v>4</v>
      </c>
      <c r="N7" s="23" t="s">
        <v>9</v>
      </c>
      <c r="O7" s="23" t="s">
        <v>10</v>
      </c>
      <c r="P7" s="23" t="s">
        <v>6</v>
      </c>
      <c r="Q7" s="22"/>
      <c r="R7" s="24" t="s">
        <v>34</v>
      </c>
      <c r="S7" s="24" t="s">
        <v>12</v>
      </c>
      <c r="T7" s="25" t="s">
        <v>35</v>
      </c>
      <c r="V7" s="27" t="s">
        <v>100</v>
      </c>
      <c r="W7" s="28" t="s">
        <v>42</v>
      </c>
      <c r="X7" s="28" t="s">
        <v>43</v>
      </c>
      <c r="Y7" s="29" t="s">
        <v>200</v>
      </c>
      <c r="Z7" s="30" t="s">
        <v>40</v>
      </c>
      <c r="AA7" s="31" t="s">
        <v>44</v>
      </c>
      <c r="AC7" s="32" t="s">
        <v>194</v>
      </c>
      <c r="AD7" s="33" t="s">
        <v>38</v>
      </c>
      <c r="AE7" s="32" t="s">
        <v>195</v>
      </c>
      <c r="AF7" s="33" t="s">
        <v>39</v>
      </c>
      <c r="AG7" s="34" t="s">
        <v>208</v>
      </c>
      <c r="AH7" s="35" t="s">
        <v>49</v>
      </c>
      <c r="AI7" s="34" t="s">
        <v>196</v>
      </c>
      <c r="AJ7" s="35" t="s">
        <v>48</v>
      </c>
      <c r="AK7" s="36"/>
      <c r="AL7" s="31" t="s">
        <v>44</v>
      </c>
      <c r="AM7" s="37" t="s">
        <v>197</v>
      </c>
      <c r="AN7" s="38" t="s">
        <v>198</v>
      </c>
      <c r="AO7" s="6" t="s">
        <v>50</v>
      </c>
      <c r="AQ7" s="66"/>
      <c r="AR7" s="39" t="s">
        <v>134</v>
      </c>
      <c r="AT7" s="65" t="s">
        <v>56</v>
      </c>
      <c r="AU7" s="65"/>
      <c r="AV7" s="65"/>
      <c r="AW7" s="65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</row>
    <row r="8" spans="1:101" x14ac:dyDescent="0.25">
      <c r="A8" s="40" t="s">
        <v>138</v>
      </c>
      <c r="B8" s="41">
        <v>108</v>
      </c>
      <c r="C8" s="41"/>
      <c r="D8" s="42" t="s">
        <v>109</v>
      </c>
      <c r="E8" s="43" t="s">
        <v>139</v>
      </c>
      <c r="F8" s="10" t="s">
        <v>140</v>
      </c>
      <c r="G8" s="10" t="s">
        <v>141</v>
      </c>
      <c r="H8" s="10" t="s">
        <v>91</v>
      </c>
      <c r="I8" s="10" t="s">
        <v>147</v>
      </c>
      <c r="K8" s="41" t="s">
        <v>98</v>
      </c>
      <c r="L8" s="41" t="s">
        <v>98</v>
      </c>
      <c r="M8" s="44" t="s">
        <v>23</v>
      </c>
      <c r="N8" s="10">
        <v>24</v>
      </c>
      <c r="O8" s="10" t="s">
        <v>99</v>
      </c>
      <c r="P8" s="10" t="s">
        <v>58</v>
      </c>
      <c r="Q8" s="10"/>
      <c r="R8" s="10" t="s">
        <v>18</v>
      </c>
      <c r="S8" s="10" t="s">
        <v>18</v>
      </c>
      <c r="T8" s="41">
        <v>16700</v>
      </c>
      <c r="V8" s="45" t="str">
        <f>M8</f>
        <v>LC50</v>
      </c>
      <c r="W8" s="10">
        <f t="shared" ref="W8:W39" si="0">VLOOKUP(V8,$AU$8:$AV$15,2,FALSE)</f>
        <v>5</v>
      </c>
      <c r="X8" s="10">
        <f t="shared" ref="X8:X39" si="1">T8/W8</f>
        <v>3340</v>
      </c>
      <c r="Y8" s="46" t="str">
        <f t="shared" ref="Y8" si="2">P8</f>
        <v>Acute</v>
      </c>
      <c r="Z8" s="10">
        <f>VLOOKUP(Y8,$AU$37:$AV$38,2,FALSE)</f>
        <v>2</v>
      </c>
      <c r="AA8" s="10">
        <f>X8/Z8</f>
        <v>1670</v>
      </c>
      <c r="AC8" s="45" t="str">
        <f>M8</f>
        <v>LC50</v>
      </c>
      <c r="AD8" s="46" t="s">
        <v>102</v>
      </c>
      <c r="AE8" s="47" t="str">
        <f>P8</f>
        <v>Acute</v>
      </c>
      <c r="AF8" s="46" t="str">
        <f t="shared" ref="AF8:AF38" si="3">IF(AE8="chronic","y","n")</f>
        <v>n</v>
      </c>
      <c r="AG8" s="41" t="str">
        <f>L8</f>
        <v>Mortality</v>
      </c>
      <c r="AH8" s="46" t="s">
        <v>19</v>
      </c>
      <c r="AI8" s="48">
        <f>N8</f>
        <v>24</v>
      </c>
      <c r="AJ8" s="10" t="s">
        <v>20</v>
      </c>
      <c r="AK8" s="49"/>
      <c r="AL8" s="50">
        <f>AA8</f>
        <v>1670</v>
      </c>
      <c r="AM8" s="2">
        <f>GEOMEAN(AL8:AL9)</f>
        <v>1403.7806096395548</v>
      </c>
      <c r="AO8" s="4">
        <f>AM8</f>
        <v>1403.7806096395548</v>
      </c>
      <c r="AP8" s="51" t="s">
        <v>21</v>
      </c>
      <c r="AQ8" s="51" t="s">
        <v>146</v>
      </c>
      <c r="AR8" t="s">
        <v>157</v>
      </c>
      <c r="AU8" s="52" t="s">
        <v>31</v>
      </c>
      <c r="AV8" s="52">
        <v>1</v>
      </c>
      <c r="AW8" s="52" t="s">
        <v>22</v>
      </c>
      <c r="AZ8" s="51" t="s">
        <v>21</v>
      </c>
      <c r="BA8" s="51" t="s">
        <v>21</v>
      </c>
      <c r="BB8" s="51" t="s">
        <v>21</v>
      </c>
      <c r="BC8" s="51" t="s">
        <v>21</v>
      </c>
      <c r="BD8" s="51" t="s">
        <v>21</v>
      </c>
      <c r="BE8" s="51" t="s">
        <v>21</v>
      </c>
      <c r="BF8" s="51" t="s">
        <v>21</v>
      </c>
      <c r="BG8" s="51" t="s">
        <v>21</v>
      </c>
      <c r="BH8" s="51" t="s">
        <v>21</v>
      </c>
      <c r="BI8" s="51" t="s">
        <v>21</v>
      </c>
      <c r="BJ8" s="51" t="s">
        <v>21</v>
      </c>
      <c r="BK8" s="51" t="s">
        <v>21</v>
      </c>
      <c r="BL8" s="51" t="s">
        <v>21</v>
      </c>
      <c r="BM8" s="51" t="s">
        <v>21</v>
      </c>
      <c r="BN8" s="51" t="s">
        <v>21</v>
      </c>
      <c r="BO8" s="51" t="s">
        <v>21</v>
      </c>
      <c r="BP8" s="51" t="s">
        <v>21</v>
      </c>
      <c r="BQ8" s="51" t="s">
        <v>21</v>
      </c>
      <c r="BR8" s="51" t="s">
        <v>21</v>
      </c>
      <c r="BS8" s="51" t="s">
        <v>21</v>
      </c>
      <c r="BT8" s="51" t="s">
        <v>21</v>
      </c>
      <c r="BU8" s="51" t="s">
        <v>21</v>
      </c>
      <c r="BV8" s="51" t="s">
        <v>21</v>
      </c>
      <c r="BW8" s="51" t="s">
        <v>21</v>
      </c>
      <c r="BX8" s="51" t="s">
        <v>21</v>
      </c>
      <c r="BY8" s="51" t="s">
        <v>21</v>
      </c>
      <c r="BZ8" s="51" t="s">
        <v>21</v>
      </c>
      <c r="CA8" s="51" t="s">
        <v>21</v>
      </c>
      <c r="CB8" s="51" t="s">
        <v>21</v>
      </c>
      <c r="CC8" s="51" t="s">
        <v>21</v>
      </c>
      <c r="CD8" s="51" t="s">
        <v>21</v>
      </c>
      <c r="CE8" s="51" t="s">
        <v>21</v>
      </c>
      <c r="CF8" s="51" t="s">
        <v>21</v>
      </c>
      <c r="CG8" s="51" t="s">
        <v>21</v>
      </c>
      <c r="CH8" s="51" t="s">
        <v>21</v>
      </c>
      <c r="CI8" s="51" t="s">
        <v>21</v>
      </c>
      <c r="CJ8" s="51" t="s">
        <v>21</v>
      </c>
      <c r="CK8" s="51" t="s">
        <v>21</v>
      </c>
      <c r="CL8" s="51" t="s">
        <v>21</v>
      </c>
      <c r="CM8" s="51" t="s">
        <v>21</v>
      </c>
      <c r="CN8" s="51" t="s">
        <v>21</v>
      </c>
      <c r="CO8" s="51" t="s">
        <v>21</v>
      </c>
      <c r="CP8" s="51" t="s">
        <v>21</v>
      </c>
      <c r="CQ8" s="51" t="s">
        <v>21</v>
      </c>
      <c r="CR8" s="51" t="s">
        <v>21</v>
      </c>
      <c r="CS8" s="51" t="s">
        <v>21</v>
      </c>
      <c r="CT8" s="51" t="s">
        <v>21</v>
      </c>
      <c r="CU8" s="51" t="s">
        <v>21</v>
      </c>
    </row>
    <row r="9" spans="1:101" x14ac:dyDescent="0.25">
      <c r="A9" t="s">
        <v>137</v>
      </c>
      <c r="B9" s="41">
        <v>108</v>
      </c>
      <c r="C9" s="41"/>
      <c r="D9" s="42" t="s">
        <v>109</v>
      </c>
      <c r="E9" s="43" t="s">
        <v>139</v>
      </c>
      <c r="F9" s="10" t="s">
        <v>140</v>
      </c>
      <c r="G9" s="10" t="s">
        <v>141</v>
      </c>
      <c r="H9" s="10" t="s">
        <v>91</v>
      </c>
      <c r="I9" s="10" t="s">
        <v>147</v>
      </c>
      <c r="K9" s="41" t="s">
        <v>98</v>
      </c>
      <c r="L9" s="41" t="s">
        <v>98</v>
      </c>
      <c r="M9" s="44" t="s">
        <v>23</v>
      </c>
      <c r="N9" s="10">
        <v>24</v>
      </c>
      <c r="O9" s="10" t="s">
        <v>99</v>
      </c>
      <c r="P9" s="10" t="s">
        <v>58</v>
      </c>
      <c r="Q9" s="10"/>
      <c r="R9" s="10" t="s">
        <v>18</v>
      </c>
      <c r="S9" s="10" t="s">
        <v>18</v>
      </c>
      <c r="T9" s="41">
        <v>11800</v>
      </c>
      <c r="V9" s="45" t="str">
        <f t="shared" ref="V9:V15" si="4">M9</f>
        <v>LC50</v>
      </c>
      <c r="W9" s="10">
        <f t="shared" si="0"/>
        <v>5</v>
      </c>
      <c r="X9" s="10">
        <f t="shared" si="1"/>
        <v>2360</v>
      </c>
      <c r="Y9" s="46" t="str">
        <f t="shared" ref="Y9:Y15" si="5">P9</f>
        <v>Acute</v>
      </c>
      <c r="Z9" s="10">
        <f>VLOOKUP(Y9,$AU$37:$AV$38,2,FALSE)</f>
        <v>2</v>
      </c>
      <c r="AA9" s="10">
        <f t="shared" ref="AA9:AA38" si="6">X9/Z9</f>
        <v>1180</v>
      </c>
      <c r="AC9" s="45" t="str">
        <f>M9</f>
        <v>LC50</v>
      </c>
      <c r="AD9" s="46" t="s">
        <v>102</v>
      </c>
      <c r="AE9" s="47" t="str">
        <f>P9</f>
        <v>Acute</v>
      </c>
      <c r="AF9" s="46" t="str">
        <f t="shared" si="3"/>
        <v>n</v>
      </c>
      <c r="AG9" s="41" t="str">
        <f>L9</f>
        <v>Mortality</v>
      </c>
      <c r="AH9" s="46" t="s">
        <v>19</v>
      </c>
      <c r="AI9" s="48">
        <f>N9</f>
        <v>24</v>
      </c>
      <c r="AJ9" s="10" t="s">
        <v>20</v>
      </c>
      <c r="AK9" s="49"/>
      <c r="AL9" s="50">
        <f>AA9</f>
        <v>1180</v>
      </c>
      <c r="AM9" s="2"/>
      <c r="AN9" s="3"/>
      <c r="AO9" s="2"/>
      <c r="AQ9" s="51" t="s">
        <v>146</v>
      </c>
      <c r="AR9" t="s">
        <v>144</v>
      </c>
      <c r="AU9" s="52" t="s">
        <v>57</v>
      </c>
      <c r="AV9" s="52">
        <v>1</v>
      </c>
      <c r="AW9" s="52" t="s">
        <v>22</v>
      </c>
    </row>
    <row r="10" spans="1:101" x14ac:dyDescent="0.25">
      <c r="A10" t="s">
        <v>61</v>
      </c>
      <c r="B10" s="41">
        <v>109</v>
      </c>
      <c r="C10" s="41"/>
      <c r="D10" s="42" t="s">
        <v>109</v>
      </c>
      <c r="E10" s="43" t="s">
        <v>81</v>
      </c>
      <c r="F10" s="10" t="s">
        <v>87</v>
      </c>
      <c r="G10" s="10" t="s">
        <v>89</v>
      </c>
      <c r="H10" s="10" t="s">
        <v>91</v>
      </c>
      <c r="I10" s="10" t="s">
        <v>92</v>
      </c>
      <c r="K10" s="41" t="s">
        <v>98</v>
      </c>
      <c r="L10" s="41" t="s">
        <v>98</v>
      </c>
      <c r="M10" s="44" t="s">
        <v>23</v>
      </c>
      <c r="N10" s="10">
        <v>24</v>
      </c>
      <c r="O10" s="10" t="s">
        <v>99</v>
      </c>
      <c r="P10" s="10" t="s">
        <v>58</v>
      </c>
      <c r="Q10" s="10"/>
      <c r="R10" s="10" t="s">
        <v>18</v>
      </c>
      <c r="S10" s="10" t="s">
        <v>18</v>
      </c>
      <c r="T10" s="41">
        <v>60000</v>
      </c>
      <c r="V10" s="45" t="str">
        <f>M10</f>
        <v>LC50</v>
      </c>
      <c r="W10" s="10">
        <f t="shared" si="0"/>
        <v>5</v>
      </c>
      <c r="X10" s="10">
        <f t="shared" ref="X10:X11" si="7">T10/W10</f>
        <v>12000</v>
      </c>
      <c r="Y10" s="46" t="str">
        <f t="shared" si="5"/>
        <v>Acute</v>
      </c>
      <c r="Z10" s="10">
        <f>VLOOKUP(Y10,$AU$37:$AV$38,2,FALSE)</f>
        <v>2</v>
      </c>
      <c r="AA10" s="10">
        <f t="shared" ref="AA10:AA11" si="8">X10/Z10</f>
        <v>6000</v>
      </c>
      <c r="AC10" s="45" t="str">
        <f>M10</f>
        <v>LC50</v>
      </c>
      <c r="AD10" s="46" t="s">
        <v>102</v>
      </c>
      <c r="AE10" s="47" t="str">
        <f>P10</f>
        <v>Acute</v>
      </c>
      <c r="AF10" s="46" t="str">
        <f t="shared" ref="AF10:AF11" si="9">IF(AE10="chronic","y","n")</f>
        <v>n</v>
      </c>
      <c r="AG10" s="41" t="str">
        <f t="shared" ref="AG10:AG11" si="10">L10</f>
        <v>Mortality</v>
      </c>
      <c r="AH10" s="46" t="s">
        <v>19</v>
      </c>
      <c r="AI10" s="48">
        <f>N10</f>
        <v>24</v>
      </c>
      <c r="AJ10" s="10" t="s">
        <v>20</v>
      </c>
      <c r="AK10" s="49"/>
      <c r="AL10" s="53">
        <f>AA10</f>
        <v>6000</v>
      </c>
      <c r="AN10" s="1"/>
      <c r="AO10" s="1"/>
      <c r="AP10" s="51" t="s">
        <v>21</v>
      </c>
      <c r="AQ10" s="51" t="s">
        <v>146</v>
      </c>
      <c r="AR10" t="s">
        <v>145</v>
      </c>
      <c r="AU10" s="52"/>
      <c r="AV10" s="52"/>
      <c r="AW10" s="52"/>
    </row>
    <row r="11" spans="1:101" x14ac:dyDescent="0.25">
      <c r="A11" t="s">
        <v>62</v>
      </c>
      <c r="B11" s="41">
        <v>109</v>
      </c>
      <c r="C11" s="41"/>
      <c r="D11" s="42" t="s">
        <v>109</v>
      </c>
      <c r="E11" s="43" t="s">
        <v>81</v>
      </c>
      <c r="F11" s="10" t="s">
        <v>87</v>
      </c>
      <c r="G11" s="10" t="s">
        <v>89</v>
      </c>
      <c r="H11" s="10" t="s">
        <v>91</v>
      </c>
      <c r="I11" s="10" t="s">
        <v>92</v>
      </c>
      <c r="K11" s="41" t="s">
        <v>98</v>
      </c>
      <c r="L11" s="41" t="s">
        <v>98</v>
      </c>
      <c r="M11" s="44" t="s">
        <v>23</v>
      </c>
      <c r="N11" s="10">
        <v>48</v>
      </c>
      <c r="O11" s="10" t="s">
        <v>99</v>
      </c>
      <c r="P11" s="10" t="s">
        <v>58</v>
      </c>
      <c r="Q11" s="10"/>
      <c r="R11" s="10" t="s">
        <v>18</v>
      </c>
      <c r="S11" s="10" t="s">
        <v>18</v>
      </c>
      <c r="T11" s="41">
        <v>55000</v>
      </c>
      <c r="V11" s="45" t="str">
        <f t="shared" ref="V11" si="11">M11</f>
        <v>LC50</v>
      </c>
      <c r="W11" s="10">
        <f t="shared" si="0"/>
        <v>5</v>
      </c>
      <c r="X11" s="10">
        <f t="shared" si="7"/>
        <v>11000</v>
      </c>
      <c r="Y11" s="46" t="str">
        <f t="shared" ref="Y11" si="12">P11</f>
        <v>Acute</v>
      </c>
      <c r="Z11" s="10">
        <f t="shared" ref="Z11" si="13">VLOOKUP(Y11,$AU$37:$AV$38,2,FALSE)</f>
        <v>2</v>
      </c>
      <c r="AA11" s="10">
        <f t="shared" si="8"/>
        <v>5500</v>
      </c>
      <c r="AC11" s="45" t="str">
        <f t="shared" ref="AC11" si="14">M11</f>
        <v>LC50</v>
      </c>
      <c r="AD11" s="46" t="s">
        <v>102</v>
      </c>
      <c r="AE11" s="47" t="str">
        <f t="shared" ref="AE11" si="15">P11</f>
        <v>Acute</v>
      </c>
      <c r="AF11" s="46" t="str">
        <f t="shared" si="9"/>
        <v>n</v>
      </c>
      <c r="AG11" s="41" t="str">
        <f t="shared" si="10"/>
        <v>Mortality</v>
      </c>
      <c r="AH11" s="46" t="s">
        <v>19</v>
      </c>
      <c r="AI11" s="48">
        <f>N11</f>
        <v>48</v>
      </c>
      <c r="AJ11" s="10" t="s">
        <v>26</v>
      </c>
      <c r="AK11" s="49"/>
      <c r="AL11" s="53">
        <f t="shared" ref="AL11" si="16">AA11</f>
        <v>5500</v>
      </c>
      <c r="AN11" s="10"/>
      <c r="AO11" s="7"/>
      <c r="AQ11" s="51" t="s">
        <v>146</v>
      </c>
      <c r="AR11" t="s">
        <v>145</v>
      </c>
      <c r="AU11" s="52"/>
      <c r="AV11" s="52"/>
      <c r="AW11" s="52"/>
    </row>
    <row r="12" spans="1:101" x14ac:dyDescent="0.25">
      <c r="A12" t="s">
        <v>63</v>
      </c>
      <c r="B12" s="41">
        <v>109</v>
      </c>
      <c r="C12" s="41"/>
      <c r="D12" s="42" t="s">
        <v>109</v>
      </c>
      <c r="E12" s="43" t="s">
        <v>81</v>
      </c>
      <c r="F12" s="10" t="s">
        <v>87</v>
      </c>
      <c r="G12" s="10" t="s">
        <v>89</v>
      </c>
      <c r="H12" s="10" t="s">
        <v>91</v>
      </c>
      <c r="I12" s="10" t="s">
        <v>92</v>
      </c>
      <c r="K12" s="41" t="s">
        <v>98</v>
      </c>
      <c r="L12" s="41" t="s">
        <v>98</v>
      </c>
      <c r="M12" s="44" t="s">
        <v>23</v>
      </c>
      <c r="N12" s="10">
        <v>72</v>
      </c>
      <c r="O12" s="10" t="s">
        <v>99</v>
      </c>
      <c r="P12" s="10" t="s">
        <v>58</v>
      </c>
      <c r="Q12" s="10"/>
      <c r="R12" s="10" t="s">
        <v>18</v>
      </c>
      <c r="S12" s="10" t="s">
        <v>18</v>
      </c>
      <c r="T12" s="41">
        <v>50000</v>
      </c>
      <c r="V12" s="45" t="str">
        <f t="shared" si="4"/>
        <v>LC50</v>
      </c>
      <c r="W12" s="10">
        <f t="shared" si="0"/>
        <v>5</v>
      </c>
      <c r="X12" s="10">
        <f t="shared" si="1"/>
        <v>10000</v>
      </c>
      <c r="Y12" s="46" t="str">
        <f t="shared" si="5"/>
        <v>Acute</v>
      </c>
      <c r="Z12" s="10">
        <f t="shared" ref="Z12:Z18" si="17">VLOOKUP(Y12,$AU$37:$AV$38,2,FALSE)</f>
        <v>2</v>
      </c>
      <c r="AA12" s="10">
        <f t="shared" si="6"/>
        <v>5000</v>
      </c>
      <c r="AC12" s="45" t="str">
        <f t="shared" ref="AC12:AC38" si="18">M12</f>
        <v>LC50</v>
      </c>
      <c r="AD12" s="46" t="s">
        <v>102</v>
      </c>
      <c r="AE12" s="47" t="str">
        <f t="shared" ref="AE12:AE18" si="19">P12</f>
        <v>Acute</v>
      </c>
      <c r="AF12" s="46" t="str">
        <f t="shared" si="3"/>
        <v>n</v>
      </c>
      <c r="AG12" s="41" t="str">
        <f t="shared" ref="AG12:AG38" si="20">L12</f>
        <v>Mortality</v>
      </c>
      <c r="AH12" s="46" t="s">
        <v>19</v>
      </c>
      <c r="AI12" s="48">
        <f t="shared" ref="AI12:AI38" si="21">N12</f>
        <v>72</v>
      </c>
      <c r="AJ12" s="10" t="s">
        <v>28</v>
      </c>
      <c r="AK12" s="46"/>
      <c r="AL12" s="53">
        <f t="shared" ref="AL12:AL58" si="22">AA12</f>
        <v>5000</v>
      </c>
      <c r="AN12" s="10"/>
      <c r="AO12" s="7"/>
      <c r="AQ12" s="51" t="s">
        <v>146</v>
      </c>
      <c r="AR12" t="s">
        <v>145</v>
      </c>
      <c r="AU12" s="52" t="s">
        <v>24</v>
      </c>
      <c r="AV12" s="52">
        <v>1</v>
      </c>
      <c r="AW12" s="52" t="s">
        <v>22</v>
      </c>
    </row>
    <row r="13" spans="1:101" x14ac:dyDescent="0.25">
      <c r="A13" t="s">
        <v>64</v>
      </c>
      <c r="B13" s="41">
        <v>109</v>
      </c>
      <c r="C13" s="41"/>
      <c r="D13" s="42" t="s">
        <v>109</v>
      </c>
      <c r="E13" s="43" t="s">
        <v>81</v>
      </c>
      <c r="F13" s="10" t="s">
        <v>87</v>
      </c>
      <c r="G13" s="10" t="s">
        <v>89</v>
      </c>
      <c r="H13" s="10" t="s">
        <v>91</v>
      </c>
      <c r="I13" s="10" t="s">
        <v>92</v>
      </c>
      <c r="K13" s="41" t="s">
        <v>98</v>
      </c>
      <c r="L13" s="41" t="s">
        <v>98</v>
      </c>
      <c r="M13" s="44" t="s">
        <v>23</v>
      </c>
      <c r="N13" s="10">
        <v>96</v>
      </c>
      <c r="O13" s="10" t="s">
        <v>99</v>
      </c>
      <c r="P13" s="10" t="s">
        <v>58</v>
      </c>
      <c r="Q13" s="10"/>
      <c r="R13" s="10" t="s">
        <v>18</v>
      </c>
      <c r="S13" s="10" t="s">
        <v>18</v>
      </c>
      <c r="T13" s="41">
        <v>50000</v>
      </c>
      <c r="V13" s="45" t="str">
        <f t="shared" si="4"/>
        <v>LC50</v>
      </c>
      <c r="W13" s="10">
        <f t="shared" si="0"/>
        <v>5</v>
      </c>
      <c r="X13" s="10">
        <f t="shared" si="1"/>
        <v>10000</v>
      </c>
      <c r="Y13" s="46" t="str">
        <f t="shared" si="5"/>
        <v>Acute</v>
      </c>
      <c r="Z13" s="10">
        <f t="shared" si="17"/>
        <v>2</v>
      </c>
      <c r="AA13" s="10">
        <f t="shared" si="6"/>
        <v>5000</v>
      </c>
      <c r="AC13" s="45" t="str">
        <f t="shared" si="18"/>
        <v>LC50</v>
      </c>
      <c r="AD13" s="46" t="s">
        <v>102</v>
      </c>
      <c r="AE13" s="47" t="str">
        <f t="shared" si="19"/>
        <v>Acute</v>
      </c>
      <c r="AF13" s="46" t="str">
        <f t="shared" si="3"/>
        <v>n</v>
      </c>
      <c r="AG13" s="41" t="str">
        <f t="shared" si="20"/>
        <v>Mortality</v>
      </c>
      <c r="AH13" s="46" t="s">
        <v>19</v>
      </c>
      <c r="AI13" s="48">
        <f t="shared" si="21"/>
        <v>96</v>
      </c>
      <c r="AJ13" s="10" t="s">
        <v>103</v>
      </c>
      <c r="AK13" s="46"/>
      <c r="AL13" s="50">
        <f t="shared" si="22"/>
        <v>5000</v>
      </c>
      <c r="AN13" s="7">
        <f>MIN(AL10:AL13)</f>
        <v>5000</v>
      </c>
      <c r="AO13" s="5">
        <f>AN13</f>
        <v>5000</v>
      </c>
      <c r="AQ13" s="51" t="s">
        <v>146</v>
      </c>
      <c r="AR13" t="s">
        <v>148</v>
      </c>
      <c r="AU13" s="52" t="s">
        <v>27</v>
      </c>
      <c r="AV13" s="52">
        <v>2.5</v>
      </c>
      <c r="AW13" s="52" t="s">
        <v>22</v>
      </c>
    </row>
    <row r="14" spans="1:101" x14ac:dyDescent="0.25">
      <c r="A14" t="s">
        <v>65</v>
      </c>
      <c r="B14" s="41">
        <v>110</v>
      </c>
      <c r="C14" s="41"/>
      <c r="D14" s="42" t="s">
        <v>109</v>
      </c>
      <c r="E14" s="43" t="s">
        <v>82</v>
      </c>
      <c r="F14" s="10" t="s">
        <v>87</v>
      </c>
      <c r="G14" s="10" t="s">
        <v>90</v>
      </c>
      <c r="H14" s="10" t="s">
        <v>91</v>
      </c>
      <c r="I14" s="10" t="s">
        <v>127</v>
      </c>
      <c r="K14" s="41" t="s">
        <v>98</v>
      </c>
      <c r="L14" s="41" t="s">
        <v>98</v>
      </c>
      <c r="M14" s="44" t="s">
        <v>23</v>
      </c>
      <c r="N14" s="10">
        <v>24</v>
      </c>
      <c r="O14" s="10" t="s">
        <v>99</v>
      </c>
      <c r="P14" s="10" t="s">
        <v>58</v>
      </c>
      <c r="Q14" s="10"/>
      <c r="R14" s="10" t="s">
        <v>18</v>
      </c>
      <c r="S14" s="10" t="s">
        <v>18</v>
      </c>
      <c r="T14" s="41">
        <v>18200</v>
      </c>
      <c r="V14" s="45" t="str">
        <f t="shared" si="4"/>
        <v>LC50</v>
      </c>
      <c r="W14" s="10">
        <f t="shared" si="0"/>
        <v>5</v>
      </c>
      <c r="X14" s="10">
        <f t="shared" si="1"/>
        <v>3640</v>
      </c>
      <c r="Y14" s="46" t="str">
        <f t="shared" si="5"/>
        <v>Acute</v>
      </c>
      <c r="Z14" s="10">
        <f t="shared" si="17"/>
        <v>2</v>
      </c>
      <c r="AA14" s="10">
        <f t="shared" si="6"/>
        <v>1820</v>
      </c>
      <c r="AC14" s="45" t="str">
        <f t="shared" si="18"/>
        <v>LC50</v>
      </c>
      <c r="AD14" s="46" t="s">
        <v>102</v>
      </c>
      <c r="AE14" s="47" t="str">
        <f t="shared" si="19"/>
        <v>Acute</v>
      </c>
      <c r="AF14" s="46" t="str">
        <f t="shared" si="3"/>
        <v>n</v>
      </c>
      <c r="AG14" s="41" t="str">
        <f t="shared" si="20"/>
        <v>Mortality</v>
      </c>
      <c r="AH14" s="46" t="s">
        <v>19</v>
      </c>
      <c r="AI14" s="48">
        <f t="shared" si="21"/>
        <v>24</v>
      </c>
      <c r="AJ14" s="10" t="s">
        <v>20</v>
      </c>
      <c r="AK14" s="46"/>
      <c r="AL14" s="53">
        <f t="shared" si="22"/>
        <v>1820</v>
      </c>
      <c r="AN14" s="1">
        <f>MIN(AL14:AL15)</f>
        <v>1390</v>
      </c>
      <c r="AO14" s="1">
        <f>AN14</f>
        <v>1390</v>
      </c>
      <c r="AQ14" s="51" t="s">
        <v>146</v>
      </c>
      <c r="AR14" t="s">
        <v>145</v>
      </c>
      <c r="AU14" s="52" t="s">
        <v>14</v>
      </c>
      <c r="AV14" s="52">
        <v>5</v>
      </c>
      <c r="AW14" s="52" t="s">
        <v>22</v>
      </c>
    </row>
    <row r="15" spans="1:101" ht="24.75" customHeight="1" x14ac:dyDescent="0.25">
      <c r="A15" t="s">
        <v>66</v>
      </c>
      <c r="B15" s="41">
        <v>110</v>
      </c>
      <c r="C15" s="41"/>
      <c r="D15" s="42" t="s">
        <v>109</v>
      </c>
      <c r="E15" s="43" t="s">
        <v>82</v>
      </c>
      <c r="F15" s="10" t="s">
        <v>87</v>
      </c>
      <c r="G15" s="10" t="s">
        <v>90</v>
      </c>
      <c r="H15" s="10" t="s">
        <v>91</v>
      </c>
      <c r="I15" s="10" t="s">
        <v>127</v>
      </c>
      <c r="K15" s="41" t="s">
        <v>98</v>
      </c>
      <c r="L15" s="41" t="s">
        <v>98</v>
      </c>
      <c r="M15" s="44" t="s">
        <v>23</v>
      </c>
      <c r="N15" s="10">
        <v>48</v>
      </c>
      <c r="O15" s="10" t="s">
        <v>99</v>
      </c>
      <c r="P15" s="10" t="s">
        <v>58</v>
      </c>
      <c r="Q15" s="10"/>
      <c r="R15" s="10" t="s">
        <v>18</v>
      </c>
      <c r="S15" s="10" t="s">
        <v>18</v>
      </c>
      <c r="T15" s="41">
        <v>13900</v>
      </c>
      <c r="V15" s="45" t="str">
        <f t="shared" si="4"/>
        <v>LC50</v>
      </c>
      <c r="W15" s="10">
        <f t="shared" si="0"/>
        <v>5</v>
      </c>
      <c r="X15" s="10">
        <f t="shared" si="1"/>
        <v>2780</v>
      </c>
      <c r="Y15" s="46" t="str">
        <f t="shared" si="5"/>
        <v>Acute</v>
      </c>
      <c r="Z15" s="10">
        <f t="shared" si="17"/>
        <v>2</v>
      </c>
      <c r="AA15" s="10">
        <f t="shared" si="6"/>
        <v>1390</v>
      </c>
      <c r="AC15" s="45" t="str">
        <f t="shared" si="18"/>
        <v>LC50</v>
      </c>
      <c r="AD15" s="46" t="s">
        <v>102</v>
      </c>
      <c r="AE15" s="47" t="str">
        <f t="shared" si="19"/>
        <v>Acute</v>
      </c>
      <c r="AF15" s="46" t="str">
        <f t="shared" si="3"/>
        <v>n</v>
      </c>
      <c r="AG15" s="41" t="str">
        <f t="shared" si="20"/>
        <v>Mortality</v>
      </c>
      <c r="AH15" s="46" t="s">
        <v>19</v>
      </c>
      <c r="AI15" s="48">
        <f t="shared" si="21"/>
        <v>48</v>
      </c>
      <c r="AJ15" s="10" t="s">
        <v>26</v>
      </c>
      <c r="AK15" s="46"/>
      <c r="AL15" s="53">
        <f t="shared" si="22"/>
        <v>1390</v>
      </c>
      <c r="AN15" s="10"/>
      <c r="AO15" s="7"/>
      <c r="AQ15" s="51" t="s">
        <v>146</v>
      </c>
      <c r="AR15" t="s">
        <v>145</v>
      </c>
      <c r="AU15" s="52" t="s">
        <v>23</v>
      </c>
      <c r="AV15" s="52">
        <v>5</v>
      </c>
      <c r="AW15" s="52" t="s">
        <v>22</v>
      </c>
    </row>
    <row r="16" spans="1:101" x14ac:dyDescent="0.25">
      <c r="A16" t="s">
        <v>67</v>
      </c>
      <c r="B16" s="41">
        <v>112</v>
      </c>
      <c r="C16" s="41"/>
      <c r="D16" s="42" t="s">
        <v>109</v>
      </c>
      <c r="E16" s="43" t="s">
        <v>83</v>
      </c>
      <c r="F16" s="10" t="s">
        <v>88</v>
      </c>
      <c r="G16" s="10" t="s">
        <v>89</v>
      </c>
      <c r="H16" s="10" t="s">
        <v>91</v>
      </c>
      <c r="I16" s="10" t="s">
        <v>93</v>
      </c>
      <c r="K16" s="41" t="s">
        <v>96</v>
      </c>
      <c r="L16" s="41" t="s">
        <v>96</v>
      </c>
      <c r="M16" s="44" t="s">
        <v>31</v>
      </c>
      <c r="N16" s="10">
        <v>48</v>
      </c>
      <c r="O16" s="10" t="s">
        <v>99</v>
      </c>
      <c r="P16" s="10" t="s">
        <v>15</v>
      </c>
      <c r="Q16" s="10"/>
      <c r="R16" s="10" t="s">
        <v>18</v>
      </c>
      <c r="S16" s="10" t="s">
        <v>18</v>
      </c>
      <c r="T16" s="41">
        <v>4364</v>
      </c>
      <c r="V16" s="45" t="str">
        <f t="shared" ref="V16:V38" si="23">M16</f>
        <v>EC10</v>
      </c>
      <c r="W16" s="10">
        <f t="shared" si="0"/>
        <v>1</v>
      </c>
      <c r="X16" s="10">
        <f t="shared" si="1"/>
        <v>4364</v>
      </c>
      <c r="Y16" s="46" t="str">
        <f t="shared" ref="Y16:Y64" si="24">P16</f>
        <v>Chronic</v>
      </c>
      <c r="Z16" s="10">
        <f t="shared" si="17"/>
        <v>1</v>
      </c>
      <c r="AA16" s="10">
        <f t="shared" si="6"/>
        <v>4364</v>
      </c>
      <c r="AC16" s="45" t="str">
        <f t="shared" si="18"/>
        <v>EC10</v>
      </c>
      <c r="AD16" s="46" t="s">
        <v>101</v>
      </c>
      <c r="AE16" s="47" t="str">
        <f t="shared" si="19"/>
        <v>Chronic</v>
      </c>
      <c r="AF16" s="46" t="str">
        <f t="shared" si="3"/>
        <v>y</v>
      </c>
      <c r="AG16" s="41" t="str">
        <f t="shared" si="20"/>
        <v>Normal development</v>
      </c>
      <c r="AH16" s="46" t="s">
        <v>19</v>
      </c>
      <c r="AI16" s="48">
        <f t="shared" si="21"/>
        <v>48</v>
      </c>
      <c r="AJ16" s="10" t="s">
        <v>20</v>
      </c>
      <c r="AK16" s="46"/>
      <c r="AL16" s="50">
        <f t="shared" si="22"/>
        <v>4364</v>
      </c>
      <c r="AM16" s="7">
        <f>GEOMEAN(AL16,AL18)</f>
        <v>2363.4550979445326</v>
      </c>
      <c r="AN16" s="7">
        <f>AM16</f>
        <v>2363.4550979445326</v>
      </c>
      <c r="AO16" s="5">
        <f>AN16</f>
        <v>2363.4550979445326</v>
      </c>
      <c r="AQ16" s="51" t="s">
        <v>146</v>
      </c>
      <c r="AR16" t="s">
        <v>155</v>
      </c>
      <c r="AU16" s="52"/>
      <c r="AV16" s="52"/>
      <c r="AW16" s="52"/>
    </row>
    <row r="17" spans="1:49" x14ac:dyDescent="0.25">
      <c r="A17" t="s">
        <v>68</v>
      </c>
      <c r="B17" s="41">
        <v>112</v>
      </c>
      <c r="C17" s="41"/>
      <c r="D17" s="42" t="s">
        <v>109</v>
      </c>
      <c r="E17" s="43" t="s">
        <v>83</v>
      </c>
      <c r="F17" s="10" t="s">
        <v>88</v>
      </c>
      <c r="G17" s="10" t="s">
        <v>89</v>
      </c>
      <c r="H17" s="10" t="s">
        <v>91</v>
      </c>
      <c r="I17" s="10" t="s">
        <v>93</v>
      </c>
      <c r="K17" s="41" t="s">
        <v>96</v>
      </c>
      <c r="L17" s="41" t="s">
        <v>96</v>
      </c>
      <c r="M17" s="44" t="s">
        <v>14</v>
      </c>
      <c r="N17" s="10">
        <v>48</v>
      </c>
      <c r="O17" s="10" t="s">
        <v>99</v>
      </c>
      <c r="P17" s="10" t="s">
        <v>15</v>
      </c>
      <c r="Q17" s="10"/>
      <c r="R17" s="10" t="s">
        <v>18</v>
      </c>
      <c r="S17" s="10" t="s">
        <v>18</v>
      </c>
      <c r="T17" s="41">
        <v>5111</v>
      </c>
      <c r="V17" s="45" t="str">
        <f t="shared" si="23"/>
        <v>EC50</v>
      </c>
      <c r="W17" s="10">
        <f t="shared" si="0"/>
        <v>5</v>
      </c>
      <c r="X17" s="10">
        <f>T17/W17</f>
        <v>1022.2</v>
      </c>
      <c r="Y17" s="46" t="str">
        <f t="shared" si="24"/>
        <v>Chronic</v>
      </c>
      <c r="Z17" s="10">
        <f t="shared" si="17"/>
        <v>1</v>
      </c>
      <c r="AA17" s="10">
        <f t="shared" si="6"/>
        <v>1022.2</v>
      </c>
      <c r="AC17" s="45" t="str">
        <f t="shared" si="18"/>
        <v>EC50</v>
      </c>
      <c r="AD17" s="46" t="s">
        <v>102</v>
      </c>
      <c r="AE17" s="47" t="str">
        <f t="shared" si="19"/>
        <v>Chronic</v>
      </c>
      <c r="AF17" s="46" t="str">
        <f t="shared" si="3"/>
        <v>y</v>
      </c>
      <c r="AG17" s="41" t="str">
        <f t="shared" si="20"/>
        <v>Normal development</v>
      </c>
      <c r="AH17" s="46" t="s">
        <v>19</v>
      </c>
      <c r="AI17" s="48">
        <f t="shared" si="21"/>
        <v>48</v>
      </c>
      <c r="AJ17" s="10" t="s">
        <v>20</v>
      </c>
      <c r="AK17" s="46"/>
      <c r="AL17" s="53">
        <f t="shared" si="22"/>
        <v>1022.2</v>
      </c>
      <c r="AN17" s="7"/>
      <c r="AO17" s="7"/>
      <c r="AQ17" s="51" t="s">
        <v>146</v>
      </c>
      <c r="AR17" t="s">
        <v>142</v>
      </c>
      <c r="AU17" s="52"/>
      <c r="AV17" s="52"/>
      <c r="AW17" s="52"/>
    </row>
    <row r="18" spans="1:49" x14ac:dyDescent="0.25">
      <c r="A18" t="s">
        <v>69</v>
      </c>
      <c r="B18" s="41">
        <v>112</v>
      </c>
      <c r="C18" s="41"/>
      <c r="D18" s="42" t="s">
        <v>109</v>
      </c>
      <c r="E18" s="43" t="s">
        <v>83</v>
      </c>
      <c r="F18" s="10" t="s">
        <v>88</v>
      </c>
      <c r="G18" s="10" t="s">
        <v>89</v>
      </c>
      <c r="H18" s="10" t="s">
        <v>91</v>
      </c>
      <c r="I18" s="10" t="s">
        <v>93</v>
      </c>
      <c r="K18" s="41" t="s">
        <v>96</v>
      </c>
      <c r="L18" s="41" t="s">
        <v>96</v>
      </c>
      <c r="M18" s="44" t="s">
        <v>24</v>
      </c>
      <c r="N18" s="10">
        <v>48</v>
      </c>
      <c r="O18" s="10" t="s">
        <v>99</v>
      </c>
      <c r="P18" s="10" t="s">
        <v>15</v>
      </c>
      <c r="Q18" s="10"/>
      <c r="R18" s="10" t="s">
        <v>18</v>
      </c>
      <c r="S18" s="10" t="s">
        <v>18</v>
      </c>
      <c r="T18" s="41">
        <v>1280</v>
      </c>
      <c r="V18" s="45" t="str">
        <f t="shared" si="23"/>
        <v>NOEC</v>
      </c>
      <c r="W18" s="10">
        <f t="shared" si="0"/>
        <v>1</v>
      </c>
      <c r="X18" s="10">
        <f t="shared" si="1"/>
        <v>1280</v>
      </c>
      <c r="Y18" s="46" t="str">
        <f t="shared" si="24"/>
        <v>Chronic</v>
      </c>
      <c r="Z18" s="10">
        <f t="shared" si="17"/>
        <v>1</v>
      </c>
      <c r="AA18" s="10">
        <f t="shared" ref="AA18" si="25">X18/Z18</f>
        <v>1280</v>
      </c>
      <c r="AC18" s="45" t="str">
        <f t="shared" si="18"/>
        <v>NOEC</v>
      </c>
      <c r="AD18" s="46" t="s">
        <v>101</v>
      </c>
      <c r="AE18" s="47" t="str">
        <f t="shared" si="19"/>
        <v>Chronic</v>
      </c>
      <c r="AF18" s="46" t="str">
        <f t="shared" si="3"/>
        <v>y</v>
      </c>
      <c r="AG18" s="41" t="str">
        <f t="shared" si="20"/>
        <v>Normal development</v>
      </c>
      <c r="AH18" s="46" t="s">
        <v>19</v>
      </c>
      <c r="AI18" s="48">
        <f t="shared" si="21"/>
        <v>48</v>
      </c>
      <c r="AJ18" s="10" t="s">
        <v>20</v>
      </c>
      <c r="AK18" s="46"/>
      <c r="AL18" s="50">
        <f t="shared" si="22"/>
        <v>1280</v>
      </c>
      <c r="AN18" s="10"/>
      <c r="AO18" s="7"/>
      <c r="AQ18" s="51" t="s">
        <v>146</v>
      </c>
      <c r="AR18" t="s">
        <v>136</v>
      </c>
      <c r="AU18" s="52"/>
      <c r="AV18" s="52"/>
      <c r="AW18" s="52"/>
    </row>
    <row r="19" spans="1:49" x14ac:dyDescent="0.25">
      <c r="A19" t="s">
        <v>105</v>
      </c>
      <c r="B19" s="41">
        <v>113</v>
      </c>
      <c r="C19" s="41"/>
      <c r="D19" s="42" t="s">
        <v>109</v>
      </c>
      <c r="E19" s="43" t="s">
        <v>110</v>
      </c>
      <c r="F19" s="10" t="s">
        <v>87</v>
      </c>
      <c r="G19" s="10" t="s">
        <v>89</v>
      </c>
      <c r="H19" s="10" t="s">
        <v>91</v>
      </c>
      <c r="I19" s="10" t="s">
        <v>94</v>
      </c>
      <c r="K19" s="41" t="s">
        <v>98</v>
      </c>
      <c r="L19" s="41" t="s">
        <v>98</v>
      </c>
      <c r="M19" s="44" t="s">
        <v>27</v>
      </c>
      <c r="N19" s="10">
        <v>168</v>
      </c>
      <c r="O19" s="10" t="s">
        <v>99</v>
      </c>
      <c r="P19" s="10" t="s">
        <v>15</v>
      </c>
      <c r="Q19" s="10"/>
      <c r="R19" s="10" t="s">
        <v>18</v>
      </c>
      <c r="S19" s="10" t="s">
        <v>18</v>
      </c>
      <c r="T19" s="41">
        <v>1000000</v>
      </c>
      <c r="V19" s="45" t="str">
        <f t="shared" si="23"/>
        <v>LOEC</v>
      </c>
      <c r="W19" s="10">
        <f t="shared" si="0"/>
        <v>2.5</v>
      </c>
      <c r="X19" s="10">
        <f t="shared" ref="X19" si="26">T19/W19</f>
        <v>400000</v>
      </c>
      <c r="Y19" s="46" t="str">
        <f t="shared" ref="Y19:Y22" si="27">P19</f>
        <v>Chronic</v>
      </c>
      <c r="Z19" s="10">
        <f t="shared" ref="Z19:Z22" si="28">VLOOKUP(Y19,$AU$37:$AV$38,2,FALSE)</f>
        <v>1</v>
      </c>
      <c r="AA19" s="10">
        <f t="shared" si="6"/>
        <v>400000</v>
      </c>
      <c r="AC19" s="45" t="str">
        <f t="shared" si="18"/>
        <v>LOEC</v>
      </c>
      <c r="AD19" s="46" t="s">
        <v>102</v>
      </c>
      <c r="AE19" s="54" t="s">
        <v>41</v>
      </c>
      <c r="AF19" s="46" t="s">
        <v>102</v>
      </c>
      <c r="AG19" s="41" t="str">
        <f t="shared" si="20"/>
        <v>Mortality</v>
      </c>
      <c r="AH19" s="46" t="s">
        <v>19</v>
      </c>
      <c r="AI19" s="48">
        <f t="shared" si="21"/>
        <v>168</v>
      </c>
      <c r="AJ19" s="10" t="s">
        <v>20</v>
      </c>
      <c r="AK19" s="46"/>
      <c r="AL19" s="53"/>
      <c r="AN19" s="10"/>
      <c r="AO19" s="7"/>
      <c r="AQ19" s="51" t="s">
        <v>146</v>
      </c>
      <c r="AR19" t="s">
        <v>213</v>
      </c>
      <c r="AU19" s="52"/>
      <c r="AV19" s="52"/>
      <c r="AW19" s="52"/>
    </row>
    <row r="20" spans="1:49" x14ac:dyDescent="0.25">
      <c r="A20" t="s">
        <v>106</v>
      </c>
      <c r="B20" s="41">
        <v>113</v>
      </c>
      <c r="C20" s="41"/>
      <c r="D20" s="42" t="s">
        <v>109</v>
      </c>
      <c r="E20" s="43" t="s">
        <v>110</v>
      </c>
      <c r="F20" s="10" t="s">
        <v>87</v>
      </c>
      <c r="G20" s="10" t="s">
        <v>89</v>
      </c>
      <c r="H20" s="10" t="s">
        <v>91</v>
      </c>
      <c r="I20" s="10" t="s">
        <v>94</v>
      </c>
      <c r="K20" s="41" t="s">
        <v>98</v>
      </c>
      <c r="L20" s="41" t="s">
        <v>98</v>
      </c>
      <c r="M20" s="44" t="s">
        <v>24</v>
      </c>
      <c r="N20" s="10">
        <v>168</v>
      </c>
      <c r="O20" s="10" t="s">
        <v>99</v>
      </c>
      <c r="P20" s="10" t="s">
        <v>15</v>
      </c>
      <c r="Q20" s="10"/>
      <c r="R20" s="10" t="s">
        <v>18</v>
      </c>
      <c r="S20" s="10" t="s">
        <v>18</v>
      </c>
      <c r="T20" s="41">
        <v>100000</v>
      </c>
      <c r="V20" s="45" t="str">
        <f t="shared" si="23"/>
        <v>NOEC</v>
      </c>
      <c r="W20" s="10">
        <f t="shared" si="0"/>
        <v>1</v>
      </c>
      <c r="X20" s="10">
        <f t="shared" si="1"/>
        <v>100000</v>
      </c>
      <c r="Y20" s="46" t="str">
        <f t="shared" si="27"/>
        <v>Chronic</v>
      </c>
      <c r="Z20" s="10">
        <f t="shared" si="28"/>
        <v>1</v>
      </c>
      <c r="AA20" s="10">
        <f t="shared" si="6"/>
        <v>100000</v>
      </c>
      <c r="AC20" s="45" t="str">
        <f t="shared" si="18"/>
        <v>NOEC</v>
      </c>
      <c r="AD20" s="46" t="s">
        <v>101</v>
      </c>
      <c r="AE20" s="47" t="str">
        <f>P20</f>
        <v>Chronic</v>
      </c>
      <c r="AF20" s="46" t="s">
        <v>101</v>
      </c>
      <c r="AG20" s="41" t="str">
        <f t="shared" si="20"/>
        <v>Mortality</v>
      </c>
      <c r="AH20" s="46" t="s">
        <v>19</v>
      </c>
      <c r="AI20" s="48">
        <f t="shared" si="21"/>
        <v>168</v>
      </c>
      <c r="AJ20" s="10" t="s">
        <v>20</v>
      </c>
      <c r="AK20" s="46"/>
      <c r="AL20" s="50">
        <f t="shared" si="22"/>
        <v>100000</v>
      </c>
      <c r="AN20" s="7">
        <f>AL20</f>
        <v>100000</v>
      </c>
      <c r="AO20" s="7"/>
      <c r="AQ20" s="51" t="s">
        <v>146</v>
      </c>
      <c r="AR20" t="s">
        <v>136</v>
      </c>
      <c r="AU20" s="52"/>
      <c r="AV20" s="52"/>
      <c r="AW20" s="52"/>
    </row>
    <row r="21" spans="1:49" x14ac:dyDescent="0.25">
      <c r="A21" t="s">
        <v>107</v>
      </c>
      <c r="B21" s="41">
        <v>113</v>
      </c>
      <c r="C21" s="41"/>
      <c r="D21" s="42" t="s">
        <v>109</v>
      </c>
      <c r="E21" s="43" t="s">
        <v>110</v>
      </c>
      <c r="F21" s="10" t="s">
        <v>87</v>
      </c>
      <c r="G21" s="10" t="s">
        <v>89</v>
      </c>
      <c r="H21" s="10" t="s">
        <v>91</v>
      </c>
      <c r="I21" s="10" t="s">
        <v>94</v>
      </c>
      <c r="K21" s="41" t="s">
        <v>112</v>
      </c>
      <c r="L21" s="41" t="s">
        <v>112</v>
      </c>
      <c r="M21" s="44" t="s">
        <v>27</v>
      </c>
      <c r="N21" s="10">
        <v>168</v>
      </c>
      <c r="O21" s="10" t="s">
        <v>99</v>
      </c>
      <c r="P21" s="10" t="s">
        <v>15</v>
      </c>
      <c r="Q21" s="10"/>
      <c r="R21" s="10" t="s">
        <v>18</v>
      </c>
      <c r="S21" s="10" t="s">
        <v>18</v>
      </c>
      <c r="T21" s="41">
        <v>10000</v>
      </c>
      <c r="V21" s="45" t="str">
        <f t="shared" si="23"/>
        <v>LOEC</v>
      </c>
      <c r="W21" s="10">
        <f t="shared" si="0"/>
        <v>2.5</v>
      </c>
      <c r="X21" s="10">
        <f t="shared" si="1"/>
        <v>4000</v>
      </c>
      <c r="Y21" s="46" t="str">
        <f t="shared" si="27"/>
        <v>Chronic</v>
      </c>
      <c r="Z21" s="10">
        <f t="shared" si="28"/>
        <v>1</v>
      </c>
      <c r="AA21" s="10">
        <f t="shared" si="6"/>
        <v>4000</v>
      </c>
      <c r="AC21" s="45" t="str">
        <f t="shared" si="18"/>
        <v>LOEC</v>
      </c>
      <c r="AD21" s="46" t="s">
        <v>102</v>
      </c>
      <c r="AE21" s="54" t="s">
        <v>41</v>
      </c>
      <c r="AF21" s="46" t="s">
        <v>102</v>
      </c>
      <c r="AG21" s="41" t="str">
        <f t="shared" si="20"/>
        <v>Hatching</v>
      </c>
      <c r="AH21" s="46" t="s">
        <v>113</v>
      </c>
      <c r="AI21" s="48">
        <f t="shared" si="21"/>
        <v>168</v>
      </c>
      <c r="AJ21" s="10" t="s">
        <v>26</v>
      </c>
      <c r="AK21" s="46"/>
      <c r="AL21" s="53"/>
      <c r="AN21" s="10"/>
      <c r="AO21" s="7"/>
      <c r="AQ21" s="51" t="s">
        <v>146</v>
      </c>
      <c r="AR21" t="s">
        <v>213</v>
      </c>
      <c r="AU21" s="52"/>
      <c r="AV21" s="52"/>
      <c r="AW21" s="52"/>
    </row>
    <row r="22" spans="1:49" x14ac:dyDescent="0.25">
      <c r="A22" t="s">
        <v>108</v>
      </c>
      <c r="B22" s="41">
        <v>113</v>
      </c>
      <c r="C22" s="41"/>
      <c r="D22" s="42" t="s">
        <v>109</v>
      </c>
      <c r="E22" s="43" t="s">
        <v>110</v>
      </c>
      <c r="F22" s="10" t="s">
        <v>87</v>
      </c>
      <c r="G22" s="10" t="s">
        <v>89</v>
      </c>
      <c r="H22" s="10" t="s">
        <v>91</v>
      </c>
      <c r="I22" s="10" t="s">
        <v>94</v>
      </c>
      <c r="K22" s="41" t="s">
        <v>112</v>
      </c>
      <c r="L22" s="41" t="s">
        <v>112</v>
      </c>
      <c r="M22" s="44" t="s">
        <v>24</v>
      </c>
      <c r="N22" s="10">
        <v>168</v>
      </c>
      <c r="O22" s="10" t="s">
        <v>99</v>
      </c>
      <c r="P22" s="10" t="s">
        <v>15</v>
      </c>
      <c r="Q22" s="10"/>
      <c r="R22" s="10" t="s">
        <v>18</v>
      </c>
      <c r="S22" s="10" t="s">
        <v>18</v>
      </c>
      <c r="T22" s="41">
        <v>1000</v>
      </c>
      <c r="V22" s="45" t="str">
        <f t="shared" si="23"/>
        <v>NOEC</v>
      </c>
      <c r="W22" s="10">
        <f t="shared" si="0"/>
        <v>1</v>
      </c>
      <c r="X22" s="10">
        <f t="shared" si="1"/>
        <v>1000</v>
      </c>
      <c r="Y22" s="46" t="str">
        <f t="shared" si="27"/>
        <v>Chronic</v>
      </c>
      <c r="Z22" s="10">
        <f t="shared" si="28"/>
        <v>1</v>
      </c>
      <c r="AA22" s="10">
        <f t="shared" si="6"/>
        <v>1000</v>
      </c>
      <c r="AC22" s="45" t="str">
        <f t="shared" si="18"/>
        <v>NOEC</v>
      </c>
      <c r="AD22" s="46" t="s">
        <v>101</v>
      </c>
      <c r="AE22" s="47" t="str">
        <f>P22</f>
        <v>Chronic</v>
      </c>
      <c r="AF22" s="46" t="s">
        <v>101</v>
      </c>
      <c r="AG22" s="41" t="str">
        <f t="shared" si="20"/>
        <v>Hatching</v>
      </c>
      <c r="AH22" s="46" t="s">
        <v>113</v>
      </c>
      <c r="AI22" s="48">
        <f t="shared" si="21"/>
        <v>168</v>
      </c>
      <c r="AJ22" s="10" t="s">
        <v>26</v>
      </c>
      <c r="AK22" s="46"/>
      <c r="AL22" s="50">
        <f t="shared" si="22"/>
        <v>1000</v>
      </c>
      <c r="AN22" s="10">
        <v>1000</v>
      </c>
      <c r="AO22" s="5">
        <v>1000</v>
      </c>
      <c r="AQ22" s="51" t="s">
        <v>146</v>
      </c>
      <c r="AR22" t="s">
        <v>149</v>
      </c>
      <c r="AU22" s="52"/>
      <c r="AV22" s="52"/>
      <c r="AW22" s="52"/>
    </row>
    <row r="23" spans="1:49" x14ac:dyDescent="0.25">
      <c r="A23" t="s">
        <v>114</v>
      </c>
      <c r="B23" s="41">
        <v>114</v>
      </c>
      <c r="C23" s="41"/>
      <c r="D23" s="42" t="s">
        <v>109</v>
      </c>
      <c r="E23" s="43" t="s">
        <v>121</v>
      </c>
      <c r="F23" s="10" t="s">
        <v>124</v>
      </c>
      <c r="G23" s="10" t="s">
        <v>89</v>
      </c>
      <c r="H23" s="10" t="s">
        <v>91</v>
      </c>
      <c r="I23" s="10" t="s">
        <v>94</v>
      </c>
      <c r="K23" s="41" t="s">
        <v>96</v>
      </c>
      <c r="L23" s="41" t="s">
        <v>96</v>
      </c>
      <c r="M23" s="44" t="s">
        <v>24</v>
      </c>
      <c r="N23" s="10">
        <v>72</v>
      </c>
      <c r="O23" s="10" t="s">
        <v>99</v>
      </c>
      <c r="P23" s="10" t="s">
        <v>15</v>
      </c>
      <c r="Q23" s="10"/>
      <c r="R23" s="41">
        <f>10^-6</f>
        <v>9.9999999999999995E-7</v>
      </c>
      <c r="S23" s="10">
        <v>55.844999999999999</v>
      </c>
      <c r="T23" s="10">
        <v>55.85</v>
      </c>
      <c r="V23" s="45" t="str">
        <f t="shared" si="23"/>
        <v>NOEC</v>
      </c>
      <c r="W23" s="10">
        <f t="shared" si="0"/>
        <v>1</v>
      </c>
      <c r="X23" s="10">
        <f t="shared" si="1"/>
        <v>55.85</v>
      </c>
      <c r="Y23" s="46" t="str">
        <f t="shared" ref="Y23:Y28" si="29">P23</f>
        <v>Chronic</v>
      </c>
      <c r="Z23" s="10">
        <f t="shared" ref="Z23:Z28" si="30">VLOOKUP(Y23,$AU$37:$AV$38,2,FALSE)</f>
        <v>1</v>
      </c>
      <c r="AA23" s="10">
        <f t="shared" si="6"/>
        <v>55.85</v>
      </c>
      <c r="AC23" s="45" t="str">
        <f t="shared" si="18"/>
        <v>NOEC</v>
      </c>
      <c r="AD23" s="46" t="s">
        <v>101</v>
      </c>
      <c r="AE23" s="47" t="str">
        <f>P23</f>
        <v>Chronic</v>
      </c>
      <c r="AF23" s="46" t="s">
        <v>101</v>
      </c>
      <c r="AG23" s="41" t="str">
        <f t="shared" si="20"/>
        <v>Normal development</v>
      </c>
      <c r="AH23" s="46" t="s">
        <v>19</v>
      </c>
      <c r="AI23" s="48">
        <f t="shared" si="21"/>
        <v>72</v>
      </c>
      <c r="AJ23" s="10" t="s">
        <v>20</v>
      </c>
      <c r="AK23" s="46"/>
      <c r="AL23" s="50">
        <f t="shared" si="22"/>
        <v>55.85</v>
      </c>
      <c r="AN23" s="7">
        <f>AL23</f>
        <v>55.85</v>
      </c>
      <c r="AO23" s="7">
        <v>56</v>
      </c>
      <c r="AQ23" s="51" t="s">
        <v>146</v>
      </c>
      <c r="AR23" t="s">
        <v>152</v>
      </c>
      <c r="AU23" s="52"/>
      <c r="AV23" s="52"/>
      <c r="AW23" s="52"/>
    </row>
    <row r="24" spans="1:49" x14ac:dyDescent="0.25">
      <c r="A24" t="s">
        <v>115</v>
      </c>
      <c r="B24" s="41">
        <v>114</v>
      </c>
      <c r="C24" s="41"/>
      <c r="D24" s="42" t="s">
        <v>109</v>
      </c>
      <c r="E24" s="43" t="s">
        <v>121</v>
      </c>
      <c r="F24" s="10" t="s">
        <v>124</v>
      </c>
      <c r="G24" s="10" t="s">
        <v>89</v>
      </c>
      <c r="H24" s="10" t="s">
        <v>91</v>
      </c>
      <c r="I24" s="10" t="s">
        <v>125</v>
      </c>
      <c r="K24" s="41" t="s">
        <v>128</v>
      </c>
      <c r="L24" s="41" t="s">
        <v>128</v>
      </c>
      <c r="M24" s="44" t="s">
        <v>24</v>
      </c>
      <c r="N24" s="10" t="s">
        <v>129</v>
      </c>
      <c r="O24" s="10" t="s">
        <v>131</v>
      </c>
      <c r="P24" s="10" t="s">
        <v>58</v>
      </c>
      <c r="Q24" s="10"/>
      <c r="R24" s="10">
        <f>10^-6</f>
        <v>9.9999999999999995E-7</v>
      </c>
      <c r="S24" s="10">
        <v>55.844999999999999</v>
      </c>
      <c r="T24" s="41">
        <f>R24*S24*1000000</f>
        <v>55.844999999999999</v>
      </c>
      <c r="V24" s="45" t="str">
        <f t="shared" si="23"/>
        <v>NOEC</v>
      </c>
      <c r="W24" s="10">
        <f t="shared" si="0"/>
        <v>1</v>
      </c>
      <c r="X24" s="10">
        <f t="shared" si="1"/>
        <v>55.844999999999999</v>
      </c>
      <c r="Y24" s="46" t="str">
        <f t="shared" si="29"/>
        <v>Acute</v>
      </c>
      <c r="Z24" s="10">
        <f t="shared" si="30"/>
        <v>2</v>
      </c>
      <c r="AA24" s="10">
        <f t="shared" si="6"/>
        <v>27.922499999999999</v>
      </c>
      <c r="AC24" s="45" t="str">
        <f t="shared" si="18"/>
        <v>NOEC</v>
      </c>
      <c r="AD24" s="46" t="s">
        <v>101</v>
      </c>
      <c r="AE24" s="54" t="s">
        <v>210</v>
      </c>
      <c r="AF24" s="46" t="s">
        <v>102</v>
      </c>
      <c r="AG24" s="41" t="str">
        <f t="shared" si="20"/>
        <v>Fertilisation rate</v>
      </c>
      <c r="AH24" s="46" t="s">
        <v>113</v>
      </c>
      <c r="AI24" s="48" t="str">
        <f t="shared" si="21"/>
        <v>10 min</v>
      </c>
      <c r="AJ24" s="10" t="s">
        <v>133</v>
      </c>
      <c r="AK24" s="46"/>
      <c r="AL24" s="50"/>
      <c r="AN24" s="7"/>
      <c r="AO24" s="7"/>
      <c r="AQ24" s="51" t="s">
        <v>146</v>
      </c>
      <c r="AR24" t="s">
        <v>211</v>
      </c>
      <c r="AU24" s="52"/>
      <c r="AV24" s="52"/>
      <c r="AW24" s="52"/>
    </row>
    <row r="25" spans="1:49" x14ac:dyDescent="0.25">
      <c r="A25" t="s">
        <v>116</v>
      </c>
      <c r="B25" s="41">
        <v>114</v>
      </c>
      <c r="C25" s="41"/>
      <c r="D25" s="42" t="s">
        <v>109</v>
      </c>
      <c r="E25" s="43" t="s">
        <v>121</v>
      </c>
      <c r="F25" s="10" t="s">
        <v>124</v>
      </c>
      <c r="G25" s="10" t="s">
        <v>89</v>
      </c>
      <c r="H25" s="10" t="s">
        <v>91</v>
      </c>
      <c r="I25" s="10" t="s">
        <v>125</v>
      </c>
      <c r="K25" s="41" t="s">
        <v>128</v>
      </c>
      <c r="L25" s="41" t="s">
        <v>128</v>
      </c>
      <c r="M25" s="44" t="s">
        <v>27</v>
      </c>
      <c r="N25" s="10" t="s">
        <v>129</v>
      </c>
      <c r="O25" s="10" t="s">
        <v>131</v>
      </c>
      <c r="P25" s="10" t="s">
        <v>58</v>
      </c>
      <c r="Q25" s="10"/>
      <c r="R25" s="10">
        <f>10^-5</f>
        <v>1.0000000000000001E-5</v>
      </c>
      <c r="S25" s="10">
        <v>55.844999999999999</v>
      </c>
      <c r="T25" s="41">
        <f>R25*S25*1000000</f>
        <v>558.45000000000005</v>
      </c>
      <c r="V25" s="45" t="str">
        <f t="shared" si="23"/>
        <v>LOEC</v>
      </c>
      <c r="W25" s="10">
        <f t="shared" si="0"/>
        <v>2.5</v>
      </c>
      <c r="X25" s="10">
        <f t="shared" si="1"/>
        <v>223.38000000000002</v>
      </c>
      <c r="Y25" s="46" t="str">
        <f t="shared" si="29"/>
        <v>Acute</v>
      </c>
      <c r="Z25" s="10">
        <f t="shared" si="30"/>
        <v>2</v>
      </c>
      <c r="AA25" s="10">
        <f t="shared" si="6"/>
        <v>111.69000000000001</v>
      </c>
      <c r="AC25" s="45" t="str">
        <f t="shared" si="18"/>
        <v>LOEC</v>
      </c>
      <c r="AD25" s="46" t="s">
        <v>102</v>
      </c>
      <c r="AE25" s="54" t="s">
        <v>210</v>
      </c>
      <c r="AF25" s="46" t="s">
        <v>111</v>
      </c>
      <c r="AG25" s="41" t="str">
        <f t="shared" si="20"/>
        <v>Fertilisation rate</v>
      </c>
      <c r="AH25" s="46" t="s">
        <v>113</v>
      </c>
      <c r="AI25" s="48" t="str">
        <f t="shared" si="21"/>
        <v>10 min</v>
      </c>
      <c r="AJ25" s="10" t="s">
        <v>133</v>
      </c>
      <c r="AK25" s="46"/>
      <c r="AL25" s="53"/>
      <c r="AN25" s="10"/>
      <c r="AO25" s="7"/>
      <c r="AQ25" s="51" t="s">
        <v>146</v>
      </c>
      <c r="AR25" t="s">
        <v>211</v>
      </c>
      <c r="AU25" s="52"/>
      <c r="AV25" s="52"/>
      <c r="AW25" s="52"/>
    </row>
    <row r="26" spans="1:49" x14ac:dyDescent="0.25">
      <c r="A26" t="s">
        <v>117</v>
      </c>
      <c r="B26" s="41">
        <v>114</v>
      </c>
      <c r="C26" s="41"/>
      <c r="D26" s="42" t="s">
        <v>109</v>
      </c>
      <c r="E26" s="43" t="s">
        <v>122</v>
      </c>
      <c r="F26" s="10" t="s">
        <v>124</v>
      </c>
      <c r="G26" s="10" t="s">
        <v>89</v>
      </c>
      <c r="H26" s="10" t="s">
        <v>91</v>
      </c>
      <c r="I26" s="10" t="s">
        <v>94</v>
      </c>
      <c r="K26" s="41" t="s">
        <v>96</v>
      </c>
      <c r="L26" s="41" t="s">
        <v>96</v>
      </c>
      <c r="M26" s="44" t="s">
        <v>24</v>
      </c>
      <c r="N26" s="10">
        <v>72</v>
      </c>
      <c r="O26" s="10" t="s">
        <v>99</v>
      </c>
      <c r="P26" s="10" t="s">
        <v>15</v>
      </c>
      <c r="Q26" s="10"/>
      <c r="R26" s="10">
        <f>10^-7</f>
        <v>9.9999999999999995E-8</v>
      </c>
      <c r="S26" s="10">
        <v>55.844999999999999</v>
      </c>
      <c r="T26" s="41">
        <f t="shared" ref="T26:T27" si="31">R26*S26*1000000</f>
        <v>5.5844999999999994</v>
      </c>
      <c r="V26" s="45" t="str">
        <f t="shared" si="23"/>
        <v>NOEC</v>
      </c>
      <c r="W26" s="10">
        <f t="shared" si="0"/>
        <v>1</v>
      </c>
      <c r="X26" s="10">
        <f t="shared" si="1"/>
        <v>5.5844999999999994</v>
      </c>
      <c r="Y26" s="46" t="str">
        <f t="shared" si="29"/>
        <v>Chronic</v>
      </c>
      <c r="Z26" s="10">
        <f t="shared" si="30"/>
        <v>1</v>
      </c>
      <c r="AA26" s="10">
        <f t="shared" si="6"/>
        <v>5.5844999999999994</v>
      </c>
      <c r="AC26" s="45" t="str">
        <f t="shared" si="18"/>
        <v>NOEC</v>
      </c>
      <c r="AD26" s="46" t="s">
        <v>101</v>
      </c>
      <c r="AE26" s="47" t="str">
        <f>P26</f>
        <v>Chronic</v>
      </c>
      <c r="AF26" s="46" t="s">
        <v>101</v>
      </c>
      <c r="AG26" s="41" t="str">
        <f t="shared" si="20"/>
        <v>Normal development</v>
      </c>
      <c r="AH26" s="46" t="s">
        <v>19</v>
      </c>
      <c r="AI26" s="48">
        <f t="shared" si="21"/>
        <v>72</v>
      </c>
      <c r="AJ26" s="10" t="s">
        <v>20</v>
      </c>
      <c r="AK26" s="46"/>
      <c r="AL26" s="55">
        <f t="shared" si="22"/>
        <v>5.5844999999999994</v>
      </c>
      <c r="AN26" s="8">
        <f>AL26</f>
        <v>5.5844999999999994</v>
      </c>
      <c r="AO26" s="8">
        <f>AN26</f>
        <v>5.5844999999999994</v>
      </c>
      <c r="AQ26" s="51" t="s">
        <v>146</v>
      </c>
      <c r="AR26" t="s">
        <v>151</v>
      </c>
      <c r="AU26" s="52"/>
      <c r="AV26" s="52"/>
      <c r="AW26" s="52"/>
    </row>
    <row r="27" spans="1:49" x14ac:dyDescent="0.25">
      <c r="A27" t="s">
        <v>118</v>
      </c>
      <c r="B27" s="41">
        <v>114</v>
      </c>
      <c r="C27" s="41"/>
      <c r="D27" s="42" t="s">
        <v>109</v>
      </c>
      <c r="E27" s="43" t="s">
        <v>122</v>
      </c>
      <c r="F27" s="10" t="s">
        <v>124</v>
      </c>
      <c r="G27" s="10" t="s">
        <v>89</v>
      </c>
      <c r="H27" s="10" t="s">
        <v>91</v>
      </c>
      <c r="I27" s="10" t="s">
        <v>94</v>
      </c>
      <c r="K27" s="41" t="s">
        <v>96</v>
      </c>
      <c r="L27" s="41" t="s">
        <v>96</v>
      </c>
      <c r="M27" s="44" t="s">
        <v>27</v>
      </c>
      <c r="N27" s="10">
        <v>72</v>
      </c>
      <c r="O27" s="10" t="s">
        <v>99</v>
      </c>
      <c r="P27" s="10" t="s">
        <v>15</v>
      </c>
      <c r="Q27" s="10"/>
      <c r="R27" s="10">
        <f>10^-6</f>
        <v>9.9999999999999995E-7</v>
      </c>
      <c r="S27" s="10">
        <v>55.844999999999999</v>
      </c>
      <c r="T27" s="41">
        <f t="shared" si="31"/>
        <v>55.844999999999999</v>
      </c>
      <c r="V27" s="45" t="str">
        <f t="shared" si="23"/>
        <v>LOEC</v>
      </c>
      <c r="W27" s="10">
        <f t="shared" si="0"/>
        <v>2.5</v>
      </c>
      <c r="X27" s="10">
        <f t="shared" si="1"/>
        <v>22.338000000000001</v>
      </c>
      <c r="Y27" s="46" t="str">
        <f t="shared" si="29"/>
        <v>Chronic</v>
      </c>
      <c r="Z27" s="10">
        <f t="shared" si="30"/>
        <v>1</v>
      </c>
      <c r="AA27" s="10">
        <f t="shared" si="6"/>
        <v>22.338000000000001</v>
      </c>
      <c r="AC27" s="45" t="str">
        <f t="shared" si="18"/>
        <v>LOEC</v>
      </c>
      <c r="AD27" s="46" t="s">
        <v>102</v>
      </c>
      <c r="AE27" s="54" t="s">
        <v>41</v>
      </c>
      <c r="AF27" s="46" t="s">
        <v>111</v>
      </c>
      <c r="AG27" s="41" t="str">
        <f t="shared" si="20"/>
        <v>Normal development</v>
      </c>
      <c r="AH27" s="46" t="s">
        <v>19</v>
      </c>
      <c r="AI27" s="48">
        <f t="shared" si="21"/>
        <v>72</v>
      </c>
      <c r="AJ27" s="10" t="s">
        <v>26</v>
      </c>
      <c r="AK27" s="46"/>
      <c r="AL27" s="53">
        <f t="shared" si="22"/>
        <v>22.338000000000001</v>
      </c>
      <c r="AN27" s="10"/>
      <c r="AO27" s="7"/>
      <c r="AQ27" s="51" t="s">
        <v>146</v>
      </c>
      <c r="AR27" t="s">
        <v>135</v>
      </c>
      <c r="AU27" s="52"/>
      <c r="AV27" s="52"/>
      <c r="AW27" s="52"/>
    </row>
    <row r="28" spans="1:49" ht="30" x14ac:dyDescent="0.25">
      <c r="A28" t="s">
        <v>119</v>
      </c>
      <c r="B28" s="41">
        <v>114</v>
      </c>
      <c r="C28" s="41"/>
      <c r="D28" s="42" t="s">
        <v>109</v>
      </c>
      <c r="E28" s="43" t="s">
        <v>123</v>
      </c>
      <c r="F28" s="10" t="s">
        <v>124</v>
      </c>
      <c r="G28" s="10" t="s">
        <v>89</v>
      </c>
      <c r="H28" s="10" t="s">
        <v>91</v>
      </c>
      <c r="I28" s="10" t="s">
        <v>94</v>
      </c>
      <c r="K28" s="41" t="s">
        <v>96</v>
      </c>
      <c r="L28" s="41" t="s">
        <v>96</v>
      </c>
      <c r="M28" s="44" t="s">
        <v>24</v>
      </c>
      <c r="N28" s="10">
        <v>72</v>
      </c>
      <c r="O28" s="10" t="s">
        <v>99</v>
      </c>
      <c r="P28" s="10" t="s">
        <v>15</v>
      </c>
      <c r="Q28" s="10"/>
      <c r="R28" s="10">
        <f>10^-8</f>
        <v>1E-8</v>
      </c>
      <c r="S28" s="10">
        <v>55.844999999999999</v>
      </c>
      <c r="T28" s="41">
        <v>0.55800000000000005</v>
      </c>
      <c r="V28" s="45" t="str">
        <f t="shared" si="23"/>
        <v>NOEC</v>
      </c>
      <c r="W28" s="10">
        <f t="shared" si="0"/>
        <v>1</v>
      </c>
      <c r="X28" s="10">
        <f t="shared" si="1"/>
        <v>0.55800000000000005</v>
      </c>
      <c r="Y28" s="46" t="str">
        <f t="shared" si="29"/>
        <v>Chronic</v>
      </c>
      <c r="Z28" s="10">
        <f t="shared" si="30"/>
        <v>1</v>
      </c>
      <c r="AA28" s="10">
        <f t="shared" si="6"/>
        <v>0.55800000000000005</v>
      </c>
      <c r="AC28" s="45" t="str">
        <f t="shared" si="18"/>
        <v>NOEC</v>
      </c>
      <c r="AD28" s="46" t="s">
        <v>101</v>
      </c>
      <c r="AE28" s="47" t="str">
        <f>P28</f>
        <v>Chronic</v>
      </c>
      <c r="AF28" s="46" t="s">
        <v>101</v>
      </c>
      <c r="AG28" s="41" t="str">
        <f t="shared" si="20"/>
        <v>Normal development</v>
      </c>
      <c r="AH28" s="46" t="s">
        <v>19</v>
      </c>
      <c r="AI28" s="48">
        <f t="shared" si="21"/>
        <v>72</v>
      </c>
      <c r="AJ28" s="10" t="s">
        <v>20</v>
      </c>
      <c r="AK28" s="46"/>
      <c r="AL28" s="56">
        <f t="shared" si="22"/>
        <v>0.55800000000000005</v>
      </c>
      <c r="AN28" s="9">
        <f>AL28</f>
        <v>0.55800000000000005</v>
      </c>
      <c r="AO28" s="9">
        <f>AN28</f>
        <v>0.55800000000000005</v>
      </c>
      <c r="AQ28" s="51" t="s">
        <v>146</v>
      </c>
      <c r="AR28" t="s">
        <v>150</v>
      </c>
      <c r="AU28" s="52"/>
      <c r="AV28" s="52"/>
      <c r="AW28" s="52"/>
    </row>
    <row r="29" spans="1:49" x14ac:dyDescent="0.25">
      <c r="A29" t="s">
        <v>70</v>
      </c>
      <c r="B29" s="41">
        <v>120</v>
      </c>
      <c r="C29" s="41"/>
      <c r="D29" s="42" t="s">
        <v>109</v>
      </c>
      <c r="E29" s="43" t="s">
        <v>84</v>
      </c>
      <c r="F29" s="10" t="s">
        <v>88</v>
      </c>
      <c r="G29" s="10" t="s">
        <v>89</v>
      </c>
      <c r="H29" s="10" t="s">
        <v>91</v>
      </c>
      <c r="I29" s="10" t="s">
        <v>94</v>
      </c>
      <c r="K29" s="41" t="s">
        <v>96</v>
      </c>
      <c r="L29" s="41" t="s">
        <v>96</v>
      </c>
      <c r="M29" s="44" t="s">
        <v>27</v>
      </c>
      <c r="N29" s="10">
        <v>48</v>
      </c>
      <c r="O29" s="10" t="s">
        <v>99</v>
      </c>
      <c r="P29" s="10" t="s">
        <v>15</v>
      </c>
      <c r="Q29" s="10"/>
      <c r="R29" s="10" t="s">
        <v>18</v>
      </c>
      <c r="S29" s="10" t="s">
        <v>18</v>
      </c>
      <c r="T29" s="41">
        <v>200</v>
      </c>
      <c r="V29" s="45" t="str">
        <f t="shared" si="23"/>
        <v>LOEC</v>
      </c>
      <c r="W29" s="10">
        <f t="shared" si="0"/>
        <v>2.5</v>
      </c>
      <c r="X29" s="10">
        <f t="shared" si="1"/>
        <v>80</v>
      </c>
      <c r="Y29" s="46" t="str">
        <f t="shared" si="24"/>
        <v>Chronic</v>
      </c>
      <c r="Z29" s="10">
        <f t="shared" ref="Z29:Z39" si="32">VLOOKUP(Y29,$AU$37:$AV$38,2,FALSE)</f>
        <v>1</v>
      </c>
      <c r="AA29" s="10">
        <f t="shared" si="6"/>
        <v>80</v>
      </c>
      <c r="AC29" s="45" t="str">
        <f t="shared" si="18"/>
        <v>LOEC</v>
      </c>
      <c r="AD29" s="46" t="s">
        <v>102</v>
      </c>
      <c r="AE29" s="54" t="s">
        <v>41</v>
      </c>
      <c r="AF29" s="46" t="str">
        <f t="shared" si="3"/>
        <v>n</v>
      </c>
      <c r="AG29" s="41" t="str">
        <f t="shared" si="20"/>
        <v>Normal development</v>
      </c>
      <c r="AH29" s="46" t="s">
        <v>19</v>
      </c>
      <c r="AI29" s="48">
        <f t="shared" si="21"/>
        <v>48</v>
      </c>
      <c r="AJ29" s="10" t="s">
        <v>20</v>
      </c>
      <c r="AK29" s="46"/>
      <c r="AL29" s="53">
        <f t="shared" si="22"/>
        <v>80</v>
      </c>
      <c r="AN29" s="1"/>
      <c r="AO29" s="1"/>
      <c r="AQ29" s="51" t="s">
        <v>146</v>
      </c>
      <c r="AR29" t="s">
        <v>135</v>
      </c>
      <c r="AU29" s="52"/>
      <c r="AV29" s="52"/>
      <c r="AW29" s="52"/>
    </row>
    <row r="30" spans="1:49" x14ac:dyDescent="0.25">
      <c r="A30" t="s">
        <v>71</v>
      </c>
      <c r="B30" s="41">
        <v>120</v>
      </c>
      <c r="C30" s="41"/>
      <c r="D30" s="42" t="s">
        <v>109</v>
      </c>
      <c r="E30" s="43" t="s">
        <v>84</v>
      </c>
      <c r="F30" s="10" t="s">
        <v>88</v>
      </c>
      <c r="G30" s="10" t="s">
        <v>89</v>
      </c>
      <c r="H30" s="10" t="s">
        <v>91</v>
      </c>
      <c r="I30" s="10" t="s">
        <v>94</v>
      </c>
      <c r="K30" s="41" t="s">
        <v>96</v>
      </c>
      <c r="L30" s="41" t="s">
        <v>96</v>
      </c>
      <c r="M30" s="44" t="s">
        <v>24</v>
      </c>
      <c r="N30" s="10">
        <v>48</v>
      </c>
      <c r="O30" s="10" t="s">
        <v>99</v>
      </c>
      <c r="P30" s="10" t="s">
        <v>15</v>
      </c>
      <c r="Q30" s="10"/>
      <c r="R30" s="10" t="s">
        <v>18</v>
      </c>
      <c r="S30" s="10" t="s">
        <v>18</v>
      </c>
      <c r="T30" s="41">
        <v>100</v>
      </c>
      <c r="V30" s="45" t="str">
        <f t="shared" si="23"/>
        <v>NOEC</v>
      </c>
      <c r="W30" s="10">
        <f t="shared" si="0"/>
        <v>1</v>
      </c>
      <c r="X30" s="10">
        <f t="shared" si="1"/>
        <v>100</v>
      </c>
      <c r="Y30" s="46" t="str">
        <f t="shared" si="24"/>
        <v>Chronic</v>
      </c>
      <c r="Z30" s="10">
        <f t="shared" si="32"/>
        <v>1</v>
      </c>
      <c r="AA30" s="10">
        <f t="shared" si="6"/>
        <v>100</v>
      </c>
      <c r="AC30" s="45" t="str">
        <f t="shared" si="18"/>
        <v>NOEC</v>
      </c>
      <c r="AD30" s="46" t="s">
        <v>25</v>
      </c>
      <c r="AE30" s="47" t="str">
        <f>P30</f>
        <v>Chronic</v>
      </c>
      <c r="AF30" s="46" t="str">
        <f t="shared" si="3"/>
        <v>y</v>
      </c>
      <c r="AG30" s="41" t="str">
        <f t="shared" si="20"/>
        <v>Normal development</v>
      </c>
      <c r="AH30" s="46" t="s">
        <v>19</v>
      </c>
      <c r="AI30" s="48">
        <f t="shared" si="21"/>
        <v>48</v>
      </c>
      <c r="AJ30" s="10" t="s">
        <v>20</v>
      </c>
      <c r="AK30" s="46"/>
      <c r="AL30" s="50">
        <f t="shared" si="22"/>
        <v>100</v>
      </c>
      <c r="AM30" s="7">
        <f>GEOMEAN(AL30:AL31)</f>
        <v>122.47448713915891</v>
      </c>
      <c r="AN30" s="7">
        <f>AM30</f>
        <v>122.47448713915891</v>
      </c>
      <c r="AO30" s="5">
        <f>AN30</f>
        <v>122.47448713915891</v>
      </c>
      <c r="AQ30" s="51" t="s">
        <v>146</v>
      </c>
      <c r="AR30" t="s">
        <v>154</v>
      </c>
      <c r="AU30" s="52"/>
      <c r="AV30" s="52"/>
      <c r="AW30" s="52"/>
    </row>
    <row r="31" spans="1:49" x14ac:dyDescent="0.25">
      <c r="A31" t="s">
        <v>72</v>
      </c>
      <c r="B31" s="41">
        <v>120</v>
      </c>
      <c r="C31" s="41"/>
      <c r="D31" s="42" t="s">
        <v>109</v>
      </c>
      <c r="E31" s="43" t="s">
        <v>84</v>
      </c>
      <c r="F31" s="10" t="s">
        <v>88</v>
      </c>
      <c r="G31" s="10" t="s">
        <v>89</v>
      </c>
      <c r="H31" s="10" t="s">
        <v>91</v>
      </c>
      <c r="I31" s="10" t="s">
        <v>94</v>
      </c>
      <c r="K31" s="41" t="s">
        <v>96</v>
      </c>
      <c r="L31" s="41" t="s">
        <v>96</v>
      </c>
      <c r="M31" s="44" t="s">
        <v>24</v>
      </c>
      <c r="N31" s="10">
        <v>48</v>
      </c>
      <c r="O31" s="10" t="s">
        <v>99</v>
      </c>
      <c r="P31" s="10" t="s">
        <v>15</v>
      </c>
      <c r="Q31" s="10"/>
      <c r="R31" s="10" t="s">
        <v>18</v>
      </c>
      <c r="S31" s="10" t="s">
        <v>18</v>
      </c>
      <c r="T31" s="41">
        <v>150</v>
      </c>
      <c r="V31" s="45" t="str">
        <f t="shared" si="23"/>
        <v>NOEC</v>
      </c>
      <c r="W31" s="10">
        <f t="shared" si="0"/>
        <v>1</v>
      </c>
      <c r="X31" s="10">
        <f t="shared" si="1"/>
        <v>150</v>
      </c>
      <c r="Y31" s="46" t="str">
        <f t="shared" si="24"/>
        <v>Chronic</v>
      </c>
      <c r="Z31" s="10">
        <f t="shared" si="32"/>
        <v>1</v>
      </c>
      <c r="AA31" s="10">
        <f t="shared" si="6"/>
        <v>150</v>
      </c>
      <c r="AC31" s="45" t="str">
        <f t="shared" si="18"/>
        <v>NOEC</v>
      </c>
      <c r="AD31" s="46" t="s">
        <v>25</v>
      </c>
      <c r="AE31" s="47" t="str">
        <f>P31</f>
        <v>Chronic</v>
      </c>
      <c r="AF31" s="46" t="str">
        <f t="shared" si="3"/>
        <v>y</v>
      </c>
      <c r="AG31" s="41" t="str">
        <f t="shared" si="20"/>
        <v>Normal development</v>
      </c>
      <c r="AH31" s="46" t="s">
        <v>19</v>
      </c>
      <c r="AI31" s="48">
        <f t="shared" si="21"/>
        <v>48</v>
      </c>
      <c r="AJ31" s="10" t="s">
        <v>20</v>
      </c>
      <c r="AK31" s="46"/>
      <c r="AL31" s="50">
        <f t="shared" si="22"/>
        <v>150</v>
      </c>
      <c r="AN31" s="10"/>
      <c r="AO31" s="7"/>
      <c r="AQ31" s="51" t="s">
        <v>146</v>
      </c>
      <c r="AR31" t="s">
        <v>136</v>
      </c>
    </row>
    <row r="32" spans="1:49" ht="45" x14ac:dyDescent="0.25">
      <c r="A32" s="57" t="s">
        <v>73</v>
      </c>
      <c r="B32" s="41">
        <v>122</v>
      </c>
      <c r="C32" s="41"/>
      <c r="D32" s="42" t="s">
        <v>80</v>
      </c>
      <c r="E32" s="43" t="s">
        <v>85</v>
      </c>
      <c r="F32" s="10" t="s">
        <v>104</v>
      </c>
      <c r="G32" s="10" t="s">
        <v>16</v>
      </c>
      <c r="H32" s="10" t="s">
        <v>17</v>
      </c>
      <c r="I32" s="10" t="s">
        <v>95</v>
      </c>
      <c r="K32" s="41" t="s">
        <v>97</v>
      </c>
      <c r="L32" s="41" t="s">
        <v>97</v>
      </c>
      <c r="M32" s="44" t="s">
        <v>24</v>
      </c>
      <c r="N32" s="10">
        <v>96</v>
      </c>
      <c r="O32" s="10" t="s">
        <v>99</v>
      </c>
      <c r="P32" s="10" t="s">
        <v>15</v>
      </c>
      <c r="Q32" s="10"/>
      <c r="R32" s="10" t="s">
        <v>18</v>
      </c>
      <c r="S32" s="10" t="s">
        <v>18</v>
      </c>
      <c r="T32" s="41">
        <v>25000</v>
      </c>
      <c r="V32" s="45" t="str">
        <f t="shared" si="23"/>
        <v>NOEC</v>
      </c>
      <c r="W32" s="10">
        <f t="shared" si="0"/>
        <v>1</v>
      </c>
      <c r="X32" s="10">
        <f t="shared" si="1"/>
        <v>25000</v>
      </c>
      <c r="Y32" s="46" t="str">
        <f t="shared" si="24"/>
        <v>Chronic</v>
      </c>
      <c r="Z32" s="10">
        <f t="shared" si="32"/>
        <v>1</v>
      </c>
      <c r="AA32" s="10">
        <f t="shared" si="6"/>
        <v>25000</v>
      </c>
      <c r="AC32" s="45" t="str">
        <f t="shared" si="18"/>
        <v>NOEC</v>
      </c>
      <c r="AD32" s="46" t="s">
        <v>101</v>
      </c>
      <c r="AE32" s="47" t="str">
        <f>P32</f>
        <v>Chronic</v>
      </c>
      <c r="AF32" s="46" t="str">
        <f t="shared" si="3"/>
        <v>y</v>
      </c>
      <c r="AG32" s="41" t="str">
        <f t="shared" si="20"/>
        <v>growth rate inhibition</v>
      </c>
      <c r="AH32" s="46" t="s">
        <v>19</v>
      </c>
      <c r="AI32" s="48">
        <f t="shared" si="21"/>
        <v>96</v>
      </c>
      <c r="AJ32" s="10" t="s">
        <v>20</v>
      </c>
      <c r="AK32" s="49"/>
      <c r="AL32" s="50">
        <f t="shared" si="22"/>
        <v>25000</v>
      </c>
      <c r="AM32" s="7">
        <f>GEOMEAN(AL32:AL33)</f>
        <v>35355.339059327373</v>
      </c>
      <c r="AN32" s="7">
        <f>AM32</f>
        <v>35355.339059327373</v>
      </c>
      <c r="AO32" s="5">
        <f>AM32</f>
        <v>35355.339059327373</v>
      </c>
      <c r="AQ32" s="51" t="s">
        <v>146</v>
      </c>
      <c r="AR32" t="s">
        <v>153</v>
      </c>
    </row>
    <row r="33" spans="1:49" ht="45" x14ac:dyDescent="0.25">
      <c r="A33" s="58" t="s">
        <v>74</v>
      </c>
      <c r="B33" s="41">
        <v>122</v>
      </c>
      <c r="C33" s="41"/>
      <c r="D33" s="42" t="s">
        <v>80</v>
      </c>
      <c r="E33" s="43" t="s">
        <v>85</v>
      </c>
      <c r="F33" s="10" t="s">
        <v>104</v>
      </c>
      <c r="G33" s="10" t="s">
        <v>16</v>
      </c>
      <c r="H33" s="10" t="s">
        <v>17</v>
      </c>
      <c r="I33" s="10" t="s">
        <v>95</v>
      </c>
      <c r="K33" s="41" t="s">
        <v>97</v>
      </c>
      <c r="L33" s="41" t="s">
        <v>97</v>
      </c>
      <c r="M33" s="44" t="s">
        <v>24</v>
      </c>
      <c r="N33" s="10">
        <v>96</v>
      </c>
      <c r="O33" s="10" t="s">
        <v>99</v>
      </c>
      <c r="P33" s="10" t="s">
        <v>15</v>
      </c>
      <c r="Q33" s="10"/>
      <c r="R33" s="10" t="s">
        <v>18</v>
      </c>
      <c r="S33" s="10" t="s">
        <v>18</v>
      </c>
      <c r="T33" s="41">
        <v>50000</v>
      </c>
      <c r="V33" s="45" t="str">
        <f t="shared" si="23"/>
        <v>NOEC</v>
      </c>
      <c r="W33" s="10">
        <f t="shared" si="0"/>
        <v>1</v>
      </c>
      <c r="X33" s="10">
        <f t="shared" si="1"/>
        <v>50000</v>
      </c>
      <c r="Y33" s="46" t="str">
        <f t="shared" si="24"/>
        <v>Chronic</v>
      </c>
      <c r="Z33" s="10">
        <f t="shared" si="32"/>
        <v>1</v>
      </c>
      <c r="AA33" s="10">
        <f t="shared" si="6"/>
        <v>50000</v>
      </c>
      <c r="AC33" s="45" t="str">
        <f t="shared" si="18"/>
        <v>NOEC</v>
      </c>
      <c r="AD33" s="46" t="s">
        <v>101</v>
      </c>
      <c r="AE33" s="47" t="str">
        <f>P33</f>
        <v>Chronic</v>
      </c>
      <c r="AF33" s="46" t="str">
        <f t="shared" si="3"/>
        <v>y</v>
      </c>
      <c r="AG33" s="41" t="str">
        <f t="shared" si="20"/>
        <v>growth rate inhibition</v>
      </c>
      <c r="AH33" s="46" t="s">
        <v>19</v>
      </c>
      <c r="AI33" s="48">
        <f t="shared" si="21"/>
        <v>96</v>
      </c>
      <c r="AJ33" s="10" t="s">
        <v>20</v>
      </c>
      <c r="AK33" s="49"/>
      <c r="AL33" s="50">
        <f t="shared" si="22"/>
        <v>50000</v>
      </c>
      <c r="AN33" s="10"/>
      <c r="AO33" s="7"/>
      <c r="AQ33" s="51" t="s">
        <v>146</v>
      </c>
      <c r="AR33" t="s">
        <v>136</v>
      </c>
    </row>
    <row r="34" spans="1:49" ht="45" x14ac:dyDescent="0.25">
      <c r="A34" s="58" t="s">
        <v>75</v>
      </c>
      <c r="B34" s="41">
        <v>122</v>
      </c>
      <c r="C34" s="41"/>
      <c r="D34" s="42" t="s">
        <v>80</v>
      </c>
      <c r="E34" s="43" t="s">
        <v>85</v>
      </c>
      <c r="F34" s="10" t="s">
        <v>104</v>
      </c>
      <c r="G34" s="10" t="s">
        <v>16</v>
      </c>
      <c r="H34" s="10" t="s">
        <v>17</v>
      </c>
      <c r="I34" s="10" t="s">
        <v>95</v>
      </c>
      <c r="K34" s="41" t="s">
        <v>97</v>
      </c>
      <c r="L34" s="41" t="s">
        <v>97</v>
      </c>
      <c r="M34" s="44" t="s">
        <v>27</v>
      </c>
      <c r="N34" s="10">
        <v>96</v>
      </c>
      <c r="O34" s="10" t="s">
        <v>99</v>
      </c>
      <c r="P34" s="10" t="s">
        <v>15</v>
      </c>
      <c r="Q34" s="10"/>
      <c r="R34" s="10" t="s">
        <v>18</v>
      </c>
      <c r="S34" s="10" t="s">
        <v>18</v>
      </c>
      <c r="T34" s="41">
        <v>50000</v>
      </c>
      <c r="V34" s="45" t="str">
        <f t="shared" si="23"/>
        <v>LOEC</v>
      </c>
      <c r="W34" s="10">
        <f t="shared" si="0"/>
        <v>2.5</v>
      </c>
      <c r="X34" s="10">
        <f t="shared" si="1"/>
        <v>20000</v>
      </c>
      <c r="Y34" s="46" t="str">
        <f t="shared" si="24"/>
        <v>Chronic</v>
      </c>
      <c r="Z34" s="10">
        <f t="shared" si="32"/>
        <v>1</v>
      </c>
      <c r="AA34" s="10">
        <f t="shared" si="6"/>
        <v>20000</v>
      </c>
      <c r="AC34" s="45" t="str">
        <f t="shared" si="18"/>
        <v>LOEC</v>
      </c>
      <c r="AD34" s="46" t="s">
        <v>102</v>
      </c>
      <c r="AE34" s="54" t="s">
        <v>41</v>
      </c>
      <c r="AF34" s="46" t="str">
        <f t="shared" si="3"/>
        <v>n</v>
      </c>
      <c r="AG34" s="41" t="str">
        <f t="shared" si="20"/>
        <v>growth rate inhibition</v>
      </c>
      <c r="AH34" s="46" t="s">
        <v>19</v>
      </c>
      <c r="AI34" s="48">
        <f t="shared" si="21"/>
        <v>96</v>
      </c>
      <c r="AJ34" s="10" t="s">
        <v>20</v>
      </c>
      <c r="AK34" s="49"/>
      <c r="AL34" s="53">
        <f t="shared" si="22"/>
        <v>20000</v>
      </c>
      <c r="AM34" s="1">
        <f>GEOMEAN(AL34:AL35)</f>
        <v>24494.89742783178</v>
      </c>
      <c r="AN34" s="10"/>
      <c r="AO34" s="7"/>
      <c r="AQ34" s="51" t="s">
        <v>146</v>
      </c>
      <c r="AR34" t="s">
        <v>135</v>
      </c>
    </row>
    <row r="35" spans="1:49" ht="45" x14ac:dyDescent="0.25">
      <c r="A35" s="58" t="s">
        <v>76</v>
      </c>
      <c r="B35" s="41">
        <v>122</v>
      </c>
      <c r="C35" s="41"/>
      <c r="D35" s="42" t="s">
        <v>80</v>
      </c>
      <c r="E35" s="43" t="s">
        <v>85</v>
      </c>
      <c r="F35" s="10" t="s">
        <v>104</v>
      </c>
      <c r="G35" s="10" t="s">
        <v>16</v>
      </c>
      <c r="H35" s="10" t="s">
        <v>17</v>
      </c>
      <c r="I35" s="10" t="s">
        <v>95</v>
      </c>
      <c r="K35" s="41" t="s">
        <v>97</v>
      </c>
      <c r="L35" s="41" t="s">
        <v>97</v>
      </c>
      <c r="M35" s="44" t="s">
        <v>27</v>
      </c>
      <c r="N35" s="10">
        <v>96</v>
      </c>
      <c r="O35" s="10" t="s">
        <v>99</v>
      </c>
      <c r="P35" s="10" t="s">
        <v>15</v>
      </c>
      <c r="Q35" s="10"/>
      <c r="R35" s="10" t="s">
        <v>18</v>
      </c>
      <c r="S35" s="10" t="s">
        <v>18</v>
      </c>
      <c r="T35" s="41">
        <v>75000</v>
      </c>
      <c r="V35" s="45" t="str">
        <f t="shared" si="23"/>
        <v>LOEC</v>
      </c>
      <c r="W35" s="10">
        <f t="shared" si="0"/>
        <v>2.5</v>
      </c>
      <c r="X35" s="10">
        <f t="shared" si="1"/>
        <v>30000</v>
      </c>
      <c r="Y35" s="46" t="str">
        <f t="shared" si="24"/>
        <v>Chronic</v>
      </c>
      <c r="Z35" s="10">
        <f t="shared" si="32"/>
        <v>1</v>
      </c>
      <c r="AA35" s="10">
        <f t="shared" si="6"/>
        <v>30000</v>
      </c>
      <c r="AC35" s="45" t="str">
        <f t="shared" si="18"/>
        <v>LOEC</v>
      </c>
      <c r="AD35" s="46" t="s">
        <v>102</v>
      </c>
      <c r="AE35" s="54" t="s">
        <v>41</v>
      </c>
      <c r="AF35" s="46" t="str">
        <f t="shared" si="3"/>
        <v>n</v>
      </c>
      <c r="AG35" s="41" t="str">
        <f t="shared" si="20"/>
        <v>growth rate inhibition</v>
      </c>
      <c r="AH35" s="46" t="s">
        <v>19</v>
      </c>
      <c r="AI35" s="48">
        <f t="shared" si="21"/>
        <v>96</v>
      </c>
      <c r="AJ35" s="10" t="s">
        <v>20</v>
      </c>
      <c r="AK35" s="49"/>
      <c r="AL35" s="53">
        <f t="shared" si="22"/>
        <v>30000</v>
      </c>
      <c r="AN35" s="10"/>
      <c r="AO35" s="7"/>
      <c r="AQ35" s="51" t="s">
        <v>146</v>
      </c>
      <c r="AR35" t="s">
        <v>135</v>
      </c>
    </row>
    <row r="36" spans="1:49" ht="22.5" customHeight="1" x14ac:dyDescent="0.25">
      <c r="A36" s="58" t="s">
        <v>77</v>
      </c>
      <c r="B36" s="41">
        <v>122</v>
      </c>
      <c r="C36" s="41"/>
      <c r="D36" s="42" t="s">
        <v>80</v>
      </c>
      <c r="E36" s="43" t="s">
        <v>85</v>
      </c>
      <c r="F36" s="10" t="s">
        <v>104</v>
      </c>
      <c r="G36" s="10" t="s">
        <v>16</v>
      </c>
      <c r="H36" s="10" t="s">
        <v>17</v>
      </c>
      <c r="I36" s="10" t="s">
        <v>95</v>
      </c>
      <c r="K36" s="41" t="s">
        <v>97</v>
      </c>
      <c r="L36" s="41" t="s">
        <v>97</v>
      </c>
      <c r="M36" s="44" t="s">
        <v>14</v>
      </c>
      <c r="N36" s="10">
        <v>96</v>
      </c>
      <c r="O36" s="10" t="s">
        <v>99</v>
      </c>
      <c r="P36" s="10" t="s">
        <v>15</v>
      </c>
      <c r="Q36" s="10"/>
      <c r="R36" s="10" t="s">
        <v>18</v>
      </c>
      <c r="S36" s="10" t="s">
        <v>18</v>
      </c>
      <c r="T36" s="41">
        <v>80000</v>
      </c>
      <c r="V36" s="45" t="str">
        <f t="shared" si="23"/>
        <v>EC50</v>
      </c>
      <c r="W36" s="10">
        <f t="shared" si="0"/>
        <v>5</v>
      </c>
      <c r="X36" s="10">
        <f t="shared" si="1"/>
        <v>16000</v>
      </c>
      <c r="Y36" s="46" t="str">
        <f t="shared" si="24"/>
        <v>Chronic</v>
      </c>
      <c r="Z36" s="10">
        <f t="shared" si="32"/>
        <v>1</v>
      </c>
      <c r="AA36" s="10">
        <f t="shared" si="6"/>
        <v>16000</v>
      </c>
      <c r="AC36" s="45" t="str">
        <f t="shared" si="18"/>
        <v>EC50</v>
      </c>
      <c r="AD36" s="46" t="s">
        <v>102</v>
      </c>
      <c r="AE36" s="47" t="str">
        <f>P36</f>
        <v>Chronic</v>
      </c>
      <c r="AF36" s="46" t="str">
        <f t="shared" si="3"/>
        <v>y</v>
      </c>
      <c r="AG36" s="41" t="str">
        <f t="shared" si="20"/>
        <v>growth rate inhibition</v>
      </c>
      <c r="AH36" s="46" t="s">
        <v>19</v>
      </c>
      <c r="AI36" s="48">
        <f t="shared" si="21"/>
        <v>96</v>
      </c>
      <c r="AJ36" s="10" t="s">
        <v>20</v>
      </c>
      <c r="AK36" s="46"/>
      <c r="AL36" s="53">
        <f t="shared" si="22"/>
        <v>16000</v>
      </c>
      <c r="AM36" s="1">
        <f>GEOMEAN(AL36:AL37)</f>
        <v>17888.543819998318</v>
      </c>
      <c r="AN36" s="7"/>
      <c r="AO36" s="7"/>
      <c r="AQ36" s="51" t="s">
        <v>146</v>
      </c>
      <c r="AR36" t="s">
        <v>143</v>
      </c>
      <c r="AT36" s="59" t="s">
        <v>59</v>
      </c>
      <c r="AU36" s="60" t="s">
        <v>29</v>
      </c>
      <c r="AV36" s="60" t="s">
        <v>13</v>
      </c>
      <c r="AW36" s="60" t="s">
        <v>30</v>
      </c>
    </row>
    <row r="37" spans="1:49" ht="45" x14ac:dyDescent="0.25">
      <c r="A37" s="58" t="s">
        <v>78</v>
      </c>
      <c r="B37" s="41">
        <v>122</v>
      </c>
      <c r="C37" s="41"/>
      <c r="D37" s="42" t="s">
        <v>80</v>
      </c>
      <c r="E37" s="43" t="s">
        <v>85</v>
      </c>
      <c r="F37" s="10" t="s">
        <v>104</v>
      </c>
      <c r="G37" s="10" t="s">
        <v>16</v>
      </c>
      <c r="H37" s="10" t="s">
        <v>17</v>
      </c>
      <c r="I37" s="10" t="s">
        <v>95</v>
      </c>
      <c r="K37" s="41" t="s">
        <v>97</v>
      </c>
      <c r="L37" s="41" t="s">
        <v>97</v>
      </c>
      <c r="M37" s="44" t="s">
        <v>14</v>
      </c>
      <c r="N37" s="10">
        <v>96</v>
      </c>
      <c r="O37" s="10" t="s">
        <v>99</v>
      </c>
      <c r="P37" s="10" t="s">
        <v>15</v>
      </c>
      <c r="Q37" s="10"/>
      <c r="R37" s="10" t="s">
        <v>18</v>
      </c>
      <c r="S37" s="10" t="s">
        <v>18</v>
      </c>
      <c r="T37" s="41">
        <v>100000</v>
      </c>
      <c r="V37" s="45" t="str">
        <f t="shared" si="23"/>
        <v>EC50</v>
      </c>
      <c r="W37" s="10">
        <f t="shared" si="0"/>
        <v>5</v>
      </c>
      <c r="X37" s="10">
        <f>T37/W37</f>
        <v>20000</v>
      </c>
      <c r="Y37" s="46" t="str">
        <f t="shared" si="24"/>
        <v>Chronic</v>
      </c>
      <c r="Z37" s="10">
        <f t="shared" si="32"/>
        <v>1</v>
      </c>
      <c r="AA37" s="10">
        <f t="shared" si="6"/>
        <v>20000</v>
      </c>
      <c r="AC37" s="45" t="str">
        <f t="shared" si="18"/>
        <v>EC50</v>
      </c>
      <c r="AD37" s="46" t="s">
        <v>102</v>
      </c>
      <c r="AE37" s="47" t="str">
        <f>P37</f>
        <v>Chronic</v>
      </c>
      <c r="AF37" s="46" t="str">
        <f t="shared" si="3"/>
        <v>y</v>
      </c>
      <c r="AG37" s="41" t="str">
        <f t="shared" si="20"/>
        <v>growth rate inhibition</v>
      </c>
      <c r="AH37" s="46" t="s">
        <v>19</v>
      </c>
      <c r="AI37" s="48">
        <f t="shared" si="21"/>
        <v>96</v>
      </c>
      <c r="AJ37" s="10" t="s">
        <v>20</v>
      </c>
      <c r="AK37" s="46"/>
      <c r="AL37" s="53">
        <f t="shared" si="22"/>
        <v>20000</v>
      </c>
      <c r="AM37" s="1"/>
      <c r="AN37" s="10"/>
      <c r="AO37" s="7"/>
      <c r="AQ37" s="51" t="s">
        <v>146</v>
      </c>
      <c r="AR37" t="s">
        <v>143</v>
      </c>
      <c r="AU37" s="61" t="s">
        <v>15</v>
      </c>
      <c r="AV37" s="52">
        <v>1</v>
      </c>
      <c r="AW37" s="52" t="s">
        <v>15</v>
      </c>
    </row>
    <row r="38" spans="1:49" x14ac:dyDescent="0.25">
      <c r="A38" s="57" t="s">
        <v>79</v>
      </c>
      <c r="B38" s="41">
        <v>123</v>
      </c>
      <c r="D38" s="42" t="s">
        <v>109</v>
      </c>
      <c r="E38" s="43" t="s">
        <v>86</v>
      </c>
      <c r="F38" s="10" t="s">
        <v>88</v>
      </c>
      <c r="G38" s="10" t="s">
        <v>89</v>
      </c>
      <c r="H38" s="10" t="s">
        <v>91</v>
      </c>
      <c r="I38" s="10" t="s">
        <v>94</v>
      </c>
      <c r="K38" s="10" t="s">
        <v>96</v>
      </c>
      <c r="L38" s="10" t="s">
        <v>96</v>
      </c>
      <c r="M38" s="10" t="s">
        <v>24</v>
      </c>
      <c r="N38" s="10">
        <v>48</v>
      </c>
      <c r="O38" s="10" t="s">
        <v>99</v>
      </c>
      <c r="P38" s="10" t="s">
        <v>15</v>
      </c>
      <c r="R38" s="10" t="s">
        <v>18</v>
      </c>
      <c r="S38" s="10" t="s">
        <v>18</v>
      </c>
      <c r="T38" s="10">
        <v>800</v>
      </c>
      <c r="V38" s="45" t="str">
        <f t="shared" si="23"/>
        <v>NOEC</v>
      </c>
      <c r="W38" s="10">
        <f t="shared" si="0"/>
        <v>1</v>
      </c>
      <c r="X38" s="10">
        <f t="shared" si="1"/>
        <v>800</v>
      </c>
      <c r="Y38" s="46" t="str">
        <f t="shared" si="24"/>
        <v>Chronic</v>
      </c>
      <c r="Z38" s="10">
        <f t="shared" si="32"/>
        <v>1</v>
      </c>
      <c r="AA38" s="10">
        <f t="shared" si="6"/>
        <v>800</v>
      </c>
      <c r="AC38" s="45" t="str">
        <f t="shared" si="18"/>
        <v>NOEC</v>
      </c>
      <c r="AD38" s="46" t="s">
        <v>101</v>
      </c>
      <c r="AE38" s="47" t="str">
        <f>P38</f>
        <v>Chronic</v>
      </c>
      <c r="AF38" s="46" t="str">
        <f t="shared" si="3"/>
        <v>y</v>
      </c>
      <c r="AG38" s="41" t="str">
        <f t="shared" si="20"/>
        <v>Normal development</v>
      </c>
      <c r="AH38" s="46" t="s">
        <v>19</v>
      </c>
      <c r="AI38" s="48">
        <f t="shared" si="21"/>
        <v>48</v>
      </c>
      <c r="AJ38" s="10" t="s">
        <v>20</v>
      </c>
      <c r="AL38" s="50">
        <f t="shared" si="22"/>
        <v>800</v>
      </c>
      <c r="AN38" s="10">
        <f>AL38</f>
        <v>800</v>
      </c>
      <c r="AO38" s="5">
        <v>800</v>
      </c>
      <c r="AQ38" s="51" t="s">
        <v>146</v>
      </c>
      <c r="AR38" t="s">
        <v>156</v>
      </c>
      <c r="AU38" s="61" t="s">
        <v>58</v>
      </c>
      <c r="AV38" s="52">
        <v>2</v>
      </c>
      <c r="AW38" s="52" t="s">
        <v>15</v>
      </c>
    </row>
    <row r="39" spans="1:49" x14ac:dyDescent="0.25">
      <c r="A39" t="s">
        <v>120</v>
      </c>
      <c r="B39" s="41">
        <v>114</v>
      </c>
      <c r="C39" s="41"/>
      <c r="D39" s="42" t="s">
        <v>109</v>
      </c>
      <c r="E39" s="43" t="s">
        <v>86</v>
      </c>
      <c r="F39" s="10" t="s">
        <v>88</v>
      </c>
      <c r="G39" s="10" t="s">
        <v>89</v>
      </c>
      <c r="H39" s="10" t="s">
        <v>91</v>
      </c>
      <c r="I39" s="10" t="s">
        <v>126</v>
      </c>
      <c r="K39" s="41" t="s">
        <v>96</v>
      </c>
      <c r="L39" s="41" t="s">
        <v>132</v>
      </c>
      <c r="M39" s="44" t="s">
        <v>24</v>
      </c>
      <c r="N39" s="10" t="s">
        <v>130</v>
      </c>
      <c r="O39" s="10" t="s">
        <v>131</v>
      </c>
      <c r="P39" s="10" t="s">
        <v>58</v>
      </c>
      <c r="Q39" s="10"/>
      <c r="R39" s="10">
        <v>3.0000000000000001E-6</v>
      </c>
      <c r="S39" s="10">
        <v>55.844999999999999</v>
      </c>
      <c r="T39" s="41">
        <f>R39*S39*1000000</f>
        <v>167.535</v>
      </c>
      <c r="V39" s="45" t="str">
        <f t="shared" ref="V39:V64" si="33">M39</f>
        <v>NOEC</v>
      </c>
      <c r="W39" s="10">
        <f t="shared" si="0"/>
        <v>1</v>
      </c>
      <c r="X39" s="10">
        <f t="shared" si="1"/>
        <v>167.535</v>
      </c>
      <c r="Y39" s="46" t="str">
        <f t="shared" si="24"/>
        <v>Acute</v>
      </c>
      <c r="Z39" s="10">
        <f t="shared" si="32"/>
        <v>2</v>
      </c>
      <c r="AA39" s="10">
        <f>X39/Z39</f>
        <v>83.767499999999998</v>
      </c>
      <c r="AC39" s="45" t="str">
        <f t="shared" ref="AC39:AC64" si="34">M39</f>
        <v>NOEC</v>
      </c>
      <c r="AD39" s="46" t="s">
        <v>101</v>
      </c>
      <c r="AE39" s="54" t="s">
        <v>210</v>
      </c>
      <c r="AF39" s="46" t="s">
        <v>102</v>
      </c>
      <c r="AG39" s="41" t="str">
        <f t="shared" ref="AG39:AG64" si="35">L39</f>
        <v xml:space="preserve"> Embryogenic anomalies</v>
      </c>
      <c r="AH39" s="46" t="s">
        <v>19</v>
      </c>
      <c r="AI39" s="48" t="str">
        <f t="shared" ref="AI39" si="36">N39</f>
        <v>30 min</v>
      </c>
      <c r="AJ39" s="10" t="s">
        <v>20</v>
      </c>
      <c r="AK39" s="46"/>
      <c r="AL39" s="53"/>
      <c r="AN39" s="1"/>
      <c r="AO39" s="7"/>
      <c r="AQ39" s="51" t="s">
        <v>146</v>
      </c>
      <c r="AR39" t="s">
        <v>212</v>
      </c>
    </row>
    <row r="40" spans="1:49" x14ac:dyDescent="0.25">
      <c r="A40" t="s">
        <v>158</v>
      </c>
      <c r="B40" s="10">
        <v>126</v>
      </c>
      <c r="D40" s="42" t="s">
        <v>109</v>
      </c>
      <c r="E40" s="43" t="s">
        <v>183</v>
      </c>
      <c r="F40" s="10" t="s">
        <v>185</v>
      </c>
      <c r="G40" s="10" t="s">
        <v>186</v>
      </c>
      <c r="H40" t="s">
        <v>187</v>
      </c>
      <c r="I40" s="11" t="s">
        <v>188</v>
      </c>
      <c r="K40" s="11" t="s">
        <v>190</v>
      </c>
      <c r="L40" s="11" t="s">
        <v>190</v>
      </c>
      <c r="M40" s="11" t="s">
        <v>31</v>
      </c>
      <c r="N40" s="11">
        <v>5.5</v>
      </c>
      <c r="O40" s="10" t="s">
        <v>99</v>
      </c>
      <c r="P40" s="62" t="s">
        <v>15</v>
      </c>
      <c r="T40" s="63">
        <v>26000</v>
      </c>
      <c r="V40" s="45" t="str">
        <f t="shared" si="33"/>
        <v>EC10</v>
      </c>
      <c r="W40" s="10">
        <v>1</v>
      </c>
      <c r="X40" s="10">
        <f>T40/W40</f>
        <v>26000</v>
      </c>
      <c r="Y40" s="46" t="str">
        <f t="shared" si="24"/>
        <v>Chronic</v>
      </c>
      <c r="Z40" s="10">
        <v>1</v>
      </c>
      <c r="AA40" s="7">
        <f>X40/Z40</f>
        <v>26000</v>
      </c>
      <c r="AC40" s="45" t="str">
        <f t="shared" si="34"/>
        <v>EC10</v>
      </c>
      <c r="AD40" s="46" t="s">
        <v>101</v>
      </c>
      <c r="AE40" s="47" t="str">
        <f t="shared" ref="AE40:AE53" si="37">P40</f>
        <v>Chronic</v>
      </c>
      <c r="AF40" s="46" t="s">
        <v>101</v>
      </c>
      <c r="AG40" s="41" t="str">
        <f t="shared" si="35"/>
        <v>Fertilization</v>
      </c>
      <c r="AL40" s="17">
        <f t="shared" si="22"/>
        <v>26000</v>
      </c>
      <c r="AM40" s="7">
        <f>GEOMEAN(AL40:AL42)</f>
        <v>18712.190474704184</v>
      </c>
      <c r="AN40" s="7">
        <f>AM40</f>
        <v>18712.190474704184</v>
      </c>
      <c r="AO40" s="5">
        <f>AN40</f>
        <v>18712.190474704184</v>
      </c>
      <c r="AQ40" s="51" t="s">
        <v>146</v>
      </c>
      <c r="AR40" t="s">
        <v>202</v>
      </c>
    </row>
    <row r="41" spans="1:49" x14ac:dyDescent="0.25">
      <c r="A41" t="s">
        <v>159</v>
      </c>
      <c r="B41" s="10">
        <v>126</v>
      </c>
      <c r="D41" s="42" t="s">
        <v>109</v>
      </c>
      <c r="E41" s="43" t="s">
        <v>183</v>
      </c>
      <c r="F41" s="10" t="s">
        <v>185</v>
      </c>
      <c r="G41" s="10" t="s">
        <v>186</v>
      </c>
      <c r="H41" t="s">
        <v>187</v>
      </c>
      <c r="I41" s="11" t="s">
        <v>188</v>
      </c>
      <c r="K41" s="11" t="s">
        <v>190</v>
      </c>
      <c r="L41" s="11" t="s">
        <v>190</v>
      </c>
      <c r="M41" s="11" t="s">
        <v>31</v>
      </c>
      <c r="N41" s="11">
        <v>5.5</v>
      </c>
      <c r="O41" s="10" t="s">
        <v>99</v>
      </c>
      <c r="P41" s="62" t="s">
        <v>15</v>
      </c>
      <c r="T41" s="63">
        <v>12000</v>
      </c>
      <c r="V41" s="45" t="str">
        <f t="shared" si="33"/>
        <v>EC10</v>
      </c>
      <c r="W41" s="10">
        <v>1</v>
      </c>
      <c r="X41" s="10">
        <f t="shared" ref="X41:X64" si="38">T41/W41</f>
        <v>12000</v>
      </c>
      <c r="Y41" s="46" t="str">
        <f t="shared" si="24"/>
        <v>Chronic</v>
      </c>
      <c r="Z41" s="10">
        <v>1</v>
      </c>
      <c r="AA41" s="7">
        <f t="shared" ref="AA41:AA64" si="39">X41/Z41</f>
        <v>12000</v>
      </c>
      <c r="AC41" s="45" t="str">
        <f t="shared" si="34"/>
        <v>EC10</v>
      </c>
      <c r="AD41" s="46" t="s">
        <v>101</v>
      </c>
      <c r="AE41" s="47" t="str">
        <f t="shared" si="37"/>
        <v>Chronic</v>
      </c>
      <c r="AF41" s="46" t="s">
        <v>101</v>
      </c>
      <c r="AG41" s="41" t="str">
        <f t="shared" si="35"/>
        <v>Fertilization</v>
      </c>
      <c r="AL41" s="17">
        <f t="shared" si="22"/>
        <v>12000</v>
      </c>
      <c r="AO41" s="10"/>
      <c r="AQ41" s="51" t="s">
        <v>146</v>
      </c>
      <c r="AR41" t="s">
        <v>204</v>
      </c>
    </row>
    <row r="42" spans="1:49" x14ac:dyDescent="0.25">
      <c r="A42" t="s">
        <v>160</v>
      </c>
      <c r="B42" s="10">
        <v>126</v>
      </c>
      <c r="D42" s="42" t="s">
        <v>109</v>
      </c>
      <c r="E42" s="43" t="s">
        <v>183</v>
      </c>
      <c r="F42" s="10" t="s">
        <v>185</v>
      </c>
      <c r="G42" s="10" t="s">
        <v>186</v>
      </c>
      <c r="H42" t="s">
        <v>187</v>
      </c>
      <c r="I42" s="11" t="s">
        <v>188</v>
      </c>
      <c r="K42" s="11" t="s">
        <v>190</v>
      </c>
      <c r="L42" s="11" t="s">
        <v>190</v>
      </c>
      <c r="M42" s="11" t="s">
        <v>31</v>
      </c>
      <c r="N42" s="11">
        <v>5.5</v>
      </c>
      <c r="O42" s="10" t="s">
        <v>99</v>
      </c>
      <c r="P42" s="62" t="s">
        <v>15</v>
      </c>
      <c r="T42" s="63">
        <v>21000</v>
      </c>
      <c r="V42" s="45" t="str">
        <f t="shared" si="33"/>
        <v>EC10</v>
      </c>
      <c r="W42" s="10">
        <v>1</v>
      </c>
      <c r="X42" s="10">
        <f t="shared" si="38"/>
        <v>21000</v>
      </c>
      <c r="Y42" s="46" t="str">
        <f t="shared" si="24"/>
        <v>Chronic</v>
      </c>
      <c r="Z42" s="10">
        <v>1</v>
      </c>
      <c r="AA42" s="7">
        <f t="shared" si="39"/>
        <v>21000</v>
      </c>
      <c r="AC42" s="45" t="str">
        <f t="shared" si="34"/>
        <v>EC10</v>
      </c>
      <c r="AD42" s="46" t="s">
        <v>101</v>
      </c>
      <c r="AE42" s="47" t="str">
        <f t="shared" si="37"/>
        <v>Chronic</v>
      </c>
      <c r="AF42" s="46" t="s">
        <v>101</v>
      </c>
      <c r="AG42" s="41" t="str">
        <f t="shared" si="35"/>
        <v>Fertilization</v>
      </c>
      <c r="AL42" s="17">
        <f t="shared" si="22"/>
        <v>21000</v>
      </c>
      <c r="AO42" s="10"/>
      <c r="AQ42" s="51" t="s">
        <v>146</v>
      </c>
      <c r="AR42" t="s">
        <v>204</v>
      </c>
    </row>
    <row r="43" spans="1:49" x14ac:dyDescent="0.25">
      <c r="A43" t="s">
        <v>161</v>
      </c>
      <c r="B43" s="10">
        <v>126</v>
      </c>
      <c r="D43" s="42" t="s">
        <v>109</v>
      </c>
      <c r="E43" s="43" t="s">
        <v>183</v>
      </c>
      <c r="F43" s="10" t="s">
        <v>185</v>
      </c>
      <c r="G43" s="10" t="s">
        <v>186</v>
      </c>
      <c r="H43" t="s">
        <v>187</v>
      </c>
      <c r="I43" s="11" t="s">
        <v>188</v>
      </c>
      <c r="K43" s="11" t="s">
        <v>190</v>
      </c>
      <c r="L43" s="11" t="s">
        <v>190</v>
      </c>
      <c r="M43" s="11" t="s">
        <v>14</v>
      </c>
      <c r="N43" s="11">
        <v>5.5</v>
      </c>
      <c r="O43" s="10" t="s">
        <v>99</v>
      </c>
      <c r="P43" s="62" t="s">
        <v>15</v>
      </c>
      <c r="T43" s="63">
        <v>66000</v>
      </c>
      <c r="V43" s="45" t="str">
        <f t="shared" si="33"/>
        <v>EC50</v>
      </c>
      <c r="W43" s="10">
        <v>5</v>
      </c>
      <c r="X43" s="10">
        <f t="shared" si="38"/>
        <v>13200</v>
      </c>
      <c r="Y43" s="46" t="str">
        <f t="shared" si="24"/>
        <v>Chronic</v>
      </c>
      <c r="Z43" s="10">
        <v>1</v>
      </c>
      <c r="AA43" s="7">
        <f t="shared" si="39"/>
        <v>13200</v>
      </c>
      <c r="AC43" s="45" t="str">
        <f t="shared" si="34"/>
        <v>EC50</v>
      </c>
      <c r="AD43" s="46" t="s">
        <v>101</v>
      </c>
      <c r="AE43" s="47" t="str">
        <f t="shared" si="37"/>
        <v>Chronic</v>
      </c>
      <c r="AF43" s="46" t="s">
        <v>101</v>
      </c>
      <c r="AG43" s="41" t="str">
        <f t="shared" si="35"/>
        <v>Fertilization</v>
      </c>
      <c r="AL43" s="64">
        <f t="shared" si="22"/>
        <v>13200</v>
      </c>
      <c r="AO43" s="10"/>
      <c r="AQ43" s="51" t="s">
        <v>146</v>
      </c>
      <c r="AR43" t="s">
        <v>205</v>
      </c>
    </row>
    <row r="44" spans="1:49" x14ac:dyDescent="0.25">
      <c r="A44" t="s">
        <v>162</v>
      </c>
      <c r="B44" s="10">
        <v>126</v>
      </c>
      <c r="D44" s="42" t="s">
        <v>109</v>
      </c>
      <c r="E44" s="43" t="s">
        <v>183</v>
      </c>
      <c r="F44" s="10" t="s">
        <v>185</v>
      </c>
      <c r="G44" s="10" t="s">
        <v>186</v>
      </c>
      <c r="H44" t="s">
        <v>187</v>
      </c>
      <c r="I44" s="11" t="s">
        <v>188</v>
      </c>
      <c r="K44" s="11" t="s">
        <v>190</v>
      </c>
      <c r="L44" s="11" t="s">
        <v>190</v>
      </c>
      <c r="M44" s="11" t="s">
        <v>14</v>
      </c>
      <c r="N44" s="11">
        <v>5.5</v>
      </c>
      <c r="O44" s="10" t="s">
        <v>99</v>
      </c>
      <c r="P44" s="62" t="s">
        <v>15</v>
      </c>
      <c r="T44" s="63">
        <v>40000</v>
      </c>
      <c r="V44" s="45" t="str">
        <f t="shared" si="33"/>
        <v>EC50</v>
      </c>
      <c r="W44" s="10">
        <v>5</v>
      </c>
      <c r="X44" s="10">
        <f t="shared" si="38"/>
        <v>8000</v>
      </c>
      <c r="Y44" s="46" t="str">
        <f t="shared" si="24"/>
        <v>Chronic</v>
      </c>
      <c r="Z44" s="10">
        <v>1</v>
      </c>
      <c r="AA44" s="7">
        <f t="shared" si="39"/>
        <v>8000</v>
      </c>
      <c r="AC44" s="45" t="str">
        <f t="shared" si="34"/>
        <v>EC50</v>
      </c>
      <c r="AD44" s="46" t="s">
        <v>101</v>
      </c>
      <c r="AE44" s="47" t="str">
        <f t="shared" si="37"/>
        <v>Chronic</v>
      </c>
      <c r="AF44" s="46" t="s">
        <v>101</v>
      </c>
      <c r="AG44" s="41" t="str">
        <f t="shared" si="35"/>
        <v>Fertilization</v>
      </c>
      <c r="AL44" s="64">
        <f t="shared" si="22"/>
        <v>8000</v>
      </c>
      <c r="AO44" s="10"/>
      <c r="AQ44" s="51" t="s">
        <v>146</v>
      </c>
      <c r="AR44" t="s">
        <v>205</v>
      </c>
    </row>
    <row r="45" spans="1:49" x14ac:dyDescent="0.25">
      <c r="A45" t="s">
        <v>163</v>
      </c>
      <c r="B45" s="10">
        <v>126</v>
      </c>
      <c r="D45" s="42" t="s">
        <v>109</v>
      </c>
      <c r="E45" s="43" t="s">
        <v>183</v>
      </c>
      <c r="F45" s="10" t="s">
        <v>185</v>
      </c>
      <c r="G45" s="10" t="s">
        <v>186</v>
      </c>
      <c r="H45" t="s">
        <v>187</v>
      </c>
      <c r="I45" s="11" t="s">
        <v>188</v>
      </c>
      <c r="K45" s="11" t="s">
        <v>190</v>
      </c>
      <c r="L45" s="11" t="s">
        <v>190</v>
      </c>
      <c r="M45" s="11" t="s">
        <v>14</v>
      </c>
      <c r="N45" s="11">
        <v>5.5</v>
      </c>
      <c r="O45" s="10" t="s">
        <v>99</v>
      </c>
      <c r="P45" s="62" t="s">
        <v>15</v>
      </c>
      <c r="T45" s="63">
        <v>55000</v>
      </c>
      <c r="V45" s="45" t="str">
        <f t="shared" si="33"/>
        <v>EC50</v>
      </c>
      <c r="W45" s="10">
        <v>5</v>
      </c>
      <c r="X45" s="10">
        <f t="shared" si="38"/>
        <v>11000</v>
      </c>
      <c r="Y45" s="46" t="str">
        <f t="shared" si="24"/>
        <v>Chronic</v>
      </c>
      <c r="Z45" s="10">
        <v>1</v>
      </c>
      <c r="AA45" s="7">
        <f t="shared" si="39"/>
        <v>11000</v>
      </c>
      <c r="AC45" s="45" t="str">
        <f t="shared" si="34"/>
        <v>EC50</v>
      </c>
      <c r="AD45" s="46" t="s">
        <v>101</v>
      </c>
      <c r="AE45" s="47" t="str">
        <f t="shared" si="37"/>
        <v>Chronic</v>
      </c>
      <c r="AF45" s="46" t="s">
        <v>101</v>
      </c>
      <c r="AG45" s="41" t="str">
        <f t="shared" si="35"/>
        <v>Fertilization</v>
      </c>
      <c r="AL45" s="64">
        <f t="shared" si="22"/>
        <v>11000</v>
      </c>
      <c r="AO45" s="10"/>
      <c r="AQ45" s="51" t="s">
        <v>146</v>
      </c>
      <c r="AR45" t="s">
        <v>205</v>
      </c>
    </row>
    <row r="46" spans="1:49" x14ac:dyDescent="0.25">
      <c r="A46" t="s">
        <v>164</v>
      </c>
      <c r="B46" s="10">
        <v>126</v>
      </c>
      <c r="D46" s="42" t="s">
        <v>109</v>
      </c>
      <c r="E46" s="43" t="s">
        <v>183</v>
      </c>
      <c r="F46" s="10" t="s">
        <v>185</v>
      </c>
      <c r="G46" s="10" t="s">
        <v>186</v>
      </c>
      <c r="H46" t="s">
        <v>187</v>
      </c>
      <c r="I46" s="11" t="s">
        <v>188</v>
      </c>
      <c r="K46" s="11" t="s">
        <v>190</v>
      </c>
      <c r="L46" s="11" t="s">
        <v>190</v>
      </c>
      <c r="M46" s="11" t="s">
        <v>24</v>
      </c>
      <c r="N46" s="11">
        <v>5.5</v>
      </c>
      <c r="O46" s="10" t="s">
        <v>99</v>
      </c>
      <c r="P46" s="62" t="s">
        <v>15</v>
      </c>
      <c r="T46" s="63">
        <v>3000</v>
      </c>
      <c r="V46" s="45" t="str">
        <f t="shared" si="33"/>
        <v>NOEC</v>
      </c>
      <c r="W46" s="10">
        <v>1</v>
      </c>
      <c r="X46" s="10">
        <f t="shared" si="38"/>
        <v>3000</v>
      </c>
      <c r="Y46" s="46" t="str">
        <f t="shared" si="24"/>
        <v>Chronic</v>
      </c>
      <c r="Z46" s="10">
        <v>1</v>
      </c>
      <c r="AA46" s="7">
        <f t="shared" si="39"/>
        <v>3000</v>
      </c>
      <c r="AC46" s="45" t="str">
        <f t="shared" si="34"/>
        <v>NOEC</v>
      </c>
      <c r="AD46" s="46" t="s">
        <v>101</v>
      </c>
      <c r="AE46" s="47" t="str">
        <f t="shared" si="37"/>
        <v>Chronic</v>
      </c>
      <c r="AF46" s="46" t="s">
        <v>101</v>
      </c>
      <c r="AG46" s="41" t="str">
        <f t="shared" si="35"/>
        <v>Fertilization</v>
      </c>
      <c r="AL46" s="64">
        <f t="shared" si="22"/>
        <v>3000</v>
      </c>
      <c r="AO46" s="10"/>
      <c r="AQ46" s="51" t="s">
        <v>146</v>
      </c>
      <c r="AR46" t="s">
        <v>205</v>
      </c>
    </row>
    <row r="47" spans="1:49" x14ac:dyDescent="0.25">
      <c r="A47" t="s">
        <v>165</v>
      </c>
      <c r="B47" s="10">
        <v>126</v>
      </c>
      <c r="D47" s="42" t="s">
        <v>109</v>
      </c>
      <c r="E47" s="43" t="s">
        <v>183</v>
      </c>
      <c r="F47" s="10" t="s">
        <v>185</v>
      </c>
      <c r="G47" s="10" t="s">
        <v>186</v>
      </c>
      <c r="H47" t="s">
        <v>187</v>
      </c>
      <c r="I47" s="11" t="s">
        <v>188</v>
      </c>
      <c r="K47" s="11" t="s">
        <v>190</v>
      </c>
      <c r="L47" s="11" t="s">
        <v>190</v>
      </c>
      <c r="M47" s="11" t="s">
        <v>24</v>
      </c>
      <c r="N47" s="11">
        <v>5.5</v>
      </c>
      <c r="O47" s="10" t="s">
        <v>99</v>
      </c>
      <c r="P47" s="62" t="s">
        <v>15</v>
      </c>
      <c r="T47" s="63">
        <v>2185</v>
      </c>
      <c r="V47" s="45" t="str">
        <f t="shared" si="33"/>
        <v>NOEC</v>
      </c>
      <c r="W47" s="10">
        <v>1</v>
      </c>
      <c r="X47" s="10">
        <f t="shared" si="38"/>
        <v>2185</v>
      </c>
      <c r="Y47" s="46" t="str">
        <f t="shared" si="24"/>
        <v>Chronic</v>
      </c>
      <c r="Z47" s="10">
        <v>1</v>
      </c>
      <c r="AA47" s="7">
        <f t="shared" si="39"/>
        <v>2185</v>
      </c>
      <c r="AC47" s="45" t="str">
        <f t="shared" si="34"/>
        <v>NOEC</v>
      </c>
      <c r="AD47" s="46" t="s">
        <v>101</v>
      </c>
      <c r="AE47" s="47" t="str">
        <f t="shared" si="37"/>
        <v>Chronic</v>
      </c>
      <c r="AF47" s="46" t="s">
        <v>101</v>
      </c>
      <c r="AG47" s="41" t="str">
        <f t="shared" si="35"/>
        <v>Fertilization</v>
      </c>
      <c r="AL47" s="64">
        <f t="shared" si="22"/>
        <v>2185</v>
      </c>
      <c r="AO47" s="10"/>
      <c r="AQ47" s="51" t="s">
        <v>146</v>
      </c>
      <c r="AR47" t="s">
        <v>205</v>
      </c>
    </row>
    <row r="48" spans="1:49" x14ac:dyDescent="0.25">
      <c r="A48" t="s">
        <v>166</v>
      </c>
      <c r="B48" s="10">
        <v>126</v>
      </c>
      <c r="D48" s="42" t="s">
        <v>109</v>
      </c>
      <c r="E48" s="43" t="s">
        <v>183</v>
      </c>
      <c r="F48" s="10" t="s">
        <v>185</v>
      </c>
      <c r="G48" s="10" t="s">
        <v>186</v>
      </c>
      <c r="H48" t="s">
        <v>187</v>
      </c>
      <c r="I48" s="11" t="s">
        <v>188</v>
      </c>
      <c r="K48" s="11" t="s">
        <v>190</v>
      </c>
      <c r="L48" s="11" t="s">
        <v>190</v>
      </c>
      <c r="M48" s="11" t="s">
        <v>24</v>
      </c>
      <c r="N48" s="11">
        <v>5.5</v>
      </c>
      <c r="O48" s="10" t="s">
        <v>99</v>
      </c>
      <c r="P48" s="62" t="s">
        <v>15</v>
      </c>
      <c r="T48" s="63">
        <v>2185</v>
      </c>
      <c r="V48" s="45" t="str">
        <f t="shared" si="33"/>
        <v>NOEC</v>
      </c>
      <c r="W48" s="10">
        <v>1</v>
      </c>
      <c r="X48" s="10">
        <f t="shared" si="38"/>
        <v>2185</v>
      </c>
      <c r="Y48" s="46" t="str">
        <f t="shared" si="24"/>
        <v>Chronic</v>
      </c>
      <c r="Z48" s="10">
        <v>1</v>
      </c>
      <c r="AA48" s="7">
        <f t="shared" si="39"/>
        <v>2185</v>
      </c>
      <c r="AC48" s="45" t="str">
        <f t="shared" si="34"/>
        <v>NOEC</v>
      </c>
      <c r="AD48" s="46" t="s">
        <v>101</v>
      </c>
      <c r="AE48" s="47" t="str">
        <f t="shared" si="37"/>
        <v>Chronic</v>
      </c>
      <c r="AF48" s="46" t="s">
        <v>101</v>
      </c>
      <c r="AG48" s="41" t="str">
        <f t="shared" si="35"/>
        <v>Fertilization</v>
      </c>
      <c r="AL48" s="64">
        <f t="shared" si="22"/>
        <v>2185</v>
      </c>
      <c r="AO48" s="10"/>
      <c r="AQ48" s="51" t="s">
        <v>146</v>
      </c>
      <c r="AR48" t="s">
        <v>205</v>
      </c>
    </row>
    <row r="49" spans="1:44" x14ac:dyDescent="0.25">
      <c r="A49" t="s">
        <v>167</v>
      </c>
      <c r="B49" s="10">
        <v>126</v>
      </c>
      <c r="D49" s="42" t="s">
        <v>109</v>
      </c>
      <c r="E49" s="43" t="s">
        <v>183</v>
      </c>
      <c r="F49" s="10" t="s">
        <v>185</v>
      </c>
      <c r="G49" s="10" t="s">
        <v>186</v>
      </c>
      <c r="H49" t="s">
        <v>187</v>
      </c>
      <c r="I49" s="11" t="s">
        <v>188</v>
      </c>
      <c r="K49" s="11" t="s">
        <v>190</v>
      </c>
      <c r="L49" s="11" t="s">
        <v>190</v>
      </c>
      <c r="M49" s="11" t="s">
        <v>27</v>
      </c>
      <c r="N49" s="11">
        <v>5.5</v>
      </c>
      <c r="O49" s="10" t="s">
        <v>99</v>
      </c>
      <c r="P49" s="62" t="s">
        <v>15</v>
      </c>
      <c r="T49" s="63">
        <v>25300</v>
      </c>
      <c r="V49" s="45" t="str">
        <f t="shared" si="33"/>
        <v>LOEC</v>
      </c>
      <c r="W49" s="10">
        <v>2.5</v>
      </c>
      <c r="X49" s="10">
        <f t="shared" si="38"/>
        <v>10120</v>
      </c>
      <c r="Y49" s="46" t="str">
        <f t="shared" si="24"/>
        <v>Chronic</v>
      </c>
      <c r="Z49" s="10">
        <v>1</v>
      </c>
      <c r="AA49" s="7">
        <f t="shared" si="39"/>
        <v>10120</v>
      </c>
      <c r="AC49" s="45" t="str">
        <f t="shared" si="34"/>
        <v>LOEC</v>
      </c>
      <c r="AD49" s="46" t="s">
        <v>102</v>
      </c>
      <c r="AE49" s="54" t="s">
        <v>203</v>
      </c>
      <c r="AF49" s="46" t="s">
        <v>102</v>
      </c>
      <c r="AG49" s="41" t="str">
        <f t="shared" si="35"/>
        <v>Fertilization</v>
      </c>
      <c r="AL49" s="64">
        <f t="shared" si="22"/>
        <v>10120</v>
      </c>
      <c r="AO49" s="10"/>
      <c r="AQ49" s="51" t="s">
        <v>146</v>
      </c>
      <c r="AR49" t="s">
        <v>205</v>
      </c>
    </row>
    <row r="50" spans="1:44" x14ac:dyDescent="0.25">
      <c r="A50" t="s">
        <v>168</v>
      </c>
      <c r="B50" s="10">
        <v>126</v>
      </c>
      <c r="D50" s="42" t="s">
        <v>109</v>
      </c>
      <c r="E50" s="43" t="s">
        <v>183</v>
      </c>
      <c r="F50" s="10" t="s">
        <v>185</v>
      </c>
      <c r="G50" s="10" t="s">
        <v>186</v>
      </c>
      <c r="H50" t="s">
        <v>187</v>
      </c>
      <c r="I50" s="11" t="s">
        <v>188</v>
      </c>
      <c r="K50" s="11" t="s">
        <v>190</v>
      </c>
      <c r="L50" s="11" t="s">
        <v>190</v>
      </c>
      <c r="M50" s="11" t="s">
        <v>27</v>
      </c>
      <c r="N50" s="11">
        <v>5.5</v>
      </c>
      <c r="O50" s="10" t="s">
        <v>99</v>
      </c>
      <c r="P50" s="62" t="s">
        <v>15</v>
      </c>
      <c r="T50" s="63">
        <v>27400</v>
      </c>
      <c r="V50" s="45" t="str">
        <f t="shared" si="33"/>
        <v>LOEC</v>
      </c>
      <c r="W50" s="10">
        <v>2.5</v>
      </c>
      <c r="X50" s="10">
        <f t="shared" si="38"/>
        <v>10960</v>
      </c>
      <c r="Y50" s="46" t="str">
        <f t="shared" si="24"/>
        <v>Chronic</v>
      </c>
      <c r="Z50" s="10">
        <v>1</v>
      </c>
      <c r="AA50" s="7">
        <f t="shared" si="39"/>
        <v>10960</v>
      </c>
      <c r="AC50" s="45" t="str">
        <f t="shared" si="34"/>
        <v>LOEC</v>
      </c>
      <c r="AD50" s="46" t="s">
        <v>102</v>
      </c>
      <c r="AE50" s="54" t="s">
        <v>203</v>
      </c>
      <c r="AF50" s="46" t="s">
        <v>102</v>
      </c>
      <c r="AG50" s="41" t="str">
        <f t="shared" si="35"/>
        <v>Fertilization</v>
      </c>
      <c r="AL50" s="64">
        <f t="shared" si="22"/>
        <v>10960</v>
      </c>
      <c r="AO50" s="10"/>
      <c r="AQ50" s="51" t="s">
        <v>146</v>
      </c>
      <c r="AR50" t="s">
        <v>205</v>
      </c>
    </row>
    <row r="51" spans="1:44" x14ac:dyDescent="0.25">
      <c r="A51" t="s">
        <v>169</v>
      </c>
      <c r="B51" s="10">
        <v>126</v>
      </c>
      <c r="D51" s="42" t="s">
        <v>109</v>
      </c>
      <c r="E51" s="43" t="s">
        <v>183</v>
      </c>
      <c r="F51" s="10" t="s">
        <v>185</v>
      </c>
      <c r="G51" s="10" t="s">
        <v>186</v>
      </c>
      <c r="H51" t="s">
        <v>187</v>
      </c>
      <c r="I51" s="11" t="s">
        <v>188</v>
      </c>
      <c r="K51" s="11" t="s">
        <v>190</v>
      </c>
      <c r="L51" s="11" t="s">
        <v>190</v>
      </c>
      <c r="M51" s="11" t="s">
        <v>27</v>
      </c>
      <c r="N51" s="11">
        <v>5.5</v>
      </c>
      <c r="O51" s="10" t="s">
        <v>99</v>
      </c>
      <c r="P51" s="62" t="s">
        <v>15</v>
      </c>
      <c r="T51" s="63">
        <v>27400</v>
      </c>
      <c r="V51" s="45" t="str">
        <f t="shared" si="33"/>
        <v>LOEC</v>
      </c>
      <c r="W51" s="10">
        <v>2.5</v>
      </c>
      <c r="X51" s="10">
        <f t="shared" si="38"/>
        <v>10960</v>
      </c>
      <c r="Y51" s="46" t="str">
        <f t="shared" si="24"/>
        <v>Chronic</v>
      </c>
      <c r="Z51" s="10">
        <v>1</v>
      </c>
      <c r="AA51" s="7">
        <f t="shared" si="39"/>
        <v>10960</v>
      </c>
      <c r="AC51" s="45" t="str">
        <f t="shared" si="34"/>
        <v>LOEC</v>
      </c>
      <c r="AD51" s="46" t="s">
        <v>102</v>
      </c>
      <c r="AE51" s="54" t="s">
        <v>203</v>
      </c>
      <c r="AF51" s="46" t="s">
        <v>102</v>
      </c>
      <c r="AG51" s="41" t="str">
        <f t="shared" si="35"/>
        <v>Fertilization</v>
      </c>
      <c r="AL51" s="64">
        <f t="shared" si="22"/>
        <v>10960</v>
      </c>
      <c r="AO51" s="10"/>
      <c r="AQ51" s="51" t="s">
        <v>146</v>
      </c>
      <c r="AR51" t="s">
        <v>205</v>
      </c>
    </row>
    <row r="52" spans="1:44" x14ac:dyDescent="0.25">
      <c r="A52" t="s">
        <v>170</v>
      </c>
      <c r="B52" s="10">
        <v>126</v>
      </c>
      <c r="D52" s="42" t="s">
        <v>109</v>
      </c>
      <c r="E52" s="43" t="s">
        <v>184</v>
      </c>
      <c r="F52" s="10" t="s">
        <v>185</v>
      </c>
      <c r="G52" s="10" t="s">
        <v>186</v>
      </c>
      <c r="H52" t="s">
        <v>187</v>
      </c>
      <c r="I52" s="11" t="s">
        <v>188</v>
      </c>
      <c r="K52" s="11" t="s">
        <v>190</v>
      </c>
      <c r="L52" s="11" t="s">
        <v>190</v>
      </c>
      <c r="M52" s="11" t="s">
        <v>14</v>
      </c>
      <c r="N52" s="11">
        <v>5.5</v>
      </c>
      <c r="O52" s="10" t="s">
        <v>99</v>
      </c>
      <c r="P52" s="62" t="s">
        <v>15</v>
      </c>
      <c r="T52" s="63">
        <v>25000</v>
      </c>
      <c r="V52" s="45" t="str">
        <f t="shared" si="33"/>
        <v>EC50</v>
      </c>
      <c r="W52" s="10">
        <v>5</v>
      </c>
      <c r="X52" s="10">
        <f t="shared" si="38"/>
        <v>5000</v>
      </c>
      <c r="Y52" s="46" t="str">
        <f t="shared" si="24"/>
        <v>Chronic</v>
      </c>
      <c r="Z52" s="10">
        <v>1</v>
      </c>
      <c r="AA52" s="7">
        <f t="shared" si="39"/>
        <v>5000</v>
      </c>
      <c r="AC52" s="45" t="str">
        <f t="shared" si="34"/>
        <v>EC50</v>
      </c>
      <c r="AD52" s="46" t="s">
        <v>101</v>
      </c>
      <c r="AE52" s="47" t="str">
        <f t="shared" si="37"/>
        <v>Chronic</v>
      </c>
      <c r="AF52" s="46" t="s">
        <v>101</v>
      </c>
      <c r="AG52" s="41" t="str">
        <f t="shared" si="35"/>
        <v>Fertilization</v>
      </c>
      <c r="AL52" s="64">
        <f t="shared" si="22"/>
        <v>5000</v>
      </c>
      <c r="AO52" s="10"/>
      <c r="AQ52" s="51" t="s">
        <v>146</v>
      </c>
      <c r="AR52" t="s">
        <v>206</v>
      </c>
    </row>
    <row r="53" spans="1:44" x14ac:dyDescent="0.25">
      <c r="A53" t="s">
        <v>171</v>
      </c>
      <c r="B53" s="10">
        <v>126</v>
      </c>
      <c r="D53" s="42" t="s">
        <v>109</v>
      </c>
      <c r="E53" s="43" t="s">
        <v>184</v>
      </c>
      <c r="F53" s="10" t="s">
        <v>185</v>
      </c>
      <c r="G53" s="10" t="s">
        <v>186</v>
      </c>
      <c r="H53" t="s">
        <v>187</v>
      </c>
      <c r="I53" s="11" t="s">
        <v>188</v>
      </c>
      <c r="K53" s="11" t="s">
        <v>190</v>
      </c>
      <c r="L53" s="11" t="s">
        <v>190</v>
      </c>
      <c r="M53" s="11" t="s">
        <v>24</v>
      </c>
      <c r="N53" s="11">
        <v>5.5</v>
      </c>
      <c r="O53" s="10" t="s">
        <v>99</v>
      </c>
      <c r="P53" s="62" t="s">
        <v>15</v>
      </c>
      <c r="T53" s="63">
        <v>2750</v>
      </c>
      <c r="V53" s="45" t="str">
        <f t="shared" si="33"/>
        <v>NOEC</v>
      </c>
      <c r="W53" s="10">
        <v>1</v>
      </c>
      <c r="X53" s="10">
        <f t="shared" si="38"/>
        <v>2750</v>
      </c>
      <c r="Y53" s="46" t="str">
        <f t="shared" si="24"/>
        <v>Chronic</v>
      </c>
      <c r="Z53" s="10">
        <v>1</v>
      </c>
      <c r="AA53" s="7">
        <f t="shared" si="39"/>
        <v>2750</v>
      </c>
      <c r="AC53" s="45" t="str">
        <f t="shared" si="34"/>
        <v>NOEC</v>
      </c>
      <c r="AD53" s="46" t="s">
        <v>101</v>
      </c>
      <c r="AE53" s="47" t="str">
        <f t="shared" si="37"/>
        <v>Chronic</v>
      </c>
      <c r="AF53" s="46" t="s">
        <v>101</v>
      </c>
      <c r="AG53" s="41" t="str">
        <f t="shared" si="35"/>
        <v>Fertilization</v>
      </c>
      <c r="AL53" s="17">
        <f t="shared" si="22"/>
        <v>2750</v>
      </c>
      <c r="AM53" s="7">
        <f>AL53</f>
        <v>2750</v>
      </c>
      <c r="AN53" s="7">
        <f>AM53</f>
        <v>2750</v>
      </c>
      <c r="AO53" s="5">
        <f>AN53</f>
        <v>2750</v>
      </c>
      <c r="AQ53" s="51" t="s">
        <v>146</v>
      </c>
      <c r="AR53" t="s">
        <v>209</v>
      </c>
    </row>
    <row r="54" spans="1:44" x14ac:dyDescent="0.25">
      <c r="A54" t="s">
        <v>172</v>
      </c>
      <c r="B54" s="10">
        <v>126</v>
      </c>
      <c r="D54" s="42" t="s">
        <v>109</v>
      </c>
      <c r="E54" s="43" t="s">
        <v>184</v>
      </c>
      <c r="F54" s="10" t="s">
        <v>185</v>
      </c>
      <c r="G54" s="10" t="s">
        <v>186</v>
      </c>
      <c r="H54" t="s">
        <v>187</v>
      </c>
      <c r="I54" s="11" t="s">
        <v>188</v>
      </c>
      <c r="K54" s="11" t="s">
        <v>190</v>
      </c>
      <c r="L54" s="11" t="s">
        <v>190</v>
      </c>
      <c r="M54" s="11" t="s">
        <v>27</v>
      </c>
      <c r="N54" s="11">
        <v>5.5</v>
      </c>
      <c r="O54" s="10" t="s">
        <v>99</v>
      </c>
      <c r="P54" s="62" t="s">
        <v>15</v>
      </c>
      <c r="T54" s="63">
        <v>27200</v>
      </c>
      <c r="V54" s="45" t="str">
        <f t="shared" si="33"/>
        <v>LOEC</v>
      </c>
      <c r="W54" s="10">
        <v>2.5</v>
      </c>
      <c r="X54" s="10">
        <f t="shared" si="38"/>
        <v>10880</v>
      </c>
      <c r="Y54" s="46" t="str">
        <f t="shared" si="24"/>
        <v>Chronic</v>
      </c>
      <c r="Z54" s="10">
        <v>1</v>
      </c>
      <c r="AA54" s="7">
        <f t="shared" si="39"/>
        <v>10880</v>
      </c>
      <c r="AC54" s="45" t="str">
        <f t="shared" si="34"/>
        <v>LOEC</v>
      </c>
      <c r="AD54" s="46" t="s">
        <v>102</v>
      </c>
      <c r="AE54" s="54" t="s">
        <v>203</v>
      </c>
      <c r="AF54" s="46" t="s">
        <v>102</v>
      </c>
      <c r="AG54" s="41" t="str">
        <f t="shared" si="35"/>
        <v>Fertilization</v>
      </c>
      <c r="AL54" s="64">
        <f t="shared" si="22"/>
        <v>10880</v>
      </c>
      <c r="AQ54" s="51" t="s">
        <v>146</v>
      </c>
      <c r="AR54" t="s">
        <v>207</v>
      </c>
    </row>
    <row r="55" spans="1:44" x14ac:dyDescent="0.25">
      <c r="A55" t="s">
        <v>173</v>
      </c>
      <c r="B55" s="10">
        <v>126</v>
      </c>
      <c r="D55" s="42" t="s">
        <v>109</v>
      </c>
      <c r="E55" s="43" t="s">
        <v>184</v>
      </c>
      <c r="F55" s="10" t="s">
        <v>185</v>
      </c>
      <c r="G55" s="10" t="s">
        <v>186</v>
      </c>
      <c r="H55" t="s">
        <v>187</v>
      </c>
      <c r="I55" s="11" t="s">
        <v>189</v>
      </c>
      <c r="K55" s="11" t="s">
        <v>191</v>
      </c>
      <c r="L55" s="11" t="s">
        <v>191</v>
      </c>
      <c r="M55" s="11" t="s">
        <v>199</v>
      </c>
      <c r="N55" s="11">
        <v>24</v>
      </c>
      <c r="O55" s="10" t="s">
        <v>99</v>
      </c>
      <c r="P55" s="62" t="s">
        <v>58</v>
      </c>
      <c r="T55" s="63">
        <v>22000</v>
      </c>
      <c r="V55" s="45" t="str">
        <f t="shared" si="33"/>
        <v>LC10</v>
      </c>
      <c r="W55" s="10">
        <v>1</v>
      </c>
      <c r="X55" s="10">
        <f t="shared" si="38"/>
        <v>22000</v>
      </c>
      <c r="Y55" s="46" t="str">
        <f t="shared" si="24"/>
        <v>Acute</v>
      </c>
      <c r="Z55" s="10">
        <v>1</v>
      </c>
      <c r="AA55" s="7">
        <f t="shared" si="39"/>
        <v>22000</v>
      </c>
      <c r="AC55" s="45" t="str">
        <f t="shared" si="34"/>
        <v>LC10</v>
      </c>
      <c r="AD55" s="46" t="s">
        <v>102</v>
      </c>
      <c r="AE55" s="54" t="s">
        <v>201</v>
      </c>
      <c r="AF55" s="46" t="s">
        <v>102</v>
      </c>
      <c r="AG55" s="41" t="str">
        <f t="shared" si="35"/>
        <v>Survival</v>
      </c>
      <c r="AL55" s="64">
        <f t="shared" si="22"/>
        <v>22000</v>
      </c>
      <c r="AQ55" s="51" t="s">
        <v>146</v>
      </c>
      <c r="AR55" t="s">
        <v>207</v>
      </c>
    </row>
    <row r="56" spans="1:44" x14ac:dyDescent="0.25">
      <c r="A56" t="s">
        <v>174</v>
      </c>
      <c r="B56" s="10">
        <v>126</v>
      </c>
      <c r="D56" s="42" t="s">
        <v>109</v>
      </c>
      <c r="E56" s="43" t="s">
        <v>184</v>
      </c>
      <c r="F56" s="10" t="s">
        <v>185</v>
      </c>
      <c r="G56" s="10" t="s">
        <v>186</v>
      </c>
      <c r="H56" t="s">
        <v>187</v>
      </c>
      <c r="I56" s="11" t="s">
        <v>189</v>
      </c>
      <c r="K56" s="11" t="s">
        <v>191</v>
      </c>
      <c r="L56" s="11" t="s">
        <v>191</v>
      </c>
      <c r="M56" s="11" t="s">
        <v>23</v>
      </c>
      <c r="N56" s="11">
        <v>24</v>
      </c>
      <c r="O56" s="10" t="s">
        <v>99</v>
      </c>
      <c r="P56" s="62" t="s">
        <v>58</v>
      </c>
      <c r="T56" s="63">
        <v>165000</v>
      </c>
      <c r="V56" s="45" t="str">
        <f t="shared" si="33"/>
        <v>LC50</v>
      </c>
      <c r="W56" s="10">
        <v>1</v>
      </c>
      <c r="X56" s="7">
        <f t="shared" si="38"/>
        <v>165000</v>
      </c>
      <c r="Y56" s="46" t="str">
        <f t="shared" si="24"/>
        <v>Acute</v>
      </c>
      <c r="Z56" s="9">
        <f>GEOMEAN(T56/T52,T57/T52,T58/T52)</f>
        <v>3.2474087431931786</v>
      </c>
      <c r="AA56" s="7">
        <f t="shared" si="39"/>
        <v>50809.741873687082</v>
      </c>
      <c r="AC56" s="45" t="str">
        <f t="shared" si="34"/>
        <v>LC50</v>
      </c>
      <c r="AD56" s="46" t="s">
        <v>101</v>
      </c>
      <c r="AE56" s="54" t="s">
        <v>201</v>
      </c>
      <c r="AF56" s="46" t="s">
        <v>102</v>
      </c>
      <c r="AG56" s="41" t="str">
        <f t="shared" si="35"/>
        <v>Survival</v>
      </c>
      <c r="AL56" s="1">
        <f t="shared" si="22"/>
        <v>50809.741873687082</v>
      </c>
      <c r="AQ56" s="51" t="s">
        <v>146</v>
      </c>
      <c r="AR56" t="s">
        <v>207</v>
      </c>
    </row>
    <row r="57" spans="1:44" x14ac:dyDescent="0.25">
      <c r="A57" t="s">
        <v>175</v>
      </c>
      <c r="B57" s="10">
        <v>126</v>
      </c>
      <c r="D57" s="42" t="s">
        <v>109</v>
      </c>
      <c r="E57" s="43" t="s">
        <v>184</v>
      </c>
      <c r="F57" s="10" t="s">
        <v>185</v>
      </c>
      <c r="G57" s="10" t="s">
        <v>186</v>
      </c>
      <c r="H57" t="s">
        <v>187</v>
      </c>
      <c r="I57" s="11" t="s">
        <v>189</v>
      </c>
      <c r="K57" s="11" t="s">
        <v>191</v>
      </c>
      <c r="L57" s="11" t="s">
        <v>191</v>
      </c>
      <c r="M57" s="11" t="s">
        <v>23</v>
      </c>
      <c r="N57" s="11">
        <v>48</v>
      </c>
      <c r="O57" s="10" t="s">
        <v>99</v>
      </c>
      <c r="P57" s="62" t="s">
        <v>58</v>
      </c>
      <c r="T57" s="63">
        <v>69000</v>
      </c>
      <c r="V57" s="45" t="str">
        <f t="shared" si="33"/>
        <v>LC50</v>
      </c>
      <c r="W57" s="10">
        <v>1</v>
      </c>
      <c r="X57" s="7">
        <f t="shared" si="38"/>
        <v>69000</v>
      </c>
      <c r="Y57" s="46" t="str">
        <f t="shared" si="24"/>
        <v>Acute</v>
      </c>
      <c r="Z57" s="9">
        <f>Z56</f>
        <v>3.2474087431931786</v>
      </c>
      <c r="AA57" s="7">
        <f t="shared" si="39"/>
        <v>21247.710238087326</v>
      </c>
      <c r="AC57" s="45" t="str">
        <f t="shared" si="34"/>
        <v>LC50</v>
      </c>
      <c r="AD57" s="46" t="s">
        <v>101</v>
      </c>
      <c r="AE57" s="54" t="s">
        <v>201</v>
      </c>
      <c r="AF57" s="46" t="s">
        <v>102</v>
      </c>
      <c r="AG57" s="41" t="str">
        <f t="shared" si="35"/>
        <v>Survival</v>
      </c>
      <c r="AL57" s="1">
        <f t="shared" si="22"/>
        <v>21247.710238087326</v>
      </c>
      <c r="AQ57" s="51" t="s">
        <v>146</v>
      </c>
      <c r="AR57" t="s">
        <v>207</v>
      </c>
    </row>
    <row r="58" spans="1:44" x14ac:dyDescent="0.25">
      <c r="A58" t="s">
        <v>176</v>
      </c>
      <c r="B58" s="10">
        <v>126</v>
      </c>
      <c r="D58" s="42" t="s">
        <v>109</v>
      </c>
      <c r="E58" s="43" t="s">
        <v>184</v>
      </c>
      <c r="F58" s="10" t="s">
        <v>185</v>
      </c>
      <c r="G58" s="10" t="s">
        <v>186</v>
      </c>
      <c r="H58" t="s">
        <v>187</v>
      </c>
      <c r="I58" s="11" t="s">
        <v>189</v>
      </c>
      <c r="K58" s="11" t="s">
        <v>191</v>
      </c>
      <c r="L58" s="11" t="s">
        <v>191</v>
      </c>
      <c r="M58" s="11" t="s">
        <v>23</v>
      </c>
      <c r="N58" s="11">
        <v>72</v>
      </c>
      <c r="O58" s="10" t="s">
        <v>99</v>
      </c>
      <c r="P58" s="62" t="s">
        <v>58</v>
      </c>
      <c r="T58" s="63">
        <v>47000</v>
      </c>
      <c r="V58" s="45" t="str">
        <f t="shared" si="33"/>
        <v>LC50</v>
      </c>
      <c r="W58" s="10">
        <v>1</v>
      </c>
      <c r="X58" s="7">
        <f t="shared" si="38"/>
        <v>47000</v>
      </c>
      <c r="Y58" s="46" t="str">
        <f t="shared" si="24"/>
        <v>Acute</v>
      </c>
      <c r="Z58" s="9">
        <f>Z56</f>
        <v>3.2474087431931786</v>
      </c>
      <c r="AA58" s="7">
        <f t="shared" si="39"/>
        <v>14473.077988262383</v>
      </c>
      <c r="AC58" s="45" t="str">
        <f t="shared" si="34"/>
        <v>LC50</v>
      </c>
      <c r="AD58" s="46" t="s">
        <v>101</v>
      </c>
      <c r="AE58" s="54" t="s">
        <v>201</v>
      </c>
      <c r="AF58" s="46" t="s">
        <v>102</v>
      </c>
      <c r="AG58" s="41" t="str">
        <f t="shared" si="35"/>
        <v>Survival</v>
      </c>
      <c r="AL58" s="1">
        <f t="shared" si="22"/>
        <v>14473.077988262383</v>
      </c>
      <c r="AQ58" s="51" t="s">
        <v>146</v>
      </c>
      <c r="AR58" t="s">
        <v>207</v>
      </c>
    </row>
    <row r="59" spans="1:44" x14ac:dyDescent="0.25">
      <c r="A59" t="s">
        <v>177</v>
      </c>
      <c r="B59" s="10">
        <v>126</v>
      </c>
      <c r="D59" s="42" t="s">
        <v>109</v>
      </c>
      <c r="E59" s="43" t="s">
        <v>184</v>
      </c>
      <c r="F59" s="10" t="s">
        <v>185</v>
      </c>
      <c r="G59" s="10" t="s">
        <v>186</v>
      </c>
      <c r="H59" t="s">
        <v>187</v>
      </c>
      <c r="I59" s="11" t="s">
        <v>189</v>
      </c>
      <c r="K59" s="11" t="s">
        <v>191</v>
      </c>
      <c r="L59" s="11" t="s">
        <v>191</v>
      </c>
      <c r="M59" s="11" t="s">
        <v>24</v>
      </c>
      <c r="N59" s="11">
        <v>24</v>
      </c>
      <c r="O59" s="10" t="s">
        <v>99</v>
      </c>
      <c r="P59" s="62" t="s">
        <v>58</v>
      </c>
      <c r="T59" s="10">
        <v>260</v>
      </c>
      <c r="V59" s="45" t="str">
        <f t="shared" si="33"/>
        <v>NOEC</v>
      </c>
      <c r="W59" s="10">
        <v>1</v>
      </c>
      <c r="X59" s="10">
        <f t="shared" si="38"/>
        <v>260</v>
      </c>
      <c r="Y59" s="46" t="str">
        <f t="shared" si="24"/>
        <v>Acute</v>
      </c>
      <c r="Z59" s="10">
        <v>1</v>
      </c>
      <c r="AA59" s="7">
        <f t="shared" si="39"/>
        <v>260</v>
      </c>
      <c r="AC59" s="45" t="str">
        <f t="shared" si="34"/>
        <v>NOEC</v>
      </c>
      <c r="AD59" s="46" t="s">
        <v>102</v>
      </c>
      <c r="AE59" s="54" t="s">
        <v>210</v>
      </c>
      <c r="AF59" s="46" t="s">
        <v>102</v>
      </c>
      <c r="AG59" s="41" t="str">
        <f t="shared" si="35"/>
        <v>Survival</v>
      </c>
      <c r="AL59" s="64"/>
      <c r="AQ59" s="51" t="s">
        <v>146</v>
      </c>
      <c r="AR59" t="s">
        <v>211</v>
      </c>
    </row>
    <row r="60" spans="1:44" x14ac:dyDescent="0.25">
      <c r="A60" t="s">
        <v>178</v>
      </c>
      <c r="B60" s="10">
        <v>126</v>
      </c>
      <c r="D60" s="42" t="s">
        <v>109</v>
      </c>
      <c r="E60" s="43" t="s">
        <v>184</v>
      </c>
      <c r="F60" s="10" t="s">
        <v>185</v>
      </c>
      <c r="G60" s="10" t="s">
        <v>186</v>
      </c>
      <c r="H60" t="s">
        <v>187</v>
      </c>
      <c r="I60" s="11" t="s">
        <v>189</v>
      </c>
      <c r="K60" s="11" t="s">
        <v>191</v>
      </c>
      <c r="L60" s="11" t="s">
        <v>191</v>
      </c>
      <c r="M60" s="11" t="s">
        <v>24</v>
      </c>
      <c r="N60" s="11">
        <v>48</v>
      </c>
      <c r="O60" s="10" t="s">
        <v>99</v>
      </c>
      <c r="P60" s="62" t="s">
        <v>58</v>
      </c>
      <c r="T60" s="63">
        <v>2750</v>
      </c>
      <c r="V60" s="45" t="str">
        <f t="shared" si="33"/>
        <v>NOEC</v>
      </c>
      <c r="W60" s="10">
        <v>1</v>
      </c>
      <c r="X60" s="10">
        <f t="shared" si="38"/>
        <v>2750</v>
      </c>
      <c r="Y60" s="46" t="str">
        <f t="shared" si="24"/>
        <v>Acute</v>
      </c>
      <c r="Z60" s="10">
        <v>1</v>
      </c>
      <c r="AA60" s="7">
        <f t="shared" si="39"/>
        <v>2750</v>
      </c>
      <c r="AC60" s="45" t="str">
        <f t="shared" si="34"/>
        <v>NOEC</v>
      </c>
      <c r="AD60" s="46" t="s">
        <v>102</v>
      </c>
      <c r="AE60" s="54" t="s">
        <v>210</v>
      </c>
      <c r="AF60" s="46" t="s">
        <v>102</v>
      </c>
      <c r="AG60" s="41" t="str">
        <f t="shared" si="35"/>
        <v>Survival</v>
      </c>
      <c r="AL60" s="64"/>
      <c r="AQ60" s="51" t="s">
        <v>146</v>
      </c>
      <c r="AR60" t="s">
        <v>211</v>
      </c>
    </row>
    <row r="61" spans="1:44" x14ac:dyDescent="0.25">
      <c r="A61" t="s">
        <v>179</v>
      </c>
      <c r="B61" s="10">
        <v>126</v>
      </c>
      <c r="D61" s="42" t="s">
        <v>109</v>
      </c>
      <c r="E61" s="43" t="s">
        <v>184</v>
      </c>
      <c r="F61" s="10" t="s">
        <v>185</v>
      </c>
      <c r="G61" s="10" t="s">
        <v>186</v>
      </c>
      <c r="H61" t="s">
        <v>187</v>
      </c>
      <c r="I61" s="11" t="s">
        <v>189</v>
      </c>
      <c r="K61" s="11" t="s">
        <v>191</v>
      </c>
      <c r="L61" s="11" t="s">
        <v>191</v>
      </c>
      <c r="M61" s="11" t="s">
        <v>24</v>
      </c>
      <c r="N61" s="11">
        <v>72</v>
      </c>
      <c r="O61" s="10" t="s">
        <v>99</v>
      </c>
      <c r="P61" s="62" t="s">
        <v>58</v>
      </c>
      <c r="T61" s="63">
        <v>2750</v>
      </c>
      <c r="V61" s="45" t="str">
        <f t="shared" si="33"/>
        <v>NOEC</v>
      </c>
      <c r="W61" s="10">
        <v>1</v>
      </c>
      <c r="X61" s="10">
        <f t="shared" si="38"/>
        <v>2750</v>
      </c>
      <c r="Y61" s="46" t="str">
        <f t="shared" si="24"/>
        <v>Acute</v>
      </c>
      <c r="Z61" s="10">
        <v>1</v>
      </c>
      <c r="AA61" s="7">
        <f t="shared" si="39"/>
        <v>2750</v>
      </c>
      <c r="AC61" s="45" t="str">
        <f t="shared" si="34"/>
        <v>NOEC</v>
      </c>
      <c r="AD61" s="46" t="s">
        <v>102</v>
      </c>
      <c r="AE61" s="54" t="s">
        <v>210</v>
      </c>
      <c r="AF61" s="46" t="s">
        <v>102</v>
      </c>
      <c r="AG61" s="41" t="str">
        <f t="shared" si="35"/>
        <v>Survival</v>
      </c>
      <c r="AL61" s="64"/>
      <c r="AQ61" s="51" t="s">
        <v>146</v>
      </c>
      <c r="AR61" t="s">
        <v>211</v>
      </c>
    </row>
    <row r="62" spans="1:44" x14ac:dyDescent="0.25">
      <c r="A62" t="s">
        <v>180</v>
      </c>
      <c r="B62" s="10">
        <v>126</v>
      </c>
      <c r="D62" s="42" t="s">
        <v>109</v>
      </c>
      <c r="E62" s="43" t="s">
        <v>184</v>
      </c>
      <c r="F62" s="10" t="s">
        <v>185</v>
      </c>
      <c r="G62" s="10" t="s">
        <v>186</v>
      </c>
      <c r="H62" t="s">
        <v>187</v>
      </c>
      <c r="I62" s="11" t="s">
        <v>189</v>
      </c>
      <c r="K62" s="11" t="s">
        <v>191</v>
      </c>
      <c r="L62" s="11" t="s">
        <v>191</v>
      </c>
      <c r="M62" s="11" t="s">
        <v>27</v>
      </c>
      <c r="N62" s="11">
        <v>24</v>
      </c>
      <c r="O62" s="10" t="s">
        <v>99</v>
      </c>
      <c r="P62" s="62" t="s">
        <v>58</v>
      </c>
      <c r="T62" s="63">
        <v>2749</v>
      </c>
      <c r="V62" s="45" t="str">
        <f t="shared" si="33"/>
        <v>LOEC</v>
      </c>
      <c r="W62" s="10">
        <v>1</v>
      </c>
      <c r="X62" s="10">
        <f t="shared" si="38"/>
        <v>2749</v>
      </c>
      <c r="Y62" s="46" t="str">
        <f t="shared" si="24"/>
        <v>Acute</v>
      </c>
      <c r="Z62" s="10">
        <v>1</v>
      </c>
      <c r="AA62" s="7">
        <f t="shared" si="39"/>
        <v>2749</v>
      </c>
      <c r="AC62" s="45" t="str">
        <f t="shared" si="34"/>
        <v>LOEC</v>
      </c>
      <c r="AD62" s="46" t="s">
        <v>102</v>
      </c>
      <c r="AE62" s="54" t="s">
        <v>210</v>
      </c>
      <c r="AF62" s="46" t="s">
        <v>102</v>
      </c>
      <c r="AG62" s="41" t="str">
        <f t="shared" si="35"/>
        <v>Survival</v>
      </c>
      <c r="AL62" s="64"/>
      <c r="AQ62" s="51" t="s">
        <v>146</v>
      </c>
      <c r="AR62" t="s">
        <v>211</v>
      </c>
    </row>
    <row r="63" spans="1:44" x14ac:dyDescent="0.25">
      <c r="A63" t="s">
        <v>181</v>
      </c>
      <c r="B63" s="10">
        <v>126</v>
      </c>
      <c r="D63" s="42" t="s">
        <v>109</v>
      </c>
      <c r="E63" s="43" t="s">
        <v>184</v>
      </c>
      <c r="F63" s="10" t="s">
        <v>185</v>
      </c>
      <c r="G63" s="10" t="s">
        <v>186</v>
      </c>
      <c r="H63" t="s">
        <v>187</v>
      </c>
      <c r="I63" s="11" t="s">
        <v>189</v>
      </c>
      <c r="K63" s="11" t="s">
        <v>191</v>
      </c>
      <c r="L63" s="11" t="s">
        <v>191</v>
      </c>
      <c r="M63" s="11" t="s">
        <v>27</v>
      </c>
      <c r="N63" s="11">
        <v>48</v>
      </c>
      <c r="O63" s="10" t="s">
        <v>99</v>
      </c>
      <c r="P63" s="62" t="s">
        <v>58</v>
      </c>
      <c r="T63" s="63">
        <v>27200</v>
      </c>
      <c r="V63" s="45" t="str">
        <f t="shared" si="33"/>
        <v>LOEC</v>
      </c>
      <c r="W63" s="10">
        <v>1</v>
      </c>
      <c r="X63" s="10">
        <f t="shared" si="38"/>
        <v>27200</v>
      </c>
      <c r="Y63" s="46" t="str">
        <f t="shared" si="24"/>
        <v>Acute</v>
      </c>
      <c r="Z63" s="10">
        <v>1</v>
      </c>
      <c r="AA63" s="7">
        <f t="shared" si="39"/>
        <v>27200</v>
      </c>
      <c r="AC63" s="45" t="str">
        <f t="shared" si="34"/>
        <v>LOEC</v>
      </c>
      <c r="AD63" s="46" t="s">
        <v>102</v>
      </c>
      <c r="AE63" s="54" t="s">
        <v>210</v>
      </c>
      <c r="AF63" s="46" t="s">
        <v>102</v>
      </c>
      <c r="AG63" s="41" t="str">
        <f t="shared" si="35"/>
        <v>Survival</v>
      </c>
      <c r="AL63" s="64"/>
      <c r="AQ63" s="51" t="s">
        <v>146</v>
      </c>
      <c r="AR63" t="s">
        <v>211</v>
      </c>
    </row>
    <row r="64" spans="1:44" x14ac:dyDescent="0.25">
      <c r="A64" t="s">
        <v>182</v>
      </c>
      <c r="B64" s="10">
        <v>126</v>
      </c>
      <c r="D64" s="42" t="s">
        <v>109</v>
      </c>
      <c r="E64" s="43" t="s">
        <v>184</v>
      </c>
      <c r="F64" s="10" t="s">
        <v>185</v>
      </c>
      <c r="G64" s="10" t="s">
        <v>186</v>
      </c>
      <c r="H64" t="s">
        <v>187</v>
      </c>
      <c r="I64" s="11" t="s">
        <v>189</v>
      </c>
      <c r="K64" s="11" t="s">
        <v>191</v>
      </c>
      <c r="L64" s="11" t="s">
        <v>191</v>
      </c>
      <c r="M64" s="11" t="s">
        <v>27</v>
      </c>
      <c r="N64" s="11">
        <v>72</v>
      </c>
      <c r="O64" s="10" t="s">
        <v>99</v>
      </c>
      <c r="P64" s="62" t="s">
        <v>58</v>
      </c>
      <c r="T64" s="63">
        <v>27200</v>
      </c>
      <c r="V64" s="45" t="str">
        <f t="shared" si="33"/>
        <v>LOEC</v>
      </c>
      <c r="W64" s="10">
        <v>1</v>
      </c>
      <c r="X64" s="10">
        <f t="shared" si="38"/>
        <v>27200</v>
      </c>
      <c r="Y64" s="46" t="str">
        <f t="shared" si="24"/>
        <v>Acute</v>
      </c>
      <c r="Z64" s="10">
        <v>1</v>
      </c>
      <c r="AA64" s="7">
        <f t="shared" si="39"/>
        <v>27200</v>
      </c>
      <c r="AC64" s="45" t="str">
        <f t="shared" si="34"/>
        <v>LOEC</v>
      </c>
      <c r="AD64" s="46" t="s">
        <v>102</v>
      </c>
      <c r="AE64" s="54" t="s">
        <v>210</v>
      </c>
      <c r="AF64" s="46" t="s">
        <v>102</v>
      </c>
      <c r="AG64" s="41" t="str">
        <f t="shared" si="35"/>
        <v>Survival</v>
      </c>
      <c r="AL64" s="64"/>
      <c r="AQ64" s="51" t="s">
        <v>146</v>
      </c>
      <c r="AR64" t="s">
        <v>211</v>
      </c>
    </row>
  </sheetData>
  <autoFilter ref="AO1:AO41" xr:uid="{00000000-0009-0000-0000-000000000000}"/>
  <sortState xmlns:xlrd2="http://schemas.microsoft.com/office/spreadsheetml/2017/richdata2" ref="AU19:AV20">
    <sortCondition ref="AV19:AV20"/>
  </sortState>
  <mergeCells count="13">
    <mergeCell ref="AT7:AW7"/>
    <mergeCell ref="AQ5:AQ7"/>
    <mergeCell ref="AL5:AO6"/>
    <mergeCell ref="V5:AA6"/>
    <mergeCell ref="A5:B6"/>
    <mergeCell ref="AE6:AF6"/>
    <mergeCell ref="AI6:AJ6"/>
    <mergeCell ref="AC6:AD6"/>
    <mergeCell ref="R5:T6"/>
    <mergeCell ref="K5:P6"/>
    <mergeCell ref="D5:I6"/>
    <mergeCell ref="AG6:AH6"/>
    <mergeCell ref="AC5:AJ5"/>
  </mergeCells>
  <conditionalFormatting sqref="AD8:AD64">
    <cfRule type="containsText" dxfId="1" priority="6" operator="containsText" text="n">
      <formula>NOT(ISERROR(SEARCH("n",AD8)))</formula>
    </cfRule>
  </conditionalFormatting>
  <conditionalFormatting sqref="AF8:AF64">
    <cfRule type="containsText" dxfId="0" priority="1" operator="containsText" text="n">
      <formula>NOT(ISERROR(SEARCH("n",AF8)))</formula>
    </cfRule>
  </conditionalFormatting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1c2681-db7b-4a56-9abd-a3238a78f6b2">
      <Terms xmlns="http://schemas.microsoft.com/office/infopath/2007/PartnerControls"/>
    </lcf76f155ced4ddcb4097134ff3c332f>
    <TaxCatchAll xmlns="a95247a4-6a6b-40fb-87b6-0fb2f012c5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1B2BE74D025469E1D0E28F10DD2C8" ma:contentTypeVersion="6" ma:contentTypeDescription="Create a new document." ma:contentTypeScope="" ma:versionID="29ebb019d354d671b53245c09b1e2d80">
  <xsd:schema xmlns:xsd="http://www.w3.org/2001/XMLSchema" xmlns:xs="http://www.w3.org/2001/XMLSchema" xmlns:p="http://schemas.microsoft.com/office/2006/metadata/properties" xmlns:ns1="http://schemas.microsoft.com/sharepoint/v3" xmlns:ns2="b98728ac-f998-415c-abee-6b046fb1441e" xmlns:ns3="d869c146-c82e-4435-92e4-da91542262fd" xmlns:ns4="d81c2681-db7b-4a56-9abd-a3238a78f6b2" xmlns:ns5="a95247a4-6a6b-40fb-87b6-0fb2f012c536" targetNamespace="http://schemas.microsoft.com/office/2006/metadata/properties" ma:root="true" ma:fieldsID="25bdb6a5bc4ffbbe42be2b4704fa052c" ns1:_="" ns2:_="" ns3:_="" ns4:_="" ns5:_="">
    <xsd:import namespace="http://schemas.microsoft.com/sharepoint/v3"/>
    <xsd:import namespace="b98728ac-f998-415c-abee-6b046fb1441e"/>
    <xsd:import namespace="d869c146-c82e-4435-92e4-da91542262fd"/>
    <xsd:import namespace="d81c2681-db7b-4a56-9abd-a3238a78f6b2"/>
    <xsd:import namespace="a95247a4-6a6b-40fb-87b6-0fb2f012c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2681-db7b-4a56-9abd-a3238a78f6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081d5d-8f15-4d39-99f9-175405a35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247a4-6a6b-40fb-87b6-0fb2f012c53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3ff4dd4-e1ac-40df-be8e-b1e036f80c8e}" ma:internalName="TaxCatchAll" ma:showField="CatchAllData" ma:web="a95247a4-6a6b-40fb-87b6-0fb2f012c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D93572-3636-41D7-A70C-B7BB71DFE3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2FE10E-79E1-4B9F-A60A-58A5822AB23C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a95247a4-6a6b-40fb-87b6-0fb2f012c536"/>
    <ds:schemaRef ds:uri="http://purl.org/dc/dcmitype/"/>
    <ds:schemaRef ds:uri="http://schemas.microsoft.com/office/infopath/2007/PartnerControls"/>
    <ds:schemaRef ds:uri="d81c2681-db7b-4a56-9abd-a3238a78f6b2"/>
    <ds:schemaRef ds:uri="http://schemas.openxmlformats.org/package/2006/metadata/core-properties"/>
    <ds:schemaRef ds:uri="a01e7a7d-71cb-4401-b34e-2d6a441b222b"/>
    <ds:schemaRef ds:uri="http://purl.org/dc/terms/"/>
    <ds:schemaRef ds:uri="fbe02b64-f5cf-44ee-a236-207cd6b81049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DD4CF4E-E76A-4293-8E43-9F0E42394DDE}"/>
</file>

<file path=docMetadata/LabelInfo.xml><?xml version="1.0" encoding="utf-8"?>
<clbl:labelList xmlns:clbl="http://schemas.microsoft.com/office/2020/mipLabelMetadata">
  <clbl:label id="{2e6ba7ff-9897-4e65-9803-3be34fd9cf5a}" enabled="1" method="Privileged" siteId="{8c3c81bc-2b3c-44af-b3f7-6f620b3910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Iron_marine_Toxicity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in marine water DGVs data entry</dc:title>
  <dc:creator>Australian Government</dc:creator>
  <cp:lastModifiedBy>Lien NGUYEN</cp:lastModifiedBy>
  <dcterms:created xsi:type="dcterms:W3CDTF">2015-04-23T00:03:59Z</dcterms:created>
  <dcterms:modified xsi:type="dcterms:W3CDTF">2025-09-15T02:28:34Z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0x010100D001B2BE74D025469E1D0E28F10DD2C8</vt:lpwstr>
  </property>
  <property fmtid="{D5CDD505-2E9C-101B-9397-08002B2CF9AE}" pid="3" name="Order">
    <vt:r8>716900</vt:r8>
  </property>
  <property fmtid="{D5CDD505-2E9C-101B-9397-08002B2CF9AE}" pid="4" name="MediaServiceImageTags">
    <vt:lpwstr/>
  </property>
</Properties>
</file>