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showInkAnnotation="0" codeName="ThisWorkbook" defaultThemeVersion="124226"/>
  <mc:AlternateContent xmlns:mc="http://schemas.openxmlformats.org/markup-compatibility/2006">
    <mc:Choice Requires="x15">
      <x15ac:absPath xmlns:x15ac="http://schemas.microsoft.com/office/spreadsheetml/2010/11/ac" url="\\ACT001CL04FS04\BioSecurityHome$\Grocott Paul\Desktop\Temp docs for authoring\"/>
    </mc:Choice>
  </mc:AlternateContent>
  <xr:revisionPtr revIDLastSave="0" documentId="13_ncr:1_{22367C3C-31C6-475B-998D-1980A75A3792}" xr6:coauthVersionLast="46" xr6:coauthVersionMax="47" xr10:uidLastSave="{00000000-0000-0000-0000-000000000000}"/>
  <bookViews>
    <workbookView xWindow="-120" yWindow="-120" windowWidth="29040" windowHeight="15840" xr2:uid="{00000000-000D-0000-FFFF-FFFF00000000}"/>
  </bookViews>
  <sheets>
    <sheet name="GV" sheetId="1" r:id="rId1"/>
    <sheet name="Tables" sheetId="4" r:id="rId2"/>
  </sheets>
  <definedNames>
    <definedName name="_xlnm._FilterDatabase" localSheetId="0" hidden="1">GV!$A$5:$CG$536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B29" i="1" l="1"/>
  <c r="BA29" i="1"/>
  <c r="AZ29" i="1"/>
  <c r="AY29" i="1"/>
  <c r="AX29" i="1"/>
  <c r="W261" i="1" l="1"/>
  <c r="BB81" i="1" l="1"/>
  <c r="BA81" i="1"/>
  <c r="AZ81" i="1"/>
  <c r="AY81" i="1"/>
  <c r="AX81" i="1"/>
  <c r="AN85" i="1"/>
  <c r="AL85" i="1"/>
  <c r="AN83" i="1"/>
  <c r="AL83" i="1"/>
  <c r="AN82" i="1"/>
  <c r="AL82" i="1"/>
  <c r="AN81" i="1"/>
  <c r="AL81" i="1"/>
  <c r="AH87" i="1"/>
  <c r="AF87" i="1"/>
  <c r="AH86" i="1"/>
  <c r="AF86" i="1"/>
  <c r="AH85" i="1"/>
  <c r="AF85" i="1"/>
  <c r="AH84" i="1"/>
  <c r="AF84" i="1"/>
  <c r="AH83" i="1"/>
  <c r="AF83" i="1"/>
  <c r="AH82" i="1"/>
  <c r="AF82" i="1"/>
  <c r="AH81" i="1"/>
  <c r="AF81" i="1"/>
  <c r="AH80" i="1"/>
  <c r="AF80" i="1"/>
  <c r="AH79" i="1"/>
  <c r="AF79" i="1"/>
  <c r="AB87" i="1"/>
  <c r="AC87" i="1" s="1"/>
  <c r="Y87" i="1"/>
  <c r="Z87" i="1" s="1"/>
  <c r="AB86" i="1"/>
  <c r="AC86" i="1" s="1"/>
  <c r="Y86" i="1"/>
  <c r="Z86" i="1" s="1"/>
  <c r="AB85" i="1"/>
  <c r="AC85" i="1" s="1"/>
  <c r="Y85" i="1"/>
  <c r="Z85" i="1" s="1"/>
  <c r="AB84" i="1"/>
  <c r="AC84" i="1" s="1"/>
  <c r="Y84" i="1"/>
  <c r="Z84" i="1" s="1"/>
  <c r="AB83" i="1"/>
  <c r="AC83" i="1" s="1"/>
  <c r="Y83" i="1"/>
  <c r="Z83" i="1" s="1"/>
  <c r="AB82" i="1"/>
  <c r="AC82" i="1" s="1"/>
  <c r="Y82" i="1"/>
  <c r="Z82" i="1" s="1"/>
  <c r="AB81" i="1"/>
  <c r="AC81" i="1" s="1"/>
  <c r="Y81" i="1"/>
  <c r="Z81" i="1" s="1"/>
  <c r="AB80" i="1"/>
  <c r="AC80" i="1" s="1"/>
  <c r="Y80" i="1"/>
  <c r="Z80" i="1" s="1"/>
  <c r="AB79" i="1"/>
  <c r="AC79" i="1" s="1"/>
  <c r="Y79" i="1"/>
  <c r="Z79" i="1" s="1"/>
  <c r="W87" i="1"/>
  <c r="W86" i="1"/>
  <c r="W85" i="1"/>
  <c r="W84" i="1"/>
  <c r="W83" i="1"/>
  <c r="W82" i="1"/>
  <c r="W81" i="1"/>
  <c r="W80" i="1"/>
  <c r="W79" i="1"/>
  <c r="BB18" i="1"/>
  <c r="BA18" i="1"/>
  <c r="AZ18" i="1"/>
  <c r="AY18" i="1"/>
  <c r="AX18" i="1"/>
  <c r="AN24" i="1"/>
  <c r="AL24" i="1"/>
  <c r="AN20" i="1"/>
  <c r="AL20" i="1"/>
  <c r="AN18" i="1"/>
  <c r="AL18" i="1"/>
  <c r="AH24" i="1"/>
  <c r="AF24" i="1"/>
  <c r="AH23" i="1"/>
  <c r="AF23" i="1"/>
  <c r="AH22" i="1"/>
  <c r="AF22" i="1"/>
  <c r="AH21" i="1"/>
  <c r="AF21" i="1"/>
  <c r="AH20" i="1"/>
  <c r="AF20" i="1"/>
  <c r="AH19" i="1"/>
  <c r="AF19" i="1"/>
  <c r="AH18" i="1"/>
  <c r="AF18" i="1"/>
  <c r="AH25" i="1"/>
  <c r="AF25" i="1"/>
  <c r="AB25" i="1"/>
  <c r="AC25" i="1" s="1"/>
  <c r="Y25" i="1"/>
  <c r="Z25" i="1" s="1"/>
  <c r="AB24" i="1"/>
  <c r="AC24" i="1" s="1"/>
  <c r="Y24" i="1"/>
  <c r="Z24" i="1" s="1"/>
  <c r="AB23" i="1"/>
  <c r="AC23" i="1" s="1"/>
  <c r="Y23" i="1"/>
  <c r="Z23" i="1" s="1"/>
  <c r="AB22" i="1"/>
  <c r="AC22" i="1" s="1"/>
  <c r="Y22" i="1"/>
  <c r="Z22" i="1" s="1"/>
  <c r="AB21" i="1"/>
  <c r="AC21" i="1" s="1"/>
  <c r="Y21" i="1"/>
  <c r="Z21" i="1" s="1"/>
  <c r="AB20" i="1"/>
  <c r="AC20" i="1" s="1"/>
  <c r="Y20" i="1"/>
  <c r="Z20" i="1" s="1"/>
  <c r="AB19" i="1"/>
  <c r="AC19" i="1" s="1"/>
  <c r="Y19" i="1"/>
  <c r="Z19" i="1" s="1"/>
  <c r="AB18" i="1"/>
  <c r="AC18" i="1" s="1"/>
  <c r="Y18" i="1"/>
  <c r="Z18" i="1" s="1"/>
  <c r="W25" i="1"/>
  <c r="W24" i="1"/>
  <c r="W23" i="1"/>
  <c r="W22" i="1"/>
  <c r="W21" i="1"/>
  <c r="W20" i="1"/>
  <c r="W19" i="1"/>
  <c r="W18" i="1"/>
  <c r="AA84" i="1" l="1"/>
  <c r="AG20" i="1"/>
  <c r="AA85" i="1"/>
  <c r="AD85" i="1" s="1"/>
  <c r="AQ85" i="1" s="1"/>
  <c r="AG23" i="1"/>
  <c r="AJ19" i="1"/>
  <c r="AA21" i="1"/>
  <c r="AD21" i="1" s="1"/>
  <c r="AG25" i="1"/>
  <c r="AA80" i="1"/>
  <c r="AD80" i="1" s="1"/>
  <c r="AJ23" i="1"/>
  <c r="AG19" i="1"/>
  <c r="AG22" i="1"/>
  <c r="AA79" i="1"/>
  <c r="AD79" i="1" s="1"/>
  <c r="AA82" i="1"/>
  <c r="AD82" i="1" s="1"/>
  <c r="AQ82" i="1" s="1"/>
  <c r="AR82" i="1" s="1"/>
  <c r="AS82" i="1" s="1"/>
  <c r="AA87" i="1"/>
  <c r="AD87" i="1" s="1"/>
  <c r="AG79" i="1"/>
  <c r="AG80" i="1"/>
  <c r="AG81" i="1"/>
  <c r="AG82" i="1"/>
  <c r="AG83" i="1"/>
  <c r="AG84" i="1"/>
  <c r="AG85" i="1"/>
  <c r="AG86" i="1"/>
  <c r="AG87" i="1"/>
  <c r="AA20" i="1"/>
  <c r="AD20" i="1" s="1"/>
  <c r="AQ20" i="1" s="1"/>
  <c r="AA81" i="1"/>
  <c r="AD81" i="1" s="1"/>
  <c r="AQ81" i="1" s="1"/>
  <c r="AG24" i="1"/>
  <c r="AA83" i="1"/>
  <c r="AD83" i="1" s="1"/>
  <c r="AQ83" i="1" s="1"/>
  <c r="AA86" i="1"/>
  <c r="AD86" i="1" s="1"/>
  <c r="AJ79" i="1"/>
  <c r="AJ80" i="1"/>
  <c r="AJ81" i="1"/>
  <c r="AJ82" i="1"/>
  <c r="AJ83" i="1"/>
  <c r="AJ84" i="1"/>
  <c r="AJ85" i="1"/>
  <c r="AJ86" i="1"/>
  <c r="AJ87" i="1"/>
  <c r="AD84" i="1"/>
  <c r="AJ18" i="1"/>
  <c r="BC18" i="1" s="1"/>
  <c r="AJ22" i="1"/>
  <c r="AJ24" i="1"/>
  <c r="AA25" i="1"/>
  <c r="AD25" i="1" s="1"/>
  <c r="AJ20" i="1"/>
  <c r="AJ21" i="1"/>
  <c r="AA18" i="1"/>
  <c r="AD18" i="1" s="1"/>
  <c r="AQ18" i="1" s="1"/>
  <c r="AG18" i="1"/>
  <c r="AG21" i="1"/>
  <c r="AA23" i="1"/>
  <c r="AD23" i="1" s="1"/>
  <c r="AA22" i="1"/>
  <c r="AD22" i="1" s="1"/>
  <c r="AA19" i="1"/>
  <c r="AD19" i="1" s="1"/>
  <c r="AA24" i="1"/>
  <c r="AD24" i="1" s="1"/>
  <c r="AQ24" i="1" s="1"/>
  <c r="AR18" i="1" l="1"/>
  <c r="AS18" i="1" s="1"/>
  <c r="AR81" i="1"/>
  <c r="AS81" i="1" s="1"/>
  <c r="AK86" i="1"/>
  <c r="AK85" i="1"/>
  <c r="BC81" i="1"/>
  <c r="AK81" i="1"/>
  <c r="AK82" i="1"/>
  <c r="AK84" i="1"/>
  <c r="AK80" i="1"/>
  <c r="AK87" i="1"/>
  <c r="AK83" i="1"/>
  <c r="AK79" i="1"/>
  <c r="AR20" i="1"/>
  <c r="AS20" i="1" s="1"/>
  <c r="AT18" i="1" l="1"/>
  <c r="BD18" i="1" s="1"/>
  <c r="AT81" i="1"/>
  <c r="BD81" i="1" s="1"/>
  <c r="BB160" i="1"/>
  <c r="BA160" i="1"/>
  <c r="AZ160" i="1"/>
  <c r="AY160" i="1"/>
  <c r="AX160" i="1"/>
  <c r="AN161" i="1"/>
  <c r="AL161" i="1"/>
  <c r="AN160" i="1"/>
  <c r="AL160" i="1"/>
  <c r="AH161" i="1"/>
  <c r="AF161" i="1"/>
  <c r="AH160" i="1"/>
  <c r="AF160" i="1"/>
  <c r="AB161" i="1"/>
  <c r="AC161" i="1" s="1"/>
  <c r="Y161" i="1"/>
  <c r="Z161" i="1" s="1"/>
  <c r="W161" i="1"/>
  <c r="AB160" i="1"/>
  <c r="AC160" i="1" s="1"/>
  <c r="Y160" i="1"/>
  <c r="Z160" i="1" s="1"/>
  <c r="W160" i="1"/>
  <c r="W159" i="1"/>
  <c r="AH159" i="1"/>
  <c r="AF159" i="1"/>
  <c r="AB159" i="1"/>
  <c r="AC159" i="1" s="1"/>
  <c r="Y159" i="1"/>
  <c r="Z159" i="1" s="1"/>
  <c r="BB261" i="1"/>
  <c r="BA261" i="1"/>
  <c r="AZ261" i="1"/>
  <c r="AY261" i="1"/>
  <c r="AX261" i="1"/>
  <c r="AN261" i="1"/>
  <c r="AL261" i="1"/>
  <c r="AH263" i="1"/>
  <c r="AF263" i="1"/>
  <c r="AH262" i="1"/>
  <c r="AF262" i="1"/>
  <c r="AH261" i="1"/>
  <c r="AF261" i="1"/>
  <c r="AB263" i="1"/>
  <c r="AC263" i="1" s="1"/>
  <c r="Y263" i="1"/>
  <c r="Z263" i="1" s="1"/>
  <c r="W263" i="1"/>
  <c r="AB262" i="1"/>
  <c r="AC262" i="1" s="1"/>
  <c r="Y262" i="1"/>
  <c r="AG262" i="1" s="1"/>
  <c r="W262" i="1"/>
  <c r="AB261" i="1"/>
  <c r="AC261" i="1" s="1"/>
  <c r="Y261" i="1"/>
  <c r="Z261" i="1" s="1"/>
  <c r="BB242" i="1"/>
  <c r="BA242" i="1"/>
  <c r="AZ242" i="1"/>
  <c r="AY242" i="1"/>
  <c r="AX242" i="1"/>
  <c r="AN242" i="1"/>
  <c r="AL242" i="1"/>
  <c r="AH244" i="1"/>
  <c r="AF244" i="1"/>
  <c r="AH243" i="1"/>
  <c r="AF243" i="1"/>
  <c r="AH242" i="1"/>
  <c r="AF242" i="1"/>
  <c r="AB244" i="1"/>
  <c r="AC244" i="1" s="1"/>
  <c r="Y244" i="1"/>
  <c r="Z244" i="1" s="1"/>
  <c r="W244" i="1"/>
  <c r="AB243" i="1"/>
  <c r="AC243" i="1" s="1"/>
  <c r="Y243" i="1"/>
  <c r="Z243" i="1" s="1"/>
  <c r="W243" i="1"/>
  <c r="AB242" i="1"/>
  <c r="AC242" i="1" s="1"/>
  <c r="Y242" i="1"/>
  <c r="Z242" i="1" s="1"/>
  <c r="W242" i="1"/>
  <c r="AJ160" i="1" l="1"/>
  <c r="BC160" i="1" s="1"/>
  <c r="AJ243" i="1"/>
  <c r="AJ159" i="1"/>
  <c r="AJ161" i="1"/>
  <c r="AK161" i="1" s="1"/>
  <c r="AG161" i="1"/>
  <c r="AA161" i="1"/>
  <c r="AD161" i="1" s="1"/>
  <c r="AQ161" i="1" s="1"/>
  <c r="AR161" i="1" s="1"/>
  <c r="AS161" i="1" s="1"/>
  <c r="AG160" i="1"/>
  <c r="AA160" i="1"/>
  <c r="AD160" i="1" s="1"/>
  <c r="AQ160" i="1" s="1"/>
  <c r="AR160" i="1" s="1"/>
  <c r="AS160" i="1" s="1"/>
  <c r="AG159" i="1"/>
  <c r="AA159" i="1"/>
  <c r="AD159" i="1" s="1"/>
  <c r="AA261" i="1"/>
  <c r="AD261" i="1" s="1"/>
  <c r="AQ261" i="1" s="1"/>
  <c r="AR261" i="1" s="1"/>
  <c r="AS261" i="1" s="1"/>
  <c r="AT261" i="1" s="1"/>
  <c r="BD261" i="1" s="1"/>
  <c r="AG242" i="1"/>
  <c r="AA263" i="1"/>
  <c r="AD263" i="1" s="1"/>
  <c r="AG243" i="1"/>
  <c r="Z262" i="1"/>
  <c r="AJ261" i="1"/>
  <c r="AJ263" i="1"/>
  <c r="AG261" i="1"/>
  <c r="AG263" i="1"/>
  <c r="AA244" i="1"/>
  <c r="AD244" i="1" s="1"/>
  <c r="AG244" i="1"/>
  <c r="AA242" i="1"/>
  <c r="AD242" i="1" s="1"/>
  <c r="AQ242" i="1" s="1"/>
  <c r="AR242" i="1" s="1"/>
  <c r="AS242" i="1" s="1"/>
  <c r="AT242" i="1" s="1"/>
  <c r="BD242" i="1" s="1"/>
  <c r="AJ242" i="1"/>
  <c r="AJ244" i="1"/>
  <c r="AA243" i="1"/>
  <c r="AD243" i="1" s="1"/>
  <c r="AK160" i="1" l="1"/>
  <c r="AT160" i="1"/>
  <c r="BD160" i="1" s="1"/>
  <c r="BC261" i="1"/>
  <c r="AA262" i="1"/>
  <c r="AD262" i="1" s="1"/>
  <c r="AJ262" i="1"/>
  <c r="BC242" i="1"/>
  <c r="BB251" i="1" l="1"/>
  <c r="BA251" i="1"/>
  <c r="AZ251" i="1"/>
  <c r="AY251" i="1"/>
  <c r="AX251" i="1"/>
  <c r="AN251" i="1"/>
  <c r="AL251" i="1"/>
  <c r="AH251" i="1"/>
  <c r="AF251" i="1"/>
  <c r="AB251" i="1"/>
  <c r="AC251" i="1" s="1"/>
  <c r="W251" i="1"/>
  <c r="Y251" i="1"/>
  <c r="AG251" i="1" s="1"/>
  <c r="Z251" i="1" l="1"/>
  <c r="BB93" i="1"/>
  <c r="BA93" i="1"/>
  <c r="AX93" i="1"/>
  <c r="AY93" i="1"/>
  <c r="AZ93" i="1"/>
  <c r="AA251" i="1" l="1"/>
  <c r="AD251" i="1" s="1"/>
  <c r="AQ251" i="1" s="1"/>
  <c r="AR251" i="1" s="1"/>
  <c r="AS251" i="1" s="1"/>
  <c r="AT251" i="1" s="1"/>
  <c r="BD251" i="1" s="1"/>
  <c r="AJ251" i="1"/>
  <c r="AK251" i="1" s="1"/>
  <c r="AF120" i="1"/>
  <c r="AB118" i="1"/>
  <c r="AB117" i="1"/>
  <c r="BC251" i="1" l="1"/>
  <c r="AX216" i="1"/>
  <c r="AY216" i="1"/>
  <c r="AZ216" i="1"/>
  <c r="BA216" i="1"/>
  <c r="BB216" i="1"/>
  <c r="AL218" i="1"/>
  <c r="AN218" i="1"/>
  <c r="AL216" i="1"/>
  <c r="AN216" i="1"/>
  <c r="BB190" i="1"/>
  <c r="BA190" i="1"/>
  <c r="AZ190" i="1"/>
  <c r="AY190" i="1"/>
  <c r="AX190" i="1"/>
  <c r="AL191" i="1"/>
  <c r="AN191" i="1"/>
  <c r="AL192" i="1"/>
  <c r="AN192" i="1"/>
  <c r="AL193" i="1"/>
  <c r="AN193" i="1"/>
  <c r="AL194" i="1"/>
  <c r="AN194" i="1"/>
  <c r="AL195" i="1"/>
  <c r="AN195" i="1"/>
  <c r="AL196" i="1"/>
  <c r="AN196" i="1"/>
  <c r="AL197" i="1"/>
  <c r="AN197" i="1"/>
  <c r="AL198" i="1"/>
  <c r="AN198" i="1"/>
  <c r="AL199" i="1"/>
  <c r="AN199" i="1"/>
  <c r="AL200" i="1"/>
  <c r="AN200" i="1"/>
  <c r="AL201" i="1"/>
  <c r="AN201" i="1"/>
  <c r="AL202" i="1"/>
  <c r="AN202" i="1"/>
  <c r="AL203" i="1"/>
  <c r="AN203" i="1"/>
  <c r="AL204" i="1"/>
  <c r="AN204" i="1"/>
  <c r="AN190" i="1"/>
  <c r="AL190" i="1"/>
  <c r="AL206" i="1"/>
  <c r="AN206" i="1"/>
  <c r="AX140" i="1"/>
  <c r="AY140" i="1"/>
  <c r="AZ140" i="1"/>
  <c r="BA140" i="1"/>
  <c r="BB140" i="1"/>
  <c r="AL148" i="1"/>
  <c r="AN148" i="1"/>
  <c r="AL140" i="1"/>
  <c r="AN140" i="1"/>
  <c r="AL141" i="1"/>
  <c r="AN141" i="1"/>
  <c r="AL142" i="1"/>
  <c r="AN142" i="1"/>
  <c r="AL143" i="1"/>
  <c r="AN143" i="1"/>
  <c r="AL144" i="1"/>
  <c r="AN144" i="1"/>
  <c r="AL145" i="1"/>
  <c r="AN145" i="1"/>
  <c r="AL146" i="1"/>
  <c r="AN146" i="1"/>
  <c r="AL93" i="1" l="1"/>
  <c r="AN93" i="1"/>
  <c r="AF90" i="1"/>
  <c r="AH90" i="1"/>
  <c r="BB52" i="1" l="1"/>
  <c r="BA52" i="1"/>
  <c r="AZ52" i="1"/>
  <c r="AY52" i="1"/>
  <c r="AX52" i="1"/>
  <c r="AN55" i="1"/>
  <c r="AL55" i="1"/>
  <c r="AN53" i="1"/>
  <c r="AL53" i="1"/>
  <c r="AN52" i="1"/>
  <c r="AL52" i="1"/>
  <c r="BB236" i="1" l="1"/>
  <c r="BA236" i="1"/>
  <c r="AZ236" i="1"/>
  <c r="AY236" i="1"/>
  <c r="AX236" i="1"/>
  <c r="AB70" i="1"/>
  <c r="W58" i="1"/>
  <c r="AN137" i="1" l="1"/>
  <c r="BB256" i="1" l="1"/>
  <c r="BA256" i="1"/>
  <c r="AZ256" i="1"/>
  <c r="AY256" i="1"/>
  <c r="AX256" i="1"/>
  <c r="BB253" i="1"/>
  <c r="BA253" i="1"/>
  <c r="AZ253" i="1"/>
  <c r="AY253" i="1"/>
  <c r="AX253" i="1"/>
  <c r="BB246" i="1"/>
  <c r="BA246" i="1"/>
  <c r="AZ246" i="1"/>
  <c r="AY246" i="1"/>
  <c r="AX246" i="1"/>
  <c r="BB225" i="1"/>
  <c r="BA225" i="1"/>
  <c r="AZ225" i="1"/>
  <c r="AY225" i="1"/>
  <c r="AX225" i="1"/>
  <c r="BB209" i="1"/>
  <c r="BA209" i="1"/>
  <c r="AZ209" i="1"/>
  <c r="AY209" i="1"/>
  <c r="AX209" i="1"/>
  <c r="BB183" i="1"/>
  <c r="BA183" i="1"/>
  <c r="AZ183" i="1"/>
  <c r="AY183" i="1"/>
  <c r="AX183" i="1"/>
  <c r="BB179" i="1"/>
  <c r="BA179" i="1"/>
  <c r="AZ179" i="1"/>
  <c r="AY179" i="1"/>
  <c r="AX179" i="1"/>
  <c r="BB172" i="1"/>
  <c r="BA172" i="1"/>
  <c r="AZ172" i="1"/>
  <c r="AY172" i="1"/>
  <c r="AX172" i="1"/>
  <c r="BB168" i="1"/>
  <c r="BA168" i="1"/>
  <c r="AZ168" i="1"/>
  <c r="AY168" i="1"/>
  <c r="AX168" i="1"/>
  <c r="BB164" i="1"/>
  <c r="BA164" i="1"/>
  <c r="AZ164" i="1"/>
  <c r="AY164" i="1"/>
  <c r="AX164" i="1"/>
  <c r="BB155" i="1"/>
  <c r="BA155" i="1"/>
  <c r="AZ155" i="1"/>
  <c r="AY155" i="1"/>
  <c r="AX155" i="1"/>
  <c r="BB151" i="1"/>
  <c r="BA151" i="1"/>
  <c r="AZ151" i="1"/>
  <c r="AY151" i="1"/>
  <c r="AX151" i="1"/>
  <c r="BB137" i="1"/>
  <c r="BA137" i="1"/>
  <c r="AZ137" i="1"/>
  <c r="AY137" i="1"/>
  <c r="AX137" i="1"/>
  <c r="BB110" i="1"/>
  <c r="BA110" i="1"/>
  <c r="AZ110" i="1"/>
  <c r="AY110" i="1"/>
  <c r="AX110" i="1"/>
  <c r="BB99" i="1"/>
  <c r="BA99" i="1"/>
  <c r="AZ99" i="1"/>
  <c r="AY99" i="1"/>
  <c r="AX99" i="1"/>
  <c r="BB59" i="1"/>
  <c r="BA59" i="1"/>
  <c r="AZ59" i="1"/>
  <c r="AY59" i="1"/>
  <c r="AX59" i="1"/>
  <c r="BB46" i="1"/>
  <c r="BA46" i="1"/>
  <c r="AZ46" i="1"/>
  <c r="AY46" i="1"/>
  <c r="AX46" i="1"/>
  <c r="BB36" i="1"/>
  <c r="BA36" i="1"/>
  <c r="AZ36" i="1"/>
  <c r="AY36" i="1"/>
  <c r="AX36" i="1"/>
  <c r="BB31" i="1"/>
  <c r="BA31" i="1"/>
  <c r="AZ31" i="1"/>
  <c r="AY31" i="1"/>
  <c r="AX31" i="1"/>
  <c r="BB27" i="1"/>
  <c r="BA27" i="1"/>
  <c r="AZ27" i="1"/>
  <c r="AY27" i="1"/>
  <c r="AX27" i="1"/>
  <c r="BB14" i="1"/>
  <c r="BA14" i="1"/>
  <c r="AZ14" i="1"/>
  <c r="AY14" i="1"/>
  <c r="AX14" i="1"/>
  <c r="BB11" i="1"/>
  <c r="BA11" i="1"/>
  <c r="AZ11" i="1"/>
  <c r="AY11" i="1"/>
  <c r="AX11" i="1"/>
  <c r="AN59" i="1"/>
  <c r="AL59" i="1"/>
  <c r="W260" i="1" l="1"/>
  <c r="Y260" i="1"/>
  <c r="AG260" i="1" s="1"/>
  <c r="AB260" i="1"/>
  <c r="AC260" i="1" s="1"/>
  <c r="AF260" i="1"/>
  <c r="AH260" i="1"/>
  <c r="W246" i="1"/>
  <c r="Y246" i="1"/>
  <c r="AG246" i="1" s="1"/>
  <c r="AB246" i="1"/>
  <c r="AC246" i="1" s="1"/>
  <c r="AF246" i="1"/>
  <c r="AH246" i="1"/>
  <c r="AL246" i="1"/>
  <c r="AN246" i="1"/>
  <c r="W247" i="1"/>
  <c r="Y247" i="1"/>
  <c r="AG247" i="1" s="1"/>
  <c r="AB247" i="1"/>
  <c r="AC247" i="1" s="1"/>
  <c r="AF247" i="1"/>
  <c r="AH247" i="1"/>
  <c r="W137" i="1"/>
  <c r="Y137" i="1"/>
  <c r="Z137" i="1" s="1"/>
  <c r="AB137" i="1"/>
  <c r="AC137" i="1" s="1"/>
  <c r="AF137" i="1"/>
  <c r="AH137" i="1"/>
  <c r="AL137" i="1"/>
  <c r="W138" i="1"/>
  <c r="Y138" i="1"/>
  <c r="AG138" i="1" s="1"/>
  <c r="AB138" i="1"/>
  <c r="AC138" i="1" s="1"/>
  <c r="AF138" i="1"/>
  <c r="AH138" i="1"/>
  <c r="W140" i="1"/>
  <c r="Y140" i="1"/>
  <c r="AG140" i="1" s="1"/>
  <c r="AB140" i="1"/>
  <c r="AC140" i="1" s="1"/>
  <c r="AF140" i="1"/>
  <c r="AH140" i="1"/>
  <c r="W141" i="1"/>
  <c r="Y141" i="1"/>
  <c r="Z141" i="1" s="1"/>
  <c r="AB141" i="1"/>
  <c r="AC141" i="1" s="1"/>
  <c r="AF141" i="1"/>
  <c r="AH141" i="1"/>
  <c r="W142" i="1"/>
  <c r="Y142" i="1"/>
  <c r="Z142" i="1" s="1"/>
  <c r="AB142" i="1"/>
  <c r="AC142" i="1" s="1"/>
  <c r="AF142" i="1"/>
  <c r="AH142" i="1"/>
  <c r="W143" i="1"/>
  <c r="Y143" i="1"/>
  <c r="Z143" i="1" s="1"/>
  <c r="AB143" i="1"/>
  <c r="AC143" i="1" s="1"/>
  <c r="AF143" i="1"/>
  <c r="AH143" i="1"/>
  <c r="W144" i="1"/>
  <c r="Y144" i="1"/>
  <c r="Z144" i="1" s="1"/>
  <c r="AB144" i="1"/>
  <c r="AC144" i="1" s="1"/>
  <c r="AF144" i="1"/>
  <c r="AH144" i="1"/>
  <c r="W145" i="1"/>
  <c r="Y145" i="1"/>
  <c r="Z145" i="1" s="1"/>
  <c r="AB145" i="1"/>
  <c r="AC145" i="1" s="1"/>
  <c r="AF145" i="1"/>
  <c r="AH145" i="1"/>
  <c r="W146" i="1"/>
  <c r="Y146" i="1"/>
  <c r="Z146" i="1" s="1"/>
  <c r="AB146" i="1"/>
  <c r="AC146" i="1" s="1"/>
  <c r="AF146" i="1"/>
  <c r="AH146" i="1"/>
  <c r="W147" i="1"/>
  <c r="Y147" i="1"/>
  <c r="Z147" i="1" s="1"/>
  <c r="AB147" i="1"/>
  <c r="AC147" i="1" s="1"/>
  <c r="AF147" i="1"/>
  <c r="AH147" i="1"/>
  <c r="W148" i="1"/>
  <c r="Y148" i="1"/>
  <c r="Z148" i="1" s="1"/>
  <c r="AB148" i="1"/>
  <c r="AC148" i="1" s="1"/>
  <c r="AF148" i="1"/>
  <c r="AH148" i="1"/>
  <c r="W149" i="1"/>
  <c r="Y149" i="1"/>
  <c r="Z149" i="1" s="1"/>
  <c r="AB149" i="1"/>
  <c r="AC149" i="1" s="1"/>
  <c r="AF149" i="1"/>
  <c r="AH149" i="1"/>
  <c r="W151" i="1"/>
  <c r="Y151" i="1"/>
  <c r="Z151" i="1" s="1"/>
  <c r="AB151" i="1"/>
  <c r="AC151" i="1" s="1"/>
  <c r="AF151" i="1"/>
  <c r="AH151" i="1"/>
  <c r="AL151" i="1"/>
  <c r="AN151" i="1"/>
  <c r="W152" i="1"/>
  <c r="Y152" i="1"/>
  <c r="AG152" i="1" s="1"/>
  <c r="AB152" i="1"/>
  <c r="AC152" i="1" s="1"/>
  <c r="AF152" i="1"/>
  <c r="AH152" i="1"/>
  <c r="AL152" i="1"/>
  <c r="AN152" i="1"/>
  <c r="W153" i="1"/>
  <c r="Y153" i="1"/>
  <c r="Z153" i="1" s="1"/>
  <c r="AB153" i="1"/>
  <c r="AC153" i="1" s="1"/>
  <c r="AF153" i="1"/>
  <c r="AH153" i="1"/>
  <c r="AL153" i="1"/>
  <c r="AN153" i="1"/>
  <c r="AH205" i="1"/>
  <c r="AF205" i="1"/>
  <c r="AB205" i="1"/>
  <c r="AC205" i="1" s="1"/>
  <c r="Y205" i="1"/>
  <c r="Z205" i="1" s="1"/>
  <c r="W205" i="1"/>
  <c r="AH57" i="1"/>
  <c r="AF57" i="1"/>
  <c r="AB57" i="1"/>
  <c r="AC57" i="1" s="1"/>
  <c r="Y57" i="1"/>
  <c r="Z57" i="1" s="1"/>
  <c r="W57" i="1"/>
  <c r="AN165" i="1"/>
  <c r="AL165" i="1"/>
  <c r="AH165" i="1"/>
  <c r="AF165" i="1"/>
  <c r="AB165" i="1"/>
  <c r="AC165" i="1" s="1"/>
  <c r="Y165" i="1"/>
  <c r="Z165" i="1" s="1"/>
  <c r="W165" i="1"/>
  <c r="AN11" i="1"/>
  <c r="AL11" i="1"/>
  <c r="AH11" i="1"/>
  <c r="AF11" i="1"/>
  <c r="AB11" i="1"/>
  <c r="AC11" i="1" s="1"/>
  <c r="Y11" i="1"/>
  <c r="Z11" i="1" s="1"/>
  <c r="W11" i="1"/>
  <c r="AN236" i="1"/>
  <c r="AL236" i="1"/>
  <c r="AH236" i="1"/>
  <c r="AF236" i="1"/>
  <c r="AB236" i="1"/>
  <c r="AC236" i="1" s="1"/>
  <c r="Y236" i="1"/>
  <c r="Z236" i="1" s="1"/>
  <c r="W236" i="1"/>
  <c r="AN134" i="1"/>
  <c r="AL134" i="1"/>
  <c r="AH134" i="1"/>
  <c r="AF134" i="1"/>
  <c r="AB134" i="1"/>
  <c r="AC134" i="1" s="1"/>
  <c r="Y134" i="1"/>
  <c r="Z134" i="1" s="1"/>
  <c r="W134" i="1"/>
  <c r="AH132" i="1"/>
  <c r="AF132" i="1"/>
  <c r="AB132" i="1"/>
  <c r="AC132" i="1" s="1"/>
  <c r="Y132" i="1"/>
  <c r="Z132" i="1" s="1"/>
  <c r="W132" i="1"/>
  <c r="AN164" i="1"/>
  <c r="AL164" i="1"/>
  <c r="AH164" i="1"/>
  <c r="AF164" i="1"/>
  <c r="AB164" i="1"/>
  <c r="AC164" i="1" s="1"/>
  <c r="Y164" i="1"/>
  <c r="Z164" i="1" s="1"/>
  <c r="W164" i="1"/>
  <c r="AN130" i="1"/>
  <c r="AL130" i="1"/>
  <c r="AH130" i="1"/>
  <c r="AF130" i="1"/>
  <c r="AB130" i="1"/>
  <c r="AC130" i="1" s="1"/>
  <c r="Y130" i="1"/>
  <c r="Z130" i="1" s="1"/>
  <c r="W130" i="1"/>
  <c r="AH59" i="1"/>
  <c r="AF59" i="1"/>
  <c r="AB59" i="1"/>
  <c r="AC59" i="1" s="1"/>
  <c r="Y59" i="1"/>
  <c r="Z59" i="1" s="1"/>
  <c r="W59" i="1"/>
  <c r="AH217" i="1"/>
  <c r="AF217" i="1"/>
  <c r="AB217" i="1"/>
  <c r="AC217" i="1" s="1"/>
  <c r="Y217" i="1"/>
  <c r="AG217" i="1" s="1"/>
  <c r="W217" i="1"/>
  <c r="AH62" i="1"/>
  <c r="AF62" i="1"/>
  <c r="AB62" i="1"/>
  <c r="AC62" i="1" s="1"/>
  <c r="Y62" i="1"/>
  <c r="Z62" i="1" s="1"/>
  <c r="W62" i="1"/>
  <c r="AH207" i="1"/>
  <c r="AF207" i="1"/>
  <c r="AB207" i="1"/>
  <c r="AC207" i="1" s="1"/>
  <c r="Y207" i="1"/>
  <c r="Z207" i="1" s="1"/>
  <c r="W207" i="1"/>
  <c r="AG151" i="1" l="1"/>
  <c r="Z260" i="1"/>
  <c r="AJ260" i="1" s="1"/>
  <c r="AG148" i="1"/>
  <c r="AG147" i="1"/>
  <c r="Z246" i="1"/>
  <c r="AJ246" i="1" s="1"/>
  <c r="AA151" i="1"/>
  <c r="AD151" i="1" s="1"/>
  <c r="AQ151" i="1" s="1"/>
  <c r="AG144" i="1"/>
  <c r="AG137" i="1"/>
  <c r="AG145" i="1"/>
  <c r="Z247" i="1"/>
  <c r="AJ247" i="1" s="1"/>
  <c r="AG142" i="1"/>
  <c r="AA153" i="1"/>
  <c r="AD153" i="1" s="1"/>
  <c r="AQ153" i="1" s="1"/>
  <c r="AG153" i="1"/>
  <c r="AJ148" i="1"/>
  <c r="AJ151" i="1"/>
  <c r="BC151" i="1" s="1"/>
  <c r="AG146" i="1"/>
  <c r="AG143" i="1"/>
  <c r="AG141" i="1"/>
  <c r="AJ153" i="1"/>
  <c r="Z152" i="1"/>
  <c r="AA144" i="1"/>
  <c r="AD144" i="1" s="1"/>
  <c r="AQ144" i="1" s="1"/>
  <c r="AJ144" i="1"/>
  <c r="AJ149" i="1"/>
  <c r="AJ146" i="1"/>
  <c r="AA143" i="1"/>
  <c r="AD143" i="1" s="1"/>
  <c r="AQ143" i="1" s="1"/>
  <c r="AJ142" i="1"/>
  <c r="AA149" i="1"/>
  <c r="AD149" i="1" s="1"/>
  <c r="AA148" i="1"/>
  <c r="AD148" i="1" s="1"/>
  <c r="AQ148" i="1" s="1"/>
  <c r="AJ143" i="1"/>
  <c r="AA147" i="1"/>
  <c r="AD147" i="1" s="1"/>
  <c r="AA145" i="1"/>
  <c r="AD145" i="1" s="1"/>
  <c r="AQ145" i="1" s="1"/>
  <c r="AA141" i="1"/>
  <c r="AD141" i="1" s="1"/>
  <c r="AQ141" i="1" s="1"/>
  <c r="AA137" i="1"/>
  <c r="AD137" i="1" s="1"/>
  <c r="AQ137" i="1" s="1"/>
  <c r="AR137" i="1" s="1"/>
  <c r="AS137" i="1" s="1"/>
  <c r="AT137" i="1" s="1"/>
  <c r="BD137" i="1" s="1"/>
  <c r="AJ147" i="1"/>
  <c r="AA146" i="1"/>
  <c r="AD146" i="1" s="1"/>
  <c r="AQ146" i="1" s="1"/>
  <c r="AJ145" i="1"/>
  <c r="AA142" i="1"/>
  <c r="AD142" i="1" s="1"/>
  <c r="AQ142" i="1" s="1"/>
  <c r="AJ141" i="1"/>
  <c r="AJ137" i="1"/>
  <c r="AG149" i="1"/>
  <c r="Z140" i="1"/>
  <c r="Z138" i="1"/>
  <c r="AJ205" i="1"/>
  <c r="AJ57" i="1"/>
  <c r="AA205" i="1"/>
  <c r="AD205" i="1" s="1"/>
  <c r="AG205" i="1"/>
  <c r="AA57" i="1"/>
  <c r="AD57" i="1" s="1"/>
  <c r="AG57" i="1"/>
  <c r="AJ165" i="1"/>
  <c r="AA165" i="1"/>
  <c r="AD165" i="1" s="1"/>
  <c r="AQ165" i="1" s="1"/>
  <c r="AR165" i="1" s="1"/>
  <c r="AG165" i="1"/>
  <c r="AJ11" i="1"/>
  <c r="BC11" i="1" s="1"/>
  <c r="AA11" i="1"/>
  <c r="AD11" i="1" s="1"/>
  <c r="AQ11" i="1" s="1"/>
  <c r="AR11" i="1" s="1"/>
  <c r="AG11" i="1"/>
  <c r="AA236" i="1"/>
  <c r="AD236" i="1" s="1"/>
  <c r="AQ236" i="1" s="1"/>
  <c r="AR236" i="1" s="1"/>
  <c r="AS236" i="1" s="1"/>
  <c r="AJ236" i="1"/>
  <c r="BC236" i="1" s="1"/>
  <c r="AG236" i="1"/>
  <c r="AA134" i="1"/>
  <c r="AD134" i="1" s="1"/>
  <c r="AQ134" i="1" s="1"/>
  <c r="AR134" i="1" s="1"/>
  <c r="AJ134" i="1"/>
  <c r="AG134" i="1"/>
  <c r="AA132" i="1"/>
  <c r="AD132" i="1" s="1"/>
  <c r="AJ132" i="1"/>
  <c r="AG132" i="1"/>
  <c r="AA164" i="1"/>
  <c r="AD164" i="1" s="1"/>
  <c r="AQ164" i="1" s="1"/>
  <c r="AR164" i="1" s="1"/>
  <c r="AJ164" i="1"/>
  <c r="BC164" i="1" s="1"/>
  <c r="AG164" i="1"/>
  <c r="AG62" i="1"/>
  <c r="AA130" i="1"/>
  <c r="AD130" i="1" s="1"/>
  <c r="AQ130" i="1" s="1"/>
  <c r="AR130" i="1" s="1"/>
  <c r="AS130" i="1" s="1"/>
  <c r="AJ130" i="1"/>
  <c r="AG130" i="1"/>
  <c r="AA59" i="1"/>
  <c r="AD59" i="1" s="1"/>
  <c r="AQ59" i="1" s="1"/>
  <c r="AR59" i="1" s="1"/>
  <c r="AJ59" i="1"/>
  <c r="AG59" i="1"/>
  <c r="Z217" i="1"/>
  <c r="AJ217" i="1" s="1"/>
  <c r="AJ62" i="1"/>
  <c r="AA62" i="1"/>
  <c r="AD62" i="1" s="1"/>
  <c r="AA207" i="1"/>
  <c r="AD207" i="1" s="1"/>
  <c r="AJ207" i="1"/>
  <c r="AG207" i="1"/>
  <c r="AA260" i="1" l="1"/>
  <c r="AD260" i="1" s="1"/>
  <c r="AK260" i="1"/>
  <c r="AK263" i="1"/>
  <c r="AK261" i="1"/>
  <c r="AK262" i="1"/>
  <c r="BC246" i="1"/>
  <c r="AS164" i="1"/>
  <c r="AT164" i="1" s="1"/>
  <c r="BC59" i="1"/>
  <c r="BC137" i="1"/>
  <c r="AA246" i="1"/>
  <c r="AD246" i="1" s="1"/>
  <c r="AQ246" i="1" s="1"/>
  <c r="AS11" i="1"/>
  <c r="AT11" i="1" s="1"/>
  <c r="BD11" i="1" s="1"/>
  <c r="AK151" i="1"/>
  <c r="AK153" i="1"/>
  <c r="AA247" i="1"/>
  <c r="AD247" i="1" s="1"/>
  <c r="AA152" i="1"/>
  <c r="AD152" i="1" s="1"/>
  <c r="AQ152" i="1" s="1"/>
  <c r="AR151" i="1" s="1"/>
  <c r="AJ152" i="1"/>
  <c r="AK152" i="1" s="1"/>
  <c r="AA140" i="1"/>
  <c r="AD140" i="1" s="1"/>
  <c r="AQ140" i="1" s="1"/>
  <c r="AR140" i="1" s="1"/>
  <c r="AS140" i="1" s="1"/>
  <c r="AT140" i="1" s="1"/>
  <c r="AJ140" i="1"/>
  <c r="BC140" i="1" s="1"/>
  <c r="AA138" i="1"/>
  <c r="AD138" i="1" s="1"/>
  <c r="AJ138" i="1"/>
  <c r="AK138" i="1" s="1"/>
  <c r="AA217" i="1"/>
  <c r="AD217" i="1" s="1"/>
  <c r="BD140" i="1" l="1"/>
  <c r="AK137" i="1"/>
  <c r="AS151" i="1"/>
  <c r="AT151" i="1" s="1"/>
  <c r="BD151" i="1" s="1"/>
  <c r="AK140" i="1"/>
  <c r="AK144" i="1"/>
  <c r="AK147" i="1"/>
  <c r="AK149" i="1"/>
  <c r="AK142" i="1"/>
  <c r="AK143" i="1"/>
  <c r="AK141" i="1"/>
  <c r="AK148" i="1"/>
  <c r="AK146" i="1"/>
  <c r="AK145" i="1"/>
  <c r="AN29" i="1"/>
  <c r="AL29" i="1"/>
  <c r="BD164" i="1" l="1"/>
  <c r="AH218" i="1"/>
  <c r="AF218" i="1"/>
  <c r="AB218" i="1"/>
  <c r="AC218" i="1" s="1"/>
  <c r="Y218" i="1"/>
  <c r="AG218" i="1" s="1"/>
  <c r="W218" i="1"/>
  <c r="Y214" i="1"/>
  <c r="AN170" i="1"/>
  <c r="AN169" i="1"/>
  <c r="AL170" i="1"/>
  <c r="AL169" i="1"/>
  <c r="AH170" i="1"/>
  <c r="AH169" i="1"/>
  <c r="AF170" i="1"/>
  <c r="AF169" i="1"/>
  <c r="AB170" i="1"/>
  <c r="AC170" i="1" s="1"/>
  <c r="AB169" i="1"/>
  <c r="AC169" i="1" s="1"/>
  <c r="Y170" i="1"/>
  <c r="AG170" i="1" s="1"/>
  <c r="Y169" i="1"/>
  <c r="AG169" i="1" s="1"/>
  <c r="W170" i="1"/>
  <c r="W169" i="1"/>
  <c r="AB44" i="1"/>
  <c r="AH29" i="1"/>
  <c r="AH60" i="1"/>
  <c r="AH63" i="1"/>
  <c r="AF60" i="1"/>
  <c r="AF63" i="1"/>
  <c r="AB60" i="1"/>
  <c r="AC60" i="1" s="1"/>
  <c r="AB63" i="1"/>
  <c r="AC63" i="1" s="1"/>
  <c r="Y60" i="1"/>
  <c r="AG60" i="1" s="1"/>
  <c r="Y63" i="1"/>
  <c r="AG63" i="1" s="1"/>
  <c r="W60" i="1"/>
  <c r="W63" i="1"/>
  <c r="AF29" i="1"/>
  <c r="AB29" i="1"/>
  <c r="AC29" i="1" s="1"/>
  <c r="Y29" i="1"/>
  <c r="Z29" i="1" s="1"/>
  <c r="W29" i="1"/>
  <c r="Z170" i="1" l="1"/>
  <c r="AJ170" i="1" s="1"/>
  <c r="Z218" i="1"/>
  <c r="Z169" i="1"/>
  <c r="AJ29" i="1"/>
  <c r="BC29" i="1" s="1"/>
  <c r="AG29" i="1"/>
  <c r="AA29" i="1"/>
  <c r="AD29" i="1" s="1"/>
  <c r="AQ29" i="1" s="1"/>
  <c r="AR29" i="1" s="1"/>
  <c r="AS29" i="1" s="1"/>
  <c r="AT29" i="1" s="1"/>
  <c r="BD29" i="1" s="1"/>
  <c r="Z63" i="1"/>
  <c r="Z60" i="1"/>
  <c r="AN258" i="1"/>
  <c r="AN257" i="1"/>
  <c r="AL258" i="1"/>
  <c r="AL257" i="1"/>
  <c r="AH258" i="1"/>
  <c r="AH257" i="1"/>
  <c r="AF258" i="1"/>
  <c r="AF257" i="1"/>
  <c r="AB258" i="1"/>
  <c r="AC258" i="1" s="1"/>
  <c r="AB257" i="1"/>
  <c r="AC257" i="1" s="1"/>
  <c r="Y258" i="1"/>
  <c r="Z258" i="1" s="1"/>
  <c r="Y257" i="1"/>
  <c r="AG257" i="1" s="1"/>
  <c r="W258" i="1"/>
  <c r="W257" i="1"/>
  <c r="AN254" i="1"/>
  <c r="AN253" i="1"/>
  <c r="AL254" i="1"/>
  <c r="AL253" i="1"/>
  <c r="AH254" i="1"/>
  <c r="AH253" i="1"/>
  <c r="AF254" i="1"/>
  <c r="AF253" i="1"/>
  <c r="AB254" i="1"/>
  <c r="AC254" i="1" s="1"/>
  <c r="AB253" i="1"/>
  <c r="AC253" i="1" s="1"/>
  <c r="Y254" i="1"/>
  <c r="AG254" i="1" s="1"/>
  <c r="Y253" i="1"/>
  <c r="AG253" i="1" s="1"/>
  <c r="W254" i="1"/>
  <c r="W253" i="1"/>
  <c r="AN157" i="1"/>
  <c r="AN156" i="1"/>
  <c r="AL157" i="1"/>
  <c r="AL156" i="1"/>
  <c r="AH157" i="1"/>
  <c r="AH156" i="1"/>
  <c r="AF157" i="1"/>
  <c r="AF156" i="1"/>
  <c r="AB157" i="1"/>
  <c r="AC157" i="1" s="1"/>
  <c r="AB156" i="1"/>
  <c r="AC156" i="1" s="1"/>
  <c r="Y157" i="1"/>
  <c r="AG157" i="1" s="1"/>
  <c r="Y156" i="1"/>
  <c r="Z156" i="1" s="1"/>
  <c r="Y155" i="1"/>
  <c r="W157" i="1"/>
  <c r="W156" i="1"/>
  <c r="AN42" i="1"/>
  <c r="AN41" i="1"/>
  <c r="AL42" i="1"/>
  <c r="AL41" i="1"/>
  <c r="AH42" i="1"/>
  <c r="AH41" i="1"/>
  <c r="AG42" i="1"/>
  <c r="AG41" i="1"/>
  <c r="AF42" i="1"/>
  <c r="AF41" i="1"/>
  <c r="AB42" i="1"/>
  <c r="AC42" i="1" s="1"/>
  <c r="AB41" i="1"/>
  <c r="AC41" i="1" s="1"/>
  <c r="Z42" i="1"/>
  <c r="Z41" i="1"/>
  <c r="W42" i="1"/>
  <c r="W41" i="1"/>
  <c r="AN15" i="1"/>
  <c r="AN14" i="1"/>
  <c r="AL15" i="1"/>
  <c r="AL14" i="1"/>
  <c r="AH15" i="1"/>
  <c r="AH14" i="1"/>
  <c r="AB15" i="1"/>
  <c r="AC15" i="1" s="1"/>
  <c r="AB14" i="1"/>
  <c r="AC14" i="1" s="1"/>
  <c r="Y15" i="1"/>
  <c r="Z15" i="1" s="1"/>
  <c r="Y14" i="1"/>
  <c r="Z14" i="1" s="1"/>
  <c r="W15" i="1"/>
  <c r="W14" i="1"/>
  <c r="AF15" i="1"/>
  <c r="AF14" i="1"/>
  <c r="AN8" i="1"/>
  <c r="AN7" i="1"/>
  <c r="AL8" i="1"/>
  <c r="AL7" i="1"/>
  <c r="AH8" i="1"/>
  <c r="AH7" i="1"/>
  <c r="AF8" i="1"/>
  <c r="AF7" i="1"/>
  <c r="AB8" i="1"/>
  <c r="AC8" i="1" s="1"/>
  <c r="AB7" i="1"/>
  <c r="AC7" i="1" s="1"/>
  <c r="AB6" i="1"/>
  <c r="Y8" i="1"/>
  <c r="Z8" i="1" s="1"/>
  <c r="Y7" i="1"/>
  <c r="AG7" i="1" s="1"/>
  <c r="W8" i="1"/>
  <c r="W7" i="1"/>
  <c r="AN72" i="1"/>
  <c r="AN77" i="1"/>
  <c r="AN75" i="1"/>
  <c r="AN71" i="1"/>
  <c r="AN69" i="1"/>
  <c r="AN67" i="1"/>
  <c r="AN64" i="1"/>
  <c r="AL72" i="1"/>
  <c r="AL77" i="1"/>
  <c r="AL75" i="1"/>
  <c r="AL71" i="1"/>
  <c r="AL69" i="1"/>
  <c r="AL67" i="1"/>
  <c r="AL64" i="1"/>
  <c r="AH61" i="1"/>
  <c r="AH64" i="1"/>
  <c r="AH65" i="1"/>
  <c r="AH66" i="1"/>
  <c r="AH67" i="1"/>
  <c r="AH68" i="1"/>
  <c r="AH69" i="1"/>
  <c r="AH70" i="1"/>
  <c r="AH71" i="1"/>
  <c r="AH74" i="1"/>
  <c r="AH75" i="1"/>
  <c r="AH76" i="1"/>
  <c r="AH77" i="1"/>
  <c r="AH72" i="1"/>
  <c r="AH73" i="1"/>
  <c r="AF61" i="1"/>
  <c r="AF64" i="1"/>
  <c r="AF65" i="1"/>
  <c r="AF66" i="1"/>
  <c r="AF67" i="1"/>
  <c r="AF68" i="1"/>
  <c r="AF69" i="1"/>
  <c r="AF70" i="1"/>
  <c r="AF71" i="1"/>
  <c r="AF74" i="1"/>
  <c r="AF75" i="1"/>
  <c r="AF76" i="1"/>
  <c r="AF77" i="1"/>
  <c r="AF72" i="1"/>
  <c r="AF73" i="1"/>
  <c r="AB61" i="1"/>
  <c r="AC61" i="1" s="1"/>
  <c r="AB64" i="1"/>
  <c r="AC64" i="1" s="1"/>
  <c r="AB65" i="1"/>
  <c r="AC65" i="1" s="1"/>
  <c r="AB66" i="1"/>
  <c r="AC66" i="1" s="1"/>
  <c r="AB67" i="1"/>
  <c r="AC67" i="1" s="1"/>
  <c r="AB68" i="1"/>
  <c r="AC68" i="1" s="1"/>
  <c r="AB69" i="1"/>
  <c r="AC69" i="1" s="1"/>
  <c r="AC70" i="1"/>
  <c r="AB71" i="1"/>
  <c r="AC71" i="1" s="1"/>
  <c r="AB74" i="1"/>
  <c r="AC74" i="1" s="1"/>
  <c r="AB75" i="1"/>
  <c r="AC75" i="1" s="1"/>
  <c r="AB76" i="1"/>
  <c r="AC76" i="1" s="1"/>
  <c r="AB77" i="1"/>
  <c r="AC77" i="1" s="1"/>
  <c r="AB72" i="1"/>
  <c r="AC72" i="1" s="1"/>
  <c r="AB73" i="1"/>
  <c r="AC73" i="1" s="1"/>
  <c r="Y61" i="1"/>
  <c r="Y64" i="1"/>
  <c r="AG64" i="1" s="1"/>
  <c r="Y65" i="1"/>
  <c r="AG65" i="1" s="1"/>
  <c r="Y66" i="1"/>
  <c r="AG66" i="1" s="1"/>
  <c r="Y67" i="1"/>
  <c r="AG67" i="1" s="1"/>
  <c r="Y68" i="1"/>
  <c r="AG68" i="1" s="1"/>
  <c r="Y69" i="1"/>
  <c r="AG69" i="1" s="1"/>
  <c r="Y70" i="1"/>
  <c r="AG70" i="1" s="1"/>
  <c r="Y71" i="1"/>
  <c r="AG71" i="1" s="1"/>
  <c r="Y74" i="1"/>
  <c r="AG74" i="1" s="1"/>
  <c r="Y75" i="1"/>
  <c r="Y76" i="1"/>
  <c r="AG76" i="1" s="1"/>
  <c r="Y77" i="1"/>
  <c r="AG77" i="1" s="1"/>
  <c r="Y72" i="1"/>
  <c r="AG72" i="1" s="1"/>
  <c r="Y73" i="1"/>
  <c r="AG73" i="1" s="1"/>
  <c r="W61" i="1"/>
  <c r="W64" i="1"/>
  <c r="W65" i="1"/>
  <c r="W66" i="1"/>
  <c r="W67" i="1"/>
  <c r="W68" i="1"/>
  <c r="W69" i="1"/>
  <c r="W70" i="1"/>
  <c r="W71" i="1"/>
  <c r="W74" i="1"/>
  <c r="W75" i="1"/>
  <c r="W76" i="1"/>
  <c r="W77" i="1"/>
  <c r="W72" i="1"/>
  <c r="W73" i="1"/>
  <c r="AA170" i="1" l="1"/>
  <c r="AD170" i="1" s="1"/>
  <c r="AQ170" i="1" s="1"/>
  <c r="AG75" i="1"/>
  <c r="AG61" i="1"/>
  <c r="AA218" i="1"/>
  <c r="AD218" i="1" s="1"/>
  <c r="AQ218" i="1" s="1"/>
  <c r="AR218" i="1" s="1"/>
  <c r="AJ218" i="1"/>
  <c r="AA169" i="1"/>
  <c r="AD169" i="1" s="1"/>
  <c r="AQ169" i="1" s="1"/>
  <c r="AJ169" i="1"/>
  <c r="AA63" i="1"/>
  <c r="AD63" i="1" s="1"/>
  <c r="AJ63" i="1"/>
  <c r="AA60" i="1"/>
  <c r="AD60" i="1" s="1"/>
  <c r="AJ60" i="1"/>
  <c r="AJ42" i="1"/>
  <c r="AG14" i="1"/>
  <c r="Z257" i="1"/>
  <c r="AJ257" i="1" s="1"/>
  <c r="AJ41" i="1"/>
  <c r="AA42" i="1"/>
  <c r="AD42" i="1" s="1"/>
  <c r="AQ42" i="1" s="1"/>
  <c r="AA41" i="1"/>
  <c r="AD41" i="1" s="1"/>
  <c r="AQ41" i="1" s="1"/>
  <c r="AJ14" i="1"/>
  <c r="BC14" i="1" s="1"/>
  <c r="AG8" i="1"/>
  <c r="AG258" i="1"/>
  <c r="AA258" i="1"/>
  <c r="AD258" i="1" s="1"/>
  <c r="AQ258" i="1" s="1"/>
  <c r="Z254" i="1"/>
  <c r="AJ254" i="1" s="1"/>
  <c r="Z157" i="1"/>
  <c r="AA157" i="1" s="1"/>
  <c r="AD157" i="1" s="1"/>
  <c r="AQ157" i="1" s="1"/>
  <c r="AG156" i="1"/>
  <c r="AA156" i="1"/>
  <c r="AD156" i="1" s="1"/>
  <c r="AQ156" i="1" s="1"/>
  <c r="AG15" i="1"/>
  <c r="AA14" i="1"/>
  <c r="AD14" i="1" s="1"/>
  <c r="AA8" i="1"/>
  <c r="AD8" i="1" s="1"/>
  <c r="AQ8" i="1" s="1"/>
  <c r="AJ156" i="1"/>
  <c r="AJ8" i="1"/>
  <c r="AJ15" i="1"/>
  <c r="AA15" i="1"/>
  <c r="AD15" i="1" s="1"/>
  <c r="AQ15" i="1" s="1"/>
  <c r="AJ258" i="1"/>
  <c r="Z7" i="1"/>
  <c r="Z253" i="1"/>
  <c r="Z68" i="1"/>
  <c r="AJ68" i="1" s="1"/>
  <c r="Z73" i="1"/>
  <c r="AJ73" i="1" s="1"/>
  <c r="Z77" i="1"/>
  <c r="AJ77" i="1" s="1"/>
  <c r="Z75" i="1"/>
  <c r="Z71" i="1"/>
  <c r="AJ71" i="1" s="1"/>
  <c r="Z65" i="1"/>
  <c r="AJ65" i="1" s="1"/>
  <c r="Z72" i="1"/>
  <c r="AJ72" i="1" s="1"/>
  <c r="Z76" i="1"/>
  <c r="Z74" i="1"/>
  <c r="Z70" i="1"/>
  <c r="Z66" i="1"/>
  <c r="AJ66" i="1" s="1"/>
  <c r="Z64" i="1"/>
  <c r="Z69" i="1"/>
  <c r="Z67" i="1"/>
  <c r="Z61" i="1"/>
  <c r="AH234" i="1"/>
  <c r="AH233" i="1"/>
  <c r="AJ75" i="1" l="1"/>
  <c r="AR41" i="1"/>
  <c r="AS41" i="1" s="1"/>
  <c r="AQ14" i="1"/>
  <c r="AR14" i="1" s="1"/>
  <c r="AK14" i="1"/>
  <c r="AK15" i="1"/>
  <c r="AA257" i="1"/>
  <c r="AD257" i="1" s="1"/>
  <c r="AQ257" i="1" s="1"/>
  <c r="AA254" i="1"/>
  <c r="AD254" i="1" s="1"/>
  <c r="AQ254" i="1" s="1"/>
  <c r="AJ157" i="1"/>
  <c r="AA253" i="1"/>
  <c r="AD253" i="1" s="1"/>
  <c r="AQ253" i="1" s="1"/>
  <c r="AJ253" i="1"/>
  <c r="AJ7" i="1"/>
  <c r="AA7" i="1"/>
  <c r="AD7" i="1" s="1"/>
  <c r="AQ7" i="1" s="1"/>
  <c r="AA77" i="1"/>
  <c r="AD77" i="1" s="1"/>
  <c r="AQ77" i="1" s="1"/>
  <c r="AR77" i="1" s="1"/>
  <c r="AS77" i="1" s="1"/>
  <c r="AA73" i="1"/>
  <c r="AD73" i="1" s="1"/>
  <c r="AA68" i="1"/>
  <c r="AD68" i="1" s="1"/>
  <c r="AJ67" i="1"/>
  <c r="AA67" i="1"/>
  <c r="AD67" i="1" s="1"/>
  <c r="AQ67" i="1" s="1"/>
  <c r="AR67" i="1" s="1"/>
  <c r="AJ69" i="1"/>
  <c r="AA69" i="1"/>
  <c r="AD69" i="1" s="1"/>
  <c r="AQ69" i="1" s="1"/>
  <c r="AR69" i="1" s="1"/>
  <c r="AJ64" i="1"/>
  <c r="AA64" i="1"/>
  <c r="AD64" i="1" s="1"/>
  <c r="AQ64" i="1" s="1"/>
  <c r="AR64" i="1" s="1"/>
  <c r="AS59" i="1" s="1"/>
  <c r="AJ74" i="1"/>
  <c r="AA74" i="1"/>
  <c r="AD74" i="1" s="1"/>
  <c r="AJ61" i="1"/>
  <c r="AA61" i="1"/>
  <c r="AD61" i="1" s="1"/>
  <c r="AJ76" i="1"/>
  <c r="AA76" i="1"/>
  <c r="AD76" i="1" s="1"/>
  <c r="AA66" i="1"/>
  <c r="AD66" i="1" s="1"/>
  <c r="AA71" i="1"/>
  <c r="AD71" i="1" s="1"/>
  <c r="AQ71" i="1" s="1"/>
  <c r="AR71" i="1" s="1"/>
  <c r="AA65" i="1"/>
  <c r="AD65" i="1" s="1"/>
  <c r="AA75" i="1"/>
  <c r="AD75" i="1" s="1"/>
  <c r="AQ75" i="1" s="1"/>
  <c r="AR75" i="1" s="1"/>
  <c r="AS75" i="1" s="1"/>
  <c r="AJ70" i="1"/>
  <c r="AA70" i="1"/>
  <c r="AD70" i="1" s="1"/>
  <c r="AA72" i="1"/>
  <c r="AD72" i="1" s="1"/>
  <c r="AQ72" i="1" s="1"/>
  <c r="AR72" i="1" s="1"/>
  <c r="AB234" i="1"/>
  <c r="AB233" i="1"/>
  <c r="AH235" i="1"/>
  <c r="AH222" i="1"/>
  <c r="AH221" i="1"/>
  <c r="AH220" i="1"/>
  <c r="AB223" i="1"/>
  <c r="AB222" i="1"/>
  <c r="AB221" i="1"/>
  <c r="AB220" i="1"/>
  <c r="AH97" i="1"/>
  <c r="AH96" i="1"/>
  <c r="AH54" i="1"/>
  <c r="AB92" i="1"/>
  <c r="AB54" i="1"/>
  <c r="AB97" i="1"/>
  <c r="AB96" i="1"/>
  <c r="AS67" i="1" l="1"/>
  <c r="AT59" i="1" s="1"/>
  <c r="BC253" i="1"/>
  <c r="AK253" i="1"/>
  <c r="AK254" i="1"/>
  <c r="AR253" i="1"/>
  <c r="AS14" i="1"/>
  <c r="AT14" i="1" s="1"/>
  <c r="BD14" i="1" s="1"/>
  <c r="AH10" i="1"/>
  <c r="Y6" i="1"/>
  <c r="AS253" i="1" l="1"/>
  <c r="AT253" i="1" s="1"/>
  <c r="BD253" i="1" s="1"/>
  <c r="AN44" i="1"/>
  <c r="AN43" i="1"/>
  <c r="AL44" i="1"/>
  <c r="AL43" i="1"/>
  <c r="AN36" i="1"/>
  <c r="AN38" i="1"/>
  <c r="AN40" i="1"/>
  <c r="AL40" i="1"/>
  <c r="AF40" i="1"/>
  <c r="AH40" i="1"/>
  <c r="AG40" i="1"/>
  <c r="BD59" i="1" l="1"/>
  <c r="AB40" i="1"/>
  <c r="AC40" i="1" s="1"/>
  <c r="Z40" i="1"/>
  <c r="W40" i="1"/>
  <c r="AJ40" i="1" l="1"/>
  <c r="AA40" i="1"/>
  <c r="AD40" i="1" s="1"/>
  <c r="AQ40" i="1" s="1"/>
  <c r="BB6" i="1" l="1"/>
  <c r="BA6" i="1"/>
  <c r="AZ6" i="1"/>
  <c r="AY6" i="1"/>
  <c r="AX6" i="1"/>
  <c r="AF239" i="1"/>
  <c r="AN256" i="1"/>
  <c r="AN248" i="1"/>
  <c r="AN233" i="1"/>
  <c r="AN227" i="1"/>
  <c r="AN225" i="1"/>
  <c r="AN214" i="1"/>
  <c r="AN213" i="1"/>
  <c r="AN212" i="1"/>
  <c r="AN211" i="1"/>
  <c r="AN210" i="1"/>
  <c r="AN209" i="1"/>
  <c r="AN188" i="1"/>
  <c r="AN187" i="1"/>
  <c r="AN186" i="1"/>
  <c r="AN185" i="1"/>
  <c r="AN184" i="1"/>
  <c r="AN183" i="1"/>
  <c r="AN181" i="1"/>
  <c r="AN180" i="1"/>
  <c r="AN179" i="1"/>
  <c r="AN177" i="1"/>
  <c r="AN176" i="1"/>
  <c r="AN175" i="1"/>
  <c r="AN174" i="1"/>
  <c r="AN173" i="1"/>
  <c r="AN172" i="1"/>
  <c r="AN168" i="1"/>
  <c r="AN155" i="1"/>
  <c r="AN127" i="1"/>
  <c r="AN118" i="1"/>
  <c r="AN124" i="1"/>
  <c r="AN121" i="1"/>
  <c r="AN115" i="1"/>
  <c r="AN113" i="1"/>
  <c r="AN110" i="1"/>
  <c r="AN99" i="1"/>
  <c r="AN50" i="1"/>
  <c r="AN49" i="1"/>
  <c r="AN48" i="1"/>
  <c r="AN47" i="1"/>
  <c r="AN46" i="1"/>
  <c r="AN39" i="1"/>
  <c r="AN37" i="1"/>
  <c r="AN33" i="1"/>
  <c r="AN31" i="1"/>
  <c r="AN27" i="1"/>
  <c r="AN6" i="1"/>
  <c r="AL256" i="1"/>
  <c r="AL248" i="1"/>
  <c r="AL233" i="1"/>
  <c r="AL227" i="1"/>
  <c r="AL225" i="1"/>
  <c r="AL214" i="1"/>
  <c r="AL213" i="1"/>
  <c r="AL212" i="1"/>
  <c r="AL211" i="1"/>
  <c r="AL210" i="1"/>
  <c r="AL209" i="1"/>
  <c r="AL188" i="1"/>
  <c r="AL187" i="1"/>
  <c r="AL186" i="1"/>
  <c r="AL185" i="1"/>
  <c r="AL184" i="1"/>
  <c r="AL183" i="1"/>
  <c r="AL181" i="1"/>
  <c r="AL180" i="1"/>
  <c r="AL179" i="1"/>
  <c r="AL177" i="1"/>
  <c r="AL176" i="1"/>
  <c r="AL175" i="1"/>
  <c r="AL174" i="1"/>
  <c r="AL173" i="1"/>
  <c r="AL172" i="1"/>
  <c r="AL168" i="1"/>
  <c r="AL155" i="1"/>
  <c r="AL127" i="1"/>
  <c r="AL118" i="1"/>
  <c r="AL124" i="1"/>
  <c r="AL121" i="1"/>
  <c r="AL115" i="1"/>
  <c r="AL113" i="1"/>
  <c r="AL110" i="1"/>
  <c r="AL99" i="1"/>
  <c r="AL50" i="1"/>
  <c r="AL49" i="1"/>
  <c r="AL48" i="1"/>
  <c r="AL47" i="1"/>
  <c r="AL46" i="1"/>
  <c r="AL39" i="1"/>
  <c r="AL37" i="1"/>
  <c r="AL33" i="1"/>
  <c r="AL31" i="1"/>
  <c r="AL6" i="1"/>
  <c r="AH256" i="1"/>
  <c r="AH249" i="1"/>
  <c r="AH248" i="1"/>
  <c r="AH241" i="1"/>
  <c r="AH240" i="1"/>
  <c r="AH239" i="1"/>
  <c r="AH237" i="1"/>
  <c r="AH232" i="1"/>
  <c r="AH230" i="1"/>
  <c r="AH227" i="1"/>
  <c r="AH226" i="1"/>
  <c r="AH225" i="1"/>
  <c r="AH224" i="1"/>
  <c r="AH223" i="1"/>
  <c r="AH216" i="1"/>
  <c r="AH214" i="1"/>
  <c r="AH213" i="1"/>
  <c r="AH212" i="1"/>
  <c r="AH211" i="1"/>
  <c r="AH210" i="1"/>
  <c r="AH209" i="1"/>
  <c r="AH206" i="1"/>
  <c r="AH204" i="1"/>
  <c r="AH203" i="1"/>
  <c r="AH202" i="1"/>
  <c r="AH201" i="1"/>
  <c r="AH200" i="1"/>
  <c r="AH199" i="1"/>
  <c r="AH198" i="1"/>
  <c r="AH197" i="1"/>
  <c r="AH196" i="1"/>
  <c r="AH195" i="1"/>
  <c r="AH194" i="1"/>
  <c r="AH193" i="1"/>
  <c r="AH192" i="1"/>
  <c r="AH191" i="1"/>
  <c r="AH190" i="1"/>
  <c r="AH188" i="1"/>
  <c r="AH187" i="1"/>
  <c r="AH186" i="1"/>
  <c r="AH185" i="1"/>
  <c r="AH184" i="1"/>
  <c r="AH183" i="1"/>
  <c r="AH181" i="1"/>
  <c r="AH180" i="1"/>
  <c r="AH179" i="1"/>
  <c r="AH177" i="1"/>
  <c r="AH176" i="1"/>
  <c r="AH175" i="1"/>
  <c r="AH174" i="1"/>
  <c r="AH173" i="1"/>
  <c r="AH172" i="1"/>
  <c r="AH168" i="1"/>
  <c r="AH166" i="1"/>
  <c r="AH163" i="1"/>
  <c r="AH155" i="1"/>
  <c r="AH135" i="1"/>
  <c r="AH133" i="1"/>
  <c r="AH131" i="1"/>
  <c r="AH129" i="1"/>
  <c r="AH128" i="1"/>
  <c r="AH127" i="1"/>
  <c r="AH126" i="1"/>
  <c r="AH122" i="1"/>
  <c r="AH120" i="1"/>
  <c r="AH119" i="1"/>
  <c r="AH118" i="1"/>
  <c r="AH117" i="1"/>
  <c r="AH114" i="1"/>
  <c r="AH125" i="1"/>
  <c r="AH124" i="1"/>
  <c r="AH123" i="1"/>
  <c r="AH121" i="1"/>
  <c r="AH116" i="1"/>
  <c r="AH115" i="1"/>
  <c r="AH113" i="1"/>
  <c r="AH112" i="1"/>
  <c r="AH111" i="1"/>
  <c r="AH110" i="1"/>
  <c r="AH109" i="1"/>
  <c r="AH108" i="1"/>
  <c r="AH107" i="1"/>
  <c r="AH106" i="1"/>
  <c r="AH105" i="1"/>
  <c r="AH104" i="1"/>
  <c r="AH103" i="1"/>
  <c r="AH102" i="1"/>
  <c r="AH100" i="1"/>
  <c r="AH99" i="1"/>
  <c r="AH93" i="1"/>
  <c r="AH92" i="1"/>
  <c r="AH91" i="1"/>
  <c r="AH58" i="1"/>
  <c r="AH55" i="1"/>
  <c r="AH53" i="1"/>
  <c r="AH52" i="1"/>
  <c r="AH50" i="1"/>
  <c r="AH49" i="1"/>
  <c r="AH48" i="1"/>
  <c r="AH47" i="1"/>
  <c r="AH46" i="1"/>
  <c r="AH44" i="1"/>
  <c r="AH43" i="1"/>
  <c r="AH39" i="1"/>
  <c r="AH38" i="1"/>
  <c r="AH37" i="1"/>
  <c r="AH36" i="1"/>
  <c r="AH34" i="1"/>
  <c r="AH33" i="1"/>
  <c r="AH32" i="1"/>
  <c r="AH31" i="1"/>
  <c r="AH27" i="1"/>
  <c r="AH17" i="1"/>
  <c r="AH12" i="1"/>
  <c r="AH6" i="1"/>
  <c r="AF256" i="1"/>
  <c r="AF249" i="1"/>
  <c r="AF248" i="1"/>
  <c r="AF241" i="1"/>
  <c r="AF240" i="1"/>
  <c r="AF237" i="1"/>
  <c r="AF235" i="1"/>
  <c r="AF234" i="1"/>
  <c r="AF233" i="1"/>
  <c r="AF232" i="1"/>
  <c r="AF230" i="1"/>
  <c r="AF227" i="1"/>
  <c r="AF226" i="1"/>
  <c r="AF225" i="1"/>
  <c r="AF224" i="1"/>
  <c r="AF223" i="1"/>
  <c r="AF222" i="1"/>
  <c r="AF221" i="1"/>
  <c r="AF220" i="1"/>
  <c r="AF216" i="1"/>
  <c r="AF214" i="1"/>
  <c r="AF213" i="1"/>
  <c r="AF212" i="1"/>
  <c r="AF211" i="1"/>
  <c r="AF210" i="1"/>
  <c r="AF209" i="1"/>
  <c r="AF206" i="1"/>
  <c r="AF204" i="1"/>
  <c r="AF203" i="1"/>
  <c r="AF202" i="1"/>
  <c r="AF201" i="1"/>
  <c r="AF200" i="1"/>
  <c r="AF199" i="1"/>
  <c r="AF198" i="1"/>
  <c r="AF197" i="1"/>
  <c r="AF196" i="1"/>
  <c r="AF195" i="1"/>
  <c r="AF194" i="1"/>
  <c r="AF193" i="1"/>
  <c r="AF192" i="1"/>
  <c r="AF191" i="1"/>
  <c r="AF190" i="1"/>
  <c r="AF188" i="1"/>
  <c r="AF187" i="1"/>
  <c r="AF186" i="1"/>
  <c r="AF185" i="1"/>
  <c r="AF184" i="1"/>
  <c r="AF183" i="1"/>
  <c r="AF181" i="1"/>
  <c r="AF180" i="1"/>
  <c r="AF179" i="1"/>
  <c r="AF177" i="1"/>
  <c r="AF176" i="1"/>
  <c r="AF175" i="1"/>
  <c r="AF174" i="1"/>
  <c r="AF173" i="1"/>
  <c r="AF172" i="1"/>
  <c r="AF168" i="1"/>
  <c r="AF166" i="1"/>
  <c r="AF163" i="1"/>
  <c r="AF155" i="1"/>
  <c r="AF135" i="1"/>
  <c r="AF133" i="1"/>
  <c r="AF131" i="1"/>
  <c r="AF129" i="1"/>
  <c r="AF128" i="1"/>
  <c r="AF127" i="1"/>
  <c r="AF126" i="1"/>
  <c r="AF122" i="1"/>
  <c r="AF119" i="1"/>
  <c r="AF118" i="1"/>
  <c r="AF117" i="1"/>
  <c r="AF114" i="1"/>
  <c r="AF125" i="1"/>
  <c r="AF124" i="1"/>
  <c r="AF123" i="1"/>
  <c r="AF121" i="1"/>
  <c r="AF116" i="1"/>
  <c r="AF115" i="1"/>
  <c r="AF113" i="1"/>
  <c r="AF112" i="1"/>
  <c r="AF111" i="1"/>
  <c r="AF110" i="1"/>
  <c r="AF109" i="1"/>
  <c r="AF108" i="1"/>
  <c r="AF107" i="1"/>
  <c r="AF106" i="1"/>
  <c r="AF105" i="1"/>
  <c r="AF104" i="1"/>
  <c r="AF103" i="1"/>
  <c r="AF102" i="1"/>
  <c r="AF100" i="1"/>
  <c r="AF99" i="1"/>
  <c r="AF97" i="1"/>
  <c r="AF96" i="1"/>
  <c r="AF93" i="1"/>
  <c r="AF92" i="1"/>
  <c r="AF91" i="1"/>
  <c r="AF58" i="1"/>
  <c r="AF55" i="1"/>
  <c r="AF54" i="1"/>
  <c r="AF53" i="1"/>
  <c r="AF52" i="1"/>
  <c r="AF50" i="1"/>
  <c r="AF49" i="1"/>
  <c r="AF48" i="1"/>
  <c r="AF47" i="1"/>
  <c r="AF46" i="1"/>
  <c r="AF44" i="1"/>
  <c r="AF43" i="1"/>
  <c r="AF39" i="1"/>
  <c r="AF38" i="1"/>
  <c r="AF37" i="1"/>
  <c r="AF36" i="1"/>
  <c r="AF34" i="1"/>
  <c r="AF33" i="1"/>
  <c r="AF32" i="1"/>
  <c r="AF31" i="1"/>
  <c r="AF27" i="1"/>
  <c r="AF17" i="1"/>
  <c r="AF12" i="1"/>
  <c r="AF10" i="1"/>
  <c r="AF6" i="1"/>
  <c r="Y222" i="1"/>
  <c r="AG222" i="1" l="1"/>
  <c r="AB135" i="1"/>
  <c r="AC135" i="1" s="1"/>
  <c r="AB133" i="1"/>
  <c r="AC133" i="1" s="1"/>
  <c r="AB131" i="1"/>
  <c r="AC131" i="1" s="1"/>
  <c r="Z222" i="1" l="1"/>
  <c r="AG6" i="1"/>
  <c r="Y256" i="1"/>
  <c r="AG256" i="1" s="1"/>
  <c r="Y249" i="1"/>
  <c r="Y248" i="1"/>
  <c r="AG248" i="1" s="1"/>
  <c r="Y241" i="1"/>
  <c r="AG241" i="1" s="1"/>
  <c r="Y240" i="1"/>
  <c r="AG240" i="1" s="1"/>
  <c r="Y239" i="1"/>
  <c r="AG239" i="1" s="1"/>
  <c r="Y237" i="1"/>
  <c r="AG237" i="1" s="1"/>
  <c r="Y235" i="1"/>
  <c r="Y234" i="1"/>
  <c r="AG234" i="1" s="1"/>
  <c r="Y233" i="1"/>
  <c r="AG233" i="1" s="1"/>
  <c r="Y232" i="1"/>
  <c r="Y230" i="1"/>
  <c r="AG230" i="1" s="1"/>
  <c r="Y228" i="1"/>
  <c r="Y227" i="1"/>
  <c r="AG227" i="1" s="1"/>
  <c r="Y226" i="1"/>
  <c r="AG226" i="1" s="1"/>
  <c r="Y225" i="1"/>
  <c r="Y224" i="1"/>
  <c r="Y223" i="1"/>
  <c r="AG223" i="1" s="1"/>
  <c r="Y221" i="1"/>
  <c r="AG221" i="1" s="1"/>
  <c r="Y220" i="1"/>
  <c r="AG220" i="1" s="1"/>
  <c r="Y216" i="1"/>
  <c r="AG216" i="1" s="1"/>
  <c r="AG214" i="1"/>
  <c r="Y213" i="1"/>
  <c r="AG213" i="1" s="1"/>
  <c r="Y212" i="1"/>
  <c r="AG212" i="1" s="1"/>
  <c r="Y211" i="1"/>
  <c r="AG211" i="1" s="1"/>
  <c r="Y210" i="1"/>
  <c r="AG210" i="1" s="1"/>
  <c r="Y209" i="1"/>
  <c r="AG209" i="1" s="1"/>
  <c r="Y206" i="1"/>
  <c r="AG206" i="1" s="1"/>
  <c r="Y204" i="1"/>
  <c r="AG204" i="1" s="1"/>
  <c r="Y203" i="1"/>
  <c r="AG203" i="1" s="1"/>
  <c r="Y202" i="1"/>
  <c r="AG202" i="1" s="1"/>
  <c r="Y201" i="1"/>
  <c r="Y200" i="1"/>
  <c r="AG200" i="1" s="1"/>
  <c r="Y199" i="1"/>
  <c r="Y198" i="1"/>
  <c r="AG198" i="1" s="1"/>
  <c r="Y197" i="1"/>
  <c r="AG197" i="1" s="1"/>
  <c r="Y196" i="1"/>
  <c r="AG196" i="1" s="1"/>
  <c r="Y195" i="1"/>
  <c r="AG195" i="1" s="1"/>
  <c r="Y194" i="1"/>
  <c r="Y193" i="1"/>
  <c r="AG193" i="1" s="1"/>
  <c r="Y192" i="1"/>
  <c r="AG192" i="1" s="1"/>
  <c r="Y191" i="1"/>
  <c r="AG191" i="1" s="1"/>
  <c r="Y190" i="1"/>
  <c r="Y188" i="1"/>
  <c r="AG188" i="1" s="1"/>
  <c r="Y187" i="1"/>
  <c r="AG187" i="1" s="1"/>
  <c r="Y186" i="1"/>
  <c r="Y185" i="1"/>
  <c r="AG185" i="1" s="1"/>
  <c r="Y184" i="1"/>
  <c r="AG184" i="1" s="1"/>
  <c r="Y183" i="1"/>
  <c r="AG183" i="1" s="1"/>
  <c r="Y181" i="1"/>
  <c r="AG181" i="1" s="1"/>
  <c r="Y180" i="1"/>
  <c r="AG180" i="1" s="1"/>
  <c r="Y179" i="1"/>
  <c r="AG179" i="1" s="1"/>
  <c r="Y177" i="1"/>
  <c r="AG177" i="1" s="1"/>
  <c r="Y176" i="1"/>
  <c r="AG176" i="1" s="1"/>
  <c r="Y175" i="1"/>
  <c r="AG175" i="1" s="1"/>
  <c r="Y174" i="1"/>
  <c r="Y173" i="1"/>
  <c r="AG173" i="1" s="1"/>
  <c r="Y172" i="1"/>
  <c r="AG172" i="1" s="1"/>
  <c r="Y168" i="1"/>
  <c r="AG168" i="1" s="1"/>
  <c r="Y166" i="1"/>
  <c r="AG166" i="1" s="1"/>
  <c r="Y163" i="1"/>
  <c r="AG163" i="1" s="1"/>
  <c r="AG155" i="1"/>
  <c r="Y135" i="1"/>
  <c r="AG135" i="1" s="1"/>
  <c r="Y133" i="1"/>
  <c r="AG133" i="1" s="1"/>
  <c r="Y131" i="1"/>
  <c r="AG131" i="1" s="1"/>
  <c r="Y129" i="1"/>
  <c r="AG129" i="1" s="1"/>
  <c r="Y128" i="1"/>
  <c r="AG128" i="1" s="1"/>
  <c r="Y127" i="1"/>
  <c r="AG127" i="1" s="1"/>
  <c r="Y126" i="1"/>
  <c r="AG126" i="1" s="1"/>
  <c r="Y122" i="1"/>
  <c r="AG122" i="1" s="1"/>
  <c r="Y120" i="1"/>
  <c r="AG120" i="1" s="1"/>
  <c r="Y119" i="1"/>
  <c r="AG119" i="1" s="1"/>
  <c r="Y118" i="1"/>
  <c r="AG118" i="1" s="1"/>
  <c r="Y117" i="1"/>
  <c r="AG117" i="1" s="1"/>
  <c r="Y114" i="1"/>
  <c r="AG114" i="1" s="1"/>
  <c r="Y125" i="1"/>
  <c r="AG125" i="1" s="1"/>
  <c r="Y124" i="1"/>
  <c r="AG124" i="1" s="1"/>
  <c r="Y123" i="1"/>
  <c r="AG123" i="1" s="1"/>
  <c r="Y121" i="1"/>
  <c r="AG121" i="1" s="1"/>
  <c r="Y116" i="1"/>
  <c r="AG116" i="1" s="1"/>
  <c r="Y115" i="1"/>
  <c r="AG115" i="1" s="1"/>
  <c r="Y113" i="1"/>
  <c r="AG113" i="1" s="1"/>
  <c r="Y112" i="1"/>
  <c r="AG112" i="1" s="1"/>
  <c r="Y111" i="1"/>
  <c r="AG111" i="1" s="1"/>
  <c r="Y110" i="1"/>
  <c r="AG110" i="1" s="1"/>
  <c r="Y109" i="1"/>
  <c r="AG109" i="1" s="1"/>
  <c r="Y108" i="1"/>
  <c r="AG108" i="1" s="1"/>
  <c r="Y107" i="1"/>
  <c r="AG107" i="1" s="1"/>
  <c r="Y106" i="1"/>
  <c r="Y105" i="1"/>
  <c r="AG105" i="1" s="1"/>
  <c r="Y104" i="1"/>
  <c r="AG104" i="1" s="1"/>
  <c r="Y103" i="1"/>
  <c r="AG103" i="1" s="1"/>
  <c r="Y102" i="1"/>
  <c r="Y100" i="1"/>
  <c r="AG100" i="1" s="1"/>
  <c r="Y99" i="1"/>
  <c r="AG99" i="1" s="1"/>
  <c r="Y97" i="1"/>
  <c r="Y96" i="1"/>
  <c r="AG96" i="1" s="1"/>
  <c r="Y94" i="1"/>
  <c r="Z94" i="1" s="1"/>
  <c r="Y93" i="1"/>
  <c r="AG93" i="1" s="1"/>
  <c r="Y92" i="1"/>
  <c r="AG92" i="1" s="1"/>
  <c r="Y91" i="1"/>
  <c r="AG91" i="1" s="1"/>
  <c r="Y90" i="1"/>
  <c r="Y89" i="1"/>
  <c r="Z89" i="1" s="1"/>
  <c r="Y58" i="1"/>
  <c r="AG58" i="1" s="1"/>
  <c r="Y55" i="1"/>
  <c r="AG55" i="1" s="1"/>
  <c r="Y54" i="1"/>
  <c r="Y53" i="1"/>
  <c r="AG53" i="1" s="1"/>
  <c r="Y52" i="1"/>
  <c r="AG52" i="1" s="1"/>
  <c r="Y50" i="1"/>
  <c r="AG50" i="1" s="1"/>
  <c r="Y49" i="1"/>
  <c r="AG49" i="1" s="1"/>
  <c r="Y48" i="1"/>
  <c r="Y47" i="1"/>
  <c r="AG47" i="1" s="1"/>
  <c r="Y46" i="1"/>
  <c r="AG46" i="1" s="1"/>
  <c r="Y44" i="1"/>
  <c r="AG44" i="1" s="1"/>
  <c r="Y43" i="1"/>
  <c r="Y39" i="1"/>
  <c r="AG39" i="1" s="1"/>
  <c r="Y38" i="1"/>
  <c r="AG38" i="1" s="1"/>
  <c r="Y37" i="1"/>
  <c r="Y36" i="1"/>
  <c r="AG36" i="1" s="1"/>
  <c r="Y34" i="1"/>
  <c r="Y33" i="1"/>
  <c r="AG33" i="1" s="1"/>
  <c r="Y32" i="1"/>
  <c r="AG32" i="1" s="1"/>
  <c r="Y31" i="1"/>
  <c r="Y27" i="1"/>
  <c r="AG27" i="1" s="1"/>
  <c r="Y17" i="1"/>
  <c r="AG17" i="1" s="1"/>
  <c r="Y12" i="1"/>
  <c r="AG12" i="1" s="1"/>
  <c r="Y10" i="1"/>
  <c r="AG10" i="1" s="1"/>
  <c r="AB256" i="1"/>
  <c r="AC256" i="1" s="1"/>
  <c r="AB249" i="1"/>
  <c r="AC249" i="1" s="1"/>
  <c r="AB248" i="1"/>
  <c r="AC248" i="1" s="1"/>
  <c r="AB241" i="1"/>
  <c r="AC241" i="1" s="1"/>
  <c r="AB240" i="1"/>
  <c r="AC240" i="1" s="1"/>
  <c r="AB239" i="1"/>
  <c r="AC239" i="1" s="1"/>
  <c r="AB237" i="1"/>
  <c r="AC237" i="1" s="1"/>
  <c r="AB235" i="1"/>
  <c r="AC235" i="1" s="1"/>
  <c r="AC234" i="1"/>
  <c r="AC233" i="1"/>
  <c r="AB232" i="1"/>
  <c r="AC232" i="1" s="1"/>
  <c r="AB230" i="1"/>
  <c r="AC230" i="1" s="1"/>
  <c r="AB228" i="1"/>
  <c r="AC228" i="1" s="1"/>
  <c r="AB227" i="1"/>
  <c r="AC227" i="1" s="1"/>
  <c r="AB226" i="1"/>
  <c r="AC226" i="1" s="1"/>
  <c r="AB225" i="1"/>
  <c r="AC225" i="1" s="1"/>
  <c r="AB224" i="1"/>
  <c r="AC224" i="1" s="1"/>
  <c r="AC223" i="1"/>
  <c r="AC222" i="1"/>
  <c r="AC221" i="1"/>
  <c r="AC220" i="1"/>
  <c r="AB216" i="1"/>
  <c r="AC216" i="1" s="1"/>
  <c r="AB214" i="1"/>
  <c r="AC214" i="1" s="1"/>
  <c r="AB213" i="1"/>
  <c r="AC213" i="1" s="1"/>
  <c r="AB212" i="1"/>
  <c r="AC212" i="1" s="1"/>
  <c r="AB211" i="1"/>
  <c r="AC211" i="1" s="1"/>
  <c r="AB210" i="1"/>
  <c r="AC210" i="1" s="1"/>
  <c r="AB209" i="1"/>
  <c r="AC209" i="1" s="1"/>
  <c r="AB206" i="1"/>
  <c r="AC206" i="1" s="1"/>
  <c r="AB204" i="1"/>
  <c r="AC204" i="1" s="1"/>
  <c r="AB203" i="1"/>
  <c r="AC203" i="1" s="1"/>
  <c r="AB202" i="1"/>
  <c r="AC202" i="1" s="1"/>
  <c r="AB201" i="1"/>
  <c r="AC201" i="1" s="1"/>
  <c r="AB200" i="1"/>
  <c r="AC200" i="1" s="1"/>
  <c r="AB199" i="1"/>
  <c r="AC199" i="1" s="1"/>
  <c r="AB198" i="1"/>
  <c r="AC198" i="1" s="1"/>
  <c r="AB197" i="1"/>
  <c r="AC197" i="1" s="1"/>
  <c r="AB196" i="1"/>
  <c r="AC196" i="1" s="1"/>
  <c r="AB195" i="1"/>
  <c r="AC195" i="1" s="1"/>
  <c r="AB194" i="1"/>
  <c r="AC194" i="1" s="1"/>
  <c r="AB193" i="1"/>
  <c r="AC193" i="1" s="1"/>
  <c r="AB192" i="1"/>
  <c r="AC192" i="1" s="1"/>
  <c r="AB191" i="1"/>
  <c r="AC191" i="1" s="1"/>
  <c r="AB190" i="1"/>
  <c r="AC190" i="1" s="1"/>
  <c r="AB188" i="1"/>
  <c r="AC188" i="1" s="1"/>
  <c r="AB187" i="1"/>
  <c r="AC187" i="1" s="1"/>
  <c r="AB186" i="1"/>
  <c r="AC186" i="1" s="1"/>
  <c r="AB185" i="1"/>
  <c r="AC185" i="1" s="1"/>
  <c r="AB184" i="1"/>
  <c r="AC184" i="1" s="1"/>
  <c r="AB183" i="1"/>
  <c r="AC183" i="1" s="1"/>
  <c r="AB181" i="1"/>
  <c r="AC181" i="1" s="1"/>
  <c r="AB180" i="1"/>
  <c r="AC180" i="1" s="1"/>
  <c r="AB179" i="1"/>
  <c r="AC179" i="1" s="1"/>
  <c r="AB177" i="1"/>
  <c r="AC177" i="1" s="1"/>
  <c r="AB176" i="1"/>
  <c r="AC176" i="1" s="1"/>
  <c r="AB175" i="1"/>
  <c r="AC175" i="1" s="1"/>
  <c r="AB174" i="1"/>
  <c r="AC174" i="1" s="1"/>
  <c r="AB173" i="1"/>
  <c r="AC173" i="1" s="1"/>
  <c r="AB172" i="1"/>
  <c r="AC172" i="1" s="1"/>
  <c r="AB168" i="1"/>
  <c r="AC168" i="1" s="1"/>
  <c r="AB166" i="1"/>
  <c r="AC166" i="1" s="1"/>
  <c r="AB163" i="1"/>
  <c r="AC163" i="1" s="1"/>
  <c r="AB155" i="1"/>
  <c r="AC155" i="1" s="1"/>
  <c r="AB129" i="1"/>
  <c r="AC129" i="1" s="1"/>
  <c r="AB128" i="1"/>
  <c r="AC128" i="1" s="1"/>
  <c r="AB127" i="1"/>
  <c r="AC127" i="1" s="1"/>
  <c r="AB126" i="1"/>
  <c r="AC126" i="1" s="1"/>
  <c r="AB122" i="1"/>
  <c r="AC122" i="1" s="1"/>
  <c r="AB120" i="1"/>
  <c r="AC120" i="1" s="1"/>
  <c r="AB119" i="1"/>
  <c r="AC119" i="1" s="1"/>
  <c r="AC118" i="1"/>
  <c r="AC117" i="1"/>
  <c r="AB114" i="1"/>
  <c r="AC114" i="1" s="1"/>
  <c r="AB125" i="1"/>
  <c r="AC125" i="1" s="1"/>
  <c r="AB124" i="1"/>
  <c r="AC124" i="1" s="1"/>
  <c r="AB123" i="1"/>
  <c r="AC123" i="1" s="1"/>
  <c r="AB121" i="1"/>
  <c r="AC121" i="1" s="1"/>
  <c r="AB116" i="1"/>
  <c r="AC116" i="1" s="1"/>
  <c r="AB115" i="1"/>
  <c r="AC115" i="1" s="1"/>
  <c r="AB113" i="1"/>
  <c r="AC113" i="1" s="1"/>
  <c r="AB112" i="1"/>
  <c r="AC112" i="1" s="1"/>
  <c r="AB111" i="1"/>
  <c r="AC111" i="1" s="1"/>
  <c r="AB110" i="1"/>
  <c r="AC110" i="1" s="1"/>
  <c r="AB109" i="1"/>
  <c r="AC109" i="1" s="1"/>
  <c r="AB108" i="1"/>
  <c r="AC108" i="1" s="1"/>
  <c r="AB107" i="1"/>
  <c r="AC107" i="1" s="1"/>
  <c r="AB106" i="1"/>
  <c r="AC106" i="1" s="1"/>
  <c r="AB105" i="1"/>
  <c r="AC105" i="1" s="1"/>
  <c r="AB104" i="1"/>
  <c r="AC104" i="1" s="1"/>
  <c r="AB103" i="1"/>
  <c r="AC103" i="1" s="1"/>
  <c r="AB102" i="1"/>
  <c r="AC102" i="1" s="1"/>
  <c r="AB100" i="1"/>
  <c r="AC100" i="1" s="1"/>
  <c r="AB99" i="1"/>
  <c r="AC99" i="1" s="1"/>
  <c r="AC97" i="1"/>
  <c r="AC96" i="1"/>
  <c r="AB94" i="1"/>
  <c r="AC94" i="1" s="1"/>
  <c r="AB93" i="1"/>
  <c r="AC93" i="1" s="1"/>
  <c r="AC92" i="1"/>
  <c r="AB91" i="1"/>
  <c r="AC91" i="1" s="1"/>
  <c r="AB90" i="1"/>
  <c r="AC90" i="1" s="1"/>
  <c r="AB89" i="1"/>
  <c r="AC89" i="1" s="1"/>
  <c r="AB58" i="1"/>
  <c r="AC58" i="1" s="1"/>
  <c r="AB55" i="1"/>
  <c r="AC55" i="1" s="1"/>
  <c r="AC54" i="1"/>
  <c r="AB53" i="1"/>
  <c r="AC53" i="1" s="1"/>
  <c r="AB52" i="1"/>
  <c r="AC52" i="1" s="1"/>
  <c r="AB50" i="1"/>
  <c r="AC50" i="1" s="1"/>
  <c r="AB49" i="1"/>
  <c r="AC49" i="1" s="1"/>
  <c r="AB48" i="1"/>
  <c r="AC48" i="1" s="1"/>
  <c r="AB47" i="1"/>
  <c r="AC47" i="1" s="1"/>
  <c r="AB46" i="1"/>
  <c r="AC46" i="1" s="1"/>
  <c r="AC44" i="1"/>
  <c r="AB43" i="1"/>
  <c r="AC43" i="1" s="1"/>
  <c r="AB39" i="1"/>
  <c r="AC39" i="1" s="1"/>
  <c r="AB38" i="1"/>
  <c r="AC38" i="1" s="1"/>
  <c r="AB37" i="1"/>
  <c r="AC37" i="1" s="1"/>
  <c r="AB36" i="1"/>
  <c r="AC36" i="1" s="1"/>
  <c r="AB34" i="1"/>
  <c r="AC34" i="1" s="1"/>
  <c r="AB33" i="1"/>
  <c r="AC33" i="1" s="1"/>
  <c r="AB32" i="1"/>
  <c r="AC32" i="1" s="1"/>
  <c r="AB31" i="1"/>
  <c r="AC31" i="1" s="1"/>
  <c r="AB27" i="1"/>
  <c r="AC27" i="1" s="1"/>
  <c r="AB17" i="1"/>
  <c r="AC17" i="1" s="1"/>
  <c r="AB12" i="1"/>
  <c r="AC12" i="1" s="1"/>
  <c r="AB10" i="1"/>
  <c r="AC10" i="1" s="1"/>
  <c r="AC6" i="1"/>
  <c r="W256" i="1"/>
  <c r="W249" i="1"/>
  <c r="W248" i="1"/>
  <c r="W241" i="1"/>
  <c r="W240" i="1"/>
  <c r="W239" i="1"/>
  <c r="W237" i="1"/>
  <c r="W235" i="1"/>
  <c r="W234" i="1"/>
  <c r="W233" i="1"/>
  <c r="W232" i="1"/>
  <c r="W230" i="1"/>
  <c r="W228" i="1"/>
  <c r="W227" i="1"/>
  <c r="W226" i="1"/>
  <c r="W225" i="1"/>
  <c r="W216" i="1"/>
  <c r="W214" i="1"/>
  <c r="W213" i="1"/>
  <c r="W212" i="1"/>
  <c r="W211" i="1"/>
  <c r="W210" i="1"/>
  <c r="W209" i="1"/>
  <c r="W206" i="1"/>
  <c r="W204" i="1"/>
  <c r="W203" i="1"/>
  <c r="W202" i="1"/>
  <c r="W201" i="1"/>
  <c r="W200" i="1"/>
  <c r="W199" i="1"/>
  <c r="W198" i="1"/>
  <c r="W197" i="1"/>
  <c r="W196" i="1"/>
  <c r="W195" i="1"/>
  <c r="W194" i="1"/>
  <c r="W193" i="1"/>
  <c r="W192" i="1"/>
  <c r="W191" i="1"/>
  <c r="W190" i="1"/>
  <c r="W188" i="1"/>
  <c r="W187" i="1"/>
  <c r="W186" i="1"/>
  <c r="W185" i="1"/>
  <c r="W184" i="1"/>
  <c r="W183" i="1"/>
  <c r="W181" i="1"/>
  <c r="W180" i="1"/>
  <c r="W179" i="1"/>
  <c r="W177" i="1"/>
  <c r="W176" i="1"/>
  <c r="W175" i="1"/>
  <c r="W174" i="1"/>
  <c r="W173" i="1"/>
  <c r="W172" i="1"/>
  <c r="W168" i="1"/>
  <c r="W166" i="1"/>
  <c r="W163" i="1"/>
  <c r="W155" i="1"/>
  <c r="W135" i="1"/>
  <c r="W133" i="1"/>
  <c r="W131" i="1"/>
  <c r="W129" i="1"/>
  <c r="W128" i="1"/>
  <c r="W127" i="1"/>
  <c r="W126" i="1"/>
  <c r="W120" i="1"/>
  <c r="W119" i="1"/>
  <c r="W118" i="1"/>
  <c r="W117" i="1"/>
  <c r="W125" i="1"/>
  <c r="W124" i="1"/>
  <c r="W123" i="1"/>
  <c r="W121" i="1"/>
  <c r="W116" i="1"/>
  <c r="W115" i="1"/>
  <c r="W113" i="1"/>
  <c r="W112" i="1"/>
  <c r="W111" i="1"/>
  <c r="W110" i="1"/>
  <c r="W109" i="1"/>
  <c r="W108" i="1"/>
  <c r="W107" i="1"/>
  <c r="W106" i="1"/>
  <c r="W105" i="1"/>
  <c r="W104" i="1"/>
  <c r="W103" i="1"/>
  <c r="W102" i="1"/>
  <c r="W100" i="1"/>
  <c r="W99" i="1"/>
  <c r="W97" i="1"/>
  <c r="W96" i="1"/>
  <c r="W94" i="1"/>
  <c r="W93" i="1"/>
  <c r="W92" i="1"/>
  <c r="W91" i="1"/>
  <c r="W90" i="1"/>
  <c r="W89" i="1"/>
  <c r="W55" i="1"/>
  <c r="W54" i="1"/>
  <c r="W53" i="1"/>
  <c r="W52" i="1"/>
  <c r="W50" i="1"/>
  <c r="W49" i="1"/>
  <c r="W48" i="1"/>
  <c r="W47" i="1"/>
  <c r="W46" i="1"/>
  <c r="W44" i="1"/>
  <c r="W43" i="1"/>
  <c r="W39" i="1"/>
  <c r="W38" i="1"/>
  <c r="W37" i="1"/>
  <c r="W36" i="1"/>
  <c r="W34" i="1"/>
  <c r="W33" i="1"/>
  <c r="W32" i="1"/>
  <c r="W31" i="1"/>
  <c r="W27" i="1"/>
  <c r="W17" i="1"/>
  <c r="W12" i="1"/>
  <c r="W10" i="1"/>
  <c r="W6" i="1"/>
  <c r="Z90" i="1" l="1"/>
  <c r="AJ90" i="1" s="1"/>
  <c r="AG90" i="1"/>
  <c r="AG232" i="1"/>
  <c r="AG31" i="1"/>
  <c r="AG43" i="1"/>
  <c r="AG106" i="1"/>
  <c r="AG201" i="1"/>
  <c r="AG224" i="1"/>
  <c r="AG37" i="1"/>
  <c r="AG174" i="1"/>
  <c r="AG54" i="1"/>
  <c r="AG190" i="1"/>
  <c r="AG225" i="1"/>
  <c r="AG199" i="1"/>
  <c r="AG235" i="1"/>
  <c r="AG194" i="1"/>
  <c r="AG34" i="1"/>
  <c r="AG249" i="1"/>
  <c r="AG97" i="1"/>
  <c r="AG186" i="1"/>
  <c r="AG48" i="1"/>
  <c r="AG102" i="1"/>
  <c r="Z228" i="1"/>
  <c r="AA94" i="1"/>
  <c r="AD94" i="1" s="1"/>
  <c r="Z47" i="1"/>
  <c r="AJ47" i="1" s="1"/>
  <c r="Z186" i="1"/>
  <c r="Z221" i="1"/>
  <c r="AJ221" i="1" s="1"/>
  <c r="Z55" i="1"/>
  <c r="AA55" i="1" s="1"/>
  <c r="AD55" i="1" s="1"/>
  <c r="AQ55" i="1" s="1"/>
  <c r="AR55" i="1" s="1"/>
  <c r="AS55" i="1" s="1"/>
  <c r="Z58" i="1"/>
  <c r="AJ58" i="1" s="1"/>
  <c r="Z227" i="1"/>
  <c r="AJ227" i="1" s="1"/>
  <c r="Z39" i="1"/>
  <c r="AA39" i="1" s="1"/>
  <c r="AD39" i="1" s="1"/>
  <c r="AQ39" i="1" s="1"/>
  <c r="Z126" i="1"/>
  <c r="AJ126" i="1" s="1"/>
  <c r="Z216" i="1"/>
  <c r="AA216" i="1" s="1"/>
  <c r="AD216" i="1" s="1"/>
  <c r="AQ216" i="1" s="1"/>
  <c r="AR216" i="1" s="1"/>
  <c r="AS216" i="1" s="1"/>
  <c r="AT216" i="1" s="1"/>
  <c r="Z105" i="1"/>
  <c r="AA105" i="1" s="1"/>
  <c r="AD105" i="1" s="1"/>
  <c r="Z113" i="1"/>
  <c r="AA113" i="1" s="1"/>
  <c r="AD113" i="1" s="1"/>
  <c r="AQ113" i="1" s="1"/>
  <c r="AR113" i="1" s="1"/>
  <c r="Z125" i="1"/>
  <c r="AA125" i="1" s="1"/>
  <c r="AD125" i="1" s="1"/>
  <c r="Z209" i="1"/>
  <c r="AA209" i="1" s="1"/>
  <c r="AD209" i="1" s="1"/>
  <c r="AQ209" i="1" s="1"/>
  <c r="AA89" i="1"/>
  <c r="AD89" i="1" s="1"/>
  <c r="Z106" i="1"/>
  <c r="Z187" i="1"/>
  <c r="AA187" i="1" s="1"/>
  <c r="AD187" i="1" s="1"/>
  <c r="AQ187" i="1" s="1"/>
  <c r="Z17" i="1"/>
  <c r="AA17" i="1" s="1"/>
  <c r="AD17" i="1" s="1"/>
  <c r="Z48" i="1"/>
  <c r="Z97" i="1"/>
  <c r="Z107" i="1"/>
  <c r="Z155" i="1"/>
  <c r="AA155" i="1" s="1"/>
  <c r="AD155" i="1" s="1"/>
  <c r="AQ155" i="1" s="1"/>
  <c r="Z188" i="1"/>
  <c r="AA188" i="1" s="1"/>
  <c r="AD188" i="1" s="1"/>
  <c r="AQ188" i="1" s="1"/>
  <c r="Z210" i="1"/>
  <c r="AA210" i="1" s="1"/>
  <c r="AD210" i="1" s="1"/>
  <c r="AQ210" i="1" s="1"/>
  <c r="Z230" i="1"/>
  <c r="Z248" i="1"/>
  <c r="AJ248" i="1" s="1"/>
  <c r="Z177" i="1"/>
  <c r="AA177" i="1" s="1"/>
  <c r="AD177" i="1" s="1"/>
  <c r="AQ177" i="1" s="1"/>
  <c r="Z235" i="1"/>
  <c r="Z43" i="1"/>
  <c r="Z200" i="1"/>
  <c r="AA200" i="1" s="1"/>
  <c r="AD200" i="1" s="1"/>
  <c r="AQ200" i="1" s="1"/>
  <c r="Z114" i="1"/>
  <c r="AJ114" i="1" s="1"/>
  <c r="Z44" i="1"/>
  <c r="AJ44" i="1" s="1"/>
  <c r="Z201" i="1"/>
  <c r="Z163" i="1"/>
  <c r="AA163" i="1" s="1"/>
  <c r="AD163" i="1" s="1"/>
  <c r="Z249" i="1"/>
  <c r="Z31" i="1"/>
  <c r="Z166" i="1"/>
  <c r="AA166" i="1" s="1"/>
  <c r="AD166" i="1" s="1"/>
  <c r="Z195" i="1"/>
  <c r="AJ195" i="1" s="1"/>
  <c r="Z179" i="1"/>
  <c r="AA179" i="1" s="1"/>
  <c r="AD179" i="1" s="1"/>
  <c r="AQ179" i="1" s="1"/>
  <c r="AR179" i="1" s="1"/>
  <c r="Z237" i="1"/>
  <c r="AJ237" i="1" s="1"/>
  <c r="Z117" i="1"/>
  <c r="AJ117" i="1" s="1"/>
  <c r="Z49" i="1"/>
  <c r="Z127" i="1"/>
  <c r="AJ127" i="1" s="1"/>
  <c r="Z211" i="1"/>
  <c r="AA211" i="1" s="1"/>
  <c r="AD211" i="1" s="1"/>
  <c r="AQ211" i="1" s="1"/>
  <c r="Z232" i="1"/>
  <c r="AJ232" i="1" s="1"/>
  <c r="Z32" i="1"/>
  <c r="Z176" i="1"/>
  <c r="AA176" i="1" s="1"/>
  <c r="AD176" i="1" s="1"/>
  <c r="AQ176" i="1" s="1"/>
  <c r="Z196" i="1"/>
  <c r="AA196" i="1" s="1"/>
  <c r="AD196" i="1" s="1"/>
  <c r="AQ196" i="1" s="1"/>
  <c r="Z220" i="1"/>
  <c r="AJ220" i="1" s="1"/>
  <c r="Z50" i="1"/>
  <c r="AJ50" i="1" s="1"/>
  <c r="Z197" i="1"/>
  <c r="AJ197" i="1" s="1"/>
  <c r="Z34" i="1"/>
  <c r="Z52" i="1"/>
  <c r="AJ52" i="1" s="1"/>
  <c r="BC52" i="1" s="1"/>
  <c r="Z92" i="1"/>
  <c r="AJ92" i="1" s="1"/>
  <c r="Z100" i="1"/>
  <c r="AJ100" i="1" s="1"/>
  <c r="Z109" i="1"/>
  <c r="AJ109" i="1" s="1"/>
  <c r="Z116" i="1"/>
  <c r="AJ116" i="1" s="1"/>
  <c r="Z118" i="1"/>
  <c r="AJ118" i="1" s="1"/>
  <c r="Z129" i="1"/>
  <c r="AJ129" i="1" s="1"/>
  <c r="Z172" i="1"/>
  <c r="AJ172" i="1" s="1"/>
  <c r="BC172" i="1" s="1"/>
  <c r="Z181" i="1"/>
  <c r="AJ181" i="1" s="1"/>
  <c r="Z191" i="1"/>
  <c r="AJ191" i="1" s="1"/>
  <c r="Z203" i="1"/>
  <c r="AJ203" i="1" s="1"/>
  <c r="Z213" i="1"/>
  <c r="AJ213" i="1" s="1"/>
  <c r="Z223" i="1"/>
  <c r="Z233" i="1"/>
  <c r="AJ233" i="1" s="1"/>
  <c r="Z239" i="1"/>
  <c r="AJ239" i="1" s="1"/>
  <c r="Z33" i="1"/>
  <c r="AJ33" i="1" s="1"/>
  <c r="Z91" i="1"/>
  <c r="AJ91" i="1" s="1"/>
  <c r="Z115" i="1"/>
  <c r="AJ115" i="1" s="1"/>
  <c r="Z168" i="1"/>
  <c r="AJ168" i="1" s="1"/>
  <c r="BC168" i="1" s="1"/>
  <c r="Z190" i="1"/>
  <c r="Z202" i="1"/>
  <c r="AJ202" i="1" s="1"/>
  <c r="Z212" i="1"/>
  <c r="AJ212" i="1" s="1"/>
  <c r="Z6" i="1"/>
  <c r="AJ6" i="1" s="1"/>
  <c r="AK6" i="1" s="1"/>
  <c r="Z36" i="1"/>
  <c r="AJ36" i="1" s="1"/>
  <c r="BC36" i="1" s="1"/>
  <c r="Z93" i="1"/>
  <c r="AJ93" i="1" s="1"/>
  <c r="BC93" i="1" s="1"/>
  <c r="Z102" i="1"/>
  <c r="Z110" i="1"/>
  <c r="AJ110" i="1" s="1"/>
  <c r="BC110" i="1" s="1"/>
  <c r="Z121" i="1"/>
  <c r="AJ121" i="1" s="1"/>
  <c r="Z119" i="1"/>
  <c r="AJ119" i="1" s="1"/>
  <c r="Z131" i="1"/>
  <c r="AJ131" i="1" s="1"/>
  <c r="Z173" i="1"/>
  <c r="AJ173" i="1" s="1"/>
  <c r="Z183" i="1"/>
  <c r="AJ183" i="1" s="1"/>
  <c r="BC183" i="1" s="1"/>
  <c r="Z192" i="1"/>
  <c r="AJ192" i="1" s="1"/>
  <c r="Z198" i="1"/>
  <c r="AJ198" i="1" s="1"/>
  <c r="Z204" i="1"/>
  <c r="AJ204" i="1" s="1"/>
  <c r="Z214" i="1"/>
  <c r="AJ214" i="1" s="1"/>
  <c r="Z224" i="1"/>
  <c r="Z234" i="1"/>
  <c r="AJ234" i="1" s="1"/>
  <c r="Z240" i="1"/>
  <c r="AJ240" i="1" s="1"/>
  <c r="Z99" i="1"/>
  <c r="AJ99" i="1" s="1"/>
  <c r="BC99" i="1" s="1"/>
  <c r="Z128" i="1"/>
  <c r="AJ128" i="1" s="1"/>
  <c r="Z180" i="1"/>
  <c r="AJ180" i="1" s="1"/>
  <c r="Z10" i="1"/>
  <c r="AA10" i="1" s="1"/>
  <c r="AD10" i="1" s="1"/>
  <c r="Z37" i="1"/>
  <c r="Z53" i="1"/>
  <c r="Z103" i="1"/>
  <c r="AJ103" i="1" s="1"/>
  <c r="Z111" i="1"/>
  <c r="Z123" i="1"/>
  <c r="AJ123" i="1" s="1"/>
  <c r="Z120" i="1"/>
  <c r="AJ120" i="1" s="1"/>
  <c r="Z133" i="1"/>
  <c r="AJ133" i="1" s="1"/>
  <c r="Z174" i="1"/>
  <c r="Z184" i="1"/>
  <c r="AJ184" i="1" s="1"/>
  <c r="Z193" i="1"/>
  <c r="AJ193" i="1" s="1"/>
  <c r="Z199" i="1"/>
  <c r="Z206" i="1"/>
  <c r="AA206" i="1" s="1"/>
  <c r="AD206" i="1" s="1"/>
  <c r="AQ206" i="1" s="1"/>
  <c r="Z225" i="1"/>
  <c r="Z241" i="1"/>
  <c r="AJ241" i="1" s="1"/>
  <c r="Z256" i="1"/>
  <c r="AJ256" i="1" s="1"/>
  <c r="Z108" i="1"/>
  <c r="AJ108" i="1" s="1"/>
  <c r="AJ222" i="1"/>
  <c r="Z12" i="1"/>
  <c r="AJ12" i="1" s="1"/>
  <c r="Z38" i="1"/>
  <c r="Z46" i="1"/>
  <c r="AJ46" i="1" s="1"/>
  <c r="BC46" i="1" s="1"/>
  <c r="Z54" i="1"/>
  <c r="Z96" i="1"/>
  <c r="Z104" i="1"/>
  <c r="AJ104" i="1" s="1"/>
  <c r="Z112" i="1"/>
  <c r="Z124" i="1"/>
  <c r="Z122" i="1"/>
  <c r="Z135" i="1"/>
  <c r="AJ135" i="1" s="1"/>
  <c r="Z175" i="1"/>
  <c r="Z185" i="1"/>
  <c r="AJ185" i="1" s="1"/>
  <c r="Z194" i="1"/>
  <c r="Z226" i="1"/>
  <c r="AJ226" i="1" s="1"/>
  <c r="AA222" i="1"/>
  <c r="AD222" i="1" s="1"/>
  <c r="AK241" i="1" l="1"/>
  <c r="AK239" i="1"/>
  <c r="BC256" i="1"/>
  <c r="AK256" i="1"/>
  <c r="AK257" i="1"/>
  <c r="AK258" i="1"/>
  <c r="AK240" i="1"/>
  <c r="AK243" i="1"/>
  <c r="AK244" i="1"/>
  <c r="AK242" i="1"/>
  <c r="BD216" i="1"/>
  <c r="AR187" i="1"/>
  <c r="AA90" i="1"/>
  <c r="AD90" i="1" s="1"/>
  <c r="AR176" i="1"/>
  <c r="AR209" i="1"/>
  <c r="AR155" i="1"/>
  <c r="AS155" i="1" s="1"/>
  <c r="AT155" i="1" s="1"/>
  <c r="BD155" i="1" s="1"/>
  <c r="AA230" i="1"/>
  <c r="AD230" i="1" s="1"/>
  <c r="AJ230" i="1"/>
  <c r="AK90" i="1"/>
  <c r="AK59" i="1"/>
  <c r="AK57" i="1"/>
  <c r="AK93" i="1"/>
  <c r="AJ225" i="1"/>
  <c r="BC225" i="1" s="1"/>
  <c r="AA201" i="1"/>
  <c r="AD201" i="1" s="1"/>
  <c r="AQ201" i="1" s="1"/>
  <c r="AJ31" i="1"/>
  <c r="BC31" i="1" s="1"/>
  <c r="AJ194" i="1"/>
  <c r="AJ174" i="1"/>
  <c r="AJ102" i="1"/>
  <c r="AJ48" i="1"/>
  <c r="AJ199" i="1"/>
  <c r="AJ190" i="1"/>
  <c r="BC190" i="1" s="1"/>
  <c r="AJ34" i="1"/>
  <c r="AJ249" i="1"/>
  <c r="AK249" i="1" s="1"/>
  <c r="AJ43" i="1"/>
  <c r="AJ186" i="1"/>
  <c r="AJ37" i="1"/>
  <c r="AA235" i="1"/>
  <c r="AD235" i="1" s="1"/>
  <c r="AA228" i="1"/>
  <c r="AD228" i="1" s="1"/>
  <c r="AK91" i="1"/>
  <c r="AK168" i="1"/>
  <c r="AK170" i="1"/>
  <c r="AK169" i="1"/>
  <c r="AK8" i="1"/>
  <c r="AK7" i="1"/>
  <c r="AA233" i="1"/>
  <c r="AD233" i="1" s="1"/>
  <c r="AA47" i="1"/>
  <c r="AD47" i="1" s="1"/>
  <c r="AQ47" i="1" s="1"/>
  <c r="AA186" i="1"/>
  <c r="AD186" i="1" s="1"/>
  <c r="AQ186" i="1" s="1"/>
  <c r="BC6" i="1"/>
  <c r="AJ216" i="1"/>
  <c r="AJ55" i="1"/>
  <c r="AA221" i="1"/>
  <c r="AD221" i="1" s="1"/>
  <c r="AA58" i="1"/>
  <c r="AD58" i="1" s="1"/>
  <c r="AJ125" i="1"/>
  <c r="AJ39" i="1"/>
  <c r="AJ209" i="1"/>
  <c r="BC209" i="1" s="1"/>
  <c r="AA227" i="1"/>
  <c r="AD227" i="1" s="1"/>
  <c r="AQ227" i="1" s="1"/>
  <c r="AJ113" i="1"/>
  <c r="AA126" i="1"/>
  <c r="AD126" i="1" s="1"/>
  <c r="AJ105" i="1"/>
  <c r="AK92" i="1"/>
  <c r="AJ155" i="1"/>
  <c r="AK155" i="1" s="1"/>
  <c r="AA43" i="1"/>
  <c r="AD43" i="1" s="1"/>
  <c r="AQ43" i="1" s="1"/>
  <c r="AJ211" i="1"/>
  <c r="AA91" i="1"/>
  <c r="AD91" i="1" s="1"/>
  <c r="AJ235" i="1"/>
  <c r="AA183" i="1"/>
  <c r="AD183" i="1" s="1"/>
  <c r="AQ183" i="1" s="1"/>
  <c r="AJ201" i="1"/>
  <c r="AA99" i="1"/>
  <c r="AD99" i="1" s="1"/>
  <c r="AQ99" i="1" s="1"/>
  <c r="AR99" i="1" s="1"/>
  <c r="AS99" i="1" s="1"/>
  <c r="AJ166" i="1"/>
  <c r="AJ210" i="1"/>
  <c r="AJ17" i="1"/>
  <c r="AA32" i="1"/>
  <c r="AD32" i="1" s="1"/>
  <c r="AJ188" i="1"/>
  <c r="AA195" i="1"/>
  <c r="AD195" i="1" s="1"/>
  <c r="AQ195" i="1" s="1"/>
  <c r="AA220" i="1"/>
  <c r="AD220" i="1" s="1"/>
  <c r="AJ163" i="1"/>
  <c r="AA117" i="1"/>
  <c r="AD117" i="1" s="1"/>
  <c r="AA249" i="1"/>
  <c r="AD249" i="1" s="1"/>
  <c r="AA6" i="1"/>
  <c r="AD6" i="1" s="1"/>
  <c r="AQ6" i="1" s="1"/>
  <c r="AR6" i="1" s="1"/>
  <c r="AS6" i="1" s="1"/>
  <c r="AA225" i="1"/>
  <c r="AD225" i="1" s="1"/>
  <c r="AQ225" i="1" s="1"/>
  <c r="AR225" i="1" s="1"/>
  <c r="AA256" i="1"/>
  <c r="AD256" i="1" s="1"/>
  <c r="AQ256" i="1" s="1"/>
  <c r="AR256" i="1" s="1"/>
  <c r="AJ200" i="1"/>
  <c r="AJ187" i="1"/>
  <c r="AJ107" i="1"/>
  <c r="AA107" i="1"/>
  <c r="AD107" i="1" s="1"/>
  <c r="AA180" i="1"/>
  <c r="AD180" i="1" s="1"/>
  <c r="AQ180" i="1" s="1"/>
  <c r="AR180" i="1" s="1"/>
  <c r="AA50" i="1"/>
  <c r="AD50" i="1" s="1"/>
  <c r="AQ50" i="1" s="1"/>
  <c r="AA110" i="1"/>
  <c r="AD110" i="1" s="1"/>
  <c r="AJ196" i="1"/>
  <c r="AA44" i="1"/>
  <c r="AD44" i="1" s="1"/>
  <c r="AQ44" i="1" s="1"/>
  <c r="AJ106" i="1"/>
  <c r="AA106" i="1"/>
  <c r="AD106" i="1" s="1"/>
  <c r="AA31" i="1"/>
  <c r="AD31" i="1" s="1"/>
  <c r="AQ31" i="1" s="1"/>
  <c r="AA100" i="1"/>
  <c r="AD100" i="1" s="1"/>
  <c r="AJ49" i="1"/>
  <c r="AA49" i="1"/>
  <c r="AD49" i="1" s="1"/>
  <c r="AQ49" i="1" s="1"/>
  <c r="AA114" i="1"/>
  <c r="AD114" i="1" s="1"/>
  <c r="AA119" i="1"/>
  <c r="AD119" i="1" s="1"/>
  <c r="AA239" i="1"/>
  <c r="AD239" i="1" s="1"/>
  <c r="AJ177" i="1"/>
  <c r="AA237" i="1"/>
  <c r="AD237" i="1" s="1"/>
  <c r="AA115" i="1"/>
  <c r="AD115" i="1" s="1"/>
  <c r="AQ115" i="1" s="1"/>
  <c r="AA248" i="1"/>
  <c r="AD248" i="1" s="1"/>
  <c r="AA97" i="1"/>
  <c r="AD97" i="1" s="1"/>
  <c r="AA174" i="1"/>
  <c r="AD174" i="1" s="1"/>
  <c r="AQ174" i="1" s="1"/>
  <c r="AA172" i="1"/>
  <c r="AD172" i="1" s="1"/>
  <c r="AQ172" i="1" s="1"/>
  <c r="AA168" i="1"/>
  <c r="AD168" i="1" s="1"/>
  <c r="AQ168" i="1" s="1"/>
  <c r="AA92" i="1"/>
  <c r="AD92" i="1" s="1"/>
  <c r="AA121" i="1"/>
  <c r="AD121" i="1" s="1"/>
  <c r="AQ121" i="1" s="1"/>
  <c r="AR121" i="1" s="1"/>
  <c r="AA223" i="1"/>
  <c r="AD223" i="1" s="1"/>
  <c r="AA204" i="1"/>
  <c r="AD204" i="1" s="1"/>
  <c r="AQ204" i="1" s="1"/>
  <c r="AA102" i="1"/>
  <c r="AD102" i="1" s="1"/>
  <c r="AJ179" i="1"/>
  <c r="AJ176" i="1"/>
  <c r="AA181" i="1"/>
  <c r="AD181" i="1" s="1"/>
  <c r="AQ181" i="1" s="1"/>
  <c r="AR181" i="1" s="1"/>
  <c r="AA198" i="1"/>
  <c r="AD198" i="1" s="1"/>
  <c r="AQ198" i="1" s="1"/>
  <c r="AA232" i="1"/>
  <c r="AD232" i="1" s="1"/>
  <c r="AA108" i="1"/>
  <c r="AD108" i="1" s="1"/>
  <c r="AA192" i="1"/>
  <c r="AD192" i="1" s="1"/>
  <c r="AQ192" i="1" s="1"/>
  <c r="AA36" i="1"/>
  <c r="AD36" i="1" s="1"/>
  <c r="AQ36" i="1" s="1"/>
  <c r="AA48" i="1"/>
  <c r="AD48" i="1" s="1"/>
  <c r="AQ48" i="1" s="1"/>
  <c r="AA127" i="1"/>
  <c r="AD127" i="1" s="1"/>
  <c r="AQ127" i="1" s="1"/>
  <c r="AA129" i="1"/>
  <c r="AD129" i="1" s="1"/>
  <c r="AA118" i="1"/>
  <c r="AD118" i="1" s="1"/>
  <c r="AQ118" i="1" s="1"/>
  <c r="AJ206" i="1"/>
  <c r="AA193" i="1"/>
  <c r="AD193" i="1" s="1"/>
  <c r="AQ193" i="1" s="1"/>
  <c r="AA34" i="1"/>
  <c r="AD34" i="1" s="1"/>
  <c r="AJ10" i="1"/>
  <c r="AA224" i="1"/>
  <c r="AD224" i="1" s="1"/>
  <c r="AA184" i="1"/>
  <c r="AD184" i="1" s="1"/>
  <c r="AQ184" i="1" s="1"/>
  <c r="AA191" i="1"/>
  <c r="AD191" i="1" s="1"/>
  <c r="AQ191" i="1" s="1"/>
  <c r="AA109" i="1"/>
  <c r="AD109" i="1" s="1"/>
  <c r="AA12" i="1"/>
  <c r="AD12" i="1" s="1"/>
  <c r="AA212" i="1"/>
  <c r="AD212" i="1" s="1"/>
  <c r="AQ212" i="1" s="1"/>
  <c r="AR211" i="1" s="1"/>
  <c r="AA128" i="1"/>
  <c r="AD128" i="1" s="1"/>
  <c r="AA214" i="1"/>
  <c r="AD214" i="1" s="1"/>
  <c r="AQ214" i="1" s="1"/>
  <c r="AA131" i="1"/>
  <c r="AD131" i="1" s="1"/>
  <c r="AJ54" i="1"/>
  <c r="AA54" i="1"/>
  <c r="AD54" i="1" s="1"/>
  <c r="AA37" i="1"/>
  <c r="AD37" i="1" s="1"/>
  <c r="AQ37" i="1" s="1"/>
  <c r="AA194" i="1"/>
  <c r="AD194" i="1" s="1"/>
  <c r="AQ194" i="1" s="1"/>
  <c r="AA213" i="1"/>
  <c r="AD213" i="1" s="1"/>
  <c r="AQ213" i="1" s="1"/>
  <c r="AA202" i="1"/>
  <c r="AD202" i="1" s="1"/>
  <c r="AQ202" i="1" s="1"/>
  <c r="AA226" i="1"/>
  <c r="AD226" i="1" s="1"/>
  <c r="AA185" i="1"/>
  <c r="AD185" i="1" s="1"/>
  <c r="AQ185" i="1" s="1"/>
  <c r="AA133" i="1"/>
  <c r="AD133" i="1" s="1"/>
  <c r="AA104" i="1"/>
  <c r="AD104" i="1" s="1"/>
  <c r="AJ122" i="1"/>
  <c r="AA122" i="1"/>
  <c r="AD122" i="1" s="1"/>
  <c r="AA173" i="1"/>
  <c r="AD173" i="1" s="1"/>
  <c r="AQ173" i="1" s="1"/>
  <c r="AA197" i="1"/>
  <c r="AD197" i="1" s="1"/>
  <c r="AQ197" i="1" s="1"/>
  <c r="AA33" i="1"/>
  <c r="AD33" i="1" s="1"/>
  <c r="AQ33" i="1" s="1"/>
  <c r="AJ124" i="1"/>
  <c r="AA124" i="1"/>
  <c r="AD124" i="1" s="1"/>
  <c r="AQ124" i="1" s="1"/>
  <c r="AJ38" i="1"/>
  <c r="AA38" i="1"/>
  <c r="AD38" i="1" s="1"/>
  <c r="AQ38" i="1" s="1"/>
  <c r="AR38" i="1" s="1"/>
  <c r="AJ53" i="1"/>
  <c r="AA53" i="1"/>
  <c r="AD53" i="1" s="1"/>
  <c r="AQ53" i="1" s="1"/>
  <c r="AR53" i="1" s="1"/>
  <c r="AS53" i="1" s="1"/>
  <c r="AA123" i="1"/>
  <c r="AD123" i="1" s="1"/>
  <c r="AA103" i="1"/>
  <c r="AD103" i="1" s="1"/>
  <c r="AA96" i="1"/>
  <c r="AD96" i="1" s="1"/>
  <c r="AA120" i="1"/>
  <c r="AD120" i="1" s="1"/>
  <c r="AA52" i="1"/>
  <c r="AD52" i="1" s="1"/>
  <c r="AQ52" i="1" s="1"/>
  <c r="AR52" i="1" s="1"/>
  <c r="AS52" i="1" s="1"/>
  <c r="AA240" i="1"/>
  <c r="AD240" i="1" s="1"/>
  <c r="AJ175" i="1"/>
  <c r="AA175" i="1"/>
  <c r="AD175" i="1" s="1"/>
  <c r="AQ175" i="1" s="1"/>
  <c r="AA199" i="1"/>
  <c r="AD199" i="1" s="1"/>
  <c r="AQ199" i="1" s="1"/>
  <c r="AA203" i="1"/>
  <c r="AD203" i="1" s="1"/>
  <c r="AQ203" i="1" s="1"/>
  <c r="AA234" i="1"/>
  <c r="AD234" i="1" s="1"/>
  <c r="AA93" i="1"/>
  <c r="AD93" i="1" s="1"/>
  <c r="AQ93" i="1" s="1"/>
  <c r="AR93" i="1" s="1"/>
  <c r="AS93" i="1" s="1"/>
  <c r="AT93" i="1" s="1"/>
  <c r="BD93" i="1" s="1"/>
  <c r="AJ111" i="1"/>
  <c r="AA111" i="1"/>
  <c r="AD111" i="1" s="1"/>
  <c r="AA116" i="1"/>
  <c r="AD116" i="1" s="1"/>
  <c r="AA190" i="1"/>
  <c r="AD190" i="1" s="1"/>
  <c r="AQ190" i="1" s="1"/>
  <c r="AJ112" i="1"/>
  <c r="AA112" i="1"/>
  <c r="AD112" i="1" s="1"/>
  <c r="AA241" i="1"/>
  <c r="AD241" i="1" s="1"/>
  <c r="AA46" i="1"/>
  <c r="AD46" i="1" s="1"/>
  <c r="AQ46" i="1" s="1"/>
  <c r="AA135" i="1"/>
  <c r="AD135" i="1" s="1"/>
  <c r="AL27" i="1"/>
  <c r="AQ110" i="1" l="1"/>
  <c r="AR110" i="1" s="1"/>
  <c r="AS110" i="1" s="1"/>
  <c r="AQ248" i="1"/>
  <c r="AR246" i="1" s="1"/>
  <c r="AS246" i="1" s="1"/>
  <c r="AT246" i="1" s="1"/>
  <c r="BD246" i="1" s="1"/>
  <c r="AK17" i="1"/>
  <c r="AK18" i="1"/>
  <c r="AK23" i="1"/>
  <c r="AK22" i="1"/>
  <c r="AK19" i="1"/>
  <c r="AK20" i="1"/>
  <c r="AK21" i="1"/>
  <c r="AK24" i="1"/>
  <c r="AK127" i="1"/>
  <c r="AK246" i="1"/>
  <c r="AR213" i="1"/>
  <c r="AS209" i="1" s="1"/>
  <c r="AT209" i="1" s="1"/>
  <c r="AS225" i="1"/>
  <c r="AT225" i="1" s="1"/>
  <c r="BD225" i="1" s="1"/>
  <c r="AR192" i="1"/>
  <c r="AQ233" i="1"/>
  <c r="AR233" i="1" s="1"/>
  <c r="AS233" i="1" s="1"/>
  <c r="AT236" i="1" s="1"/>
  <c r="BD236" i="1" s="1"/>
  <c r="AR190" i="1"/>
  <c r="AR194" i="1"/>
  <c r="AR124" i="1"/>
  <c r="AS121" i="1" s="1"/>
  <c r="AK102" i="1"/>
  <c r="AR185" i="1"/>
  <c r="AK105" i="1"/>
  <c r="AK103" i="1"/>
  <c r="AR49" i="1"/>
  <c r="AR115" i="1"/>
  <c r="AS113" i="1" s="1"/>
  <c r="AK216" i="1"/>
  <c r="BC216" i="1"/>
  <c r="AR168" i="1"/>
  <c r="AS168" i="1" s="1"/>
  <c r="AT168" i="1" s="1"/>
  <c r="BD168" i="1" s="1"/>
  <c r="AR174" i="1"/>
  <c r="AR172" i="1"/>
  <c r="AR183" i="1"/>
  <c r="AR46" i="1"/>
  <c r="AR36" i="1"/>
  <c r="AS36" i="1" s="1"/>
  <c r="AR43" i="1"/>
  <c r="AS43" i="1" s="1"/>
  <c r="AT52" i="1"/>
  <c r="BD52" i="1" s="1"/>
  <c r="AK52" i="1"/>
  <c r="AK190" i="1"/>
  <c r="AK179" i="1"/>
  <c r="BC179" i="1"/>
  <c r="BC155" i="1"/>
  <c r="AS179" i="1"/>
  <c r="AT179" i="1" s="1"/>
  <c r="BD179" i="1" s="1"/>
  <c r="AS256" i="1"/>
  <c r="AT256" i="1" s="1"/>
  <c r="BD256" i="1" s="1"/>
  <c r="AT99" i="1"/>
  <c r="BD99" i="1" s="1"/>
  <c r="AK247" i="1"/>
  <c r="AK230" i="1"/>
  <c r="AR31" i="1"/>
  <c r="AK205" i="1"/>
  <c r="AK43" i="1"/>
  <c r="AK165" i="1"/>
  <c r="AK10" i="1"/>
  <c r="AK11" i="1"/>
  <c r="AK236" i="1"/>
  <c r="AK164" i="1"/>
  <c r="AK134" i="1"/>
  <c r="AK132" i="1"/>
  <c r="AK130" i="1"/>
  <c r="AK217" i="1"/>
  <c r="AK62" i="1"/>
  <c r="AK207" i="1"/>
  <c r="AK66" i="1"/>
  <c r="AK112" i="1"/>
  <c r="AK163" i="1"/>
  <c r="AK118" i="1"/>
  <c r="AK232" i="1"/>
  <c r="AK124" i="1"/>
  <c r="AK122" i="1"/>
  <c r="AK106" i="1"/>
  <c r="AK129" i="1"/>
  <c r="AK135" i="1"/>
  <c r="AK120" i="1"/>
  <c r="AK115" i="1"/>
  <c r="AK108" i="1"/>
  <c r="AK126" i="1"/>
  <c r="AK110" i="1"/>
  <c r="AK109" i="1"/>
  <c r="AK114" i="1"/>
  <c r="AK119" i="1"/>
  <c r="AK107" i="1"/>
  <c r="AK125" i="1"/>
  <c r="AK117" i="1"/>
  <c r="AK121" i="1"/>
  <c r="AK131" i="1"/>
  <c r="AK111" i="1"/>
  <c r="AK113" i="1"/>
  <c r="AK123" i="1"/>
  <c r="AK128" i="1"/>
  <c r="AK116" i="1"/>
  <c r="AK133" i="1"/>
  <c r="AK104" i="1"/>
  <c r="AK31" i="1"/>
  <c r="AK72" i="1"/>
  <c r="AK225" i="1"/>
  <c r="AK226" i="1"/>
  <c r="AK67" i="1"/>
  <c r="AK61" i="1"/>
  <c r="AK49" i="1"/>
  <c r="AK33" i="1"/>
  <c r="AK74" i="1"/>
  <c r="AK69" i="1"/>
  <c r="AK73" i="1"/>
  <c r="AK75" i="1"/>
  <c r="AK60" i="1"/>
  <c r="AK77" i="1"/>
  <c r="AK63" i="1"/>
  <c r="AK227" i="1"/>
  <c r="AK64" i="1"/>
  <c r="AK76" i="1"/>
  <c r="AK71" i="1"/>
  <c r="AK58" i="1"/>
  <c r="AK34" i="1"/>
  <c r="AK65" i="1"/>
  <c r="AK68" i="1"/>
  <c r="AK70" i="1"/>
  <c r="AK38" i="1"/>
  <c r="AK206" i="1"/>
  <c r="AK183" i="1"/>
  <c r="AK46" i="1"/>
  <c r="AK172" i="1"/>
  <c r="AK166" i="1"/>
  <c r="AK197" i="1"/>
  <c r="AK235" i="1"/>
  <c r="AK237" i="1"/>
  <c r="AK234" i="1"/>
  <c r="AK233" i="1"/>
  <c r="AK218" i="1"/>
  <c r="AK209" i="1"/>
  <c r="AK200" i="1"/>
  <c r="AK191" i="1"/>
  <c r="AK199" i="1"/>
  <c r="AK195" i="1"/>
  <c r="AK201" i="1"/>
  <c r="AK193" i="1"/>
  <c r="AK203" i="1"/>
  <c r="AK196" i="1"/>
  <c r="AK202" i="1"/>
  <c r="AK192" i="1"/>
  <c r="AK198" i="1"/>
  <c r="AK204" i="1"/>
  <c r="AK194" i="1"/>
  <c r="AK36" i="1"/>
  <c r="AK44" i="1"/>
  <c r="AK39" i="1"/>
  <c r="AK40" i="1"/>
  <c r="AK41" i="1"/>
  <c r="AK157" i="1"/>
  <c r="AK156" i="1"/>
  <c r="AK42" i="1"/>
  <c r="AT6" i="1"/>
  <c r="BD6" i="1" s="1"/>
  <c r="AK37" i="1"/>
  <c r="AK53" i="1"/>
  <c r="AK248" i="1"/>
  <c r="AK210" i="1"/>
  <c r="AK213" i="1"/>
  <c r="AK212" i="1"/>
  <c r="AK214" i="1"/>
  <c r="AK211" i="1"/>
  <c r="AK188" i="1"/>
  <c r="AK175" i="1"/>
  <c r="AK12" i="1"/>
  <c r="AK48" i="1"/>
  <c r="AK47" i="1"/>
  <c r="AK55" i="1"/>
  <c r="AK187" i="1"/>
  <c r="AK100" i="1"/>
  <c r="AK184" i="1"/>
  <c r="AK176" i="1"/>
  <c r="AK50" i="1"/>
  <c r="AK185" i="1"/>
  <c r="AK99" i="1"/>
  <c r="AK186" i="1"/>
  <c r="AK181" i="1"/>
  <c r="AK177" i="1"/>
  <c r="AK173" i="1"/>
  <c r="AK54" i="1"/>
  <c r="AK180" i="1"/>
  <c r="AK174" i="1"/>
  <c r="AL38" i="1"/>
  <c r="AL36" i="1"/>
  <c r="Z27" i="1"/>
  <c r="AA27" i="1" s="1"/>
  <c r="AD27" i="1" s="1"/>
  <c r="AQ27" i="1" s="1"/>
  <c r="AR27" i="1" s="1"/>
  <c r="AT110" i="1" l="1"/>
  <c r="BD110" i="1" s="1"/>
  <c r="AS183" i="1"/>
  <c r="AT183" i="1" s="1"/>
  <c r="BD183" i="1" s="1"/>
  <c r="AS190" i="1"/>
  <c r="AT190" i="1" s="1"/>
  <c r="BD190" i="1" s="1"/>
  <c r="AT36" i="1"/>
  <c r="BD36" i="1" s="1"/>
  <c r="AS46" i="1"/>
  <c r="BD209" i="1"/>
  <c r="AS27" i="1"/>
  <c r="AT27" i="1" s="1"/>
  <c r="BD27" i="1" s="1"/>
  <c r="AS172" i="1"/>
  <c r="AT172" i="1" s="1"/>
  <c r="BD172" i="1" s="1"/>
  <c r="AS31" i="1"/>
  <c r="AT31" i="1" s="1"/>
  <c r="BD31" i="1" s="1"/>
  <c r="AJ27" i="1"/>
  <c r="AK29" i="1" l="1"/>
  <c r="AK27" i="1"/>
  <c r="BC27" i="1"/>
  <c r="AT46" i="1"/>
  <c r="BD46"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Reviewer</author>
  </authors>
  <commentList>
    <comment ref="K4" authorId="0" shapeId="0" xr:uid="{00000000-0006-0000-0100-000001000000}">
      <text>
        <r>
          <rPr>
            <b/>
            <sz val="9"/>
            <color indexed="81"/>
            <rFont val="Tahoma"/>
            <family val="2"/>
          </rPr>
          <t>Reviewer:</t>
        </r>
        <r>
          <rPr>
            <sz val="9"/>
            <color indexed="81"/>
            <rFont val="Tahoma"/>
            <family val="2"/>
          </rPr>
          <t xml:space="preserve">
Preference is to use data from group 1 - 4 in ascending order. </t>
        </r>
      </text>
    </comment>
  </commentList>
</comments>
</file>

<file path=xl/sharedStrings.xml><?xml version="1.0" encoding="utf-8"?>
<sst xmlns="http://schemas.openxmlformats.org/spreadsheetml/2006/main" count="4677" uniqueCount="469">
  <si>
    <t>Chemical:</t>
  </si>
  <si>
    <t>Glyphosate FRESH</t>
  </si>
  <si>
    <t>Is it Bimodal?</t>
  </si>
  <si>
    <t>If yes - sort final results first into Hetero/phototrophs groups</t>
  </si>
  <si>
    <t>DATA ID</t>
  </si>
  <si>
    <t>ORGANISM CHARACTERISTICS</t>
  </si>
  <si>
    <t>TEST CRITERIA</t>
  </si>
  <si>
    <t>CONCENTRATION</t>
  </si>
  <si>
    <r>
      <t>CONCENTRATION CONVERSIONS (</t>
    </r>
    <r>
      <rPr>
        <b/>
        <i/>
        <sz val="11"/>
        <color theme="0"/>
        <rFont val="Calibri"/>
        <family val="2"/>
        <scheme val="minor"/>
      </rPr>
      <t>see Table 1 far right</t>
    </r>
    <r>
      <rPr>
        <b/>
        <sz val="11"/>
        <color theme="0"/>
        <rFont val="Calibri"/>
        <family val="2"/>
        <scheme val="minor"/>
      </rPr>
      <t>)</t>
    </r>
  </si>
  <si>
    <r>
      <t>PREFERENTIAL SELECTION &amp; GROUPING OF DATA (</t>
    </r>
    <r>
      <rPr>
        <b/>
        <i/>
        <sz val="10"/>
        <color theme="0"/>
        <rFont val="Arial"/>
        <family val="2"/>
      </rPr>
      <t>See Warne et al., revised method - Table 5.</t>
    </r>
    <r>
      <rPr>
        <b/>
        <sz val="10"/>
        <color theme="0"/>
        <rFont val="Arial"/>
        <family val="2"/>
      </rPr>
      <t>)</t>
    </r>
  </si>
  <si>
    <t>DERIVE ONE VALUE FOR EACH SPECIES</t>
  </si>
  <si>
    <t>QAQC #1</t>
  </si>
  <si>
    <t>Final Results</t>
  </si>
  <si>
    <t>QAQC #3</t>
  </si>
  <si>
    <t>1. Toxicity Value</t>
  </si>
  <si>
    <t>2. Acute/Chronic</t>
  </si>
  <si>
    <t>3. Endpoint Measurement</t>
  </si>
  <si>
    <t>4. Duration</t>
  </si>
  <si>
    <t>Record ID</t>
  </si>
  <si>
    <t>Data Source ID</t>
  </si>
  <si>
    <t xml:space="preserve">Media Type </t>
  </si>
  <si>
    <t>Species Scientific Name</t>
  </si>
  <si>
    <t>Phylum</t>
  </si>
  <si>
    <t>Class</t>
  </si>
  <si>
    <t>Type of Organism (fish/amphibians/macroinvertebrates/microinvertebrates/macrophytes/macroalgae/microalgae)</t>
  </si>
  <si>
    <t>Hetero/ Phototroph</t>
  </si>
  <si>
    <t>Life Stage</t>
  </si>
  <si>
    <t>Endpoint (Directly from Paper)</t>
  </si>
  <si>
    <t>Endpoint</t>
  </si>
  <si>
    <t>Endpoint Measurement</t>
  </si>
  <si>
    <t>Toxicity Value</t>
  </si>
  <si>
    <t xml:space="preserve">Exposure Duration  </t>
  </si>
  <si>
    <t>Exposure Duration Units</t>
  </si>
  <si>
    <t>Acute/ Chronic</t>
  </si>
  <si>
    <t>Concentration Stated in Paper</t>
  </si>
  <si>
    <t>Units</t>
  </si>
  <si>
    <t>Conversion Factor (to ug/L)</t>
  </si>
  <si>
    <t>Concentration Converted to ug/L</t>
  </si>
  <si>
    <t>Toxicity Value (repeat from Column O)</t>
  </si>
  <si>
    <t>Toxicity Value Conversion factor</t>
  </si>
  <si>
    <t>NEC/EC10/NOEC Concentration (ug/L)</t>
  </si>
  <si>
    <t>Acute/Chronic (repeat from Column R)</t>
  </si>
  <si>
    <t>ACR Conversion Factor</t>
  </si>
  <si>
    <t>Chronic NEC/EC10/NOEC Concentration (ug/L)</t>
  </si>
  <si>
    <r>
      <t>Species Name</t>
    </r>
    <r>
      <rPr>
        <sz val="10"/>
        <rFont val="Calibri"/>
        <family val="2"/>
      </rPr>
      <t xml:space="preserve"> (repeat from Column E)</t>
    </r>
  </si>
  <si>
    <r>
      <t>Toxicity Value</t>
    </r>
    <r>
      <rPr>
        <sz val="10"/>
        <rFont val="Calibri"/>
        <family val="2"/>
      </rPr>
      <t xml:space="preserve"> (repeat from Column O)</t>
    </r>
  </si>
  <si>
    <r>
      <t xml:space="preserve">Acute/Chronic </t>
    </r>
    <r>
      <rPr>
        <sz val="10"/>
        <rFont val="Calibri"/>
        <family val="2"/>
      </rPr>
      <t>(repeat from Column R)</t>
    </r>
  </si>
  <si>
    <t>Preferential Selection Groupings (see Table 2)</t>
  </si>
  <si>
    <t>Accept highest preference group per species.</t>
  </si>
  <si>
    <r>
      <t xml:space="preserve">Endpoint Measurement </t>
    </r>
    <r>
      <rPr>
        <sz val="10"/>
        <color rgb="FF000000"/>
        <rFont val="Calibri"/>
        <family val="2"/>
      </rPr>
      <t>(repeat from Column N)</t>
    </r>
  </si>
  <si>
    <t>Group the same Endpoint</t>
  </si>
  <si>
    <r>
      <t xml:space="preserve">DURATION (d) </t>
    </r>
    <r>
      <rPr>
        <sz val="10"/>
        <color rgb="FF000000"/>
        <rFont val="Calibri"/>
        <family val="2"/>
      </rPr>
      <t>(repeat from Column P)</t>
    </r>
  </si>
  <si>
    <t>Group same duration for each Endpoint</t>
  </si>
  <si>
    <r>
      <t xml:space="preserve">GEOMETRIC MEAN FOR EACH COMBINATION OF ENDPOINT AND DURATION </t>
    </r>
    <r>
      <rPr>
        <sz val="10"/>
        <color rgb="FF000000"/>
        <rFont val="Calibri"/>
        <family val="2"/>
      </rPr>
      <t xml:space="preserve">(Groupings in Column AK) </t>
    </r>
    <r>
      <rPr>
        <b/>
        <sz val="10"/>
        <color rgb="FF000000"/>
        <rFont val="Calibri"/>
        <family val="2"/>
      </rPr>
      <t>(ug/L)</t>
    </r>
  </si>
  <si>
    <r>
      <t xml:space="preserve">LOWEST VALUE FOR EACH ENDPOINT </t>
    </r>
    <r>
      <rPr>
        <sz val="10"/>
        <color rgb="FF000000"/>
        <rFont val="Calibri"/>
        <family val="2"/>
      </rPr>
      <t xml:space="preserve">(Groupings in Column AM) </t>
    </r>
    <r>
      <rPr>
        <b/>
        <sz val="10"/>
        <color rgb="FF000000"/>
        <rFont val="Calibri"/>
        <family val="2"/>
      </rPr>
      <t>(ug/L)</t>
    </r>
  </si>
  <si>
    <t>LOWEST VALUE FOR SPECIES. (ug/L)</t>
  </si>
  <si>
    <t>Organism Type</t>
  </si>
  <si>
    <t>Preferential Selection Groupings</t>
  </si>
  <si>
    <t>871</t>
  </si>
  <si>
    <t>871-5</t>
  </si>
  <si>
    <t>Freshwater</t>
  </si>
  <si>
    <t>Anabaena catenula</t>
  </si>
  <si>
    <t>Cyanobacteria</t>
  </si>
  <si>
    <t>Cyanophyceae</t>
  </si>
  <si>
    <t>Microalgae</t>
  </si>
  <si>
    <t>Phototroph</t>
  </si>
  <si>
    <t>Log phase</t>
  </si>
  <si>
    <t>Population: Growth</t>
  </si>
  <si>
    <t>Growth</t>
  </si>
  <si>
    <t>Total chlorophyll</t>
  </si>
  <si>
    <t>EC50</t>
  </si>
  <si>
    <t>Days</t>
  </si>
  <si>
    <t>Chronic</t>
  </si>
  <si>
    <t>mg/L</t>
  </si>
  <si>
    <t>1000</t>
  </si>
  <si>
    <t>a</t>
  </si>
  <si>
    <t>a-i</t>
  </si>
  <si>
    <t>Yes</t>
  </si>
  <si>
    <t>Anabaena flos-aquae</t>
  </si>
  <si>
    <t>Chlorophyceae</t>
  </si>
  <si>
    <t/>
  </si>
  <si>
    <t>871-13</t>
  </si>
  <si>
    <t>Log-Growth Stage</t>
  </si>
  <si>
    <t>Chlorella saccharophila</t>
  </si>
  <si>
    <t>Chlorophyta</t>
  </si>
  <si>
    <t>Trebouxiophyceae</t>
  </si>
  <si>
    <t>871-21</t>
  </si>
  <si>
    <t>Macrophyte</t>
  </si>
  <si>
    <t>Lemna gibba</t>
  </si>
  <si>
    <t>Tracheophyta</t>
  </si>
  <si>
    <t>Liliopsida</t>
  </si>
  <si>
    <t>Lemna minor</t>
  </si>
  <si>
    <t>2017</t>
  </si>
  <si>
    <t>2009151</t>
  </si>
  <si>
    <t>Not-stated</t>
  </si>
  <si>
    <t>Biomass yield, growth rate, area under the growth curve</t>
  </si>
  <si>
    <t>Growth, growth rate</t>
  </si>
  <si>
    <t>PPM</t>
  </si>
  <si>
    <t>Navicula pelliculosa</t>
  </si>
  <si>
    <t>Bacillariophyta</t>
  </si>
  <si>
    <t>Bacillariophyceae</t>
  </si>
  <si>
    <t>13721</t>
  </si>
  <si>
    <t>2020467</t>
  </si>
  <si>
    <t>NOEL</t>
  </si>
  <si>
    <t>Selenastrum capricornutum</t>
  </si>
  <si>
    <t>Scenedesmus acutus</t>
  </si>
  <si>
    <t>Scenedesmus subspicatus</t>
  </si>
  <si>
    <t>871-11</t>
  </si>
  <si>
    <t>Arthrospira fusiformis</t>
  </si>
  <si>
    <t>Scenedesmus quadricauda</t>
  </si>
  <si>
    <t>871-19</t>
  </si>
  <si>
    <t>WQG</t>
  </si>
  <si>
    <t>Ceriodaphnia dubia</t>
  </si>
  <si>
    <t>Arthropoda</t>
  </si>
  <si>
    <t>Branchiopoda</t>
  </si>
  <si>
    <t>Microinvertebrate</t>
  </si>
  <si>
    <t>Heterotroph</t>
  </si>
  <si>
    <t>Mortality</t>
  </si>
  <si>
    <t>LC50</t>
  </si>
  <si>
    <t>Hour</t>
  </si>
  <si>
    <t>Acute</t>
  </si>
  <si>
    <t>ug/L</t>
  </si>
  <si>
    <t>1</t>
  </si>
  <si>
    <t>Chlorella vulgaris</t>
  </si>
  <si>
    <t>Canadian Summit Report, 2007_1</t>
  </si>
  <si>
    <t>&lt;24-hour old</t>
  </si>
  <si>
    <t>Mortality: Survival</t>
  </si>
  <si>
    <t>Survival</t>
  </si>
  <si>
    <t>NOEC</t>
  </si>
  <si>
    <t>Leptolyngbya boryana</t>
  </si>
  <si>
    <t>Canadian Summit Report, 2007_2</t>
  </si>
  <si>
    <t>LOEC</t>
  </si>
  <si>
    <t>Microcystis aeruginosa</t>
  </si>
  <si>
    <t>Canadian Summit Report, 2007_3</t>
  </si>
  <si>
    <t>Reproduction: Number of young per female</t>
  </si>
  <si>
    <t>Reproduction</t>
  </si>
  <si>
    <t>Number of young per female</t>
  </si>
  <si>
    <t>b</t>
  </si>
  <si>
    <t>b-i</t>
  </si>
  <si>
    <t>Myriophyllum sibiricum</t>
  </si>
  <si>
    <t xml:space="preserve">	Magnoliopsida</t>
  </si>
  <si>
    <t>Canadian Summit Report, 2007_4</t>
  </si>
  <si>
    <t>Nostoc punctiforme</t>
  </si>
  <si>
    <t>Canadian Summit Report, 2007_5</t>
  </si>
  <si>
    <t>Scenedesmus vacuolatus</t>
  </si>
  <si>
    <t>Canadian Summit Report, 2007_6</t>
  </si>
  <si>
    <t>IC50</t>
  </si>
  <si>
    <t>Spirulina platensis</t>
  </si>
  <si>
    <t>Canadian Summit Report, 2007_7</t>
  </si>
  <si>
    <t>IC10</t>
  </si>
  <si>
    <t>Synechocystis aquatilis</t>
  </si>
  <si>
    <t>Canadian Summit Report, 2007_8</t>
  </si>
  <si>
    <t>Do Not Use - Greater than value</t>
  </si>
  <si>
    <t>&gt;280</t>
  </si>
  <si>
    <t>Macroinvertebrate</t>
  </si>
  <si>
    <t>Cherax quadricarinatus</t>
  </si>
  <si>
    <t>Malacostraca</t>
  </si>
  <si>
    <t>877</t>
  </si>
  <si>
    <t>877-1</t>
  </si>
  <si>
    <t>Advanced Juveniles</t>
  </si>
  <si>
    <t>Growth Rate: Weight gain</t>
  </si>
  <si>
    <t>Growth rate</t>
  </si>
  <si>
    <t>Weight gain</t>
  </si>
  <si>
    <t>Daphnia magna</t>
  </si>
  <si>
    <t>Hyalella azteca</t>
  </si>
  <si>
    <t>Chironomus plumosus</t>
  </si>
  <si>
    <t>Insecta</t>
  </si>
  <si>
    <t>Not stated</t>
  </si>
  <si>
    <t>Lampsilis siliquoidea</t>
  </si>
  <si>
    <t>Mollusca</t>
  </si>
  <si>
    <t>Bivalvia</t>
  </si>
  <si>
    <t>Pseudosuccinea columella</t>
  </si>
  <si>
    <t>Gastropoda</t>
  </si>
  <si>
    <t>869</t>
  </si>
  <si>
    <t>869-1-GD</t>
  </si>
  <si>
    <t>Exponential Growth Phase</t>
  </si>
  <si>
    <t>Growth: Inhibition</t>
  </si>
  <si>
    <t>Cell density</t>
  </si>
  <si>
    <t>Fish</t>
  </si>
  <si>
    <t>Danio rerio</t>
  </si>
  <si>
    <t>Chordata</t>
  </si>
  <si>
    <t>Actinopterygii</t>
  </si>
  <si>
    <t>869-2-GD</t>
  </si>
  <si>
    <t>Do Not Use - LOEC is lower than the EC10</t>
  </si>
  <si>
    <t>869-3-GD</t>
  </si>
  <si>
    <t>EC10</t>
  </si>
  <si>
    <t>Cyprinus carpio</t>
  </si>
  <si>
    <t>869-4-GD</t>
  </si>
  <si>
    <t>Hydra attenuata</t>
  </si>
  <si>
    <t>Cnidaria</t>
  </si>
  <si>
    <t>Hydrozoa</t>
  </si>
  <si>
    <t>Lepomis macrochirus</t>
  </si>
  <si>
    <t>869-5-GD</t>
  </si>
  <si>
    <t xml:space="preserve">0.1 </t>
  </si>
  <si>
    <t>Oncorhynchus gorbuscha</t>
  </si>
  <si>
    <t xml:space="preserve">Oncorhynchus keta </t>
  </si>
  <si>
    <t>618</t>
  </si>
  <si>
    <t>618-1</t>
  </si>
  <si>
    <t>Chlorella pyrenoidosa</t>
  </si>
  <si>
    <t>a-ii</t>
  </si>
  <si>
    <t xml:space="preserve">Oncorhynchus kisutch </t>
  </si>
  <si>
    <t>834</t>
  </si>
  <si>
    <t>834-2</t>
  </si>
  <si>
    <t>Population Abundance</t>
  </si>
  <si>
    <t>Oncorhynchus mykiss</t>
  </si>
  <si>
    <t>836</t>
  </si>
  <si>
    <t>836-7</t>
  </si>
  <si>
    <t>Oncorhynchus tshawytscha</t>
  </si>
  <si>
    <t>871-9</t>
  </si>
  <si>
    <t>Pimephales promelas</t>
  </si>
  <si>
    <t>871-17</t>
  </si>
  <si>
    <t>c</t>
  </si>
  <si>
    <t>c-i</t>
  </si>
  <si>
    <t>931</t>
  </si>
  <si>
    <t>931-1-OK</t>
  </si>
  <si>
    <t>Embryo (3.5 Hour past fertilization)</t>
  </si>
  <si>
    <t>931-3-OK</t>
  </si>
  <si>
    <t>Embryo (54 Hour post fertilisation)</t>
  </si>
  <si>
    <t>Reproduction: Egg Hatching Success</t>
  </si>
  <si>
    <t>Egg Hatching Success</t>
  </si>
  <si>
    <t>931-4-OK</t>
  </si>
  <si>
    <t>Adults (20 weeks old)</t>
  </si>
  <si>
    <t>Reproduction: Cumulative eggs layed/female</t>
  </si>
  <si>
    <t>Cumulative eggs layed/female</t>
  </si>
  <si>
    <t>931-5-OK</t>
  </si>
  <si>
    <t>Reproduction: Number eggs/female/day</t>
  </si>
  <si>
    <t>Number eggs/female/day</t>
  </si>
  <si>
    <t>2020460</t>
  </si>
  <si>
    <t>&lt;24 hr</t>
  </si>
  <si>
    <t>Immobilisation</t>
  </si>
  <si>
    <t>Immobility</t>
  </si>
  <si>
    <t>Day</t>
  </si>
  <si>
    <t>2009160</t>
  </si>
  <si>
    <t>876</t>
  </si>
  <si>
    <t>876-2</t>
  </si>
  <si>
    <t>Adult</t>
  </si>
  <si>
    <t>Mortality: Immobility</t>
  </si>
  <si>
    <t>2009158</t>
  </si>
  <si>
    <t>18 hr</t>
  </si>
  <si>
    <t>876-3</t>
  </si>
  <si>
    <t>Juveniles</t>
  </si>
  <si>
    <t>876-4</t>
  </si>
  <si>
    <t>876-7</t>
  </si>
  <si>
    <t>Population: Growth Length</t>
  </si>
  <si>
    <t>Population</t>
  </si>
  <si>
    <t>876-10</t>
  </si>
  <si>
    <t>876-13</t>
  </si>
  <si>
    <t>876-14</t>
  </si>
  <si>
    <t>b-ii</t>
  </si>
  <si>
    <t>876-15</t>
  </si>
  <si>
    <t>876-16</t>
  </si>
  <si>
    <t>b-iii</t>
  </si>
  <si>
    <t>876-27</t>
  </si>
  <si>
    <t>Population: Growth Size</t>
  </si>
  <si>
    <t>b-iv</t>
  </si>
  <si>
    <t>876-28</t>
  </si>
  <si>
    <t>876-19</t>
  </si>
  <si>
    <t>Reproduction: Fercundity</t>
  </si>
  <si>
    <t>Fecundity</t>
  </si>
  <si>
    <t>876-20</t>
  </si>
  <si>
    <t>876-23</t>
  </si>
  <si>
    <t>Reproduction: Abortion rate</t>
  </si>
  <si>
    <t>Abortion</t>
  </si>
  <si>
    <t>876-24</t>
  </si>
  <si>
    <t>d</t>
  </si>
  <si>
    <t>d-i</t>
  </si>
  <si>
    <t>Canadian Summit Report, 2007_9</t>
  </si>
  <si>
    <t>Canadian Summit Report, 2007_10</t>
  </si>
  <si>
    <t>Growth: Dry weight</t>
  </si>
  <si>
    <t>Dry weight</t>
  </si>
  <si>
    <t>Canadian Summit Report, 2007_11</t>
  </si>
  <si>
    <t>Canadian Summit Report, 2007_12</t>
  </si>
  <si>
    <t>Canadian Summit Report, 2007_13</t>
  </si>
  <si>
    <t>Canadian Summit Report, 2007_14</t>
  </si>
  <si>
    <t>Canadian Summit Report, 2007_15</t>
  </si>
  <si>
    <t>Canadian Summit Report, 2007_16</t>
  </si>
  <si>
    <t>Canadian Summit Report, 2007_17</t>
  </si>
  <si>
    <t>917</t>
  </si>
  <si>
    <t>917-1</t>
  </si>
  <si>
    <t>Do Not Use - LC1 value</t>
  </si>
  <si>
    <t>LC1</t>
  </si>
  <si>
    <t>917-2</t>
  </si>
  <si>
    <t>LC05</t>
  </si>
  <si>
    <t>917-3</t>
  </si>
  <si>
    <t>LC10</t>
  </si>
  <si>
    <t>917-4</t>
  </si>
  <si>
    <t>LC15</t>
  </si>
  <si>
    <t>917-5</t>
  </si>
  <si>
    <t>917-6</t>
  </si>
  <si>
    <t>Do Not Use - LC85 value</t>
  </si>
  <si>
    <t>LC85</t>
  </si>
  <si>
    <t>885</t>
  </si>
  <si>
    <t>885-1</t>
  </si>
  <si>
    <t>Do Not Use</t>
  </si>
  <si>
    <t>Hyla versicolor</t>
  </si>
  <si>
    <t>Amphibia</t>
  </si>
  <si>
    <t xml:space="preserve">Amphibian </t>
  </si>
  <si>
    <t>Tadpoles</t>
  </si>
  <si>
    <t>Development: Metamorphosis</t>
  </si>
  <si>
    <t>Development</t>
  </si>
  <si>
    <t>Metamorphosis</t>
  </si>
  <si>
    <t>885-3</t>
  </si>
  <si>
    <t>873</t>
  </si>
  <si>
    <t>873-9-GD</t>
  </si>
  <si>
    <t>Shell length</t>
  </si>
  <si>
    <t>873-10-GD</t>
  </si>
  <si>
    <t>924</t>
  </si>
  <si>
    <t>924-1</t>
  </si>
  <si>
    <t>not-stated</t>
  </si>
  <si>
    <t>Growth rate: Frond number (growth rate or growth)</t>
  </si>
  <si>
    <t>Frond number</t>
  </si>
  <si>
    <t>924-2</t>
  </si>
  <si>
    <t>Growth rate: Frond number</t>
  </si>
  <si>
    <t>924-3</t>
  </si>
  <si>
    <t>IC25</t>
  </si>
  <si>
    <t>924-4</t>
  </si>
  <si>
    <t>924-5</t>
  </si>
  <si>
    <t>924-6</t>
  </si>
  <si>
    <t>924-7</t>
  </si>
  <si>
    <t>924-8</t>
  </si>
  <si>
    <t>924-9</t>
  </si>
  <si>
    <t>924-10</t>
  </si>
  <si>
    <t>924-11</t>
  </si>
  <si>
    <t>Mother frond</t>
  </si>
  <si>
    <t>Growth: Frond (Longitudinal axis)</t>
  </si>
  <si>
    <t>Frond (Longitudinal axis)</t>
  </si>
  <si>
    <t>924-18</t>
  </si>
  <si>
    <t>Daughter frond</t>
  </si>
  <si>
    <t xml:space="preserve">500 </t>
  </si>
  <si>
    <t>924-13</t>
  </si>
  <si>
    <t>924-19</t>
  </si>
  <si>
    <t>924-21</t>
  </si>
  <si>
    <t>924-22</t>
  </si>
  <si>
    <t>924-23</t>
  </si>
  <si>
    <t>924-14</t>
  </si>
  <si>
    <t>Growth: Frond (Transversal axis)</t>
  </si>
  <si>
    <t>Frond (Transversal axis)</t>
  </si>
  <si>
    <t>924-24</t>
  </si>
  <si>
    <t>500</t>
  </si>
  <si>
    <t>924-15</t>
  </si>
  <si>
    <t>924-16</t>
  </si>
  <si>
    <t>c-ii</t>
  </si>
  <si>
    <t>924-17</t>
  </si>
  <si>
    <t>924-25</t>
  </si>
  <si>
    <t>924-27</t>
  </si>
  <si>
    <t>924-28</t>
  </si>
  <si>
    <t>924-29</t>
  </si>
  <si>
    <t>2025505</t>
  </si>
  <si>
    <t>Total frond number, growth rate (number of fronds per day), mortality (percentage of dead fronds to total number of fronds)</t>
  </si>
  <si>
    <t>Growth, growth rate, mortality</t>
  </si>
  <si>
    <t>Frond number, dry weight, frond area</t>
  </si>
  <si>
    <t>2009180</t>
  </si>
  <si>
    <t>LOEL</t>
  </si>
  <si>
    <t>2082244</t>
  </si>
  <si>
    <t>d-ii</t>
  </si>
  <si>
    <t>874-1</t>
  </si>
  <si>
    <t>Population: Relative Growth Rate</t>
  </si>
  <si>
    <t>Chlorophyll-a</t>
  </si>
  <si>
    <t>874-2</t>
  </si>
  <si>
    <t>2020459</t>
  </si>
  <si>
    <t>2009141</t>
  </si>
  <si>
    <t>871-8</t>
  </si>
  <si>
    <t>871-16</t>
  </si>
  <si>
    <t>871-24</t>
  </si>
  <si>
    <t>871-7</t>
  </si>
  <si>
    <t>871-15</t>
  </si>
  <si>
    <t>871-23</t>
  </si>
  <si>
    <t>Roshon et al. 1999_1</t>
  </si>
  <si>
    <t>Do Not Use - &gt;2.99 mg/L value</t>
  </si>
  <si>
    <t>Growth: Shoot growth</t>
  </si>
  <si>
    <t>Shoot growth</t>
  </si>
  <si>
    <t>Roshon et al. 1999_2</t>
  </si>
  <si>
    <t>Growth: Root number</t>
  </si>
  <si>
    <t>Root number</t>
  </si>
  <si>
    <t>Roshon et al. 1999_3</t>
  </si>
  <si>
    <t>Growth: Root length</t>
  </si>
  <si>
    <t>Root length</t>
  </si>
  <si>
    <t>2009175</t>
  </si>
  <si>
    <t>871-4</t>
  </si>
  <si>
    <t>871-12</t>
  </si>
  <si>
    <t>871-20</t>
  </si>
  <si>
    <t>a-iii</t>
  </si>
  <si>
    <t>2020458</t>
  </si>
  <si>
    <t>2.68 g</t>
  </si>
  <si>
    <t>32</t>
  </si>
  <si>
    <t>134</t>
  </si>
  <si>
    <t>2009102</t>
  </si>
  <si>
    <t xml:space="preserve">Fish </t>
  </si>
  <si>
    <t>42</t>
  </si>
  <si>
    <t>2009144</t>
  </si>
  <si>
    <t>925-1</t>
  </si>
  <si>
    <t>Do Not Use - Greater than values</t>
  </si>
  <si>
    <t>Embryo</t>
  </si>
  <si>
    <t>Growth: Length (mm)</t>
  </si>
  <si>
    <t xml:space="preserve">Embryo length </t>
  </si>
  <si>
    <t>&gt;10</t>
  </si>
  <si>
    <t>10000</t>
  </si>
  <si>
    <t>925-2</t>
  </si>
  <si>
    <t>925-3</t>
  </si>
  <si>
    <t>925-4</t>
  </si>
  <si>
    <t>925</t>
  </si>
  <si>
    <t>925-5</t>
  </si>
  <si>
    <t>925-6</t>
  </si>
  <si>
    <t>925-7</t>
  </si>
  <si>
    <t>925-8</t>
  </si>
  <si>
    <t>IC7</t>
  </si>
  <si>
    <t>925-9</t>
  </si>
  <si>
    <t>Do Not Use - IC66 value</t>
  </si>
  <si>
    <t>IC66</t>
  </si>
  <si>
    <t>885-2</t>
  </si>
  <si>
    <t>Do Not Use - Source used one concentration only as observed no effect therefore adopted the concentration as the NOEC. This value is not reliable as the actual NOEC is predicted to be much higher.</t>
  </si>
  <si>
    <t>Rana pipiens</t>
  </si>
  <si>
    <t>837-10</t>
  </si>
  <si>
    <t>Raphidocelis subcapitata</t>
  </si>
  <si>
    <t>874-9</t>
  </si>
  <si>
    <t>Pseudokirchneriella subcapitata</t>
  </si>
  <si>
    <t>874-10</t>
  </si>
  <si>
    <t>2009174</t>
  </si>
  <si>
    <t>2020466</t>
  </si>
  <si>
    <t>614</t>
  </si>
  <si>
    <t>614-1</t>
  </si>
  <si>
    <t>Scenedesmus obliquus</t>
  </si>
  <si>
    <t>869-8-GD</t>
  </si>
  <si>
    <t>869-7-GD</t>
  </si>
  <si>
    <t>Saenz et al. 1997_1</t>
  </si>
  <si>
    <t>Growth inhibition: Chlorophyll-a content</t>
  </si>
  <si>
    <t>Chl-a</t>
  </si>
  <si>
    <t>Saenz et al. 1997_2</t>
  </si>
  <si>
    <t>Saenz et al. 1997_3</t>
  </si>
  <si>
    <t>869-9-GD</t>
  </si>
  <si>
    <t>869-10-GD</t>
  </si>
  <si>
    <t>869-11-GD</t>
  </si>
  <si>
    <t>869-12-GD</t>
  </si>
  <si>
    <t>920-1-OK</t>
  </si>
  <si>
    <t>Population: Abundance</t>
  </si>
  <si>
    <t>Cell counts</t>
  </si>
  <si>
    <t>871-10</t>
  </si>
  <si>
    <t>871-18</t>
  </si>
  <si>
    <t>871-6</t>
  </si>
  <si>
    <t>871-14</t>
  </si>
  <si>
    <t>871-22</t>
  </si>
  <si>
    <t>835</t>
  </si>
  <si>
    <t>835-8</t>
  </si>
  <si>
    <t>non-stated</t>
  </si>
  <si>
    <t>Saenz et al. 1997_4</t>
  </si>
  <si>
    <t>Saenz et al. 1997_5</t>
  </si>
  <si>
    <t>Saenz et al. 1997_6</t>
  </si>
  <si>
    <t>Table 1: TABLE OF CONVERSION FACTORS (Warne et al 2014)</t>
  </si>
  <si>
    <t>Table 2: Preferential Selection Groupings</t>
  </si>
  <si>
    <t>Toxicity Value Conversion</t>
  </si>
  <si>
    <t>Start</t>
  </si>
  <si>
    <t>Conversion Factor</t>
  </si>
  <si>
    <t>End</t>
  </si>
  <si>
    <t>Multiplied Conversion Factors (EC10 conversion Factor + ACR)</t>
  </si>
  <si>
    <t>Selection Groupings</t>
  </si>
  <si>
    <t>NOEC/EC10</t>
  </si>
  <si>
    <t>Chronic NOEC/EC10</t>
  </si>
  <si>
    <t>Chronic LOEC</t>
  </si>
  <si>
    <t>NEC</t>
  </si>
  <si>
    <t>Chronic EC/LC50</t>
  </si>
  <si>
    <t>Acute NOEC/EC10</t>
  </si>
  <si>
    <t>NOAEC</t>
  </si>
  <si>
    <t>Acute LOEC</t>
  </si>
  <si>
    <t>Acute EC/LC50</t>
  </si>
  <si>
    <t>LOAEC</t>
  </si>
  <si>
    <t>EC10 Acute to Chronic Ratio (ACR)</t>
  </si>
  <si>
    <t>Start (acute)</t>
  </si>
  <si>
    <t>Conversion</t>
  </si>
  <si>
    <t>End (chronic)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</si>
</sst>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alibri"/>
      <family val="2"/>
      <scheme val="minor"/>
    </font>
    <font>
      <sz val="11"/>
      <color theme="1"/>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1"/>
      <color rgb="FF000000"/>
      <name val="Calibri"/>
      <family val="2"/>
      <scheme val="minor"/>
    </font>
    <font>
      <sz val="10"/>
      <color indexed="8"/>
      <name val="Arial"/>
      <family val="2"/>
    </font>
    <font>
      <b/>
      <sz val="10"/>
      <color rgb="FF000000"/>
      <name val="Calibri"/>
      <family val="2"/>
    </font>
    <font>
      <sz val="10"/>
      <color theme="1"/>
      <name val="Calibri"/>
      <family val="2"/>
      <scheme val="minor"/>
    </font>
    <font>
      <b/>
      <sz val="10"/>
      <color rgb="FF3F3F3F"/>
      <name val="Calibri"/>
      <family val="2"/>
      <scheme val="minor"/>
    </font>
    <font>
      <b/>
      <sz val="10"/>
      <name val="Calibri"/>
      <family val="2"/>
    </font>
    <font>
      <b/>
      <sz val="10"/>
      <color theme="1"/>
      <name val="Calibri"/>
      <family val="2"/>
      <scheme val="minor"/>
    </font>
    <font>
      <b/>
      <i/>
      <sz val="11"/>
      <color theme="0"/>
      <name val="Calibri"/>
      <family val="2"/>
      <scheme val="minor"/>
    </font>
    <font>
      <sz val="10"/>
      <color rgb="FF000000"/>
      <name val="Calibri"/>
      <family val="2"/>
    </font>
    <font>
      <b/>
      <sz val="11"/>
      <color theme="0"/>
      <name val="Calibri"/>
      <family val="2"/>
    </font>
    <font>
      <b/>
      <sz val="10"/>
      <color theme="0"/>
      <name val="Arial"/>
      <family val="2"/>
    </font>
    <font>
      <b/>
      <i/>
      <sz val="10"/>
      <color theme="0"/>
      <name val="Arial"/>
      <family val="2"/>
    </font>
    <font>
      <sz val="10"/>
      <name val="Calibri"/>
      <family val="2"/>
    </font>
    <font>
      <b/>
      <i/>
      <sz val="10"/>
      <color rgb="FF3F3F3F"/>
      <name val="Calibri"/>
      <family val="2"/>
      <scheme val="minor"/>
    </font>
    <font>
      <u/>
      <sz val="10"/>
      <color indexed="12"/>
      <name val="Arial"/>
      <family val="2"/>
    </font>
    <font>
      <sz val="11"/>
      <color theme="1" tint="0.499984740745262"/>
      <name val="Calibri"/>
      <family val="2"/>
      <scheme val="minor"/>
    </font>
    <font>
      <sz val="10"/>
      <name val="Arial Unicode MS"/>
      <family val="2"/>
    </font>
    <font>
      <sz val="10"/>
      <name val="Calibri"/>
      <family val="2"/>
      <scheme val="minor"/>
    </font>
    <font>
      <b/>
      <sz val="9"/>
      <color indexed="81"/>
      <name val="Tahoma"/>
      <family val="2"/>
    </font>
    <font>
      <sz val="9"/>
      <color indexed="81"/>
      <name val="Tahoma"/>
      <family val="2"/>
    </font>
    <font>
      <sz val="10"/>
      <name val="Arial Unicode MS"/>
      <family val="2"/>
    </font>
    <font>
      <b/>
      <sz val="10"/>
      <name val="Calibri"/>
      <family val="2"/>
      <scheme val="minor"/>
    </font>
    <font>
      <b/>
      <sz val="11"/>
      <color rgb="FF000000"/>
      <name val="Calibri"/>
      <family val="2"/>
      <scheme val="minor"/>
    </font>
    <font>
      <b/>
      <sz val="14"/>
      <name val="Calibri"/>
      <family val="2"/>
      <scheme val="minor"/>
    </font>
    <font>
      <i/>
      <sz val="10"/>
      <name val="Calibri"/>
      <family val="2"/>
      <scheme val="minor"/>
    </font>
    <font>
      <u/>
      <sz val="10"/>
      <color indexed="12"/>
      <name val="Calibri"/>
      <family val="2"/>
      <scheme val="minor"/>
    </font>
    <font>
      <sz val="10"/>
      <color rgb="FFFF0000"/>
      <name val="Calibri"/>
      <family val="2"/>
      <scheme val="minor"/>
    </font>
    <font>
      <b/>
      <sz val="10"/>
      <color theme="0"/>
      <name val="Calibri"/>
      <family val="2"/>
      <scheme val="minor"/>
    </font>
    <font>
      <i/>
      <sz val="10"/>
      <color theme="1"/>
      <name val="Calibri"/>
      <family val="2"/>
      <scheme val="minor"/>
    </font>
    <font>
      <b/>
      <i/>
      <sz val="10"/>
      <color theme="0"/>
      <name val="Calibri"/>
      <family val="2"/>
      <scheme val="minor"/>
    </font>
  </fonts>
  <fills count="36">
    <fill>
      <patternFill patternType="none"/>
    </fill>
    <fill>
      <patternFill patternType="gray125"/>
    </fill>
    <fill>
      <patternFill patternType="solid">
        <fgColor rgb="FFF2F2F2"/>
      </patternFill>
    </fill>
    <fill>
      <patternFill patternType="solid">
        <fgColor rgb="FFA5A5A5"/>
      </patternFill>
    </fill>
    <fill>
      <patternFill patternType="solid">
        <fgColor rgb="FFFFFF00"/>
        <bgColor indexed="64"/>
      </patternFill>
    </fill>
    <fill>
      <patternFill patternType="solid">
        <fgColor rgb="FFC0C0C0"/>
        <bgColor rgb="FFC0C0C0"/>
      </patternFill>
    </fill>
    <fill>
      <patternFill patternType="solid">
        <fgColor theme="0" tint="-0.249977111117893"/>
        <bgColor indexed="64"/>
      </patternFill>
    </fill>
    <fill>
      <patternFill patternType="solid">
        <fgColor theme="6" tint="0.79998168889431442"/>
        <bgColor indexed="64"/>
      </patternFill>
    </fill>
    <fill>
      <patternFill patternType="solid">
        <fgColor theme="7"/>
        <bgColor indexed="64"/>
      </patternFill>
    </fill>
    <fill>
      <patternFill patternType="solid">
        <fgColor theme="7" tint="0.79998168889431442"/>
        <bgColor rgb="FFC0C0C0"/>
      </patternFill>
    </fill>
    <fill>
      <patternFill patternType="solid">
        <fgColor theme="3"/>
        <bgColor indexed="64"/>
      </patternFill>
    </fill>
    <fill>
      <patternFill patternType="solid">
        <fgColor theme="5" tint="0.59999389629810485"/>
        <bgColor rgb="FFC0C0C0"/>
      </patternFill>
    </fill>
    <fill>
      <patternFill patternType="solid">
        <fgColor theme="3" tint="0.79998168889431442"/>
        <bgColor rgb="FFC0C0C0"/>
      </patternFill>
    </fill>
    <fill>
      <patternFill patternType="solid">
        <fgColor rgb="FFC00000"/>
        <bgColor indexed="64"/>
      </patternFill>
    </fill>
    <fill>
      <patternFill patternType="solid">
        <fgColor theme="5" tint="0.79998168889431442"/>
        <bgColor indexed="64"/>
      </patternFill>
    </fill>
    <fill>
      <patternFill patternType="solid">
        <fgColor rgb="FFFF0000"/>
        <bgColor rgb="FFC0C0C0"/>
      </patternFill>
    </fill>
    <fill>
      <patternFill patternType="solid">
        <fgColor theme="9" tint="0.79998168889431442"/>
        <bgColor rgb="FFC0C0C0"/>
      </patternFill>
    </fill>
    <fill>
      <patternFill patternType="solid">
        <fgColor theme="9" tint="0.39997558519241921"/>
        <bgColor rgb="FFC0C0C0"/>
      </patternFill>
    </fill>
    <fill>
      <patternFill patternType="solid">
        <fgColor theme="9" tint="-0.249977111117893"/>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9"/>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theme="2" tint="-0.749992370372631"/>
        <bgColor indexed="64"/>
      </patternFill>
    </fill>
    <fill>
      <patternFill patternType="solid">
        <fgColor theme="2"/>
        <bgColor rgb="FFC0C0C0"/>
      </patternFill>
    </fill>
    <fill>
      <patternFill patternType="solid">
        <fgColor rgb="FFCCFFFF"/>
        <bgColor indexed="64"/>
      </patternFill>
    </fill>
    <fill>
      <patternFill patternType="solid">
        <fgColor rgb="FF006699"/>
        <bgColor indexed="64"/>
      </patternFill>
    </fill>
    <fill>
      <patternFill patternType="solid">
        <fgColor rgb="FF92D050"/>
        <bgColor indexed="64"/>
      </patternFill>
    </fill>
    <fill>
      <patternFill patternType="solid">
        <fgColor rgb="FF99FFCC"/>
        <bgColor indexed="64"/>
      </patternFill>
    </fill>
    <fill>
      <patternFill patternType="solid">
        <fgColor rgb="FFFF99FF"/>
        <bgColor rgb="FFC0C0C0"/>
      </patternFill>
    </fill>
    <fill>
      <patternFill patternType="solid">
        <fgColor rgb="FFFF99FF"/>
        <bgColor rgb="FF000000"/>
      </patternFill>
    </fill>
    <fill>
      <patternFill patternType="solid">
        <fgColor rgb="FF99FFCC"/>
        <bgColor rgb="FF000000"/>
      </patternFill>
    </fill>
    <fill>
      <patternFill patternType="solid">
        <fgColor theme="0"/>
        <bgColor indexed="64"/>
      </patternFill>
    </fill>
    <fill>
      <patternFill patternType="solid">
        <fgColor theme="5" tint="0.79998168889431442"/>
        <bgColor rgb="FFC0C0C0"/>
      </patternFill>
    </fill>
    <fill>
      <patternFill patternType="solid">
        <fgColor rgb="FFFF0000"/>
        <bgColor indexed="64"/>
      </patternFill>
    </fill>
  </fills>
  <borders count="7">
    <border>
      <left/>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rgb="FF3F3F3F"/>
      </left>
      <right/>
      <top/>
      <bottom/>
      <diagonal/>
    </border>
    <border>
      <left style="double">
        <color rgb="FF3F3F3F"/>
      </left>
      <right/>
      <top style="double">
        <color rgb="FF3F3F3F"/>
      </top>
      <bottom style="double">
        <color rgb="FF3F3F3F"/>
      </bottom>
      <diagonal/>
    </border>
    <border>
      <left/>
      <right style="double">
        <color rgb="FF3F3F3F"/>
      </right>
      <top style="double">
        <color rgb="FF3F3F3F"/>
      </top>
      <bottom style="double">
        <color rgb="FF3F3F3F"/>
      </bottom>
      <diagonal/>
    </border>
    <border>
      <left/>
      <right/>
      <top style="thin">
        <color indexed="64"/>
      </top>
      <bottom/>
      <diagonal/>
    </border>
  </borders>
  <cellStyleXfs count="13">
    <xf numFmtId="0" fontId="0" fillId="0" borderId="0"/>
    <xf numFmtId="0" fontId="2" fillId="2" borderId="1" applyNumberFormat="0" applyAlignment="0" applyProtection="0"/>
    <xf numFmtId="0" fontId="3" fillId="3" borderId="2" applyNumberFormat="0" applyAlignment="0" applyProtection="0"/>
    <xf numFmtId="0" fontId="7" fillId="0" borderId="0"/>
    <xf numFmtId="0" fontId="1" fillId="0" borderId="0"/>
    <xf numFmtId="0" fontId="22" fillId="0" borderId="0"/>
    <xf numFmtId="0" fontId="22" fillId="0" borderId="0"/>
    <xf numFmtId="0" fontId="20" fillId="0" borderId="0" applyNumberFormat="0" applyFill="0" applyBorder="0" applyAlignment="0" applyProtection="0">
      <alignment vertical="top"/>
      <protection locked="0"/>
    </xf>
    <xf numFmtId="9" fontId="22" fillId="0" borderId="0" applyFont="0" applyFill="0" applyBorder="0" applyAlignment="0" applyProtection="0"/>
    <xf numFmtId="0" fontId="26" fillId="0" borderId="0"/>
    <xf numFmtId="9" fontId="26"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cellStyleXfs>
  <cellXfs count="117">
    <xf numFmtId="0" fontId="0" fillId="0" borderId="0" xfId="0"/>
    <xf numFmtId="0" fontId="11" fillId="0" borderId="0" xfId="4" applyFont="1" applyAlignment="1">
      <alignment horizontal="center" vertical="center" wrapText="1"/>
    </xf>
    <xf numFmtId="0" fontId="8" fillId="6" borderId="0" xfId="4" applyFont="1" applyFill="1" applyAlignment="1">
      <alignment horizontal="center" vertical="center" wrapText="1"/>
    </xf>
    <xf numFmtId="0" fontId="0" fillId="0" borderId="0" xfId="0" applyAlignment="1">
      <alignment horizontal="center"/>
    </xf>
    <xf numFmtId="0" fontId="11" fillId="9" borderId="0" xfId="4" applyFont="1" applyFill="1" applyAlignment="1">
      <alignment horizontal="center" vertical="center" wrapText="1"/>
    </xf>
    <xf numFmtId="0" fontId="11" fillId="12" borderId="0" xfId="4" applyFont="1" applyFill="1" applyAlignment="1">
      <alignment horizontal="center" vertical="center" wrapText="1"/>
    </xf>
    <xf numFmtId="0" fontId="10" fillId="14" borderId="0" xfId="1" applyFont="1" applyFill="1" applyBorder="1" applyAlignment="1" applyProtection="1">
      <alignment horizontal="center" vertical="center" wrapText="1"/>
    </xf>
    <xf numFmtId="0" fontId="11" fillId="16" borderId="0" xfId="4" applyFont="1" applyFill="1" applyAlignment="1">
      <alignment horizontal="center" vertical="center" wrapText="1"/>
    </xf>
    <xf numFmtId="0" fontId="8" fillId="16" borderId="0" xfId="4" applyFont="1" applyFill="1" applyAlignment="1">
      <alignment horizontal="center" vertical="center" wrapText="1"/>
    </xf>
    <xf numFmtId="0" fontId="11" fillId="17" borderId="0" xfId="4" applyFont="1" applyFill="1" applyAlignment="1">
      <alignment horizontal="center" vertical="center" wrapText="1"/>
    </xf>
    <xf numFmtId="0" fontId="8" fillId="17" borderId="0" xfId="4" applyFont="1" applyFill="1" applyAlignment="1">
      <alignment horizontal="center" vertical="center" wrapText="1"/>
    </xf>
    <xf numFmtId="0" fontId="15" fillId="15" borderId="0" xfId="4" applyFont="1" applyFill="1" applyAlignment="1">
      <alignment horizontal="center" vertical="center" wrapText="1"/>
    </xf>
    <xf numFmtId="0" fontId="11" fillId="5" borderId="0" xfId="4" applyFont="1" applyFill="1" applyAlignment="1">
      <alignment horizontal="center" vertical="center" wrapText="1"/>
    </xf>
    <xf numFmtId="0" fontId="10" fillId="2" borderId="0" xfId="1" applyFont="1" applyBorder="1" applyAlignment="1" applyProtection="1">
      <alignment horizontal="center" vertical="center" wrapText="1"/>
    </xf>
    <xf numFmtId="0" fontId="4" fillId="0" borderId="0" xfId="0" applyFont="1"/>
    <xf numFmtId="0" fontId="8" fillId="25" borderId="0" xfId="4" applyFont="1" applyFill="1" applyAlignment="1">
      <alignment horizontal="center" vertical="center" wrapText="1"/>
    </xf>
    <xf numFmtId="0" fontId="19" fillId="2" borderId="0" xfId="1" applyFont="1" applyBorder="1" applyAlignment="1" applyProtection="1">
      <alignment horizontal="center" vertical="center" wrapText="1"/>
    </xf>
    <xf numFmtId="0" fontId="16" fillId="0" borderId="0" xfId="3" applyFont="1" applyAlignment="1">
      <alignment horizontal="center"/>
    </xf>
    <xf numFmtId="0" fontId="4" fillId="0" borderId="0" xfId="0" applyFont="1" applyAlignment="1">
      <alignment horizontal="center"/>
    </xf>
    <xf numFmtId="0" fontId="19" fillId="0" borderId="0" xfId="1" applyFont="1" applyFill="1" applyBorder="1" applyAlignment="1" applyProtection="1">
      <alignment horizontal="center" vertical="center" wrapText="1"/>
    </xf>
    <xf numFmtId="0" fontId="8" fillId="26" borderId="0" xfId="4" applyFont="1" applyFill="1" applyAlignment="1">
      <alignment horizontal="center" vertical="center" wrapText="1"/>
    </xf>
    <xf numFmtId="0" fontId="4" fillId="20" borderId="0" xfId="0" applyFont="1" applyFill="1" applyAlignment="1">
      <alignment horizontal="center" vertical="center"/>
    </xf>
    <xf numFmtId="0" fontId="4" fillId="20" borderId="0" xfId="0" applyFont="1" applyFill="1" applyAlignment="1">
      <alignment horizontal="center" vertical="center" wrapText="1"/>
    </xf>
    <xf numFmtId="0" fontId="4" fillId="23" borderId="0" xfId="0" applyFont="1" applyFill="1" applyAlignment="1">
      <alignment horizontal="center"/>
    </xf>
    <xf numFmtId="0" fontId="9" fillId="19" borderId="0" xfId="0" applyFont="1" applyFill="1"/>
    <xf numFmtId="0" fontId="0" fillId="19" borderId="0" xfId="0" applyFill="1" applyAlignment="1">
      <alignment horizontal="center"/>
    </xf>
    <xf numFmtId="0" fontId="9" fillId="19" borderId="0" xfId="0" applyFont="1" applyFill="1" applyAlignment="1">
      <alignment horizontal="center"/>
    </xf>
    <xf numFmtId="0" fontId="0" fillId="19" borderId="0" xfId="0" applyFill="1"/>
    <xf numFmtId="0" fontId="12" fillId="19" borderId="0" xfId="0" applyFont="1" applyFill="1" applyAlignment="1">
      <alignment horizontal="center"/>
    </xf>
    <xf numFmtId="0" fontId="4" fillId="19" borderId="0" xfId="0" applyFont="1" applyFill="1" applyAlignment="1">
      <alignment horizontal="center"/>
    </xf>
    <xf numFmtId="49" fontId="9" fillId="19" borderId="0" xfId="0" applyNumberFormat="1" applyFont="1" applyFill="1" applyAlignment="1">
      <alignment horizontal="center"/>
    </xf>
    <xf numFmtId="0" fontId="16" fillId="22" borderId="0" xfId="3" applyFont="1" applyFill="1"/>
    <xf numFmtId="0" fontId="4" fillId="7" borderId="0" xfId="0" applyFont="1" applyFill="1"/>
    <xf numFmtId="0" fontId="4" fillId="7" borderId="0" xfId="0" applyFont="1" applyFill="1" applyAlignment="1">
      <alignment horizontal="center" vertical="center"/>
    </xf>
    <xf numFmtId="0" fontId="4" fillId="7" borderId="0" xfId="0" applyFont="1" applyFill="1" applyAlignment="1">
      <alignment horizontal="center" vertical="center" wrapText="1"/>
    </xf>
    <xf numFmtId="0" fontId="3" fillId="3" borderId="2" xfId="2" applyAlignment="1">
      <alignment horizontal="center"/>
    </xf>
    <xf numFmtId="0" fontId="27" fillId="30" borderId="0" xfId="0" applyFont="1" applyFill="1" applyAlignment="1">
      <alignment horizontal="center" vertical="center" wrapText="1"/>
    </xf>
    <xf numFmtId="0" fontId="9" fillId="0" borderId="0" xfId="0" applyFont="1" applyAlignment="1">
      <alignment vertical="center" wrapText="1"/>
    </xf>
    <xf numFmtId="0" fontId="11" fillId="26" borderId="0" xfId="4" applyFont="1" applyFill="1" applyAlignment="1">
      <alignment horizontal="center" vertical="center" wrapText="1"/>
    </xf>
    <xf numFmtId="0" fontId="27" fillId="31" borderId="0" xfId="0" applyFont="1" applyFill="1" applyAlignment="1">
      <alignment horizontal="center" vertical="center" wrapText="1"/>
    </xf>
    <xf numFmtId="0" fontId="9" fillId="0" borderId="0" xfId="4" applyFont="1" applyAlignment="1">
      <alignment vertical="center" wrapText="1"/>
    </xf>
    <xf numFmtId="0" fontId="0" fillId="0" borderId="0" xfId="0" applyAlignment="1">
      <alignment horizontal="left"/>
    </xf>
    <xf numFmtId="0" fontId="16" fillId="22" borderId="3" xfId="3" applyFont="1" applyFill="1" applyBorder="1" applyAlignment="1">
      <alignment horizontal="left"/>
    </xf>
    <xf numFmtId="1" fontId="8" fillId="11" borderId="0" xfId="4" applyNumberFormat="1" applyFont="1" applyFill="1" applyAlignment="1">
      <alignment horizontal="center" vertical="center" wrapText="1"/>
    </xf>
    <xf numFmtId="0" fontId="6" fillId="0" borderId="0" xfId="0" applyFont="1" applyAlignment="1">
      <alignment horizontal="center"/>
    </xf>
    <xf numFmtId="0" fontId="8" fillId="34" borderId="0" xfId="4" applyFont="1" applyFill="1" applyAlignment="1">
      <alignment horizontal="center" vertical="center" wrapText="1"/>
    </xf>
    <xf numFmtId="0" fontId="3" fillId="0" borderId="0" xfId="2" applyFill="1" applyBorder="1" applyAlignment="1">
      <alignment horizontal="center"/>
    </xf>
    <xf numFmtId="0" fontId="16" fillId="22" borderId="0" xfId="3" applyFont="1" applyFill="1" applyAlignment="1">
      <alignment horizontal="center"/>
    </xf>
    <xf numFmtId="0" fontId="16" fillId="0" borderId="0" xfId="3" applyFont="1"/>
    <xf numFmtId="0" fontId="23" fillId="0" borderId="0" xfId="4" applyFont="1" applyAlignment="1">
      <alignment vertical="center" wrapText="1"/>
    </xf>
    <xf numFmtId="0" fontId="3" fillId="0" borderId="0" xfId="0" applyFont="1" applyAlignment="1">
      <alignment horizontal="left" vertical="center"/>
    </xf>
    <xf numFmtId="0" fontId="8" fillId="0" borderId="0" xfId="4" applyFont="1" applyAlignment="1">
      <alignment horizontal="left" vertical="center" wrapText="1"/>
    </xf>
    <xf numFmtId="0" fontId="11" fillId="9" borderId="0" xfId="4" applyFont="1" applyFill="1" applyAlignment="1">
      <alignment horizontal="left" vertical="center" wrapText="1"/>
    </xf>
    <xf numFmtId="0" fontId="21" fillId="0" borderId="0" xfId="0" applyFont="1" applyAlignment="1">
      <alignment horizontal="left"/>
    </xf>
    <xf numFmtId="0" fontId="11" fillId="12" borderId="0" xfId="4" applyFont="1" applyFill="1" applyAlignment="1">
      <alignment horizontal="left" vertical="center" wrapText="1"/>
    </xf>
    <xf numFmtId="49" fontId="23" fillId="0" borderId="0" xfId="0" applyNumberFormat="1" applyFont="1" applyAlignment="1">
      <alignment horizontal="center"/>
    </xf>
    <xf numFmtId="49" fontId="23" fillId="0" borderId="0" xfId="0" applyNumberFormat="1" applyFont="1" applyAlignment="1">
      <alignment horizontal="left"/>
    </xf>
    <xf numFmtId="49" fontId="30" fillId="0" borderId="0" xfId="0" applyNumberFormat="1" applyFont="1" applyAlignment="1">
      <alignment horizontal="left"/>
    </xf>
    <xf numFmtId="0" fontId="23" fillId="0" borderId="0" xfId="0" applyFont="1" applyAlignment="1">
      <alignment horizontal="center"/>
    </xf>
    <xf numFmtId="49" fontId="31" fillId="0" borderId="0" xfId="7" applyNumberFormat="1" applyFont="1" applyAlignment="1" applyProtection="1"/>
    <xf numFmtId="0" fontId="23" fillId="0" borderId="0" xfId="0" applyFont="1" applyAlignment="1">
      <alignment horizontal="left"/>
    </xf>
    <xf numFmtId="49" fontId="32" fillId="0" borderId="0" xfId="0" applyNumberFormat="1" applyFont="1" applyAlignment="1">
      <alignment horizontal="left"/>
    </xf>
    <xf numFmtId="0" fontId="23" fillId="35" borderId="0" xfId="0" applyFont="1" applyFill="1" applyAlignment="1">
      <alignment horizontal="center"/>
    </xf>
    <xf numFmtId="49" fontId="23" fillId="35" borderId="0" xfId="0" applyNumberFormat="1" applyFont="1" applyFill="1" applyAlignment="1">
      <alignment horizontal="center"/>
    </xf>
    <xf numFmtId="0" fontId="23" fillId="0" borderId="0" xfId="0" applyFont="1" applyAlignment="1">
      <alignment horizontal="center" wrapText="1"/>
    </xf>
    <xf numFmtId="49" fontId="31" fillId="0" borderId="0" xfId="7" applyNumberFormat="1" applyFont="1" applyFill="1" applyAlignment="1" applyProtection="1"/>
    <xf numFmtId="0" fontId="23" fillId="0" borderId="0" xfId="0" applyFont="1" applyAlignment="1">
      <alignment horizontal="left" wrapText="1"/>
    </xf>
    <xf numFmtId="49" fontId="30" fillId="0" borderId="0" xfId="0" applyNumberFormat="1" applyFont="1" applyAlignment="1">
      <alignment horizontal="center"/>
    </xf>
    <xf numFmtId="0" fontId="33" fillId="3" borderId="2" xfId="2" applyFont="1" applyAlignment="1">
      <alignment horizontal="center"/>
    </xf>
    <xf numFmtId="0" fontId="9" fillId="0" borderId="0" xfId="4" applyFont="1"/>
    <xf numFmtId="49" fontId="9" fillId="0" borderId="0" xfId="4" applyNumberFormat="1" applyFont="1"/>
    <xf numFmtId="0" fontId="9" fillId="0" borderId="0" xfId="4" applyFont="1" applyAlignment="1">
      <alignment horizontal="center"/>
    </xf>
    <xf numFmtId="49" fontId="9" fillId="0" borderId="0" xfId="4" applyNumberFormat="1" applyFont="1" applyAlignment="1">
      <alignment horizontal="center"/>
    </xf>
    <xf numFmtId="0" fontId="23" fillId="28" borderId="0" xfId="4" applyFont="1" applyFill="1" applyAlignment="1">
      <alignment horizontal="center"/>
    </xf>
    <xf numFmtId="0" fontId="34" fillId="0" borderId="0" xfId="4" applyFont="1"/>
    <xf numFmtId="0" fontId="23" fillId="0" borderId="0" xfId="4" applyFont="1"/>
    <xf numFmtId="49" fontId="33" fillId="3" borderId="2" xfId="2" applyNumberFormat="1" applyFont="1" applyAlignment="1">
      <alignment horizontal="center"/>
    </xf>
    <xf numFmtId="49" fontId="33" fillId="3" borderId="2" xfId="2" applyNumberFormat="1" applyFont="1" applyAlignment="1">
      <alignment horizontal="left"/>
    </xf>
    <xf numFmtId="49" fontId="33" fillId="3" borderId="2" xfId="2" applyNumberFormat="1" applyFont="1"/>
    <xf numFmtId="49" fontId="35" fillId="3" borderId="2" xfId="2" applyNumberFormat="1" applyFont="1" applyAlignment="1">
      <alignment horizontal="left"/>
    </xf>
    <xf numFmtId="0" fontId="33" fillId="3" borderId="2" xfId="2" applyFont="1"/>
    <xf numFmtId="0" fontId="33" fillId="0" borderId="0" xfId="2" applyFont="1" applyFill="1" applyBorder="1"/>
    <xf numFmtId="0" fontId="33" fillId="3" borderId="5" xfId="2" applyFont="1" applyBorder="1"/>
    <xf numFmtId="0" fontId="33" fillId="3" borderId="4" xfId="2" applyFont="1" applyBorder="1"/>
    <xf numFmtId="0" fontId="23" fillId="0" borderId="0" xfId="2" applyFont="1" applyFill="1" applyBorder="1"/>
    <xf numFmtId="0" fontId="9" fillId="0" borderId="0" xfId="0" applyFont="1"/>
    <xf numFmtId="0" fontId="9" fillId="35" borderId="0" xfId="4" applyFont="1" applyFill="1"/>
    <xf numFmtId="49" fontId="9" fillId="35" borderId="0" xfId="4" applyNumberFormat="1" applyFont="1" applyFill="1"/>
    <xf numFmtId="0" fontId="9" fillId="0" borderId="0" xfId="0" applyFont="1" applyAlignment="1">
      <alignment wrapText="1"/>
    </xf>
    <xf numFmtId="49" fontId="34" fillId="0" borderId="0" xfId="4" applyNumberFormat="1" applyFont="1"/>
    <xf numFmtId="0" fontId="9" fillId="35" borderId="0" xfId="0" applyFont="1" applyFill="1" applyAlignment="1">
      <alignment horizontal="left"/>
    </xf>
    <xf numFmtId="0" fontId="9" fillId="35" borderId="0" xfId="0" applyFont="1" applyFill="1"/>
    <xf numFmtId="0" fontId="9" fillId="0" borderId="0" xfId="0" applyFont="1" applyAlignment="1">
      <alignment horizontal="center"/>
    </xf>
    <xf numFmtId="0" fontId="33" fillId="3" borderId="2" xfId="2" applyFont="1" applyAlignment="1">
      <alignment horizontal="left"/>
    </xf>
    <xf numFmtId="0" fontId="33" fillId="3" borderId="0" xfId="2" applyFont="1" applyBorder="1"/>
    <xf numFmtId="0" fontId="33" fillId="3" borderId="2" xfId="2" applyFont="1" applyAlignment="1"/>
    <xf numFmtId="0" fontId="35" fillId="3" borderId="2" xfId="2" applyFont="1" applyAlignment="1">
      <alignment horizontal="left"/>
    </xf>
    <xf numFmtId="0" fontId="33" fillId="3" borderId="2" xfId="2" applyNumberFormat="1" applyFont="1"/>
    <xf numFmtId="0" fontId="9" fillId="33" borderId="0" xfId="0" applyFont="1" applyFill="1"/>
    <xf numFmtId="0" fontId="9" fillId="0" borderId="0" xfId="0" applyFont="1" applyAlignment="1">
      <alignment horizontal="left"/>
    </xf>
    <xf numFmtId="0" fontId="33" fillId="0" borderId="0" xfId="2" applyFont="1" applyFill="1" applyBorder="1" applyAlignment="1">
      <alignment horizontal="center"/>
    </xf>
    <xf numFmtId="0" fontId="9" fillId="0" borderId="6" xfId="4" applyFont="1" applyBorder="1"/>
    <xf numFmtId="0" fontId="34" fillId="0" borderId="6" xfId="4" applyFont="1" applyBorder="1"/>
    <xf numFmtId="0" fontId="3" fillId="24" borderId="0" xfId="0" applyFont="1" applyFill="1" applyAlignment="1">
      <alignment horizontal="center" vertical="center"/>
    </xf>
    <xf numFmtId="0" fontId="4" fillId="7" borderId="0" xfId="0" applyFont="1" applyFill="1" applyAlignment="1">
      <alignment horizontal="center"/>
    </xf>
    <xf numFmtId="0" fontId="4" fillId="23" borderId="0" xfId="0" applyFont="1" applyFill="1" applyAlignment="1">
      <alignment horizontal="center"/>
    </xf>
    <xf numFmtId="0" fontId="3" fillId="8" borderId="0" xfId="0" applyFont="1" applyFill="1" applyAlignment="1">
      <alignment horizontal="center" vertical="center"/>
    </xf>
    <xf numFmtId="0" fontId="5" fillId="10" borderId="0" xfId="0" applyFont="1" applyFill="1" applyAlignment="1">
      <alignment horizontal="center" vertical="center"/>
    </xf>
    <xf numFmtId="0" fontId="5" fillId="13" borderId="0" xfId="0" applyFont="1" applyFill="1" applyAlignment="1">
      <alignment horizontal="center" vertical="center"/>
    </xf>
    <xf numFmtId="0" fontId="28" fillId="32" borderId="0" xfId="0" applyFont="1" applyFill="1" applyAlignment="1">
      <alignment horizontal="center" vertical="center"/>
    </xf>
    <xf numFmtId="0" fontId="29" fillId="4" borderId="0" xfId="0" applyFont="1" applyFill="1" applyAlignment="1">
      <alignment horizontal="center" vertical="center" wrapText="1"/>
    </xf>
    <xf numFmtId="0" fontId="16" fillId="27" borderId="0" xfId="3" applyFont="1" applyFill="1" applyAlignment="1">
      <alignment horizontal="center" vertical="center"/>
    </xf>
    <xf numFmtId="0" fontId="3" fillId="18" borderId="0" xfId="0" applyFont="1" applyFill="1" applyAlignment="1">
      <alignment horizontal="center" vertical="center"/>
    </xf>
    <xf numFmtId="0" fontId="4" fillId="29" borderId="0" xfId="0" applyFont="1" applyFill="1" applyAlignment="1">
      <alignment horizontal="center" vertical="center"/>
    </xf>
    <xf numFmtId="0" fontId="3" fillId="21" borderId="0" xfId="4" applyFont="1" applyFill="1" applyAlignment="1">
      <alignment horizontal="center" vertical="center" wrapText="1"/>
    </xf>
    <xf numFmtId="0" fontId="4" fillId="28" borderId="0" xfId="4" applyFont="1" applyFill="1" applyAlignment="1">
      <alignment horizontal="center" vertical="center" wrapText="1"/>
    </xf>
    <xf numFmtId="0" fontId="12" fillId="19" borderId="0" xfId="0" applyFont="1" applyFill="1" applyAlignment="1">
      <alignment horizontal="center" wrapText="1"/>
    </xf>
  </cellXfs>
  <cellStyles count="13">
    <cellStyle name="Check Cell" xfId="2" builtinId="23"/>
    <cellStyle name="Hyperlink 2" xfId="7" xr:uid="{00000000-0005-0000-0000-000001000000}"/>
    <cellStyle name="Normal" xfId="0" builtinId="0"/>
    <cellStyle name="Normal 2" xfId="4" xr:uid="{00000000-0005-0000-0000-000003000000}"/>
    <cellStyle name="Normal 2 2" xfId="6" xr:uid="{00000000-0005-0000-0000-000004000000}"/>
    <cellStyle name="Normal 3" xfId="5" xr:uid="{00000000-0005-0000-0000-000005000000}"/>
    <cellStyle name="Normal 4" xfId="9" xr:uid="{00000000-0005-0000-0000-000006000000}"/>
    <cellStyle name="Normal_Sheet1" xfId="3" xr:uid="{00000000-0005-0000-0000-000007000000}"/>
    <cellStyle name="Output" xfId="1" builtinId="21"/>
    <cellStyle name="Percent 2" xfId="8" xr:uid="{00000000-0005-0000-0000-000009000000}"/>
    <cellStyle name="Percent 3" xfId="11" xr:uid="{00000000-0005-0000-0000-00000A000000}"/>
    <cellStyle name="Percent 4" xfId="10" xr:uid="{00000000-0005-0000-0000-00000B000000}"/>
    <cellStyle name="Percent 4 2" xfId="12" xr:uid="{00000000-0005-0000-0000-00000C000000}"/>
  </cellStyles>
  <dxfs count="152">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theme="0"/>
      </font>
      <fill>
        <patternFill>
          <bgColor rgb="FF990000"/>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auto="1"/>
      </font>
      <fill>
        <patternFill>
          <fgColor theme="0"/>
          <bgColor rgb="FF99FF66"/>
        </patternFill>
      </fill>
    </dxf>
    <dxf>
      <font>
        <color theme="0"/>
      </font>
      <fill>
        <patternFill>
          <bgColor rgb="FF990000"/>
        </patternFill>
      </fill>
    </dxf>
    <dxf>
      <font>
        <color theme="0"/>
      </font>
      <fill>
        <patternFill>
          <bgColor rgb="FF990000"/>
        </patternFill>
      </fill>
    </dxf>
    <dxf>
      <font>
        <color theme="0"/>
      </font>
      <fill>
        <patternFill>
          <bgColor rgb="FF990000"/>
        </patternFill>
      </fill>
    </dxf>
    <dxf>
      <font>
        <color auto="1"/>
      </font>
      <fill>
        <patternFill>
          <fgColor theme="0"/>
          <bgColor rgb="FF99FF66"/>
        </patternFill>
      </fill>
    </dxf>
  </dxfs>
  <tableStyles count="0" defaultTableStyle="TableStyleMedium2" defaultPivotStyle="PivotStyleLight16"/>
  <colors>
    <mruColors>
      <color rgb="FF66FFFF"/>
      <color rgb="FF99FFCC"/>
      <color rgb="FF99FF66"/>
      <color rgb="FFFF99FF"/>
      <color rgb="FF990000"/>
      <color rgb="FF008000"/>
      <color rgb="FF0099FF"/>
      <color rgb="FF0000CC"/>
      <color rgb="FF006699"/>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G609"/>
  <sheetViews>
    <sheetView tabSelected="1" topLeftCell="AU1" zoomScale="70" zoomScaleNormal="70" workbookViewId="0">
      <selection activeCell="BO18" sqref="BO18"/>
    </sheetView>
  </sheetViews>
  <sheetFormatPr defaultRowHeight="15" x14ac:dyDescent="0.25"/>
  <cols>
    <col min="1" max="1" width="12.140625" style="3" customWidth="1"/>
    <col min="2" max="2" width="10.42578125" style="3" bestFit="1" customWidth="1"/>
    <col min="3" max="3" width="31.5703125" style="41" customWidth="1"/>
    <col min="4" max="4" width="17.85546875" bestFit="1" customWidth="1"/>
    <col min="5" max="5" width="24.5703125" style="41" customWidth="1"/>
    <col min="6" max="6" width="15.5703125" customWidth="1"/>
    <col min="7" max="7" width="25.28515625" customWidth="1"/>
    <col min="8" max="8" width="22.7109375" style="3" customWidth="1"/>
    <col min="9" max="9" width="12.140625" style="3" customWidth="1"/>
    <col min="10" max="10" width="21.7109375" style="3" customWidth="1"/>
    <col min="11" max="11" width="4.42578125" style="46" customWidth="1"/>
    <col min="12" max="12" width="26.42578125" style="53" customWidth="1"/>
    <col min="13" max="13" width="26.7109375" style="3" customWidth="1"/>
    <col min="14" max="14" width="21.85546875" style="3" customWidth="1"/>
    <col min="15" max="18" width="12.140625" style="3" customWidth="1"/>
    <col min="19" max="19" width="4.42578125" style="46" customWidth="1"/>
    <col min="20" max="20" width="12.7109375" style="3" customWidth="1"/>
    <col min="21" max="21" width="5" style="3" customWidth="1"/>
    <col min="22" max="22" width="12.7109375" style="3" customWidth="1"/>
    <col min="23" max="23" width="11" style="3" customWidth="1"/>
    <col min="24" max="24" width="4.42578125" style="46" customWidth="1"/>
    <col min="25" max="25" width="10.85546875" style="3" customWidth="1"/>
    <col min="26" max="26" width="14.140625" style="3" customWidth="1"/>
    <col min="27" max="27" width="14.5703125" style="3" customWidth="1"/>
    <col min="28" max="28" width="13.5703125" style="3" bestFit="1" customWidth="1"/>
    <col min="29" max="29" width="14.42578125" style="3" customWidth="1"/>
    <col min="30" max="30" width="16.5703125" style="3" customWidth="1"/>
    <col min="31" max="31" width="4.42578125" style="46" customWidth="1"/>
    <col min="32" max="32" width="25.7109375" style="41" customWidth="1"/>
    <col min="33" max="34" width="20.28515625" customWidth="1"/>
    <col min="35" max="35" width="4.42578125" customWidth="1"/>
    <col min="36" max="37" width="20.28515625" customWidth="1"/>
    <col min="38" max="38" width="27.42578125" customWidth="1"/>
    <col min="39" max="39" width="15.28515625" customWidth="1"/>
    <col min="40" max="40" width="16.85546875" style="3" customWidth="1"/>
    <col min="41" max="41" width="16.42578125" customWidth="1"/>
    <col min="42" max="42" width="4" customWidth="1"/>
    <col min="43" max="43" width="17.28515625" style="3" customWidth="1"/>
    <col min="44" max="44" width="20.140625" customWidth="1"/>
    <col min="45" max="45" width="18.28515625" customWidth="1"/>
    <col min="46" max="46" width="14.85546875" customWidth="1"/>
    <col min="47" max="47" width="15.5703125" customWidth="1"/>
    <col min="48" max="49" width="4.7109375" customWidth="1"/>
    <col min="50" max="50" width="18.28515625" customWidth="1"/>
    <col min="51" max="51" width="23.42578125" customWidth="1"/>
    <col min="52" max="52" width="13.140625" customWidth="1"/>
    <col min="53" max="53" width="19.85546875" customWidth="1"/>
    <col min="54" max="54" width="15.140625" customWidth="1"/>
    <col min="55" max="55" width="16" customWidth="1"/>
    <col min="56" max="56" width="11.42578125" bestFit="1" customWidth="1"/>
    <col min="57" max="57" width="15.5703125" customWidth="1"/>
    <col min="58" max="58" width="23" customWidth="1"/>
    <col min="59" max="59" width="21" customWidth="1"/>
    <col min="60" max="60" width="31.5703125" customWidth="1"/>
    <col min="61" max="62" width="21" customWidth="1"/>
    <col min="63" max="63" width="17.28515625" bestFit="1" customWidth="1"/>
    <col min="64" max="64" width="18.28515625" bestFit="1" customWidth="1"/>
    <col min="65" max="65" width="18.7109375" bestFit="1" customWidth="1"/>
    <col min="66" max="67" width="9.140625" customWidth="1"/>
    <col min="69" max="69" width="42.140625" customWidth="1"/>
  </cols>
  <sheetData>
    <row r="1" spans="1:85" ht="16.5" thickTop="1" thickBot="1" x14ac:dyDescent="0.3">
      <c r="A1" s="18" t="s">
        <v>0</v>
      </c>
      <c r="D1" s="14" t="s">
        <v>1</v>
      </c>
      <c r="K1" s="35"/>
      <c r="S1" s="35"/>
      <c r="X1" s="35"/>
      <c r="AE1" s="35"/>
    </row>
    <row r="2" spans="1:85" ht="16.5" thickTop="1" thickBot="1" x14ac:dyDescent="0.3">
      <c r="A2" s="44"/>
      <c r="K2" s="35"/>
      <c r="S2" s="35"/>
      <c r="X2" s="35"/>
      <c r="AE2" s="35"/>
      <c r="BH2" s="14" t="s">
        <v>2</v>
      </c>
      <c r="BI2" s="14" t="s">
        <v>3</v>
      </c>
    </row>
    <row r="3" spans="1:85" ht="17.25" customHeight="1" thickTop="1" thickBot="1" x14ac:dyDescent="0.3">
      <c r="A3" s="103" t="s">
        <v>4</v>
      </c>
      <c r="B3" s="103"/>
      <c r="C3" s="50"/>
      <c r="D3" s="106" t="s">
        <v>5</v>
      </c>
      <c r="E3" s="106"/>
      <c r="F3" s="106"/>
      <c r="G3" s="106"/>
      <c r="H3" s="106"/>
      <c r="I3" s="106"/>
      <c r="J3" s="106"/>
      <c r="K3" s="35"/>
      <c r="L3" s="107" t="s">
        <v>6</v>
      </c>
      <c r="M3" s="107"/>
      <c r="N3" s="107"/>
      <c r="O3" s="107"/>
      <c r="P3" s="107"/>
      <c r="Q3" s="107"/>
      <c r="R3" s="107"/>
      <c r="S3" s="35"/>
      <c r="T3" s="108" t="s">
        <v>7</v>
      </c>
      <c r="U3" s="108"/>
      <c r="V3" s="108"/>
      <c r="W3" s="108"/>
      <c r="X3" s="35"/>
      <c r="Y3" s="112" t="s">
        <v>8</v>
      </c>
      <c r="Z3" s="112"/>
      <c r="AA3" s="112"/>
      <c r="AB3" s="112"/>
      <c r="AC3" s="112"/>
      <c r="AD3" s="112"/>
      <c r="AE3" s="35"/>
      <c r="AF3" s="42" t="s">
        <v>9</v>
      </c>
      <c r="AG3" s="31"/>
      <c r="AH3" s="31"/>
      <c r="AI3" s="48"/>
      <c r="AJ3" s="31"/>
      <c r="AK3" s="31"/>
      <c r="AL3" s="31"/>
      <c r="AM3" s="31"/>
      <c r="AN3" s="47"/>
      <c r="AO3" s="31"/>
      <c r="AP3" s="17"/>
      <c r="AQ3" s="111" t="s">
        <v>10</v>
      </c>
      <c r="AR3" s="111"/>
      <c r="AS3" s="111"/>
      <c r="AT3" s="111"/>
      <c r="AU3" s="110" t="s">
        <v>11</v>
      </c>
      <c r="AX3" s="113" t="s">
        <v>12</v>
      </c>
      <c r="AY3" s="113"/>
      <c r="AZ3" s="113"/>
      <c r="BA3" s="113"/>
      <c r="BB3" s="113"/>
      <c r="BC3" s="113"/>
      <c r="BD3" s="113"/>
      <c r="BE3" s="110" t="s">
        <v>13</v>
      </c>
      <c r="BG3" s="109" t="s">
        <v>12</v>
      </c>
      <c r="BH3" s="109"/>
      <c r="BI3" s="109"/>
      <c r="BJ3" s="109"/>
      <c r="BK3" s="109"/>
      <c r="BL3" s="109"/>
      <c r="BM3" s="109"/>
    </row>
    <row r="4" spans="1:85" ht="16.5" thickTop="1" thickBot="1" x14ac:dyDescent="0.3">
      <c r="A4" s="103"/>
      <c r="B4" s="103"/>
      <c r="C4" s="50"/>
      <c r="D4" s="106"/>
      <c r="E4" s="106"/>
      <c r="F4" s="106"/>
      <c r="G4" s="106"/>
      <c r="H4" s="106"/>
      <c r="I4" s="106"/>
      <c r="J4" s="106"/>
      <c r="K4" s="35"/>
      <c r="L4" s="107"/>
      <c r="M4" s="107"/>
      <c r="N4" s="107"/>
      <c r="O4" s="107"/>
      <c r="P4" s="107"/>
      <c r="Q4" s="107"/>
      <c r="R4" s="107"/>
      <c r="S4" s="35"/>
      <c r="T4" s="108"/>
      <c r="U4" s="108"/>
      <c r="V4" s="108"/>
      <c r="W4" s="108"/>
      <c r="X4" s="35"/>
      <c r="Y4" s="112"/>
      <c r="Z4" s="112"/>
      <c r="AA4" s="112"/>
      <c r="AB4" s="112"/>
      <c r="AC4" s="112"/>
      <c r="AD4" s="112"/>
      <c r="AE4" s="35"/>
      <c r="AF4" s="105" t="s">
        <v>14</v>
      </c>
      <c r="AG4" s="105"/>
      <c r="AH4" s="32" t="s">
        <v>15</v>
      </c>
      <c r="AI4" s="14"/>
      <c r="AJ4" s="23"/>
      <c r="AK4" s="23"/>
      <c r="AL4" s="105" t="s">
        <v>16</v>
      </c>
      <c r="AM4" s="105"/>
      <c r="AN4" s="104" t="s">
        <v>17</v>
      </c>
      <c r="AO4" s="104"/>
      <c r="AP4" s="18"/>
      <c r="AQ4" s="111"/>
      <c r="AR4" s="111"/>
      <c r="AS4" s="111"/>
      <c r="AT4" s="111"/>
      <c r="AU4" s="110"/>
      <c r="AX4" s="113"/>
      <c r="AY4" s="113"/>
      <c r="AZ4" s="113"/>
      <c r="BA4" s="113"/>
      <c r="BB4" s="113"/>
      <c r="BC4" s="113"/>
      <c r="BD4" s="113"/>
      <c r="BE4" s="110"/>
      <c r="BG4" s="109"/>
      <c r="BH4" s="109"/>
      <c r="BI4" s="109"/>
      <c r="BJ4" s="109"/>
      <c r="BK4" s="109"/>
      <c r="BL4" s="109"/>
      <c r="BM4" s="109"/>
    </row>
    <row r="5" spans="1:85" s="37" customFormat="1" ht="65.25" thickTop="1" thickBot="1" x14ac:dyDescent="0.3">
      <c r="A5" s="15" t="s">
        <v>18</v>
      </c>
      <c r="B5" s="15" t="s">
        <v>19</v>
      </c>
      <c r="C5" s="51"/>
      <c r="D5" s="4" t="s">
        <v>20</v>
      </c>
      <c r="E5" s="52" t="s">
        <v>21</v>
      </c>
      <c r="F5" s="4" t="s">
        <v>22</v>
      </c>
      <c r="G5" s="4" t="s">
        <v>23</v>
      </c>
      <c r="H5" s="4" t="s">
        <v>24</v>
      </c>
      <c r="I5" s="4" t="s">
        <v>25</v>
      </c>
      <c r="J5" s="4" t="s">
        <v>26</v>
      </c>
      <c r="K5" s="35"/>
      <c r="L5" s="54" t="s">
        <v>27</v>
      </c>
      <c r="M5" s="5" t="s">
        <v>28</v>
      </c>
      <c r="N5" s="5" t="s">
        <v>29</v>
      </c>
      <c r="O5" s="5" t="s">
        <v>30</v>
      </c>
      <c r="P5" s="5" t="s">
        <v>31</v>
      </c>
      <c r="Q5" s="5" t="s">
        <v>32</v>
      </c>
      <c r="R5" s="5" t="s">
        <v>33</v>
      </c>
      <c r="S5" s="35"/>
      <c r="T5" s="6" t="s">
        <v>34</v>
      </c>
      <c r="U5" s="6" t="s">
        <v>35</v>
      </c>
      <c r="V5" s="45" t="s">
        <v>36</v>
      </c>
      <c r="W5" s="43" t="s">
        <v>37</v>
      </c>
      <c r="X5" s="35"/>
      <c r="Y5" s="7" t="s">
        <v>38</v>
      </c>
      <c r="Z5" s="8" t="s">
        <v>39</v>
      </c>
      <c r="AA5" s="8" t="s">
        <v>40</v>
      </c>
      <c r="AB5" s="9" t="s">
        <v>41</v>
      </c>
      <c r="AC5" s="10" t="s">
        <v>42</v>
      </c>
      <c r="AD5" s="11" t="s">
        <v>43</v>
      </c>
      <c r="AE5" s="35"/>
      <c r="AF5" s="12" t="s">
        <v>44</v>
      </c>
      <c r="AG5" s="12" t="s">
        <v>45</v>
      </c>
      <c r="AH5" s="12" t="s">
        <v>46</v>
      </c>
      <c r="AI5" s="1"/>
      <c r="AJ5" s="13" t="s">
        <v>47</v>
      </c>
      <c r="AK5" s="13" t="s">
        <v>48</v>
      </c>
      <c r="AL5" s="2" t="s">
        <v>49</v>
      </c>
      <c r="AM5" s="16" t="s">
        <v>50</v>
      </c>
      <c r="AN5" s="2" t="s">
        <v>51</v>
      </c>
      <c r="AO5" s="16" t="s">
        <v>52</v>
      </c>
      <c r="AP5" s="19"/>
      <c r="AQ5" s="11" t="s">
        <v>43</v>
      </c>
      <c r="AR5" s="20" t="s">
        <v>53</v>
      </c>
      <c r="AS5" s="20" t="s">
        <v>54</v>
      </c>
      <c r="AT5" s="38" t="s">
        <v>55</v>
      </c>
      <c r="AU5" s="110"/>
      <c r="AX5" s="36" t="s">
        <v>56</v>
      </c>
      <c r="AY5" s="36" t="s">
        <v>21</v>
      </c>
      <c r="AZ5" s="36" t="s">
        <v>22</v>
      </c>
      <c r="BA5" s="36" t="s">
        <v>23</v>
      </c>
      <c r="BB5" s="36" t="s">
        <v>25</v>
      </c>
      <c r="BC5" s="36" t="s">
        <v>47</v>
      </c>
      <c r="BD5" s="39" t="s">
        <v>55</v>
      </c>
      <c r="BE5" s="110"/>
      <c r="BG5" s="36" t="s">
        <v>56</v>
      </c>
      <c r="BH5" s="36" t="s">
        <v>21</v>
      </c>
      <c r="BI5" s="36" t="s">
        <v>22</v>
      </c>
      <c r="BJ5" s="36" t="s">
        <v>23</v>
      </c>
      <c r="BK5" s="36" t="s">
        <v>25</v>
      </c>
      <c r="BL5" s="36" t="s">
        <v>57</v>
      </c>
      <c r="BM5" s="39" t="s">
        <v>55</v>
      </c>
      <c r="BN5" s="40"/>
      <c r="BO5" s="49"/>
      <c r="BP5" s="40"/>
      <c r="BQ5" s="40"/>
      <c r="BR5" s="40"/>
      <c r="BS5" s="40"/>
      <c r="BT5" s="40"/>
      <c r="BU5" s="40"/>
      <c r="BV5" s="40"/>
      <c r="BW5" s="40"/>
      <c r="BX5" s="40"/>
      <c r="BY5" s="40"/>
      <c r="BZ5" s="40"/>
      <c r="CA5" s="40"/>
      <c r="CB5" s="40"/>
      <c r="CC5" s="40"/>
      <c r="CD5" s="40"/>
    </row>
    <row r="6" spans="1:85" s="69" customFormat="1" ht="14.25" customHeight="1" thickTop="1" thickBot="1" x14ac:dyDescent="0.25">
      <c r="A6" s="55" t="s">
        <v>58</v>
      </c>
      <c r="B6" s="55" t="s">
        <v>59</v>
      </c>
      <c r="C6" s="56"/>
      <c r="D6" s="55" t="s">
        <v>60</v>
      </c>
      <c r="E6" s="57" t="s">
        <v>61</v>
      </c>
      <c r="F6" s="55" t="s">
        <v>62</v>
      </c>
      <c r="G6" s="55" t="s">
        <v>63</v>
      </c>
      <c r="H6" s="55" t="s">
        <v>64</v>
      </c>
      <c r="I6" s="55" t="s">
        <v>65</v>
      </c>
      <c r="J6" s="55" t="s">
        <v>66</v>
      </c>
      <c r="K6" s="68"/>
      <c r="L6" s="56" t="s">
        <v>67</v>
      </c>
      <c r="M6" s="55" t="s">
        <v>68</v>
      </c>
      <c r="N6" s="55" t="s">
        <v>69</v>
      </c>
      <c r="O6" s="55" t="s">
        <v>70</v>
      </c>
      <c r="P6" s="55">
        <v>21</v>
      </c>
      <c r="Q6" s="55" t="s">
        <v>71</v>
      </c>
      <c r="R6" s="55" t="s">
        <v>72</v>
      </c>
      <c r="S6" s="68"/>
      <c r="T6" s="55">
        <v>256.5</v>
      </c>
      <c r="U6" s="55" t="s">
        <v>73</v>
      </c>
      <c r="V6" s="55" t="s">
        <v>74</v>
      </c>
      <c r="W6" s="55">
        <f t="shared" ref="W6:W39" si="0">T6*V6</f>
        <v>256500</v>
      </c>
      <c r="X6" s="68"/>
      <c r="Y6" s="55" t="str">
        <f>O6</f>
        <v>EC50</v>
      </c>
      <c r="Z6" s="55">
        <f>VLOOKUP(Y6,Tables!$C$5:$D$23,2,FALSE)</f>
        <v>5</v>
      </c>
      <c r="AA6" s="55">
        <f>W6/Z6</f>
        <v>51300</v>
      </c>
      <c r="AB6" s="55" t="str">
        <f>R6</f>
        <v>Chronic</v>
      </c>
      <c r="AC6" s="55">
        <f>VLOOKUP(AB6,Tables!$C$27:$D$28,2,FALSE)</f>
        <v>1</v>
      </c>
      <c r="AD6" s="55">
        <f>AA6/AC6</f>
        <v>51300</v>
      </c>
      <c r="AE6" s="68"/>
      <c r="AF6" s="69" t="str">
        <f>E6</f>
        <v>Anabaena catenula</v>
      </c>
      <c r="AG6" s="69" t="str">
        <f>Y6</f>
        <v>EC50</v>
      </c>
      <c r="AH6" s="70" t="str">
        <f>R6</f>
        <v>Chronic</v>
      </c>
      <c r="AI6" s="70"/>
      <c r="AJ6" s="69">
        <f>VLOOKUP(SUM(Z6,AC6),Tables!$J$5:$K$12,2,FALSE)</f>
        <v>2</v>
      </c>
      <c r="AK6" s="69" t="str">
        <f>IF(AJ6:AJ8=MIN($AJ$6),"YES!!!","Reject")</f>
        <v>YES!!!</v>
      </c>
      <c r="AL6" s="69" t="str">
        <f>N6</f>
        <v>Total chlorophyll</v>
      </c>
      <c r="AM6" s="69" t="s">
        <v>75</v>
      </c>
      <c r="AN6" s="71">
        <f>P6</f>
        <v>21</v>
      </c>
      <c r="AO6" s="69" t="s">
        <v>76</v>
      </c>
      <c r="AQ6" s="72">
        <f>AD6</f>
        <v>51300</v>
      </c>
      <c r="AR6" s="69">
        <f>GEOMEAN(AQ6:AQ8)</f>
        <v>3482.9285692747603</v>
      </c>
      <c r="AS6" s="69">
        <f>MIN(AR6)</f>
        <v>3482.9285692747603</v>
      </c>
      <c r="AT6" s="69">
        <f>MIN(AS6:AS8)</f>
        <v>3482.9285692747603</v>
      </c>
      <c r="AU6" s="73" t="s">
        <v>77</v>
      </c>
      <c r="AX6" s="69" t="str">
        <f>H6</f>
        <v>Microalgae</v>
      </c>
      <c r="AY6" s="69" t="str">
        <f>E6</f>
        <v>Anabaena catenula</v>
      </c>
      <c r="AZ6" s="69" t="str">
        <f>F6</f>
        <v>Cyanobacteria</v>
      </c>
      <c r="BA6" s="69" t="str">
        <f>G6</f>
        <v>Cyanophyceae</v>
      </c>
      <c r="BB6" s="69" t="str">
        <f>I6</f>
        <v>Phototroph</v>
      </c>
      <c r="BC6" s="69">
        <f>AJ6</f>
        <v>2</v>
      </c>
      <c r="BD6" s="69">
        <f>AT6</f>
        <v>3482.9285692747603</v>
      </c>
      <c r="BE6" s="73" t="s">
        <v>77</v>
      </c>
      <c r="BG6" s="69" t="s">
        <v>64</v>
      </c>
      <c r="BH6" s="74" t="s">
        <v>78</v>
      </c>
      <c r="BI6" s="69" t="s">
        <v>62</v>
      </c>
      <c r="BJ6" s="69" t="s">
        <v>79</v>
      </c>
      <c r="BK6" s="69" t="s">
        <v>65</v>
      </c>
      <c r="BL6" s="69">
        <v>1</v>
      </c>
      <c r="BM6" s="69">
        <v>12000</v>
      </c>
      <c r="BN6" s="69" t="s">
        <v>80</v>
      </c>
      <c r="BO6" s="75"/>
      <c r="BP6" s="75"/>
      <c r="BQ6" s="75"/>
      <c r="BR6" s="75"/>
      <c r="BS6" s="75"/>
      <c r="BT6" s="75"/>
      <c r="BU6" s="75"/>
      <c r="BV6" s="75"/>
      <c r="BW6" s="69" t="s">
        <v>80</v>
      </c>
      <c r="BX6" s="69" t="s">
        <v>80</v>
      </c>
      <c r="BY6" s="69" t="s">
        <v>80</v>
      </c>
      <c r="BZ6" s="69" t="s">
        <v>80</v>
      </c>
      <c r="CA6" s="69" t="s">
        <v>80</v>
      </c>
      <c r="CB6" s="69" t="s">
        <v>80</v>
      </c>
    </row>
    <row r="7" spans="1:85" s="69" customFormat="1" ht="14.25" customHeight="1" thickTop="1" thickBot="1" x14ac:dyDescent="0.25">
      <c r="A7" s="55" t="s">
        <v>58</v>
      </c>
      <c r="B7" s="55" t="s">
        <v>81</v>
      </c>
      <c r="C7" s="56"/>
      <c r="D7" s="55" t="s">
        <v>60</v>
      </c>
      <c r="E7" s="57" t="s">
        <v>61</v>
      </c>
      <c r="F7" s="55" t="s">
        <v>62</v>
      </c>
      <c r="G7" s="55" t="s">
        <v>63</v>
      </c>
      <c r="H7" s="55" t="s">
        <v>64</v>
      </c>
      <c r="I7" s="55" t="s">
        <v>65</v>
      </c>
      <c r="J7" s="55" t="s">
        <v>82</v>
      </c>
      <c r="K7" s="68"/>
      <c r="L7" s="56" t="s">
        <v>67</v>
      </c>
      <c r="M7" s="55" t="s">
        <v>68</v>
      </c>
      <c r="N7" s="55" t="s">
        <v>69</v>
      </c>
      <c r="O7" s="55" t="s">
        <v>70</v>
      </c>
      <c r="P7" s="55">
        <v>21</v>
      </c>
      <c r="Q7" s="55" t="s">
        <v>71</v>
      </c>
      <c r="R7" s="55" t="s">
        <v>72</v>
      </c>
      <c r="S7" s="68"/>
      <c r="T7" s="55">
        <v>2.9</v>
      </c>
      <c r="U7" s="55" t="s">
        <v>73</v>
      </c>
      <c r="V7" s="55" t="s">
        <v>74</v>
      </c>
      <c r="W7" s="55">
        <f t="shared" si="0"/>
        <v>2900</v>
      </c>
      <c r="X7" s="68"/>
      <c r="Y7" s="55" t="str">
        <f t="shared" ref="Y7:Y8" si="1">O7</f>
        <v>EC50</v>
      </c>
      <c r="Z7" s="55">
        <f>VLOOKUP(Y7,Tables!$C$5:$D$23,2,FALSE)</f>
        <v>5</v>
      </c>
      <c r="AA7" s="55">
        <f t="shared" ref="AA7:AA8" si="2">W7/Z7</f>
        <v>580</v>
      </c>
      <c r="AB7" s="55" t="str">
        <f t="shared" ref="AB7:AB8" si="3">R7</f>
        <v>Chronic</v>
      </c>
      <c r="AC7" s="55">
        <f>VLOOKUP(AB7,Tables!$C$27:$D$28,2,FALSE)</f>
        <v>1</v>
      </c>
      <c r="AD7" s="55">
        <f t="shared" ref="AD7:AD8" si="4">AA7/AC7</f>
        <v>580</v>
      </c>
      <c r="AE7" s="68"/>
      <c r="AF7" s="69" t="str">
        <f t="shared" ref="AF7:AF8" si="5">E7</f>
        <v>Anabaena catenula</v>
      </c>
      <c r="AG7" s="69" t="str">
        <f t="shared" ref="AG7:AG8" si="6">Y7</f>
        <v>EC50</v>
      </c>
      <c r="AH7" s="70" t="str">
        <f t="shared" ref="AH7:AH8" si="7">R7</f>
        <v>Chronic</v>
      </c>
      <c r="AI7" s="70"/>
      <c r="AJ7" s="69">
        <f>VLOOKUP(SUM(Z7,AC7),Tables!$J$5:$K$12,2,FALSE)</f>
        <v>2</v>
      </c>
      <c r="AK7" s="69" t="str">
        <f>IF(AJ6:AJ8=MIN($AJ$6),"YES!!!","Reject")</f>
        <v>YES!!!</v>
      </c>
      <c r="AL7" s="69" t="str">
        <f t="shared" ref="AL7:AL8" si="8">N7</f>
        <v>Total chlorophyll</v>
      </c>
      <c r="AM7" s="69" t="s">
        <v>75</v>
      </c>
      <c r="AN7" s="71">
        <f t="shared" ref="AN7:AN8" si="9">P7</f>
        <v>21</v>
      </c>
      <c r="AO7" s="69" t="s">
        <v>76</v>
      </c>
      <c r="AQ7" s="72">
        <f t="shared" ref="AQ7:AQ8" si="10">AD7</f>
        <v>580</v>
      </c>
      <c r="AU7" s="73" t="s">
        <v>77</v>
      </c>
      <c r="BE7" s="73" t="s">
        <v>77</v>
      </c>
      <c r="BG7" s="69" t="s">
        <v>64</v>
      </c>
      <c r="BH7" s="74" t="s">
        <v>83</v>
      </c>
      <c r="BI7" s="69" t="s">
        <v>84</v>
      </c>
      <c r="BJ7" s="69" t="s">
        <v>85</v>
      </c>
      <c r="BK7" s="69" t="s">
        <v>65</v>
      </c>
      <c r="BL7" s="69">
        <v>1</v>
      </c>
      <c r="BM7" s="69">
        <v>1081.6653826391969</v>
      </c>
      <c r="BO7" s="75"/>
      <c r="BP7" s="75"/>
      <c r="BQ7" s="75"/>
      <c r="BR7" s="75"/>
      <c r="BS7" s="75"/>
      <c r="BT7" s="75"/>
      <c r="BU7" s="75"/>
      <c r="BV7" s="75"/>
    </row>
    <row r="8" spans="1:85" s="69" customFormat="1" ht="14.25" customHeight="1" thickTop="1" thickBot="1" x14ac:dyDescent="0.25">
      <c r="A8" s="55" t="s">
        <v>58</v>
      </c>
      <c r="B8" s="55" t="s">
        <v>86</v>
      </c>
      <c r="C8" s="56"/>
      <c r="D8" s="55" t="s">
        <v>60</v>
      </c>
      <c r="E8" s="57" t="s">
        <v>61</v>
      </c>
      <c r="F8" s="55" t="s">
        <v>62</v>
      </c>
      <c r="G8" s="55" t="s">
        <v>63</v>
      </c>
      <c r="H8" s="55" t="s">
        <v>64</v>
      </c>
      <c r="I8" s="55" t="s">
        <v>65</v>
      </c>
      <c r="J8" s="55" t="s">
        <v>82</v>
      </c>
      <c r="K8" s="68"/>
      <c r="L8" s="56" t="s">
        <v>67</v>
      </c>
      <c r="M8" s="55" t="s">
        <v>68</v>
      </c>
      <c r="N8" s="55" t="s">
        <v>69</v>
      </c>
      <c r="O8" s="55" t="s">
        <v>70</v>
      </c>
      <c r="P8" s="55">
        <v>21</v>
      </c>
      <c r="Q8" s="55" t="s">
        <v>71</v>
      </c>
      <c r="R8" s="55" t="s">
        <v>72</v>
      </c>
      <c r="S8" s="68"/>
      <c r="T8" s="55">
        <v>7.1</v>
      </c>
      <c r="U8" s="55" t="s">
        <v>73</v>
      </c>
      <c r="V8" s="55" t="s">
        <v>74</v>
      </c>
      <c r="W8" s="55">
        <f t="shared" si="0"/>
        <v>7100</v>
      </c>
      <c r="X8" s="68"/>
      <c r="Y8" s="55" t="str">
        <f t="shared" si="1"/>
        <v>EC50</v>
      </c>
      <c r="Z8" s="55">
        <f>VLOOKUP(Y8,Tables!$C$5:$D$23,2,FALSE)</f>
        <v>5</v>
      </c>
      <c r="AA8" s="55">
        <f t="shared" si="2"/>
        <v>1420</v>
      </c>
      <c r="AB8" s="55" t="str">
        <f t="shared" si="3"/>
        <v>Chronic</v>
      </c>
      <c r="AC8" s="55">
        <f>VLOOKUP(AB8,Tables!$C$27:$D$28,2,FALSE)</f>
        <v>1</v>
      </c>
      <c r="AD8" s="55">
        <f t="shared" si="4"/>
        <v>1420</v>
      </c>
      <c r="AE8" s="68"/>
      <c r="AF8" s="69" t="str">
        <f t="shared" si="5"/>
        <v>Anabaena catenula</v>
      </c>
      <c r="AG8" s="69" t="str">
        <f t="shared" si="6"/>
        <v>EC50</v>
      </c>
      <c r="AH8" s="70" t="str">
        <f t="shared" si="7"/>
        <v>Chronic</v>
      </c>
      <c r="AI8" s="70"/>
      <c r="AJ8" s="69">
        <f>VLOOKUP(SUM(Z8,AC8),Tables!$J$5:$K$12,2,FALSE)</f>
        <v>2</v>
      </c>
      <c r="AK8" s="69" t="str">
        <f>IF(AJ6:AJ8=MIN($AJ$6),"YES!!!","Reject")</f>
        <v>YES!!!</v>
      </c>
      <c r="AL8" s="69" t="str">
        <f t="shared" si="8"/>
        <v>Total chlorophyll</v>
      </c>
      <c r="AM8" s="69" t="s">
        <v>75</v>
      </c>
      <c r="AN8" s="71">
        <f t="shared" si="9"/>
        <v>21</v>
      </c>
      <c r="AO8" s="69" t="s">
        <v>76</v>
      </c>
      <c r="AQ8" s="72">
        <f t="shared" si="10"/>
        <v>1420</v>
      </c>
      <c r="AU8" s="73" t="s">
        <v>77</v>
      </c>
      <c r="BE8" s="73" t="s">
        <v>77</v>
      </c>
      <c r="BG8" s="69" t="s">
        <v>87</v>
      </c>
      <c r="BH8" s="74" t="s">
        <v>88</v>
      </c>
      <c r="BI8" s="69" t="s">
        <v>89</v>
      </c>
      <c r="BJ8" s="69" t="s">
        <v>90</v>
      </c>
      <c r="BK8" s="69" t="s">
        <v>65</v>
      </c>
      <c r="BL8" s="69">
        <v>1</v>
      </c>
      <c r="BM8" s="69">
        <v>1400</v>
      </c>
      <c r="BO8" s="75"/>
      <c r="BP8" s="75"/>
      <c r="BQ8" s="75"/>
      <c r="BR8" s="75"/>
      <c r="BS8" s="75"/>
      <c r="BT8" s="75"/>
      <c r="BU8" s="75"/>
      <c r="BV8" s="75"/>
    </row>
    <row r="9" spans="1:85" s="69" customFormat="1" ht="14.25" customHeight="1" thickTop="1" thickBot="1" x14ac:dyDescent="0.25">
      <c r="A9" s="76"/>
      <c r="B9" s="76"/>
      <c r="C9" s="77"/>
      <c r="D9" s="78"/>
      <c r="E9" s="79"/>
      <c r="F9" s="78"/>
      <c r="G9" s="78"/>
      <c r="H9" s="76"/>
      <c r="I9" s="76"/>
      <c r="J9" s="76"/>
      <c r="K9" s="68"/>
      <c r="L9" s="77"/>
      <c r="M9" s="76"/>
      <c r="N9" s="76"/>
      <c r="O9" s="76"/>
      <c r="P9" s="76"/>
      <c r="Q9" s="76"/>
      <c r="R9" s="76"/>
      <c r="S9" s="68"/>
      <c r="T9" s="76"/>
      <c r="U9" s="76"/>
      <c r="V9" s="76"/>
      <c r="W9" s="76"/>
      <c r="X9" s="68"/>
      <c r="Y9" s="68"/>
      <c r="Z9" s="68"/>
      <c r="AA9" s="68"/>
      <c r="AB9" s="68"/>
      <c r="AC9" s="68"/>
      <c r="AD9" s="68"/>
      <c r="AE9" s="68"/>
      <c r="AF9" s="80"/>
      <c r="AG9" s="80"/>
      <c r="AH9" s="80"/>
      <c r="AI9" s="80"/>
      <c r="AJ9" s="80"/>
      <c r="AK9" s="80"/>
      <c r="AL9" s="80"/>
      <c r="AM9" s="80"/>
      <c r="AN9" s="68"/>
      <c r="AO9" s="80"/>
      <c r="AP9" s="80"/>
      <c r="AQ9" s="68"/>
      <c r="AR9" s="80"/>
      <c r="AS9" s="80"/>
      <c r="AT9" s="80"/>
      <c r="AU9" s="80"/>
      <c r="AV9" s="81"/>
      <c r="AW9" s="81"/>
      <c r="AX9" s="82"/>
      <c r="AY9" s="80"/>
      <c r="AZ9" s="80"/>
      <c r="BA9" s="80"/>
      <c r="BB9" s="80"/>
      <c r="BC9" s="80"/>
      <c r="BD9" s="83"/>
      <c r="BE9" s="80"/>
      <c r="BG9" s="69" t="s">
        <v>87</v>
      </c>
      <c r="BH9" s="74" t="s">
        <v>91</v>
      </c>
      <c r="BI9" s="69" t="s">
        <v>89</v>
      </c>
      <c r="BJ9" s="69" t="s">
        <v>90</v>
      </c>
      <c r="BK9" s="69" t="s">
        <v>65</v>
      </c>
      <c r="BL9" s="69">
        <v>1</v>
      </c>
      <c r="BM9" s="69">
        <v>3780</v>
      </c>
      <c r="BO9" s="75"/>
      <c r="BP9" s="75"/>
      <c r="BQ9" s="75"/>
      <c r="BR9" s="75"/>
      <c r="BS9" s="75"/>
      <c r="BT9" s="75"/>
      <c r="BU9" s="75"/>
      <c r="BV9" s="75"/>
    </row>
    <row r="10" spans="1:85" s="81" customFormat="1" ht="14.25" customHeight="1" thickTop="1" thickBot="1" x14ac:dyDescent="0.25">
      <c r="A10" s="55" t="s">
        <v>92</v>
      </c>
      <c r="B10" s="55" t="s">
        <v>93</v>
      </c>
      <c r="C10" s="56"/>
      <c r="D10" s="55" t="s">
        <v>60</v>
      </c>
      <c r="E10" s="57" t="s">
        <v>78</v>
      </c>
      <c r="F10" s="55" t="s">
        <v>62</v>
      </c>
      <c r="G10" s="55" t="s">
        <v>79</v>
      </c>
      <c r="H10" s="55" t="s">
        <v>64</v>
      </c>
      <c r="I10" s="55" t="s">
        <v>65</v>
      </c>
      <c r="J10" s="55" t="s">
        <v>94</v>
      </c>
      <c r="K10" s="68"/>
      <c r="L10" s="56" t="s">
        <v>95</v>
      </c>
      <c r="M10" s="55" t="s">
        <v>96</v>
      </c>
      <c r="N10" s="55" t="s">
        <v>95</v>
      </c>
      <c r="O10" s="55" t="s">
        <v>70</v>
      </c>
      <c r="P10" s="55">
        <v>4</v>
      </c>
      <c r="Q10" s="55" t="s">
        <v>71</v>
      </c>
      <c r="R10" s="55" t="s">
        <v>72</v>
      </c>
      <c r="S10" s="68"/>
      <c r="T10" s="58">
        <v>11.75</v>
      </c>
      <c r="U10" s="55" t="s">
        <v>97</v>
      </c>
      <c r="V10" s="55" t="s">
        <v>74</v>
      </c>
      <c r="W10" s="55">
        <f t="shared" si="0"/>
        <v>11750</v>
      </c>
      <c r="X10" s="68"/>
      <c r="Y10" s="55" t="str">
        <f t="shared" ref="Y10:Y15" si="11">O10</f>
        <v>EC50</v>
      </c>
      <c r="Z10" s="55">
        <f>VLOOKUP(Y10,Tables!$C$5:$D$23,2,FALSE)</f>
        <v>5</v>
      </c>
      <c r="AA10" s="55">
        <f t="shared" ref="AA10:AA15" si="12">W10/Z10</f>
        <v>2350</v>
      </c>
      <c r="AB10" s="55" t="str">
        <f>R10</f>
        <v>Chronic</v>
      </c>
      <c r="AC10" s="55">
        <f>VLOOKUP(AB10,Tables!$C$27:$D$28,2,FALSE)</f>
        <v>1</v>
      </c>
      <c r="AD10" s="55">
        <f t="shared" ref="AD10:AD15" si="13">AA10/AC10</f>
        <v>2350</v>
      </c>
      <c r="AE10" s="68"/>
      <c r="AF10" s="69" t="str">
        <f>E10</f>
        <v>Anabaena flos-aquae</v>
      </c>
      <c r="AG10" s="69" t="str">
        <f t="shared" ref="AG10:AG15" si="14">Y10</f>
        <v>EC50</v>
      </c>
      <c r="AH10" s="70" t="str">
        <f>R10</f>
        <v>Chronic</v>
      </c>
      <c r="AI10" s="70"/>
      <c r="AJ10" s="69">
        <f>VLOOKUP(SUM(Z10,AC10),Tables!$J$5:$K$12,2,FALSE)</f>
        <v>2</v>
      </c>
      <c r="AK10" s="69" t="str">
        <f>IF(AJ10=MIN($AJ$10:$AJ$12),"YES!!!","Reject")</f>
        <v>Reject</v>
      </c>
      <c r="AL10" s="69"/>
      <c r="AM10" s="69"/>
      <c r="AN10" s="71"/>
      <c r="AO10" s="69"/>
      <c r="AP10" s="69"/>
      <c r="AQ10" s="72"/>
      <c r="AR10" s="69"/>
      <c r="AS10" s="69"/>
      <c r="AT10" s="69"/>
      <c r="AU10" s="73" t="s">
        <v>77</v>
      </c>
      <c r="AV10" s="69"/>
      <c r="AW10" s="69"/>
      <c r="AX10" s="69"/>
      <c r="AY10" s="69"/>
      <c r="AZ10" s="69"/>
      <c r="BA10" s="69"/>
      <c r="BB10" s="69"/>
      <c r="BC10" s="69"/>
      <c r="BE10" s="73" t="s">
        <v>77</v>
      </c>
      <c r="BG10" s="69" t="s">
        <v>64</v>
      </c>
      <c r="BH10" s="74" t="s">
        <v>98</v>
      </c>
      <c r="BI10" s="69" t="s">
        <v>99</v>
      </c>
      <c r="BJ10" s="69" t="s">
        <v>100</v>
      </c>
      <c r="BK10" s="69" t="s">
        <v>65</v>
      </c>
      <c r="BL10" s="69">
        <v>1</v>
      </c>
      <c r="BM10" s="69">
        <v>1800</v>
      </c>
      <c r="BO10" s="84"/>
      <c r="BP10" s="75"/>
      <c r="BQ10" s="75"/>
      <c r="BR10" s="75"/>
      <c r="BS10" s="75"/>
      <c r="BT10" s="75"/>
      <c r="BU10" s="75"/>
      <c r="BV10" s="75"/>
    </row>
    <row r="11" spans="1:85" s="69" customFormat="1" ht="14.25" customHeight="1" thickTop="1" thickBot="1" x14ac:dyDescent="0.25">
      <c r="A11" s="55" t="s">
        <v>101</v>
      </c>
      <c r="B11" s="55" t="s">
        <v>102</v>
      </c>
      <c r="C11" s="56"/>
      <c r="D11" s="55" t="s">
        <v>60</v>
      </c>
      <c r="E11" s="57" t="s">
        <v>78</v>
      </c>
      <c r="F11" s="55" t="s">
        <v>62</v>
      </c>
      <c r="G11" s="55" t="s">
        <v>79</v>
      </c>
      <c r="H11" s="55" t="s">
        <v>64</v>
      </c>
      <c r="I11" s="55" t="s">
        <v>65</v>
      </c>
      <c r="J11" s="55" t="s">
        <v>94</v>
      </c>
      <c r="K11" s="68"/>
      <c r="L11" s="56" t="s">
        <v>95</v>
      </c>
      <c r="M11" s="55" t="s">
        <v>96</v>
      </c>
      <c r="N11" s="55" t="s">
        <v>95</v>
      </c>
      <c r="O11" s="55" t="s">
        <v>103</v>
      </c>
      <c r="P11" s="55">
        <v>5</v>
      </c>
      <c r="Q11" s="55" t="s">
        <v>71</v>
      </c>
      <c r="R11" s="55" t="s">
        <v>72</v>
      </c>
      <c r="S11" s="68"/>
      <c r="T11" s="58">
        <v>12</v>
      </c>
      <c r="U11" s="55" t="s">
        <v>97</v>
      </c>
      <c r="V11" s="55" t="s">
        <v>74</v>
      </c>
      <c r="W11" s="55">
        <f t="shared" ref="W11" si="15">T11*V11</f>
        <v>12000</v>
      </c>
      <c r="X11" s="68"/>
      <c r="Y11" s="55" t="str">
        <f t="shared" ref="Y11" si="16">O11</f>
        <v>NOEL</v>
      </c>
      <c r="Z11" s="55">
        <f>VLOOKUP(Y11,Tables!$C$5:$D$23,2,FALSE)</f>
        <v>1</v>
      </c>
      <c r="AA11" s="55">
        <f t="shared" ref="AA11" si="17">W11/Z11</f>
        <v>12000</v>
      </c>
      <c r="AB11" s="55" t="str">
        <f>R11</f>
        <v>Chronic</v>
      </c>
      <c r="AC11" s="55">
        <f>VLOOKUP(AB11,Tables!$C$27:$D$28,2,FALSE)</f>
        <v>1</v>
      </c>
      <c r="AD11" s="55">
        <f t="shared" ref="AD11" si="18">AA11/AC11</f>
        <v>12000</v>
      </c>
      <c r="AE11" s="68"/>
      <c r="AF11" s="69" t="str">
        <f>E11</f>
        <v>Anabaena flos-aquae</v>
      </c>
      <c r="AG11" s="69" t="str">
        <f t="shared" ref="AG11" si="19">Y11</f>
        <v>NOEL</v>
      </c>
      <c r="AH11" s="70" t="str">
        <f t="shared" ref="AH11" si="20">R11</f>
        <v>Chronic</v>
      </c>
      <c r="AI11" s="70"/>
      <c r="AJ11" s="69">
        <f>VLOOKUP(SUM(Z11,AC11),Tables!$J$5:$K$12,2,FALSE)</f>
        <v>1</v>
      </c>
      <c r="AK11" s="69" t="str">
        <f>IF(AJ11=MIN($AJ$10:$AJ$12),"YES!!!","Reject")</f>
        <v>YES!!!</v>
      </c>
      <c r="AL11" s="69" t="str">
        <f>N11</f>
        <v>Biomass yield, growth rate, area under the growth curve</v>
      </c>
      <c r="AM11" s="69" t="s">
        <v>75</v>
      </c>
      <c r="AN11" s="71">
        <f t="shared" ref="AN11" si="21">P11</f>
        <v>5</v>
      </c>
      <c r="AO11" s="69" t="s">
        <v>76</v>
      </c>
      <c r="AQ11" s="72">
        <f t="shared" ref="AQ11:AQ15" si="22">AD11</f>
        <v>12000</v>
      </c>
      <c r="AR11" s="69">
        <f>GEOMEAN(AQ11)</f>
        <v>12000</v>
      </c>
      <c r="AS11" s="69">
        <f>MIN(AR10:AR12)</f>
        <v>12000</v>
      </c>
      <c r="AT11" s="69">
        <f>MIN(AS11)</f>
        <v>12000</v>
      </c>
      <c r="AU11" s="73" t="s">
        <v>77</v>
      </c>
      <c r="AX11" s="69" t="str">
        <f>H11</f>
        <v>Microalgae</v>
      </c>
      <c r="AY11" s="69" t="str">
        <f>E11</f>
        <v>Anabaena flos-aquae</v>
      </c>
      <c r="AZ11" s="69" t="str">
        <f>F11</f>
        <v>Cyanobacteria</v>
      </c>
      <c r="BA11" s="69" t="str">
        <f>G11</f>
        <v>Chlorophyceae</v>
      </c>
      <c r="BB11" s="69" t="str">
        <f>I11</f>
        <v>Phototroph</v>
      </c>
      <c r="BC11" s="69">
        <f>AJ11</f>
        <v>1</v>
      </c>
      <c r="BD11" s="69">
        <f>AT11</f>
        <v>12000</v>
      </c>
      <c r="BE11" s="73" t="s">
        <v>77</v>
      </c>
      <c r="BG11" s="69" t="s">
        <v>64</v>
      </c>
      <c r="BH11" s="74" t="s">
        <v>104</v>
      </c>
      <c r="BI11" s="69" t="s">
        <v>84</v>
      </c>
      <c r="BJ11" s="69" t="s">
        <v>79</v>
      </c>
      <c r="BK11" s="69" t="s">
        <v>65</v>
      </c>
      <c r="BL11" s="69">
        <v>1</v>
      </c>
      <c r="BM11" s="69">
        <v>10000</v>
      </c>
      <c r="BO11" s="75"/>
      <c r="BP11" s="75"/>
      <c r="BQ11" s="75"/>
      <c r="BR11" s="75"/>
      <c r="BS11" s="75"/>
      <c r="BT11" s="75"/>
      <c r="BU11" s="75"/>
      <c r="BV11" s="75"/>
    </row>
    <row r="12" spans="1:85" s="69" customFormat="1" ht="14.25" customHeight="1" thickTop="1" thickBot="1" x14ac:dyDescent="0.25">
      <c r="A12" s="55">
        <v>13721</v>
      </c>
      <c r="B12" s="55" t="s">
        <v>102</v>
      </c>
      <c r="C12" s="56"/>
      <c r="D12" s="55" t="s">
        <v>60</v>
      </c>
      <c r="E12" s="57" t="s">
        <v>78</v>
      </c>
      <c r="F12" s="55" t="s">
        <v>62</v>
      </c>
      <c r="G12" s="55" t="s">
        <v>79</v>
      </c>
      <c r="H12" s="55" t="s">
        <v>64</v>
      </c>
      <c r="I12" s="55" t="s">
        <v>65</v>
      </c>
      <c r="J12" s="55" t="s">
        <v>94</v>
      </c>
      <c r="K12" s="68"/>
      <c r="L12" s="56" t="s">
        <v>95</v>
      </c>
      <c r="M12" s="55" t="s">
        <v>96</v>
      </c>
      <c r="N12" s="55" t="s">
        <v>95</v>
      </c>
      <c r="O12" s="55" t="s">
        <v>70</v>
      </c>
      <c r="P12" s="55">
        <v>5</v>
      </c>
      <c r="Q12" s="55" t="s">
        <v>71</v>
      </c>
      <c r="R12" s="55" t="s">
        <v>72</v>
      </c>
      <c r="S12" s="68"/>
      <c r="T12" s="58">
        <v>15</v>
      </c>
      <c r="U12" s="55" t="s">
        <v>97</v>
      </c>
      <c r="V12" s="55" t="s">
        <v>74</v>
      </c>
      <c r="W12" s="55">
        <f t="shared" si="0"/>
        <v>15000</v>
      </c>
      <c r="X12" s="68"/>
      <c r="Y12" s="55" t="str">
        <f t="shared" si="11"/>
        <v>EC50</v>
      </c>
      <c r="Z12" s="55">
        <f>VLOOKUP(Y12,Tables!$C$5:$D$23,2,FALSE)</f>
        <v>5</v>
      </c>
      <c r="AA12" s="55">
        <f t="shared" si="12"/>
        <v>3000</v>
      </c>
      <c r="AB12" s="55" t="str">
        <f>R12</f>
        <v>Chronic</v>
      </c>
      <c r="AC12" s="55">
        <f>VLOOKUP(AB12,Tables!$C$27:$D$28,2,FALSE)</f>
        <v>1</v>
      </c>
      <c r="AD12" s="55">
        <f t="shared" si="13"/>
        <v>3000</v>
      </c>
      <c r="AE12" s="68"/>
      <c r="AF12" s="69" t="str">
        <f>E12</f>
        <v>Anabaena flos-aquae</v>
      </c>
      <c r="AG12" s="69" t="str">
        <f t="shared" si="14"/>
        <v>EC50</v>
      </c>
      <c r="AH12" s="70" t="str">
        <f t="shared" ref="AH12:AH15" si="23">R12</f>
        <v>Chronic</v>
      </c>
      <c r="AI12" s="70"/>
      <c r="AJ12" s="69">
        <f>VLOOKUP(SUM(Z12,AC12),Tables!$J$5:$K$12,2,FALSE)</f>
        <v>2</v>
      </c>
      <c r="AK12" s="69" t="str">
        <f>IF(AJ12=MIN($AJ$10:$AJ$12),"YES!!!","Reject")</f>
        <v>Reject</v>
      </c>
      <c r="AN12" s="71"/>
      <c r="AQ12" s="72"/>
      <c r="AU12" s="73" t="s">
        <v>77</v>
      </c>
      <c r="BE12" s="73" t="s">
        <v>77</v>
      </c>
      <c r="BG12" s="69" t="s">
        <v>64</v>
      </c>
      <c r="BH12" s="74" t="s">
        <v>105</v>
      </c>
      <c r="BI12" s="69" t="s">
        <v>84</v>
      </c>
      <c r="BJ12" s="69" t="s">
        <v>79</v>
      </c>
      <c r="BK12" s="69" t="s">
        <v>65</v>
      </c>
      <c r="BL12" s="69">
        <v>1</v>
      </c>
      <c r="BM12" s="69">
        <v>2000</v>
      </c>
      <c r="BO12" s="75"/>
      <c r="BP12" s="75"/>
      <c r="BQ12" s="75"/>
      <c r="BR12" s="75"/>
      <c r="BS12" s="75"/>
      <c r="BT12" s="75"/>
      <c r="BU12" s="75"/>
      <c r="BV12" s="75"/>
    </row>
    <row r="13" spans="1:85" s="69" customFormat="1" ht="14.25" customHeight="1" thickTop="1" thickBot="1" x14ac:dyDescent="0.25">
      <c r="A13" s="76"/>
      <c r="B13" s="76"/>
      <c r="C13" s="77"/>
      <c r="D13" s="78"/>
      <c r="E13" s="79"/>
      <c r="F13" s="78"/>
      <c r="G13" s="78"/>
      <c r="H13" s="76"/>
      <c r="I13" s="76"/>
      <c r="J13" s="76"/>
      <c r="K13" s="68"/>
      <c r="L13" s="77"/>
      <c r="M13" s="76"/>
      <c r="N13" s="76"/>
      <c r="O13" s="76"/>
      <c r="P13" s="76"/>
      <c r="Q13" s="76"/>
      <c r="R13" s="76"/>
      <c r="S13" s="68"/>
      <c r="T13" s="76"/>
      <c r="U13" s="76"/>
      <c r="V13" s="76"/>
      <c r="W13" s="76"/>
      <c r="X13" s="68"/>
      <c r="Y13" s="68"/>
      <c r="Z13" s="68"/>
      <c r="AA13" s="76"/>
      <c r="AB13" s="68"/>
      <c r="AC13" s="68"/>
      <c r="AD13" s="76"/>
      <c r="AE13" s="68"/>
      <c r="AF13" s="80"/>
      <c r="AG13" s="80"/>
      <c r="AH13" s="78"/>
      <c r="AI13" s="78"/>
      <c r="AJ13" s="80"/>
      <c r="AK13" s="80"/>
      <c r="AL13" s="80"/>
      <c r="AM13" s="80"/>
      <c r="AN13" s="68"/>
      <c r="AO13" s="80"/>
      <c r="AP13" s="80"/>
      <c r="AQ13" s="76"/>
      <c r="AR13" s="80"/>
      <c r="AS13" s="80"/>
      <c r="AT13" s="80"/>
      <c r="AU13" s="80"/>
      <c r="AV13" s="81"/>
      <c r="AW13" s="81"/>
      <c r="AX13" s="82"/>
      <c r="AY13" s="80"/>
      <c r="AZ13" s="80"/>
      <c r="BA13" s="80"/>
      <c r="BB13" s="80"/>
      <c r="BC13" s="80"/>
      <c r="BD13" s="83"/>
      <c r="BE13" s="80"/>
      <c r="BG13" s="69" t="s">
        <v>64</v>
      </c>
      <c r="BH13" s="74" t="s">
        <v>106</v>
      </c>
      <c r="BI13" s="69" t="s">
        <v>84</v>
      </c>
      <c r="BJ13" s="69" t="s">
        <v>79</v>
      </c>
      <c r="BK13" s="69" t="s">
        <v>65</v>
      </c>
      <c r="BL13" s="69">
        <v>1</v>
      </c>
      <c r="BM13" s="69">
        <v>400</v>
      </c>
      <c r="BO13" s="75"/>
      <c r="BP13" s="75"/>
      <c r="BQ13" s="75"/>
      <c r="BR13" s="75"/>
      <c r="BS13" s="75"/>
      <c r="BT13" s="75"/>
      <c r="BU13" s="75"/>
      <c r="BV13" s="75"/>
    </row>
    <row r="14" spans="1:85" s="69" customFormat="1" ht="14.25" customHeight="1" thickTop="1" thickBot="1" x14ac:dyDescent="0.25">
      <c r="A14" s="55" t="s">
        <v>58</v>
      </c>
      <c r="B14" s="55" t="s">
        <v>107</v>
      </c>
      <c r="C14" s="56"/>
      <c r="D14" s="55" t="s">
        <v>60</v>
      </c>
      <c r="E14" s="57" t="s">
        <v>108</v>
      </c>
      <c r="F14" s="55" t="s">
        <v>62</v>
      </c>
      <c r="G14" s="55" t="s">
        <v>63</v>
      </c>
      <c r="H14" s="55" t="s">
        <v>64</v>
      </c>
      <c r="I14" s="55" t="s">
        <v>65</v>
      </c>
      <c r="J14" s="55" t="s">
        <v>82</v>
      </c>
      <c r="K14" s="68"/>
      <c r="L14" s="56" t="s">
        <v>67</v>
      </c>
      <c r="M14" s="55" t="s">
        <v>68</v>
      </c>
      <c r="N14" s="55" t="s">
        <v>69</v>
      </c>
      <c r="O14" s="55" t="s">
        <v>70</v>
      </c>
      <c r="P14" s="55">
        <v>21</v>
      </c>
      <c r="Q14" s="55" t="s">
        <v>71</v>
      </c>
      <c r="R14" s="55" t="s">
        <v>72</v>
      </c>
      <c r="S14" s="68"/>
      <c r="T14" s="55">
        <v>28.2</v>
      </c>
      <c r="U14" s="55" t="s">
        <v>73</v>
      </c>
      <c r="V14" s="55" t="s">
        <v>74</v>
      </c>
      <c r="W14" s="55">
        <f t="shared" si="0"/>
        <v>28200</v>
      </c>
      <c r="X14" s="68"/>
      <c r="Y14" s="55" t="str">
        <f t="shared" si="11"/>
        <v>EC50</v>
      </c>
      <c r="Z14" s="55">
        <f>VLOOKUP(Y14,Tables!$C$5:$D$23,2,FALSE)</f>
        <v>5</v>
      </c>
      <c r="AA14" s="55">
        <f t="shared" si="12"/>
        <v>5640</v>
      </c>
      <c r="AB14" s="55" t="str">
        <f t="shared" ref="AB14:AB15" si="24">R14</f>
        <v>Chronic</v>
      </c>
      <c r="AC14" s="55">
        <f>VLOOKUP(AB14,Tables!$C$27:$D$28,2,FALSE)</f>
        <v>1</v>
      </c>
      <c r="AD14" s="55">
        <f t="shared" si="13"/>
        <v>5640</v>
      </c>
      <c r="AE14" s="68"/>
      <c r="AF14" s="69" t="str">
        <f t="shared" ref="AF14:AF15" si="25">E14</f>
        <v>Arthrospira fusiformis</v>
      </c>
      <c r="AG14" s="69" t="str">
        <f t="shared" si="14"/>
        <v>EC50</v>
      </c>
      <c r="AH14" s="70" t="str">
        <f t="shared" si="23"/>
        <v>Chronic</v>
      </c>
      <c r="AI14" s="70"/>
      <c r="AJ14" s="69">
        <f>VLOOKUP(SUM(Z14,AC14),Tables!$J$5:$K$12,2,FALSE)</f>
        <v>2</v>
      </c>
      <c r="AK14" s="69" t="str">
        <f>IF(AJ14=MIN($AJ$14:$AJ$15),"YES!!!","Reject")</f>
        <v>YES!!!</v>
      </c>
      <c r="AL14" s="69" t="str">
        <f t="shared" ref="AL14:AL15" si="26">N14</f>
        <v>Total chlorophyll</v>
      </c>
      <c r="AM14" s="69" t="s">
        <v>75</v>
      </c>
      <c r="AN14" s="71">
        <f t="shared" ref="AN14:AN15" si="27">P14</f>
        <v>21</v>
      </c>
      <c r="AO14" s="69" t="s">
        <v>76</v>
      </c>
      <c r="AQ14" s="72">
        <f t="shared" si="22"/>
        <v>5640</v>
      </c>
      <c r="AR14" s="69">
        <f>GEOMEAN(AQ14:AQ15)</f>
        <v>9640.9128198526923</v>
      </c>
      <c r="AS14" s="69">
        <f>MIN(AR14:AR15)</f>
        <v>9640.9128198526923</v>
      </c>
      <c r="AT14" s="69">
        <f>MIN(AS14:AS15)</f>
        <v>9640.9128198526923</v>
      </c>
      <c r="AU14" s="73" t="s">
        <v>77</v>
      </c>
      <c r="AX14" s="69" t="str">
        <f>H14</f>
        <v>Microalgae</v>
      </c>
      <c r="AY14" s="69" t="str">
        <f>E14</f>
        <v>Arthrospira fusiformis</v>
      </c>
      <c r="AZ14" s="69" t="str">
        <f>F14</f>
        <v>Cyanobacteria</v>
      </c>
      <c r="BA14" s="69" t="str">
        <f>G14</f>
        <v>Cyanophyceae</v>
      </c>
      <c r="BB14" s="69" t="str">
        <f>I14</f>
        <v>Phototroph</v>
      </c>
      <c r="BC14" s="69">
        <f>AJ14</f>
        <v>2</v>
      </c>
      <c r="BD14" s="69">
        <f>AT14</f>
        <v>9640.9128198526923</v>
      </c>
      <c r="BE14" s="73" t="s">
        <v>77</v>
      </c>
      <c r="BG14" s="69" t="s">
        <v>64</v>
      </c>
      <c r="BH14" s="74" t="s">
        <v>109</v>
      </c>
      <c r="BI14" s="69" t="s">
        <v>84</v>
      </c>
      <c r="BJ14" s="69" t="s">
        <v>79</v>
      </c>
      <c r="BK14" s="69" t="s">
        <v>65</v>
      </c>
      <c r="BL14" s="69">
        <v>1</v>
      </c>
      <c r="BM14" s="69">
        <v>770</v>
      </c>
      <c r="BO14" s="75"/>
      <c r="BP14" s="75"/>
      <c r="BQ14" s="75"/>
      <c r="BR14" s="75"/>
      <c r="BS14" s="75"/>
      <c r="BT14" s="75"/>
      <c r="BU14" s="75"/>
      <c r="BV14" s="75"/>
    </row>
    <row r="15" spans="1:85" s="81" customFormat="1" ht="14.25" customHeight="1" thickTop="1" thickBot="1" x14ac:dyDescent="0.25">
      <c r="A15" s="55" t="s">
        <v>58</v>
      </c>
      <c r="B15" s="55" t="s">
        <v>110</v>
      </c>
      <c r="C15" s="56"/>
      <c r="D15" s="55" t="s">
        <v>60</v>
      </c>
      <c r="E15" s="57" t="s">
        <v>108</v>
      </c>
      <c r="F15" s="55" t="s">
        <v>62</v>
      </c>
      <c r="G15" s="55" t="s">
        <v>63</v>
      </c>
      <c r="H15" s="55" t="s">
        <v>64</v>
      </c>
      <c r="I15" s="55" t="s">
        <v>65</v>
      </c>
      <c r="J15" s="55" t="s">
        <v>82</v>
      </c>
      <c r="K15" s="68"/>
      <c r="L15" s="56" t="s">
        <v>67</v>
      </c>
      <c r="M15" s="55" t="s">
        <v>68</v>
      </c>
      <c r="N15" s="55" t="s">
        <v>69</v>
      </c>
      <c r="O15" s="55" t="s">
        <v>70</v>
      </c>
      <c r="P15" s="55">
        <v>21</v>
      </c>
      <c r="Q15" s="55" t="s">
        <v>71</v>
      </c>
      <c r="R15" s="55" t="s">
        <v>72</v>
      </c>
      <c r="S15" s="68"/>
      <c r="T15" s="55">
        <v>82.4</v>
      </c>
      <c r="U15" s="55" t="s">
        <v>73</v>
      </c>
      <c r="V15" s="55" t="s">
        <v>74</v>
      </c>
      <c r="W15" s="55">
        <f t="shared" si="0"/>
        <v>82400</v>
      </c>
      <c r="X15" s="68"/>
      <c r="Y15" s="55" t="str">
        <f t="shared" si="11"/>
        <v>EC50</v>
      </c>
      <c r="Z15" s="55">
        <f>VLOOKUP(Y15,Tables!$C$5:$D$23,2,FALSE)</f>
        <v>5</v>
      </c>
      <c r="AA15" s="55">
        <f t="shared" si="12"/>
        <v>16480</v>
      </c>
      <c r="AB15" s="55" t="str">
        <f t="shared" si="24"/>
        <v>Chronic</v>
      </c>
      <c r="AC15" s="55">
        <f>VLOOKUP(AB15,Tables!$C$27:$D$28,2,FALSE)</f>
        <v>1</v>
      </c>
      <c r="AD15" s="55">
        <f t="shared" si="13"/>
        <v>16480</v>
      </c>
      <c r="AE15" s="68"/>
      <c r="AF15" s="69" t="str">
        <f t="shared" si="25"/>
        <v>Arthrospira fusiformis</v>
      </c>
      <c r="AG15" s="69" t="str">
        <f t="shared" si="14"/>
        <v>EC50</v>
      </c>
      <c r="AH15" s="70" t="str">
        <f t="shared" si="23"/>
        <v>Chronic</v>
      </c>
      <c r="AI15" s="70"/>
      <c r="AJ15" s="69">
        <f>VLOOKUP(SUM(Z15,AC15),Tables!$J$5:$K$12,2,FALSE)</f>
        <v>2</v>
      </c>
      <c r="AK15" s="69" t="str">
        <f>IF(AJ15=MIN($AJ$14:$AJ$15),"YES!!!","Reject")</f>
        <v>YES!!!</v>
      </c>
      <c r="AL15" s="69" t="str">
        <f t="shared" si="26"/>
        <v>Total chlorophyll</v>
      </c>
      <c r="AM15" s="69" t="s">
        <v>75</v>
      </c>
      <c r="AN15" s="71">
        <f t="shared" si="27"/>
        <v>21</v>
      </c>
      <c r="AO15" s="69" t="s">
        <v>76</v>
      </c>
      <c r="AP15" s="69"/>
      <c r="AQ15" s="72">
        <f t="shared" si="22"/>
        <v>16480</v>
      </c>
      <c r="AR15" s="69"/>
      <c r="AS15" s="69"/>
      <c r="AT15" s="69"/>
      <c r="AU15" s="73" t="s">
        <v>77</v>
      </c>
      <c r="AV15" s="69"/>
      <c r="AW15" s="69"/>
      <c r="AX15" s="69"/>
      <c r="AY15" s="69"/>
      <c r="AZ15" s="69"/>
      <c r="BA15" s="69"/>
      <c r="BB15" s="69"/>
      <c r="BC15" s="69"/>
      <c r="BD15" s="69"/>
      <c r="BE15" s="73" t="s">
        <v>77</v>
      </c>
      <c r="BG15" s="69" t="s">
        <v>64</v>
      </c>
      <c r="BH15" s="74" t="s">
        <v>61</v>
      </c>
      <c r="BI15" s="69" t="s">
        <v>62</v>
      </c>
      <c r="BJ15" s="69" t="s">
        <v>63</v>
      </c>
      <c r="BK15" s="69" t="s">
        <v>65</v>
      </c>
      <c r="BL15" s="69">
        <v>2</v>
      </c>
      <c r="BM15" s="69">
        <v>3482.9285692747603</v>
      </c>
      <c r="BO15" s="84"/>
      <c r="BP15" s="75"/>
      <c r="BQ15" s="75"/>
      <c r="BR15" s="75"/>
      <c r="BS15" s="75"/>
      <c r="BT15" s="75"/>
      <c r="BU15" s="75"/>
      <c r="BV15" s="75"/>
      <c r="BW15" s="85"/>
      <c r="BX15" s="85"/>
      <c r="BY15" s="85"/>
      <c r="BZ15" s="85"/>
      <c r="CA15" s="85"/>
      <c r="CB15" s="85"/>
      <c r="CC15" s="85"/>
      <c r="CD15" s="85"/>
      <c r="CE15" s="85"/>
      <c r="CF15" s="85"/>
      <c r="CG15" s="85"/>
    </row>
    <row r="16" spans="1:85" s="69" customFormat="1" ht="14.25" customHeight="1" thickTop="1" thickBot="1" x14ac:dyDescent="0.25">
      <c r="A16" s="76"/>
      <c r="B16" s="76"/>
      <c r="C16" s="77"/>
      <c r="D16" s="78"/>
      <c r="E16" s="79"/>
      <c r="F16" s="78"/>
      <c r="G16" s="78"/>
      <c r="H16" s="76"/>
      <c r="I16" s="76"/>
      <c r="J16" s="76"/>
      <c r="K16" s="68"/>
      <c r="L16" s="77"/>
      <c r="M16" s="76"/>
      <c r="N16" s="76"/>
      <c r="O16" s="76"/>
      <c r="P16" s="76"/>
      <c r="Q16" s="76"/>
      <c r="R16" s="76"/>
      <c r="S16" s="68"/>
      <c r="T16" s="76"/>
      <c r="U16" s="76"/>
      <c r="V16" s="76"/>
      <c r="W16" s="76"/>
      <c r="X16" s="68"/>
      <c r="Y16" s="68"/>
      <c r="Z16" s="68"/>
      <c r="AA16" s="68"/>
      <c r="AB16" s="68"/>
      <c r="AC16" s="68"/>
      <c r="AD16" s="68"/>
      <c r="AE16" s="68"/>
      <c r="AF16" s="80"/>
      <c r="AG16" s="80"/>
      <c r="AH16" s="80"/>
      <c r="AI16" s="80"/>
      <c r="AJ16" s="80"/>
      <c r="AK16" s="80"/>
      <c r="AL16" s="80"/>
      <c r="AM16" s="80"/>
      <c r="AN16" s="68"/>
      <c r="AO16" s="80"/>
      <c r="AP16" s="80"/>
      <c r="AQ16" s="68"/>
      <c r="AR16" s="80"/>
      <c r="AS16" s="80"/>
      <c r="AT16" s="80"/>
      <c r="AU16" s="80"/>
      <c r="AV16" s="81"/>
      <c r="AW16" s="81"/>
      <c r="AX16" s="82"/>
      <c r="AY16" s="80"/>
      <c r="AZ16" s="80"/>
      <c r="BA16" s="80"/>
      <c r="BB16" s="80"/>
      <c r="BC16" s="80"/>
      <c r="BD16" s="83"/>
      <c r="BE16" s="80"/>
      <c r="BG16" s="69" t="s">
        <v>64</v>
      </c>
      <c r="BH16" s="74" t="s">
        <v>108</v>
      </c>
      <c r="BI16" s="69" t="s">
        <v>62</v>
      </c>
      <c r="BJ16" s="69" t="s">
        <v>63</v>
      </c>
      <c r="BK16" s="69" t="s">
        <v>65</v>
      </c>
      <c r="BL16" s="69">
        <v>2</v>
      </c>
      <c r="BM16" s="69">
        <v>9640.9128198526923</v>
      </c>
      <c r="BO16" s="75"/>
      <c r="BP16" s="75"/>
      <c r="BQ16" s="75"/>
      <c r="BR16" s="75"/>
      <c r="BS16" s="75"/>
      <c r="BT16" s="75"/>
      <c r="BU16" s="75"/>
      <c r="BV16" s="75"/>
      <c r="BW16" s="85"/>
      <c r="BX16" s="85"/>
      <c r="BY16" s="85"/>
      <c r="BZ16" s="85"/>
      <c r="CA16" s="85"/>
      <c r="CB16" s="85"/>
      <c r="CC16" s="85"/>
      <c r="CD16" s="85"/>
      <c r="CE16" s="85"/>
      <c r="CF16" s="85"/>
      <c r="CG16" s="85"/>
    </row>
    <row r="17" spans="1:85" s="69" customFormat="1" ht="14.25" customHeight="1" thickTop="1" thickBot="1" x14ac:dyDescent="0.25">
      <c r="A17" s="55" t="s">
        <v>111</v>
      </c>
      <c r="B17" s="55">
        <v>300100</v>
      </c>
      <c r="C17" s="56"/>
      <c r="D17" s="55" t="s">
        <v>60</v>
      </c>
      <c r="E17" s="57" t="s">
        <v>112</v>
      </c>
      <c r="F17" s="55" t="s">
        <v>113</v>
      </c>
      <c r="G17" s="55" t="s">
        <v>114</v>
      </c>
      <c r="H17" s="55" t="s">
        <v>115</v>
      </c>
      <c r="I17" s="55" t="s">
        <v>116</v>
      </c>
      <c r="J17" s="55" t="s">
        <v>94</v>
      </c>
      <c r="K17" s="68"/>
      <c r="L17" s="56" t="s">
        <v>117</v>
      </c>
      <c r="M17" s="55" t="s">
        <v>117</v>
      </c>
      <c r="N17" s="55" t="s">
        <v>117</v>
      </c>
      <c r="O17" s="55" t="s">
        <v>118</v>
      </c>
      <c r="P17" s="55">
        <v>48</v>
      </c>
      <c r="Q17" s="55" t="s">
        <v>119</v>
      </c>
      <c r="R17" s="55" t="s">
        <v>120</v>
      </c>
      <c r="S17" s="68"/>
      <c r="T17" s="55">
        <v>7990</v>
      </c>
      <c r="U17" s="55" t="s">
        <v>121</v>
      </c>
      <c r="V17" s="55" t="s">
        <v>122</v>
      </c>
      <c r="W17" s="55">
        <f>T17*V17</f>
        <v>7990</v>
      </c>
      <c r="X17" s="68"/>
      <c r="Y17" s="55" t="str">
        <f>O17</f>
        <v>LC50</v>
      </c>
      <c r="Z17" s="55">
        <f>VLOOKUP(Y17,Tables!$C$5:$D$23,2,FALSE)</f>
        <v>5</v>
      </c>
      <c r="AA17" s="55">
        <f>W17/Z17</f>
        <v>1598</v>
      </c>
      <c r="AB17" s="55" t="str">
        <f>R17</f>
        <v>Acute</v>
      </c>
      <c r="AC17" s="55">
        <f>VLOOKUP(AB17,Tables!$C$27:$D$28,2,FALSE)</f>
        <v>2</v>
      </c>
      <c r="AD17" s="55">
        <f>AA17/AC17</f>
        <v>799</v>
      </c>
      <c r="AE17" s="68"/>
      <c r="AF17" s="69" t="str">
        <f>E17</f>
        <v>Ceriodaphnia dubia</v>
      </c>
      <c r="AG17" s="69" t="str">
        <f>Y17</f>
        <v>LC50</v>
      </c>
      <c r="AH17" s="70" t="str">
        <f>R17</f>
        <v>Acute</v>
      </c>
      <c r="AI17" s="70"/>
      <c r="AJ17" s="69">
        <f>VLOOKUP(SUM(Z17,AC17),Tables!$J$5:$K$12,2,FALSE)</f>
        <v>4</v>
      </c>
      <c r="AK17" s="69" t="str">
        <f>IF(AJ17=MIN($AJ$17:$AJ$24),"YES!!!","Reject")</f>
        <v>Reject</v>
      </c>
      <c r="AN17" s="71"/>
      <c r="AQ17" s="72"/>
      <c r="AU17" s="73" t="s">
        <v>77</v>
      </c>
      <c r="BE17" s="73" t="s">
        <v>77</v>
      </c>
      <c r="BG17" s="69" t="s">
        <v>64</v>
      </c>
      <c r="BH17" s="74" t="s">
        <v>123</v>
      </c>
      <c r="BI17" s="69" t="s">
        <v>84</v>
      </c>
      <c r="BJ17" s="69" t="s">
        <v>85</v>
      </c>
      <c r="BK17" s="69" t="s">
        <v>65</v>
      </c>
      <c r="BL17" s="69">
        <v>2</v>
      </c>
      <c r="BM17" s="69">
        <v>577.58116312774609</v>
      </c>
      <c r="BN17" s="81"/>
      <c r="BO17" s="81"/>
      <c r="BP17" s="75"/>
      <c r="BQ17" s="75"/>
      <c r="BR17" s="75"/>
      <c r="BS17" s="75"/>
      <c r="BT17" s="75"/>
      <c r="BU17" s="75"/>
      <c r="BV17" s="75"/>
      <c r="BW17" s="85"/>
      <c r="BX17" s="85"/>
      <c r="BY17" s="85"/>
      <c r="BZ17" s="85"/>
      <c r="CA17" s="85"/>
      <c r="CB17" s="85"/>
      <c r="CC17" s="85"/>
      <c r="CD17" s="85"/>
      <c r="CE17" s="85"/>
      <c r="CF17" s="85"/>
      <c r="CG17" s="85"/>
    </row>
    <row r="18" spans="1:85" s="81" customFormat="1" ht="14.25" customHeight="1" thickTop="1" thickBot="1" x14ac:dyDescent="0.25">
      <c r="A18" s="55"/>
      <c r="B18" s="59" t="s">
        <v>124</v>
      </c>
      <c r="C18" s="56"/>
      <c r="D18" s="55" t="s">
        <v>60</v>
      </c>
      <c r="E18" s="57" t="s">
        <v>112</v>
      </c>
      <c r="F18" s="55" t="s">
        <v>113</v>
      </c>
      <c r="G18" s="55" t="s">
        <v>114</v>
      </c>
      <c r="H18" s="55" t="s">
        <v>115</v>
      </c>
      <c r="I18" s="55" t="s">
        <v>116</v>
      </c>
      <c r="J18" s="55" t="s">
        <v>125</v>
      </c>
      <c r="K18" s="68"/>
      <c r="L18" s="60" t="s">
        <v>126</v>
      </c>
      <c r="M18" s="55" t="s">
        <v>127</v>
      </c>
      <c r="N18" s="55" t="s">
        <v>127</v>
      </c>
      <c r="O18" s="64" t="s">
        <v>128</v>
      </c>
      <c r="P18" s="58">
        <v>7</v>
      </c>
      <c r="Q18" s="55" t="s">
        <v>71</v>
      </c>
      <c r="R18" s="55" t="s">
        <v>72</v>
      </c>
      <c r="S18" s="68"/>
      <c r="T18" s="58">
        <v>65</v>
      </c>
      <c r="U18" s="55" t="s">
        <v>73</v>
      </c>
      <c r="V18" s="55" t="s">
        <v>74</v>
      </c>
      <c r="W18" s="55">
        <f t="shared" ref="W18:W25" si="28">T18*V18</f>
        <v>65000</v>
      </c>
      <c r="X18" s="68"/>
      <c r="Y18" s="55" t="str">
        <f t="shared" ref="Y18:Y25" si="29">O18</f>
        <v>NOEC</v>
      </c>
      <c r="Z18" s="55">
        <f>VLOOKUP(Y18,Tables!$C$5:$D$23,2,FALSE)</f>
        <v>1</v>
      </c>
      <c r="AA18" s="55">
        <f t="shared" ref="AA18:AA25" si="30">W18/Z18</f>
        <v>65000</v>
      </c>
      <c r="AB18" s="55" t="str">
        <f t="shared" ref="AB18:AB25" si="31">R18</f>
        <v>Chronic</v>
      </c>
      <c r="AC18" s="55">
        <f>VLOOKUP(AB18,Tables!$C$27:$D$28,2,FALSE)</f>
        <v>1</v>
      </c>
      <c r="AD18" s="55">
        <f t="shared" ref="AD18:AD25" si="32">AA18/AC18</f>
        <v>65000</v>
      </c>
      <c r="AE18" s="68"/>
      <c r="AF18" s="69" t="str">
        <f t="shared" ref="AF18:AF24" si="33">E18</f>
        <v>Ceriodaphnia dubia</v>
      </c>
      <c r="AG18" s="69" t="str">
        <f t="shared" ref="AG18:AG24" si="34">Y18</f>
        <v>NOEC</v>
      </c>
      <c r="AH18" s="70" t="str">
        <f t="shared" ref="AH18:AH24" si="35">R18</f>
        <v>Chronic</v>
      </c>
      <c r="AI18" s="70"/>
      <c r="AJ18" s="69">
        <f>VLOOKUP(SUM(Z18,AC18),Tables!$J$5:$K$12,2,FALSE)</f>
        <v>1</v>
      </c>
      <c r="AK18" s="69" t="str">
        <f>IF(AJ18=MIN($AJ$17:$AJ$24),"YES!!!","Reject")</f>
        <v>YES!!!</v>
      </c>
      <c r="AL18" s="69" t="str">
        <f>N18</f>
        <v>Survival</v>
      </c>
      <c r="AM18" s="69" t="s">
        <v>75</v>
      </c>
      <c r="AN18" s="71">
        <f t="shared" ref="AN18" si="36">P18</f>
        <v>7</v>
      </c>
      <c r="AO18" s="69" t="s">
        <v>76</v>
      </c>
      <c r="AP18" s="69"/>
      <c r="AQ18" s="72">
        <f>AD18</f>
        <v>65000</v>
      </c>
      <c r="AR18" s="69">
        <f>GEOMEAN(AQ18)</f>
        <v>65000</v>
      </c>
      <c r="AS18" s="69">
        <f>MIN(AR18)</f>
        <v>65000</v>
      </c>
      <c r="AT18" s="69">
        <f>MIN(AS18:AS20)</f>
        <v>65000</v>
      </c>
      <c r="AU18" s="73" t="s">
        <v>77</v>
      </c>
      <c r="AV18" s="69"/>
      <c r="AW18" s="69"/>
      <c r="AX18" s="69" t="str">
        <f>H18</f>
        <v>Microinvertebrate</v>
      </c>
      <c r="AY18" s="69" t="str">
        <f>E18</f>
        <v>Ceriodaphnia dubia</v>
      </c>
      <c r="AZ18" s="69" t="str">
        <f>F18</f>
        <v>Arthropoda</v>
      </c>
      <c r="BA18" s="69" t="str">
        <f>G18</f>
        <v>Branchiopoda</v>
      </c>
      <c r="BB18" s="69" t="str">
        <f>I18</f>
        <v>Heterotroph</v>
      </c>
      <c r="BC18" s="69">
        <f>AJ18</f>
        <v>1</v>
      </c>
      <c r="BD18" s="69">
        <f>AT18</f>
        <v>65000</v>
      </c>
      <c r="BE18" s="73" t="s">
        <v>77</v>
      </c>
      <c r="BF18" s="69"/>
      <c r="BG18" s="69" t="s">
        <v>64</v>
      </c>
      <c r="BH18" s="74" t="s">
        <v>129</v>
      </c>
      <c r="BI18" s="69" t="s">
        <v>62</v>
      </c>
      <c r="BJ18" s="69" t="s">
        <v>63</v>
      </c>
      <c r="BK18" s="69" t="s">
        <v>65</v>
      </c>
      <c r="BL18" s="69">
        <v>2</v>
      </c>
      <c r="BM18" s="69">
        <v>4159.9263423841776</v>
      </c>
      <c r="BN18" s="69"/>
      <c r="BO18" s="75"/>
      <c r="BP18" s="75"/>
      <c r="BQ18" s="75"/>
      <c r="BR18" s="75"/>
      <c r="BS18" s="75"/>
      <c r="BT18" s="75"/>
      <c r="BU18" s="75"/>
      <c r="BV18" s="75"/>
      <c r="BW18" s="85"/>
      <c r="BX18" s="85"/>
      <c r="BY18" s="85"/>
      <c r="BZ18" s="85"/>
      <c r="CA18" s="85"/>
      <c r="CB18" s="85"/>
      <c r="CC18" s="85"/>
      <c r="CD18" s="85"/>
      <c r="CE18" s="85"/>
      <c r="CF18" s="85"/>
      <c r="CG18" s="85"/>
    </row>
    <row r="19" spans="1:85" s="69" customFormat="1" ht="14.25" customHeight="1" thickTop="1" thickBot="1" x14ac:dyDescent="0.25">
      <c r="A19" s="55"/>
      <c r="B19" s="59" t="s">
        <v>130</v>
      </c>
      <c r="C19" s="56"/>
      <c r="D19" s="55" t="s">
        <v>60</v>
      </c>
      <c r="E19" s="57" t="s">
        <v>112</v>
      </c>
      <c r="F19" s="55" t="s">
        <v>113</v>
      </c>
      <c r="G19" s="55" t="s">
        <v>114</v>
      </c>
      <c r="H19" s="55" t="s">
        <v>115</v>
      </c>
      <c r="I19" s="55" t="s">
        <v>116</v>
      </c>
      <c r="J19" s="55" t="s">
        <v>125</v>
      </c>
      <c r="K19" s="68"/>
      <c r="L19" s="60" t="s">
        <v>126</v>
      </c>
      <c r="M19" s="55" t="s">
        <v>127</v>
      </c>
      <c r="N19" s="55" t="s">
        <v>127</v>
      </c>
      <c r="O19" s="64" t="s">
        <v>131</v>
      </c>
      <c r="P19" s="58">
        <v>7</v>
      </c>
      <c r="Q19" s="55" t="s">
        <v>71</v>
      </c>
      <c r="R19" s="55" t="s">
        <v>72</v>
      </c>
      <c r="S19" s="68"/>
      <c r="T19" s="58">
        <v>110</v>
      </c>
      <c r="U19" s="55" t="s">
        <v>73</v>
      </c>
      <c r="V19" s="55" t="s">
        <v>74</v>
      </c>
      <c r="W19" s="55">
        <f t="shared" si="28"/>
        <v>110000</v>
      </c>
      <c r="X19" s="68"/>
      <c r="Y19" s="55" t="str">
        <f t="shared" si="29"/>
        <v>LOEC</v>
      </c>
      <c r="Z19" s="55">
        <f>VLOOKUP(Y19,Tables!$C$5:$D$23,2,FALSE)</f>
        <v>2.5</v>
      </c>
      <c r="AA19" s="55">
        <f t="shared" si="30"/>
        <v>44000</v>
      </c>
      <c r="AB19" s="55" t="str">
        <f t="shared" si="31"/>
        <v>Chronic</v>
      </c>
      <c r="AC19" s="55">
        <f>VLOOKUP(AB19,Tables!$C$27:$D$28,2,FALSE)</f>
        <v>1</v>
      </c>
      <c r="AD19" s="55">
        <f t="shared" si="32"/>
        <v>44000</v>
      </c>
      <c r="AE19" s="68"/>
      <c r="AF19" s="69" t="str">
        <f t="shared" si="33"/>
        <v>Ceriodaphnia dubia</v>
      </c>
      <c r="AG19" s="69" t="str">
        <f t="shared" si="34"/>
        <v>LOEC</v>
      </c>
      <c r="AH19" s="70" t="str">
        <f t="shared" si="35"/>
        <v>Chronic</v>
      </c>
      <c r="AI19" s="70"/>
      <c r="AJ19" s="69">
        <f>VLOOKUP(SUM(Z19,AC19),Tables!$J$5:$K$12,2,FALSE)</f>
        <v>2</v>
      </c>
      <c r="AK19" s="69" t="str">
        <f t="shared" ref="AK19:AK24" si="37">IF(AJ19=MIN($AJ$17:$AJ$24),"YES!!!","Reject")</f>
        <v>Reject</v>
      </c>
      <c r="AN19" s="71"/>
      <c r="AQ19" s="72"/>
      <c r="AU19" s="73" t="s">
        <v>77</v>
      </c>
      <c r="BE19" s="73" t="s">
        <v>77</v>
      </c>
      <c r="BG19" s="69" t="s">
        <v>64</v>
      </c>
      <c r="BH19" s="74" t="s">
        <v>132</v>
      </c>
      <c r="BI19" s="69" t="s">
        <v>62</v>
      </c>
      <c r="BJ19" s="69" t="s">
        <v>63</v>
      </c>
      <c r="BK19" s="69" t="s">
        <v>65</v>
      </c>
      <c r="BL19" s="69">
        <v>2</v>
      </c>
      <c r="BM19" s="69">
        <v>5243.701326022805</v>
      </c>
      <c r="BP19" s="75"/>
      <c r="BQ19" s="75"/>
      <c r="BR19" s="75"/>
      <c r="BS19" s="75"/>
      <c r="BT19" s="75"/>
      <c r="BU19" s="75"/>
      <c r="BV19" s="75"/>
      <c r="BW19" s="85"/>
      <c r="BX19" s="85"/>
      <c r="BY19" s="85"/>
      <c r="BZ19" s="85"/>
      <c r="CA19" s="85"/>
      <c r="CB19" s="85"/>
      <c r="CC19" s="85"/>
      <c r="CD19" s="85"/>
      <c r="CE19" s="85"/>
      <c r="CF19" s="85"/>
      <c r="CG19" s="85"/>
    </row>
    <row r="20" spans="1:85" s="69" customFormat="1" ht="14.25" customHeight="1" thickTop="1" thickBot="1" x14ac:dyDescent="0.25">
      <c r="A20" s="55"/>
      <c r="B20" s="59" t="s">
        <v>133</v>
      </c>
      <c r="C20" s="56"/>
      <c r="D20" s="55" t="s">
        <v>60</v>
      </c>
      <c r="E20" s="57" t="s">
        <v>112</v>
      </c>
      <c r="F20" s="55" t="s">
        <v>113</v>
      </c>
      <c r="G20" s="55" t="s">
        <v>114</v>
      </c>
      <c r="H20" s="55" t="s">
        <v>115</v>
      </c>
      <c r="I20" s="55" t="s">
        <v>116</v>
      </c>
      <c r="J20" s="55" t="s">
        <v>125</v>
      </c>
      <c r="K20" s="68"/>
      <c r="L20" s="60" t="s">
        <v>134</v>
      </c>
      <c r="M20" s="55" t="s">
        <v>135</v>
      </c>
      <c r="N20" s="55" t="s">
        <v>136</v>
      </c>
      <c r="O20" s="64" t="s">
        <v>128</v>
      </c>
      <c r="P20" s="58">
        <v>7</v>
      </c>
      <c r="Q20" s="55" t="s">
        <v>71</v>
      </c>
      <c r="R20" s="55" t="s">
        <v>72</v>
      </c>
      <c r="S20" s="68"/>
      <c r="T20" s="58">
        <v>65</v>
      </c>
      <c r="U20" s="55" t="s">
        <v>73</v>
      </c>
      <c r="V20" s="55" t="s">
        <v>74</v>
      </c>
      <c r="W20" s="55">
        <f t="shared" si="28"/>
        <v>65000</v>
      </c>
      <c r="X20" s="68"/>
      <c r="Y20" s="55" t="str">
        <f t="shared" si="29"/>
        <v>NOEC</v>
      </c>
      <c r="Z20" s="55">
        <f>VLOOKUP(Y20,Tables!$C$5:$D$23,2,FALSE)</f>
        <v>1</v>
      </c>
      <c r="AA20" s="55">
        <f t="shared" si="30"/>
        <v>65000</v>
      </c>
      <c r="AB20" s="55" t="str">
        <f t="shared" si="31"/>
        <v>Chronic</v>
      </c>
      <c r="AC20" s="55">
        <f>VLOOKUP(AB20,Tables!$C$27:$D$28,2,FALSE)</f>
        <v>1</v>
      </c>
      <c r="AD20" s="55">
        <f t="shared" si="32"/>
        <v>65000</v>
      </c>
      <c r="AE20" s="68"/>
      <c r="AF20" s="69" t="str">
        <f t="shared" si="33"/>
        <v>Ceriodaphnia dubia</v>
      </c>
      <c r="AG20" s="69" t="str">
        <f t="shared" si="34"/>
        <v>NOEC</v>
      </c>
      <c r="AH20" s="70" t="str">
        <f t="shared" si="35"/>
        <v>Chronic</v>
      </c>
      <c r="AI20" s="70"/>
      <c r="AJ20" s="69">
        <f>VLOOKUP(SUM(Z20,AC20),Tables!$J$5:$K$12,2,FALSE)</f>
        <v>1</v>
      </c>
      <c r="AK20" s="69" t="str">
        <f t="shared" si="37"/>
        <v>YES!!!</v>
      </c>
      <c r="AL20" s="69" t="str">
        <f>N20</f>
        <v>Number of young per female</v>
      </c>
      <c r="AM20" s="69" t="s">
        <v>137</v>
      </c>
      <c r="AN20" s="71">
        <f t="shared" ref="AN20" si="38">P20</f>
        <v>7</v>
      </c>
      <c r="AO20" s="69" t="s">
        <v>138</v>
      </c>
      <c r="AQ20" s="72">
        <f>AD20</f>
        <v>65000</v>
      </c>
      <c r="AR20" s="69">
        <f>GEOMEAN(AQ20:AQ24)</f>
        <v>65149.827321336772</v>
      </c>
      <c r="AS20" s="69">
        <f>MIN(AR20)</f>
        <v>65149.827321336772</v>
      </c>
      <c r="AU20" s="73" t="s">
        <v>77</v>
      </c>
      <c r="BE20" s="73" t="s">
        <v>77</v>
      </c>
      <c r="BG20" s="69" t="s">
        <v>87</v>
      </c>
      <c r="BH20" s="74" t="s">
        <v>139</v>
      </c>
      <c r="BI20" s="69" t="s">
        <v>89</v>
      </c>
      <c r="BJ20" s="69" t="s">
        <v>140</v>
      </c>
      <c r="BK20" s="69" t="s">
        <v>65</v>
      </c>
      <c r="BL20" s="69">
        <v>2</v>
      </c>
      <c r="BM20" s="69">
        <v>168.8</v>
      </c>
      <c r="BP20" s="75"/>
      <c r="BQ20" s="75"/>
      <c r="BR20" s="75"/>
      <c r="BS20" s="75"/>
      <c r="BT20" s="75"/>
      <c r="BU20" s="75"/>
      <c r="BV20" s="75"/>
      <c r="BW20" s="85"/>
      <c r="BX20" s="85"/>
      <c r="BY20" s="85"/>
      <c r="BZ20" s="85"/>
      <c r="CA20" s="85"/>
      <c r="CB20" s="85"/>
      <c r="CC20" s="85"/>
      <c r="CD20" s="85"/>
      <c r="CE20" s="85"/>
      <c r="CF20" s="85"/>
      <c r="CG20" s="85"/>
    </row>
    <row r="21" spans="1:85" s="69" customFormat="1" ht="14.25" customHeight="1" thickTop="1" thickBot="1" x14ac:dyDescent="0.25">
      <c r="A21" s="55"/>
      <c r="B21" s="59" t="s">
        <v>141</v>
      </c>
      <c r="C21" s="56"/>
      <c r="D21" s="55" t="s">
        <v>60</v>
      </c>
      <c r="E21" s="57" t="s">
        <v>112</v>
      </c>
      <c r="F21" s="55" t="s">
        <v>113</v>
      </c>
      <c r="G21" s="55" t="s">
        <v>114</v>
      </c>
      <c r="H21" s="55" t="s">
        <v>115</v>
      </c>
      <c r="I21" s="55" t="s">
        <v>116</v>
      </c>
      <c r="J21" s="55" t="s">
        <v>125</v>
      </c>
      <c r="K21" s="68"/>
      <c r="L21" s="60" t="s">
        <v>134</v>
      </c>
      <c r="M21" s="55" t="s">
        <v>135</v>
      </c>
      <c r="N21" s="55" t="s">
        <v>136</v>
      </c>
      <c r="O21" s="64" t="s">
        <v>131</v>
      </c>
      <c r="P21" s="58">
        <v>7</v>
      </c>
      <c r="Q21" s="55" t="s">
        <v>71</v>
      </c>
      <c r="R21" s="55" t="s">
        <v>72</v>
      </c>
      <c r="S21" s="68"/>
      <c r="T21" s="58">
        <v>110</v>
      </c>
      <c r="U21" s="55" t="s">
        <v>73</v>
      </c>
      <c r="V21" s="55" t="s">
        <v>74</v>
      </c>
      <c r="W21" s="55">
        <f t="shared" si="28"/>
        <v>110000</v>
      </c>
      <c r="X21" s="68"/>
      <c r="Y21" s="55" t="str">
        <f t="shared" si="29"/>
        <v>LOEC</v>
      </c>
      <c r="Z21" s="55">
        <f>VLOOKUP(Y21,Tables!$C$5:$D$23,2,FALSE)</f>
        <v>2.5</v>
      </c>
      <c r="AA21" s="55">
        <f t="shared" si="30"/>
        <v>44000</v>
      </c>
      <c r="AB21" s="55" t="str">
        <f t="shared" si="31"/>
        <v>Chronic</v>
      </c>
      <c r="AC21" s="55">
        <f>VLOOKUP(AB21,Tables!$C$27:$D$28,2,FALSE)</f>
        <v>1</v>
      </c>
      <c r="AD21" s="55">
        <f t="shared" si="32"/>
        <v>44000</v>
      </c>
      <c r="AE21" s="68"/>
      <c r="AF21" s="69" t="str">
        <f t="shared" si="33"/>
        <v>Ceriodaphnia dubia</v>
      </c>
      <c r="AG21" s="69" t="str">
        <f t="shared" si="34"/>
        <v>LOEC</v>
      </c>
      <c r="AH21" s="70" t="str">
        <f t="shared" si="35"/>
        <v>Chronic</v>
      </c>
      <c r="AI21" s="70"/>
      <c r="AJ21" s="69">
        <f>VLOOKUP(SUM(Z21,AC21),Tables!$J$5:$K$12,2,FALSE)</f>
        <v>2</v>
      </c>
      <c r="AK21" s="69" t="str">
        <f t="shared" si="37"/>
        <v>Reject</v>
      </c>
      <c r="AN21" s="71"/>
      <c r="AQ21" s="72"/>
      <c r="AU21" s="73" t="s">
        <v>77</v>
      </c>
      <c r="BE21" s="73" t="s">
        <v>77</v>
      </c>
      <c r="BG21" s="69" t="s">
        <v>64</v>
      </c>
      <c r="BH21" s="74" t="s">
        <v>142</v>
      </c>
      <c r="BI21" s="69" t="s">
        <v>62</v>
      </c>
      <c r="BJ21" s="69" t="s">
        <v>63</v>
      </c>
      <c r="BK21" s="69" t="s">
        <v>65</v>
      </c>
      <c r="BL21" s="69">
        <v>2</v>
      </c>
      <c r="BM21" s="69">
        <v>22899.475975626588</v>
      </c>
      <c r="BN21" s="81"/>
      <c r="BO21" s="81"/>
      <c r="BP21" s="75"/>
      <c r="BQ21" s="75"/>
      <c r="BR21" s="75"/>
      <c r="BS21" s="75"/>
      <c r="BT21" s="75"/>
      <c r="BU21" s="75"/>
      <c r="BV21" s="75"/>
      <c r="BW21" s="85"/>
      <c r="BX21" s="85"/>
      <c r="BY21" s="85"/>
      <c r="BZ21" s="85"/>
      <c r="CA21" s="85"/>
      <c r="CB21" s="85"/>
      <c r="CC21" s="85"/>
      <c r="CD21" s="85"/>
      <c r="CE21" s="85"/>
      <c r="CF21" s="85"/>
      <c r="CG21" s="85"/>
    </row>
    <row r="22" spans="1:85" s="69" customFormat="1" ht="14.25" customHeight="1" thickTop="1" thickBot="1" x14ac:dyDescent="0.25">
      <c r="A22" s="55"/>
      <c r="B22" s="59" t="s">
        <v>143</v>
      </c>
      <c r="C22" s="56"/>
      <c r="D22" s="55" t="s">
        <v>60</v>
      </c>
      <c r="E22" s="57" t="s">
        <v>112</v>
      </c>
      <c r="F22" s="55" t="s">
        <v>113</v>
      </c>
      <c r="G22" s="55" t="s">
        <v>114</v>
      </c>
      <c r="H22" s="55" t="s">
        <v>115</v>
      </c>
      <c r="I22" s="55" t="s">
        <v>116</v>
      </c>
      <c r="J22" s="55" t="s">
        <v>125</v>
      </c>
      <c r="K22" s="68"/>
      <c r="L22" s="60" t="s">
        <v>127</v>
      </c>
      <c r="M22" s="55" t="s">
        <v>127</v>
      </c>
      <c r="N22" s="55" t="s">
        <v>127</v>
      </c>
      <c r="O22" s="64" t="s">
        <v>70</v>
      </c>
      <c r="P22" s="58">
        <v>7</v>
      </c>
      <c r="Q22" s="55" t="s">
        <v>71</v>
      </c>
      <c r="R22" s="55" t="s">
        <v>72</v>
      </c>
      <c r="S22" s="68"/>
      <c r="T22" s="58">
        <v>84.6</v>
      </c>
      <c r="U22" s="55" t="s">
        <v>73</v>
      </c>
      <c r="V22" s="55" t="s">
        <v>74</v>
      </c>
      <c r="W22" s="55">
        <f t="shared" si="28"/>
        <v>84600</v>
      </c>
      <c r="X22" s="68"/>
      <c r="Y22" s="55" t="str">
        <f t="shared" si="29"/>
        <v>EC50</v>
      </c>
      <c r="Z22" s="55">
        <f>VLOOKUP(Y22,Tables!$C$5:$D$23,2,FALSE)</f>
        <v>5</v>
      </c>
      <c r="AA22" s="55">
        <f t="shared" si="30"/>
        <v>16920</v>
      </c>
      <c r="AB22" s="55" t="str">
        <f t="shared" si="31"/>
        <v>Chronic</v>
      </c>
      <c r="AC22" s="55">
        <f>VLOOKUP(AB22,Tables!$C$27:$D$28,2,FALSE)</f>
        <v>1</v>
      </c>
      <c r="AD22" s="55">
        <f t="shared" si="32"/>
        <v>16920</v>
      </c>
      <c r="AE22" s="68"/>
      <c r="AF22" s="69" t="str">
        <f t="shared" si="33"/>
        <v>Ceriodaphnia dubia</v>
      </c>
      <c r="AG22" s="69" t="str">
        <f t="shared" si="34"/>
        <v>EC50</v>
      </c>
      <c r="AH22" s="70" t="str">
        <f t="shared" si="35"/>
        <v>Chronic</v>
      </c>
      <c r="AI22" s="70"/>
      <c r="AJ22" s="69">
        <f>VLOOKUP(SUM(Z22,AC22),Tables!$J$5:$K$12,2,FALSE)</f>
        <v>2</v>
      </c>
      <c r="AK22" s="69" t="str">
        <f t="shared" si="37"/>
        <v>Reject</v>
      </c>
      <c r="AN22" s="71"/>
      <c r="AQ22" s="72"/>
      <c r="AU22" s="73" t="s">
        <v>77</v>
      </c>
      <c r="BE22" s="73" t="s">
        <v>77</v>
      </c>
      <c r="BG22" s="69" t="s">
        <v>64</v>
      </c>
      <c r="BH22" s="74" t="s">
        <v>144</v>
      </c>
      <c r="BI22" s="69" t="s">
        <v>84</v>
      </c>
      <c r="BJ22" s="69" t="s">
        <v>79</v>
      </c>
      <c r="BK22" s="69" t="s">
        <v>65</v>
      </c>
      <c r="BL22" s="69">
        <v>2</v>
      </c>
      <c r="BM22" s="69">
        <v>8672.2000000000007</v>
      </c>
      <c r="BN22" s="81"/>
      <c r="BO22" s="81"/>
      <c r="BP22" s="75"/>
      <c r="BQ22" s="75"/>
      <c r="BR22" s="75"/>
      <c r="BS22" s="75"/>
      <c r="BT22" s="75"/>
      <c r="BU22" s="75"/>
      <c r="BV22" s="75"/>
    </row>
    <row r="23" spans="1:85" s="69" customFormat="1" ht="14.25" customHeight="1" thickTop="1" thickBot="1" x14ac:dyDescent="0.25">
      <c r="A23" s="55"/>
      <c r="B23" s="59" t="s">
        <v>145</v>
      </c>
      <c r="C23" s="56"/>
      <c r="D23" s="55" t="s">
        <v>60</v>
      </c>
      <c r="E23" s="57" t="s">
        <v>112</v>
      </c>
      <c r="F23" s="55" t="s">
        <v>113</v>
      </c>
      <c r="G23" s="55" t="s">
        <v>114</v>
      </c>
      <c r="H23" s="55" t="s">
        <v>115</v>
      </c>
      <c r="I23" s="55" t="s">
        <v>116</v>
      </c>
      <c r="J23" s="55" t="s">
        <v>125</v>
      </c>
      <c r="K23" s="68"/>
      <c r="L23" s="60" t="s">
        <v>134</v>
      </c>
      <c r="M23" s="55" t="s">
        <v>135</v>
      </c>
      <c r="N23" s="55" t="s">
        <v>136</v>
      </c>
      <c r="O23" s="64" t="s">
        <v>146</v>
      </c>
      <c r="P23" s="58">
        <v>7</v>
      </c>
      <c r="Q23" s="55" t="s">
        <v>71</v>
      </c>
      <c r="R23" s="55" t="s">
        <v>72</v>
      </c>
      <c r="S23" s="68"/>
      <c r="T23" s="58">
        <v>83.9</v>
      </c>
      <c r="U23" s="55" t="s">
        <v>73</v>
      </c>
      <c r="V23" s="55" t="s">
        <v>74</v>
      </c>
      <c r="W23" s="55">
        <f t="shared" si="28"/>
        <v>83900</v>
      </c>
      <c r="X23" s="68"/>
      <c r="Y23" s="55" t="str">
        <f t="shared" si="29"/>
        <v>IC50</v>
      </c>
      <c r="Z23" s="55">
        <f>VLOOKUP(Y23,Tables!$C$5:$D$23,2,FALSE)</f>
        <v>5</v>
      </c>
      <c r="AA23" s="55">
        <f t="shared" si="30"/>
        <v>16780</v>
      </c>
      <c r="AB23" s="55" t="str">
        <f t="shared" si="31"/>
        <v>Chronic</v>
      </c>
      <c r="AC23" s="55">
        <f>VLOOKUP(AB23,Tables!$C$27:$D$28,2,FALSE)</f>
        <v>1</v>
      </c>
      <c r="AD23" s="55">
        <f t="shared" si="32"/>
        <v>16780</v>
      </c>
      <c r="AE23" s="68"/>
      <c r="AF23" s="69" t="str">
        <f t="shared" si="33"/>
        <v>Ceriodaphnia dubia</v>
      </c>
      <c r="AG23" s="69" t="str">
        <f t="shared" si="34"/>
        <v>IC50</v>
      </c>
      <c r="AH23" s="70" t="str">
        <f t="shared" si="35"/>
        <v>Chronic</v>
      </c>
      <c r="AI23" s="70"/>
      <c r="AJ23" s="69">
        <f>VLOOKUP(SUM(Z23,AC23),Tables!$J$5:$K$12,2,FALSE)</f>
        <v>2</v>
      </c>
      <c r="AK23" s="69" t="str">
        <f t="shared" si="37"/>
        <v>Reject</v>
      </c>
      <c r="AN23" s="71"/>
      <c r="AQ23" s="72"/>
      <c r="AU23" s="73" t="s">
        <v>77</v>
      </c>
      <c r="BE23" s="73" t="s">
        <v>77</v>
      </c>
      <c r="BG23" s="69" t="s">
        <v>64</v>
      </c>
      <c r="BH23" s="74" t="s">
        <v>147</v>
      </c>
      <c r="BI23" s="69" t="s">
        <v>62</v>
      </c>
      <c r="BJ23" s="69" t="s">
        <v>63</v>
      </c>
      <c r="BK23" s="69" t="s">
        <v>65</v>
      </c>
      <c r="BL23" s="69">
        <v>2</v>
      </c>
      <c r="BM23" s="69">
        <v>13364.415438020475</v>
      </c>
      <c r="BN23" s="81"/>
      <c r="BO23" s="81"/>
      <c r="BP23" s="75"/>
      <c r="BQ23" s="75"/>
      <c r="BR23" s="75"/>
      <c r="BS23" s="75"/>
      <c r="BT23" s="75"/>
      <c r="BU23" s="75"/>
      <c r="BV23" s="75"/>
    </row>
    <row r="24" spans="1:85" s="81" customFormat="1" ht="14.25" customHeight="1" thickTop="1" thickBot="1" x14ac:dyDescent="0.25">
      <c r="A24" s="55"/>
      <c r="B24" s="59" t="s">
        <v>148</v>
      </c>
      <c r="C24" s="56"/>
      <c r="D24" s="55" t="s">
        <v>60</v>
      </c>
      <c r="E24" s="57" t="s">
        <v>112</v>
      </c>
      <c r="F24" s="55" t="s">
        <v>113</v>
      </c>
      <c r="G24" s="55" t="s">
        <v>114</v>
      </c>
      <c r="H24" s="55" t="s">
        <v>115</v>
      </c>
      <c r="I24" s="55" t="s">
        <v>116</v>
      </c>
      <c r="J24" s="55" t="s">
        <v>125</v>
      </c>
      <c r="K24" s="68"/>
      <c r="L24" s="60" t="s">
        <v>134</v>
      </c>
      <c r="M24" s="55" t="s">
        <v>135</v>
      </c>
      <c r="N24" s="55" t="s">
        <v>136</v>
      </c>
      <c r="O24" s="64" t="s">
        <v>149</v>
      </c>
      <c r="P24" s="58">
        <v>7</v>
      </c>
      <c r="Q24" s="55" t="s">
        <v>71</v>
      </c>
      <c r="R24" s="55" t="s">
        <v>72</v>
      </c>
      <c r="S24" s="68"/>
      <c r="T24" s="58">
        <v>65.3</v>
      </c>
      <c r="U24" s="55" t="s">
        <v>73</v>
      </c>
      <c r="V24" s="55" t="s">
        <v>74</v>
      </c>
      <c r="W24" s="55">
        <f t="shared" si="28"/>
        <v>65300</v>
      </c>
      <c r="X24" s="68"/>
      <c r="Y24" s="55" t="str">
        <f t="shared" si="29"/>
        <v>IC10</v>
      </c>
      <c r="Z24" s="55">
        <f>VLOOKUP(Y24,Tables!$C$5:$D$23,2,FALSE)</f>
        <v>1</v>
      </c>
      <c r="AA24" s="55">
        <f t="shared" si="30"/>
        <v>65300</v>
      </c>
      <c r="AB24" s="55" t="str">
        <f t="shared" si="31"/>
        <v>Chronic</v>
      </c>
      <c r="AC24" s="55">
        <f>VLOOKUP(AB24,Tables!$C$27:$D$28,2,FALSE)</f>
        <v>1</v>
      </c>
      <c r="AD24" s="55">
        <f t="shared" si="32"/>
        <v>65300</v>
      </c>
      <c r="AE24" s="68"/>
      <c r="AF24" s="69" t="str">
        <f t="shared" si="33"/>
        <v>Ceriodaphnia dubia</v>
      </c>
      <c r="AG24" s="69" t="str">
        <f t="shared" si="34"/>
        <v>IC10</v>
      </c>
      <c r="AH24" s="70" t="str">
        <f t="shared" si="35"/>
        <v>Chronic</v>
      </c>
      <c r="AI24" s="70"/>
      <c r="AJ24" s="69">
        <f>VLOOKUP(SUM(Z24,AC24),Tables!$J$5:$K$12,2,FALSE)</f>
        <v>1</v>
      </c>
      <c r="AK24" s="69" t="str">
        <f t="shared" si="37"/>
        <v>YES!!!</v>
      </c>
      <c r="AL24" s="69" t="str">
        <f>N24</f>
        <v>Number of young per female</v>
      </c>
      <c r="AM24" s="69" t="s">
        <v>137</v>
      </c>
      <c r="AN24" s="71">
        <f t="shared" ref="AN24" si="39">P24</f>
        <v>7</v>
      </c>
      <c r="AO24" s="69" t="s">
        <v>138</v>
      </c>
      <c r="AP24" s="69"/>
      <c r="AQ24" s="72">
        <f>AD24</f>
        <v>65300</v>
      </c>
      <c r="AR24" s="69"/>
      <c r="AS24" s="69"/>
      <c r="AT24" s="69"/>
      <c r="AU24" s="73" t="s">
        <v>77</v>
      </c>
      <c r="AV24" s="69"/>
      <c r="AW24" s="69"/>
      <c r="AX24" s="69"/>
      <c r="AY24" s="69"/>
      <c r="AZ24" s="69"/>
      <c r="BA24" s="69"/>
      <c r="BB24" s="69"/>
      <c r="BC24" s="69"/>
      <c r="BD24" s="69"/>
      <c r="BE24" s="73" t="s">
        <v>77</v>
      </c>
      <c r="BF24" s="69"/>
      <c r="BG24" s="69" t="s">
        <v>64</v>
      </c>
      <c r="BH24" s="74" t="s">
        <v>150</v>
      </c>
      <c r="BI24" s="69" t="s">
        <v>62</v>
      </c>
      <c r="BJ24" s="69" t="s">
        <v>63</v>
      </c>
      <c r="BK24" s="69" t="s">
        <v>65</v>
      </c>
      <c r="BL24" s="69">
        <v>2</v>
      </c>
      <c r="BM24" s="69">
        <v>30221.380587945667</v>
      </c>
      <c r="BN24" s="69"/>
      <c r="BO24" s="85"/>
      <c r="BP24" s="75"/>
      <c r="BQ24" s="75"/>
      <c r="BR24" s="75"/>
      <c r="BS24" s="75"/>
      <c r="BT24" s="75"/>
      <c r="BU24" s="75"/>
      <c r="BV24" s="75"/>
    </row>
    <row r="25" spans="1:85" s="69" customFormat="1" ht="14.25" customHeight="1" thickTop="1" thickBot="1" x14ac:dyDescent="0.25">
      <c r="A25" s="55"/>
      <c r="B25" s="59" t="s">
        <v>151</v>
      </c>
      <c r="C25" s="61" t="s">
        <v>152</v>
      </c>
      <c r="D25" s="55" t="s">
        <v>60</v>
      </c>
      <c r="E25" s="57" t="s">
        <v>112</v>
      </c>
      <c r="F25" s="55" t="s">
        <v>113</v>
      </c>
      <c r="G25" s="55" t="s">
        <v>114</v>
      </c>
      <c r="H25" s="55" t="s">
        <v>115</v>
      </c>
      <c r="I25" s="55" t="s">
        <v>116</v>
      </c>
      <c r="J25" s="55" t="s">
        <v>125</v>
      </c>
      <c r="K25" s="68"/>
      <c r="L25" s="60" t="s">
        <v>134</v>
      </c>
      <c r="M25" s="55" t="s">
        <v>135</v>
      </c>
      <c r="N25" s="55" t="s">
        <v>136</v>
      </c>
      <c r="O25" s="64" t="s">
        <v>118</v>
      </c>
      <c r="P25" s="58">
        <v>48</v>
      </c>
      <c r="Q25" s="55" t="s">
        <v>119</v>
      </c>
      <c r="R25" s="55" t="s">
        <v>120</v>
      </c>
      <c r="S25" s="68"/>
      <c r="T25" s="62" t="s">
        <v>153</v>
      </c>
      <c r="U25" s="63" t="s">
        <v>73</v>
      </c>
      <c r="V25" s="63" t="s">
        <v>74</v>
      </c>
      <c r="W25" s="63" t="e">
        <f t="shared" si="28"/>
        <v>#VALUE!</v>
      </c>
      <c r="X25" s="68"/>
      <c r="Y25" s="63" t="str">
        <f t="shared" si="29"/>
        <v>LC50</v>
      </c>
      <c r="Z25" s="63">
        <f>VLOOKUP(Y25,Tables!$C$5:$D$23,2,FALSE)</f>
        <v>5</v>
      </c>
      <c r="AA25" s="63" t="e">
        <f t="shared" si="30"/>
        <v>#VALUE!</v>
      </c>
      <c r="AB25" s="63" t="str">
        <f t="shared" si="31"/>
        <v>Acute</v>
      </c>
      <c r="AC25" s="63">
        <f>VLOOKUP(AB25,Tables!$C$27:$D$28,2,FALSE)</f>
        <v>2</v>
      </c>
      <c r="AD25" s="63" t="e">
        <f t="shared" si="32"/>
        <v>#VALUE!</v>
      </c>
      <c r="AE25" s="68"/>
      <c r="AF25" s="86" t="str">
        <f t="shared" ref="AF25" si="40">E25</f>
        <v>Ceriodaphnia dubia</v>
      </c>
      <c r="AG25" s="86" t="str">
        <f t="shared" ref="AG25" si="41">Y25</f>
        <v>LC50</v>
      </c>
      <c r="AH25" s="87" t="str">
        <f t="shared" ref="AH25" si="42">R25</f>
        <v>Acute</v>
      </c>
      <c r="AI25" s="87"/>
      <c r="AJ25" s="86"/>
      <c r="AN25" s="71"/>
      <c r="AQ25" s="72"/>
      <c r="AU25" s="73" t="s">
        <v>77</v>
      </c>
      <c r="BE25" s="73" t="s">
        <v>77</v>
      </c>
      <c r="BG25" s="101" t="s">
        <v>115</v>
      </c>
      <c r="BH25" s="102" t="s">
        <v>112</v>
      </c>
      <c r="BI25" s="101" t="s">
        <v>113</v>
      </c>
      <c r="BJ25" s="101" t="s">
        <v>114</v>
      </c>
      <c r="BK25" s="101" t="s">
        <v>116</v>
      </c>
      <c r="BL25" s="101">
        <v>1</v>
      </c>
      <c r="BM25" s="101">
        <v>65000</v>
      </c>
      <c r="BP25" s="75"/>
      <c r="BQ25" s="75"/>
      <c r="BR25" s="75"/>
      <c r="BS25" s="75"/>
      <c r="BT25" s="75"/>
      <c r="BU25" s="75"/>
      <c r="BV25" s="75"/>
    </row>
    <row r="26" spans="1:85" s="69" customFormat="1" ht="14.25" customHeight="1" thickTop="1" thickBot="1" x14ac:dyDescent="0.25">
      <c r="A26" s="76"/>
      <c r="B26" s="76"/>
      <c r="C26" s="77"/>
      <c r="D26" s="78"/>
      <c r="E26" s="79"/>
      <c r="F26" s="78"/>
      <c r="G26" s="78"/>
      <c r="H26" s="76"/>
      <c r="I26" s="76"/>
      <c r="J26" s="76"/>
      <c r="K26" s="68"/>
      <c r="L26" s="77"/>
      <c r="M26" s="76"/>
      <c r="N26" s="76"/>
      <c r="O26" s="76"/>
      <c r="P26" s="76"/>
      <c r="Q26" s="76"/>
      <c r="R26" s="76"/>
      <c r="S26" s="68"/>
      <c r="T26" s="76"/>
      <c r="U26" s="76"/>
      <c r="V26" s="76"/>
      <c r="W26" s="76"/>
      <c r="X26" s="68"/>
      <c r="Y26" s="68"/>
      <c r="Z26" s="68"/>
      <c r="AA26" s="68"/>
      <c r="AB26" s="68"/>
      <c r="AC26" s="68"/>
      <c r="AD26" s="68"/>
      <c r="AE26" s="68"/>
      <c r="AF26" s="80"/>
      <c r="AG26" s="80"/>
      <c r="AH26" s="80"/>
      <c r="AI26" s="80"/>
      <c r="AJ26" s="80"/>
      <c r="AK26" s="80"/>
      <c r="AL26" s="80"/>
      <c r="AM26" s="80"/>
      <c r="AN26" s="68"/>
      <c r="AO26" s="80"/>
      <c r="AP26" s="80"/>
      <c r="AQ26" s="68"/>
      <c r="AR26" s="80"/>
      <c r="AS26" s="80"/>
      <c r="AT26" s="80"/>
      <c r="AU26" s="80"/>
      <c r="AV26" s="81"/>
      <c r="AW26" s="81"/>
      <c r="AX26" s="82"/>
      <c r="AY26" s="80"/>
      <c r="AZ26" s="80"/>
      <c r="BA26" s="80"/>
      <c r="BB26" s="80"/>
      <c r="BC26" s="80"/>
      <c r="BD26" s="83"/>
      <c r="BE26" s="80"/>
      <c r="BF26" s="81"/>
      <c r="BG26" s="69" t="s">
        <v>154</v>
      </c>
      <c r="BH26" s="74" t="s">
        <v>155</v>
      </c>
      <c r="BI26" s="69" t="s">
        <v>113</v>
      </c>
      <c r="BJ26" s="69" t="s">
        <v>156</v>
      </c>
      <c r="BK26" s="69" t="s">
        <v>116</v>
      </c>
      <c r="BL26" s="69">
        <v>1</v>
      </c>
      <c r="BM26" s="69">
        <v>22500</v>
      </c>
      <c r="BP26" s="75"/>
      <c r="BQ26" s="75"/>
      <c r="BR26" s="75"/>
      <c r="BS26" s="75"/>
      <c r="BT26" s="75"/>
      <c r="BU26" s="75"/>
      <c r="BV26" s="75"/>
    </row>
    <row r="27" spans="1:85" s="69" customFormat="1" ht="14.25" customHeight="1" thickTop="1" thickBot="1" x14ac:dyDescent="0.25">
      <c r="A27" s="55" t="s">
        <v>157</v>
      </c>
      <c r="B27" s="55" t="s">
        <v>158</v>
      </c>
      <c r="C27" s="56"/>
      <c r="D27" s="55" t="s">
        <v>60</v>
      </c>
      <c r="E27" s="57" t="s">
        <v>155</v>
      </c>
      <c r="F27" s="55" t="s">
        <v>113</v>
      </c>
      <c r="G27" s="55" t="s">
        <v>156</v>
      </c>
      <c r="H27" s="55" t="s">
        <v>154</v>
      </c>
      <c r="I27" s="55" t="s">
        <v>116</v>
      </c>
      <c r="J27" s="55" t="s">
        <v>159</v>
      </c>
      <c r="K27" s="68"/>
      <c r="L27" s="56" t="s">
        <v>160</v>
      </c>
      <c r="M27" s="55" t="s">
        <v>161</v>
      </c>
      <c r="N27" s="55" t="s">
        <v>162</v>
      </c>
      <c r="O27" s="55" t="s">
        <v>128</v>
      </c>
      <c r="P27" s="55">
        <v>50</v>
      </c>
      <c r="Q27" s="55" t="s">
        <v>71</v>
      </c>
      <c r="R27" s="55" t="s">
        <v>72</v>
      </c>
      <c r="S27" s="68"/>
      <c r="T27" s="55">
        <v>22500</v>
      </c>
      <c r="U27" s="55" t="s">
        <v>121</v>
      </c>
      <c r="V27" s="55" t="s">
        <v>122</v>
      </c>
      <c r="W27" s="55">
        <f t="shared" si="0"/>
        <v>22500</v>
      </c>
      <c r="X27" s="68"/>
      <c r="Y27" s="55" t="str">
        <f>O27</f>
        <v>NOEC</v>
      </c>
      <c r="Z27" s="55">
        <f>VLOOKUP(Y27,Tables!$C$5:$D$23,2,FALSE)</f>
        <v>1</v>
      </c>
      <c r="AA27" s="55">
        <f>W27/Z27</f>
        <v>22500</v>
      </c>
      <c r="AB27" s="55" t="str">
        <f>R27</f>
        <v>Chronic</v>
      </c>
      <c r="AC27" s="55">
        <f>VLOOKUP(AB27,Tables!$C$27:$D$28,2,FALSE)</f>
        <v>1</v>
      </c>
      <c r="AD27" s="55">
        <f>AA27/AC27</f>
        <v>22500</v>
      </c>
      <c r="AE27" s="68"/>
      <c r="AF27" s="69" t="str">
        <f>E27</f>
        <v>Cherax quadricarinatus</v>
      </c>
      <c r="AG27" s="69" t="str">
        <f>Y27</f>
        <v>NOEC</v>
      </c>
      <c r="AH27" s="70" t="str">
        <f>R27</f>
        <v>Chronic</v>
      </c>
      <c r="AI27" s="70"/>
      <c r="AJ27" s="69">
        <f>VLOOKUP(SUM(Z27,AC27),Tables!$J$5:$K$12,2,FALSE)</f>
        <v>1</v>
      </c>
      <c r="AK27" s="69" t="str">
        <f>IF(AJ27=MIN($AJ$27),"YES!!!","Reject")</f>
        <v>YES!!!</v>
      </c>
      <c r="AL27" s="69" t="str">
        <f t="shared" ref="AL27:AL33" si="43">N27</f>
        <v>Weight gain</v>
      </c>
      <c r="AM27" s="69" t="s">
        <v>75</v>
      </c>
      <c r="AN27" s="71">
        <f>P27</f>
        <v>50</v>
      </c>
      <c r="AO27" s="69" t="s">
        <v>76</v>
      </c>
      <c r="AQ27" s="72">
        <f>AD27</f>
        <v>22500</v>
      </c>
      <c r="AR27" s="69">
        <f>GEOMEAN(AQ27)</f>
        <v>22500</v>
      </c>
      <c r="AS27" s="69">
        <f>MIN(AR27)</f>
        <v>22500</v>
      </c>
      <c r="AT27" s="69">
        <f>MIN(AS27)</f>
        <v>22500</v>
      </c>
      <c r="AU27" s="73" t="s">
        <v>77</v>
      </c>
      <c r="AX27" s="69" t="str">
        <f>H27</f>
        <v>Macroinvertebrate</v>
      </c>
      <c r="AY27" s="69" t="str">
        <f>E27</f>
        <v>Cherax quadricarinatus</v>
      </c>
      <c r="AZ27" s="69" t="str">
        <f>F27</f>
        <v>Arthropoda</v>
      </c>
      <c r="BA27" s="69" t="str">
        <f>G27</f>
        <v>Malacostraca</v>
      </c>
      <c r="BB27" s="69" t="str">
        <f>I27</f>
        <v>Heterotroph</v>
      </c>
      <c r="BC27" s="69">
        <f>AJ27</f>
        <v>1</v>
      </c>
      <c r="BD27" s="69">
        <f>AT27</f>
        <v>22500</v>
      </c>
      <c r="BE27" s="73" t="s">
        <v>77</v>
      </c>
      <c r="BG27" s="69" t="s">
        <v>154</v>
      </c>
      <c r="BH27" s="74" t="s">
        <v>163</v>
      </c>
      <c r="BI27" s="69" t="s">
        <v>113</v>
      </c>
      <c r="BJ27" s="69" t="s">
        <v>114</v>
      </c>
      <c r="BK27" s="69" t="s">
        <v>116</v>
      </c>
      <c r="BL27" s="69">
        <v>1</v>
      </c>
      <c r="BM27" s="69">
        <v>450</v>
      </c>
      <c r="BP27" s="75"/>
      <c r="BQ27" s="75"/>
      <c r="BR27" s="75"/>
      <c r="BS27" s="75"/>
      <c r="BT27" s="75"/>
      <c r="BU27" s="75"/>
      <c r="BV27" s="75"/>
    </row>
    <row r="28" spans="1:85" s="69" customFormat="1" ht="14.25" customHeight="1" thickTop="1" thickBot="1" x14ac:dyDescent="0.25">
      <c r="A28" s="76"/>
      <c r="B28" s="76"/>
      <c r="C28" s="77"/>
      <c r="D28" s="78"/>
      <c r="E28" s="79"/>
      <c r="F28" s="78"/>
      <c r="G28" s="78"/>
      <c r="H28" s="76"/>
      <c r="I28" s="76"/>
      <c r="J28" s="76"/>
      <c r="K28" s="68"/>
      <c r="L28" s="77"/>
      <c r="M28" s="76"/>
      <c r="N28" s="76"/>
      <c r="O28" s="76"/>
      <c r="P28" s="76"/>
      <c r="Q28" s="76"/>
      <c r="R28" s="76"/>
      <c r="S28" s="68"/>
      <c r="T28" s="76"/>
      <c r="U28" s="76"/>
      <c r="V28" s="76"/>
      <c r="W28" s="76"/>
      <c r="X28" s="68"/>
      <c r="Y28" s="68"/>
      <c r="Z28" s="68"/>
      <c r="AA28" s="68"/>
      <c r="AB28" s="68"/>
      <c r="AC28" s="68"/>
      <c r="AD28" s="68"/>
      <c r="AE28" s="68"/>
      <c r="AF28" s="80"/>
      <c r="AG28" s="80"/>
      <c r="AH28" s="80"/>
      <c r="AI28" s="80"/>
      <c r="AJ28" s="80"/>
      <c r="AK28" s="80"/>
      <c r="AL28" s="80"/>
      <c r="AM28" s="80"/>
      <c r="AN28" s="68"/>
      <c r="AO28" s="80"/>
      <c r="AP28" s="80"/>
      <c r="AQ28" s="68"/>
      <c r="AR28" s="80"/>
      <c r="AS28" s="80"/>
      <c r="AT28" s="80"/>
      <c r="AU28" s="80"/>
      <c r="AV28" s="81"/>
      <c r="AW28" s="81"/>
      <c r="AX28" s="82"/>
      <c r="AY28" s="80"/>
      <c r="AZ28" s="80"/>
      <c r="BA28" s="80"/>
      <c r="BB28" s="80"/>
      <c r="BC28" s="80"/>
      <c r="BD28" s="83"/>
      <c r="BE28" s="80"/>
      <c r="BG28" s="70" t="s">
        <v>154</v>
      </c>
      <c r="BH28" s="89" t="s">
        <v>164</v>
      </c>
      <c r="BI28" s="69" t="s">
        <v>113</v>
      </c>
      <c r="BJ28" s="70" t="s">
        <v>156</v>
      </c>
      <c r="BK28" s="70" t="s">
        <v>116</v>
      </c>
      <c r="BL28" s="69">
        <v>1</v>
      </c>
      <c r="BM28" s="69">
        <v>19144.71206364828</v>
      </c>
      <c r="BP28" s="75"/>
      <c r="BQ28" s="75"/>
      <c r="BR28" s="75"/>
      <c r="BS28" s="75"/>
      <c r="BT28" s="75"/>
      <c r="BU28" s="75"/>
      <c r="BV28" s="75"/>
    </row>
    <row r="29" spans="1:85" s="69" customFormat="1" ht="14.25" customHeight="1" thickTop="1" thickBot="1" x14ac:dyDescent="0.25">
      <c r="A29" s="55">
        <v>2001</v>
      </c>
      <c r="B29" s="55" t="s">
        <v>93</v>
      </c>
      <c r="C29" s="56"/>
      <c r="D29" s="55" t="s">
        <v>60</v>
      </c>
      <c r="E29" s="57" t="s">
        <v>165</v>
      </c>
      <c r="F29" s="55" t="s">
        <v>113</v>
      </c>
      <c r="G29" s="55" t="s">
        <v>166</v>
      </c>
      <c r="H29" s="55" t="s">
        <v>154</v>
      </c>
      <c r="I29" s="55" t="s">
        <v>116</v>
      </c>
      <c r="J29" s="55" t="s">
        <v>167</v>
      </c>
      <c r="K29" s="68"/>
      <c r="L29" s="56" t="s">
        <v>117</v>
      </c>
      <c r="M29" s="55" t="s">
        <v>117</v>
      </c>
      <c r="N29" s="55" t="s">
        <v>117</v>
      </c>
      <c r="O29" s="55" t="s">
        <v>118</v>
      </c>
      <c r="P29" s="55">
        <v>48</v>
      </c>
      <c r="Q29" s="55" t="s">
        <v>119</v>
      </c>
      <c r="R29" s="55" t="s">
        <v>120</v>
      </c>
      <c r="S29" s="68"/>
      <c r="T29" s="58">
        <v>13</v>
      </c>
      <c r="U29" s="55" t="s">
        <v>97</v>
      </c>
      <c r="V29" s="55" t="s">
        <v>74</v>
      </c>
      <c r="W29" s="55">
        <f t="shared" si="0"/>
        <v>13000</v>
      </c>
      <c r="X29" s="68"/>
      <c r="Y29" s="55" t="str">
        <f t="shared" ref="Y29" si="44">O29</f>
        <v>LC50</v>
      </c>
      <c r="Z29" s="55">
        <f>VLOOKUP(Y29,Tables!$C$5:$D$23,2,FALSE)</f>
        <v>5</v>
      </c>
      <c r="AA29" s="55">
        <f t="shared" ref="AA29" si="45">W29/Z29</f>
        <v>2600</v>
      </c>
      <c r="AB29" s="55" t="str">
        <f t="shared" ref="AB29" si="46">R29</f>
        <v>Acute</v>
      </c>
      <c r="AC29" s="55">
        <f>VLOOKUP(AB29,Tables!$C$27:$D$28,2,FALSE)</f>
        <v>2</v>
      </c>
      <c r="AD29" s="55">
        <f t="shared" ref="AD29" si="47">AA29/AC29</f>
        <v>1300</v>
      </c>
      <c r="AE29" s="68"/>
      <c r="AF29" s="69" t="str">
        <f t="shared" ref="AF29" si="48">E29</f>
        <v>Chironomus plumosus</v>
      </c>
      <c r="AG29" s="69" t="str">
        <f t="shared" ref="AG29" si="49">Y29</f>
        <v>LC50</v>
      </c>
      <c r="AH29" s="70" t="str">
        <f t="shared" ref="AH29" si="50">R29</f>
        <v>Acute</v>
      </c>
      <c r="AI29" s="88"/>
      <c r="AJ29" s="69">
        <f>VLOOKUP(SUM(Z29,AC29),Tables!$J$5:$K$12,2,FALSE)</f>
        <v>4</v>
      </c>
      <c r="AK29" s="69" t="str">
        <f>IF(AJ29=MIN($AJ$29:$AJ$29),"YES!!!","Reject")</f>
        <v>YES!!!</v>
      </c>
      <c r="AL29" s="70" t="str">
        <f>N29</f>
        <v>Mortality</v>
      </c>
      <c r="AM29" s="69" t="s">
        <v>75</v>
      </c>
      <c r="AN29" s="71">
        <f t="shared" ref="AN29" si="51">P29</f>
        <v>48</v>
      </c>
      <c r="AO29" s="69" t="s">
        <v>76</v>
      </c>
      <c r="AP29" s="88"/>
      <c r="AQ29" s="72">
        <f>AD29</f>
        <v>1300</v>
      </c>
      <c r="AR29" s="69">
        <f>GEOMEAN(AQ29)</f>
        <v>1300</v>
      </c>
      <c r="AS29" s="69">
        <f>MIN(AR29)</f>
        <v>1300</v>
      </c>
      <c r="AT29" s="69">
        <f>MIN(AS29)</f>
        <v>1300</v>
      </c>
      <c r="AU29" s="73" t="s">
        <v>77</v>
      </c>
      <c r="AX29" s="69" t="str">
        <f>H29</f>
        <v>Macroinvertebrate</v>
      </c>
      <c r="AY29" s="69" t="str">
        <f>E29</f>
        <v>Chironomus plumosus</v>
      </c>
      <c r="AZ29" s="69" t="str">
        <f>F29</f>
        <v>Arthropoda</v>
      </c>
      <c r="BA29" s="69" t="str">
        <f>G29</f>
        <v>Insecta</v>
      </c>
      <c r="BB29" s="69" t="str">
        <f>I29</f>
        <v>Heterotroph</v>
      </c>
      <c r="BC29" s="69">
        <f>AJ29</f>
        <v>4</v>
      </c>
      <c r="BD29" s="69">
        <f>AT29</f>
        <v>1300</v>
      </c>
      <c r="BE29" s="73" t="s">
        <v>77</v>
      </c>
      <c r="BG29" s="69" t="s">
        <v>154</v>
      </c>
      <c r="BH29" s="74" t="s">
        <v>168</v>
      </c>
      <c r="BI29" s="69" t="s">
        <v>169</v>
      </c>
      <c r="BJ29" s="69" t="s">
        <v>170</v>
      </c>
      <c r="BK29" s="69" t="s">
        <v>116</v>
      </c>
      <c r="BL29" s="69">
        <v>1</v>
      </c>
      <c r="BM29" s="69">
        <v>12500</v>
      </c>
      <c r="BP29" s="75"/>
      <c r="BQ29" s="75"/>
      <c r="BR29" s="75"/>
      <c r="BS29" s="75"/>
      <c r="BT29" s="75"/>
      <c r="BU29" s="75"/>
      <c r="BV29" s="75"/>
    </row>
    <row r="30" spans="1:85" s="88" customFormat="1" ht="14.25" customHeight="1" thickTop="1" thickBot="1" x14ac:dyDescent="0.25">
      <c r="A30" s="76"/>
      <c r="B30" s="76"/>
      <c r="C30" s="77"/>
      <c r="D30" s="78"/>
      <c r="E30" s="79"/>
      <c r="F30" s="78"/>
      <c r="G30" s="78"/>
      <c r="H30" s="76"/>
      <c r="I30" s="76"/>
      <c r="J30" s="76"/>
      <c r="K30" s="68"/>
      <c r="L30" s="77"/>
      <c r="M30" s="76"/>
      <c r="N30" s="76"/>
      <c r="O30" s="76"/>
      <c r="P30" s="76"/>
      <c r="Q30" s="76"/>
      <c r="R30" s="76"/>
      <c r="S30" s="68"/>
      <c r="T30" s="76"/>
      <c r="U30" s="76"/>
      <c r="V30" s="76"/>
      <c r="W30" s="76"/>
      <c r="X30" s="68"/>
      <c r="Y30" s="68"/>
      <c r="Z30" s="68"/>
      <c r="AA30" s="68"/>
      <c r="AB30" s="68"/>
      <c r="AC30" s="68"/>
      <c r="AD30" s="68"/>
      <c r="AE30" s="68"/>
      <c r="AF30" s="80"/>
      <c r="AG30" s="80"/>
      <c r="AH30" s="80"/>
      <c r="AI30" s="80"/>
      <c r="AJ30" s="80"/>
      <c r="AK30" s="80"/>
      <c r="AL30" s="80"/>
      <c r="AM30" s="80"/>
      <c r="AN30" s="68"/>
      <c r="AO30" s="80"/>
      <c r="AP30" s="80"/>
      <c r="AQ30" s="68"/>
      <c r="AR30" s="80"/>
      <c r="AS30" s="80"/>
      <c r="AT30" s="80"/>
      <c r="AU30" s="80"/>
      <c r="AV30" s="81"/>
      <c r="AW30" s="81"/>
      <c r="AX30" s="82"/>
      <c r="AY30" s="80"/>
      <c r="AZ30" s="80"/>
      <c r="BA30" s="80"/>
      <c r="BB30" s="80"/>
      <c r="BC30" s="80"/>
      <c r="BD30" s="83"/>
      <c r="BE30" s="80"/>
      <c r="BF30" s="69"/>
      <c r="BG30" s="69" t="s">
        <v>154</v>
      </c>
      <c r="BH30" s="74" t="s">
        <v>171</v>
      </c>
      <c r="BI30" s="69" t="s">
        <v>169</v>
      </c>
      <c r="BJ30" s="69" t="s">
        <v>172</v>
      </c>
      <c r="BK30" s="69" t="s">
        <v>116</v>
      </c>
      <c r="BL30" s="69">
        <v>1</v>
      </c>
      <c r="BM30" s="69">
        <v>316.22776601683796</v>
      </c>
      <c r="BP30" s="75"/>
      <c r="BQ30" s="75"/>
      <c r="BR30" s="75"/>
      <c r="BS30" s="75"/>
      <c r="BT30" s="75"/>
      <c r="BU30" s="75"/>
      <c r="BV30" s="75"/>
    </row>
    <row r="31" spans="1:85" s="85" customFormat="1" ht="14.25" customHeight="1" thickTop="1" thickBot="1" x14ac:dyDescent="0.25">
      <c r="A31" s="55" t="s">
        <v>173</v>
      </c>
      <c r="B31" s="55" t="s">
        <v>174</v>
      </c>
      <c r="C31" s="56"/>
      <c r="D31" s="55" t="s">
        <v>60</v>
      </c>
      <c r="E31" s="57" t="s">
        <v>83</v>
      </c>
      <c r="F31" s="55" t="s">
        <v>84</v>
      </c>
      <c r="G31" s="55" t="s">
        <v>85</v>
      </c>
      <c r="H31" s="55" t="s">
        <v>64</v>
      </c>
      <c r="I31" s="55" t="s">
        <v>65</v>
      </c>
      <c r="J31" s="55" t="s">
        <v>175</v>
      </c>
      <c r="K31" s="68"/>
      <c r="L31" s="56" t="s">
        <v>176</v>
      </c>
      <c r="M31" s="55" t="s">
        <v>68</v>
      </c>
      <c r="N31" s="55" t="s">
        <v>177</v>
      </c>
      <c r="O31" s="55" t="s">
        <v>128</v>
      </c>
      <c r="P31" s="58">
        <v>72</v>
      </c>
      <c r="Q31" s="55" t="s">
        <v>119</v>
      </c>
      <c r="R31" s="55" t="s">
        <v>72</v>
      </c>
      <c r="S31" s="68"/>
      <c r="T31" s="58">
        <v>0.39</v>
      </c>
      <c r="U31" s="55" t="s">
        <v>73</v>
      </c>
      <c r="V31" s="55" t="s">
        <v>74</v>
      </c>
      <c r="W31" s="55">
        <f t="shared" si="0"/>
        <v>390</v>
      </c>
      <c r="X31" s="68"/>
      <c r="Y31" s="55" t="str">
        <f t="shared" ref="Y31:Y34" si="52">O31</f>
        <v>NOEC</v>
      </c>
      <c r="Z31" s="55">
        <f>VLOOKUP(Y31,Tables!$C$5:$D$23,2,FALSE)</f>
        <v>1</v>
      </c>
      <c r="AA31" s="55">
        <f t="shared" ref="AA31:AA34" si="53">W31/Z31</f>
        <v>390</v>
      </c>
      <c r="AB31" s="55" t="str">
        <f>R31</f>
        <v>Chronic</v>
      </c>
      <c r="AC31" s="55">
        <f>VLOOKUP(AB31,Tables!$C$27:$D$28,2,FALSE)</f>
        <v>1</v>
      </c>
      <c r="AD31" s="55">
        <f t="shared" ref="AD31:AD34" si="54">AA31/AC31</f>
        <v>390</v>
      </c>
      <c r="AE31" s="68"/>
      <c r="AF31" s="69" t="str">
        <f t="shared" ref="AF31:AF34" si="55">E31</f>
        <v>Chlorella saccharophila</v>
      </c>
      <c r="AG31" s="69" t="str">
        <f t="shared" ref="AG31:AG34" si="56">Y31</f>
        <v>NOEC</v>
      </c>
      <c r="AH31" s="70" t="str">
        <f t="shared" ref="AH31:AH33" si="57">R31</f>
        <v>Chronic</v>
      </c>
      <c r="AI31" s="70"/>
      <c r="AJ31" s="69">
        <f>VLOOKUP(SUM(Z31,AC31),Tables!$J$5:$K$12,2,FALSE)</f>
        <v>1</v>
      </c>
      <c r="AK31" s="69" t="str">
        <f>IF(AJ31=MIN($AJ$32:$AJ$34),"YES!!!","Reject")</f>
        <v>YES!!!</v>
      </c>
      <c r="AL31" s="69" t="str">
        <f t="shared" si="43"/>
        <v>Cell density</v>
      </c>
      <c r="AM31" s="69" t="s">
        <v>75</v>
      </c>
      <c r="AN31" s="71">
        <f>P31</f>
        <v>72</v>
      </c>
      <c r="AO31" s="69" t="s">
        <v>76</v>
      </c>
      <c r="AP31" s="69"/>
      <c r="AQ31" s="72">
        <f t="shared" ref="AQ31:AQ33" si="58">AD31</f>
        <v>390</v>
      </c>
      <c r="AR31" s="69">
        <f>GEOMEAN(AQ31:AQ34)</f>
        <v>1081.6653826391969</v>
      </c>
      <c r="AS31" s="69">
        <f>MIN(AR31:AR34)</f>
        <v>1081.6653826391969</v>
      </c>
      <c r="AT31" s="69">
        <f>MIN(AS31:AS34)</f>
        <v>1081.6653826391969</v>
      </c>
      <c r="AU31" s="73" t="s">
        <v>77</v>
      </c>
      <c r="AV31" s="69"/>
      <c r="AW31" s="69"/>
      <c r="AX31" s="69" t="str">
        <f>H31</f>
        <v>Microalgae</v>
      </c>
      <c r="AY31" s="69" t="str">
        <f>E31</f>
        <v>Chlorella saccharophila</v>
      </c>
      <c r="AZ31" s="69" t="str">
        <f>F31</f>
        <v>Chlorophyta</v>
      </c>
      <c r="BA31" s="69" t="str">
        <f>G31</f>
        <v>Trebouxiophyceae</v>
      </c>
      <c r="BB31" s="69" t="str">
        <f>I31</f>
        <v>Phototroph</v>
      </c>
      <c r="BC31" s="69">
        <f>AJ31</f>
        <v>1</v>
      </c>
      <c r="BD31" s="69">
        <f>AT31</f>
        <v>1081.6653826391969</v>
      </c>
      <c r="BE31" s="73" t="s">
        <v>77</v>
      </c>
      <c r="BF31" s="69"/>
      <c r="BG31" s="69" t="s">
        <v>178</v>
      </c>
      <c r="BH31" s="74" t="s">
        <v>179</v>
      </c>
      <c r="BI31" s="69" t="s">
        <v>180</v>
      </c>
      <c r="BJ31" s="69" t="s">
        <v>181</v>
      </c>
      <c r="BK31" s="69" t="s">
        <v>116</v>
      </c>
      <c r="BL31" s="69">
        <v>2</v>
      </c>
      <c r="BM31" s="69">
        <v>4000</v>
      </c>
      <c r="BP31" s="75"/>
      <c r="BQ31" s="75"/>
      <c r="BR31" s="75"/>
      <c r="BS31" s="75"/>
      <c r="BT31" s="75"/>
      <c r="BU31" s="75"/>
      <c r="BV31" s="75"/>
    </row>
    <row r="32" spans="1:85" s="81" customFormat="1" ht="14.25" customHeight="1" thickTop="1" thickBot="1" x14ac:dyDescent="0.25">
      <c r="A32" s="55" t="s">
        <v>173</v>
      </c>
      <c r="B32" s="55" t="s">
        <v>182</v>
      </c>
      <c r="C32" s="61" t="s">
        <v>183</v>
      </c>
      <c r="D32" s="55" t="s">
        <v>60</v>
      </c>
      <c r="E32" s="57" t="s">
        <v>83</v>
      </c>
      <c r="F32" s="55" t="s">
        <v>84</v>
      </c>
      <c r="G32" s="55" t="s">
        <v>85</v>
      </c>
      <c r="H32" s="55" t="s">
        <v>64</v>
      </c>
      <c r="I32" s="55" t="s">
        <v>65</v>
      </c>
      <c r="J32" s="55" t="s">
        <v>175</v>
      </c>
      <c r="K32" s="68"/>
      <c r="L32" s="56" t="s">
        <v>176</v>
      </c>
      <c r="M32" s="55" t="s">
        <v>68</v>
      </c>
      <c r="N32" s="55" t="s">
        <v>177</v>
      </c>
      <c r="O32" s="55" t="s">
        <v>131</v>
      </c>
      <c r="P32" s="58">
        <v>72</v>
      </c>
      <c r="Q32" s="55" t="s">
        <v>119</v>
      </c>
      <c r="R32" s="55" t="s">
        <v>72</v>
      </c>
      <c r="S32" s="68"/>
      <c r="T32" s="62">
        <v>1.56</v>
      </c>
      <c r="U32" s="63" t="s">
        <v>73</v>
      </c>
      <c r="V32" s="63" t="s">
        <v>74</v>
      </c>
      <c r="W32" s="63">
        <f t="shared" si="0"/>
        <v>1560</v>
      </c>
      <c r="X32" s="68"/>
      <c r="Y32" s="63" t="str">
        <f t="shared" si="52"/>
        <v>LOEC</v>
      </c>
      <c r="Z32" s="63">
        <f>VLOOKUP(Y32,Tables!$C$5:$D$23,2,FALSE)</f>
        <v>2.5</v>
      </c>
      <c r="AA32" s="63">
        <f t="shared" si="53"/>
        <v>624</v>
      </c>
      <c r="AB32" s="63" t="str">
        <f>R32</f>
        <v>Chronic</v>
      </c>
      <c r="AC32" s="63">
        <f>VLOOKUP(AB32,Tables!$C$27:$D$28,2,FALSE)</f>
        <v>1</v>
      </c>
      <c r="AD32" s="63">
        <f t="shared" si="54"/>
        <v>624</v>
      </c>
      <c r="AE32" s="68"/>
      <c r="AF32" s="86" t="str">
        <f t="shared" si="55"/>
        <v>Chlorella saccharophila</v>
      </c>
      <c r="AG32" s="86" t="str">
        <f t="shared" si="56"/>
        <v>LOEC</v>
      </c>
      <c r="AH32" s="87" t="str">
        <f t="shared" si="57"/>
        <v>Chronic</v>
      </c>
      <c r="AI32" s="87"/>
      <c r="AJ32" s="86"/>
      <c r="AK32" s="69"/>
      <c r="AL32" s="69"/>
      <c r="AM32" s="69"/>
      <c r="AN32" s="71"/>
      <c r="AO32" s="69"/>
      <c r="AP32" s="69"/>
      <c r="AQ32" s="71"/>
      <c r="AR32" s="69"/>
      <c r="AS32" s="69"/>
      <c r="AT32" s="69"/>
      <c r="AU32" s="73" t="s">
        <v>77</v>
      </c>
      <c r="AV32" s="69"/>
      <c r="AW32" s="69"/>
      <c r="AX32" s="69"/>
      <c r="AY32" s="69"/>
      <c r="AZ32" s="69"/>
      <c r="BA32" s="69"/>
      <c r="BB32" s="69"/>
      <c r="BC32" s="69"/>
      <c r="BD32" s="69"/>
      <c r="BE32" s="73" t="s">
        <v>77</v>
      </c>
      <c r="BF32" s="69"/>
      <c r="BG32" s="69" t="s">
        <v>154</v>
      </c>
      <c r="BH32" s="74" t="s">
        <v>165</v>
      </c>
      <c r="BI32" s="69" t="s">
        <v>113</v>
      </c>
      <c r="BJ32" s="69" t="s">
        <v>166</v>
      </c>
      <c r="BK32" s="69" t="s">
        <v>116</v>
      </c>
      <c r="BL32" s="69">
        <v>4</v>
      </c>
      <c r="BM32" s="69">
        <v>1300</v>
      </c>
      <c r="BP32" s="75"/>
      <c r="BQ32" s="75"/>
      <c r="BR32" s="75"/>
      <c r="BS32" s="75"/>
      <c r="BT32" s="75"/>
      <c r="BU32" s="75"/>
      <c r="BV32" s="75"/>
    </row>
    <row r="33" spans="1:74" s="69" customFormat="1" ht="14.25" customHeight="1" thickTop="1" thickBot="1" x14ac:dyDescent="0.25">
      <c r="A33" s="55" t="s">
        <v>173</v>
      </c>
      <c r="B33" s="55" t="s">
        <v>184</v>
      </c>
      <c r="C33" s="56"/>
      <c r="D33" s="55" t="s">
        <v>60</v>
      </c>
      <c r="E33" s="57" t="s">
        <v>83</v>
      </c>
      <c r="F33" s="55" t="s">
        <v>84</v>
      </c>
      <c r="G33" s="55" t="s">
        <v>85</v>
      </c>
      <c r="H33" s="55" t="s">
        <v>64</v>
      </c>
      <c r="I33" s="55" t="s">
        <v>65</v>
      </c>
      <c r="J33" s="55" t="s">
        <v>175</v>
      </c>
      <c r="K33" s="68"/>
      <c r="L33" s="56" t="s">
        <v>176</v>
      </c>
      <c r="M33" s="55" t="s">
        <v>68</v>
      </c>
      <c r="N33" s="55" t="s">
        <v>177</v>
      </c>
      <c r="O33" s="55" t="s">
        <v>185</v>
      </c>
      <c r="P33" s="58">
        <v>72</v>
      </c>
      <c r="Q33" s="55" t="s">
        <v>119</v>
      </c>
      <c r="R33" s="55" t="s">
        <v>72</v>
      </c>
      <c r="S33" s="68"/>
      <c r="T33" s="58">
        <v>3</v>
      </c>
      <c r="U33" s="55" t="s">
        <v>73</v>
      </c>
      <c r="V33" s="55" t="s">
        <v>74</v>
      </c>
      <c r="W33" s="55">
        <f t="shared" si="0"/>
        <v>3000</v>
      </c>
      <c r="X33" s="68"/>
      <c r="Y33" s="55" t="str">
        <f t="shared" si="52"/>
        <v>EC10</v>
      </c>
      <c r="Z33" s="55">
        <f>VLOOKUP(Y33,Tables!$C$5:$D$23,2,FALSE)</f>
        <v>1</v>
      </c>
      <c r="AA33" s="55">
        <f t="shared" si="53"/>
        <v>3000</v>
      </c>
      <c r="AB33" s="55" t="str">
        <f>R33</f>
        <v>Chronic</v>
      </c>
      <c r="AC33" s="55">
        <f>VLOOKUP(AB33,Tables!$C$27:$D$28,2,FALSE)</f>
        <v>1</v>
      </c>
      <c r="AD33" s="55">
        <f t="shared" si="54"/>
        <v>3000</v>
      </c>
      <c r="AE33" s="68"/>
      <c r="AF33" s="69" t="str">
        <f t="shared" si="55"/>
        <v>Chlorella saccharophila</v>
      </c>
      <c r="AG33" s="69" t="str">
        <f t="shared" si="56"/>
        <v>EC10</v>
      </c>
      <c r="AH33" s="70" t="str">
        <f t="shared" si="57"/>
        <v>Chronic</v>
      </c>
      <c r="AI33" s="70"/>
      <c r="AJ33" s="69">
        <f>VLOOKUP(SUM(Z33,AC33),Tables!$J$5:$K$12,2,FALSE)</f>
        <v>1</v>
      </c>
      <c r="AK33" s="69" t="str">
        <f t="shared" ref="AK33:AK34" si="59">IF(AJ33=MIN($AJ$32:$AJ$34),"YES!!!","Reject")</f>
        <v>YES!!!</v>
      </c>
      <c r="AL33" s="69" t="str">
        <f t="shared" si="43"/>
        <v>Cell density</v>
      </c>
      <c r="AM33" s="69" t="s">
        <v>75</v>
      </c>
      <c r="AN33" s="71">
        <f>P33</f>
        <v>72</v>
      </c>
      <c r="AO33" s="69" t="s">
        <v>76</v>
      </c>
      <c r="AQ33" s="72">
        <f t="shared" si="58"/>
        <v>3000</v>
      </c>
      <c r="AU33" s="73" t="s">
        <v>77</v>
      </c>
      <c r="BE33" s="73" t="s">
        <v>77</v>
      </c>
      <c r="BG33" s="69" t="s">
        <v>178</v>
      </c>
      <c r="BH33" s="74" t="s">
        <v>186</v>
      </c>
      <c r="BI33" s="69" t="s">
        <v>180</v>
      </c>
      <c r="BJ33" s="69" t="s">
        <v>181</v>
      </c>
      <c r="BK33" s="69" t="s">
        <v>116</v>
      </c>
      <c r="BL33" s="69">
        <v>4</v>
      </c>
      <c r="BM33" s="69">
        <v>8258.3291288250311</v>
      </c>
      <c r="BP33" s="75"/>
      <c r="BQ33" s="75"/>
      <c r="BR33" s="75"/>
      <c r="BS33" s="75"/>
      <c r="BT33" s="75"/>
      <c r="BU33" s="75"/>
      <c r="BV33" s="75"/>
    </row>
    <row r="34" spans="1:74" s="69" customFormat="1" ht="14.25" customHeight="1" thickTop="1" thickBot="1" x14ac:dyDescent="0.25">
      <c r="A34" s="55" t="s">
        <v>173</v>
      </c>
      <c r="B34" s="55" t="s">
        <v>187</v>
      </c>
      <c r="C34" s="56"/>
      <c r="D34" s="55" t="s">
        <v>60</v>
      </c>
      <c r="E34" s="57" t="s">
        <v>83</v>
      </c>
      <c r="F34" s="55" t="s">
        <v>84</v>
      </c>
      <c r="G34" s="55" t="s">
        <v>85</v>
      </c>
      <c r="H34" s="55" t="s">
        <v>64</v>
      </c>
      <c r="I34" s="55" t="s">
        <v>65</v>
      </c>
      <c r="J34" s="55" t="s">
        <v>175</v>
      </c>
      <c r="K34" s="68"/>
      <c r="L34" s="56" t="s">
        <v>176</v>
      </c>
      <c r="M34" s="55" t="s">
        <v>68</v>
      </c>
      <c r="N34" s="55" t="s">
        <v>177</v>
      </c>
      <c r="O34" s="55" t="s">
        <v>70</v>
      </c>
      <c r="P34" s="58">
        <v>72</v>
      </c>
      <c r="Q34" s="55" t="s">
        <v>119</v>
      </c>
      <c r="R34" s="55" t="s">
        <v>72</v>
      </c>
      <c r="S34" s="68"/>
      <c r="T34" s="58">
        <v>40.6</v>
      </c>
      <c r="U34" s="55" t="s">
        <v>73</v>
      </c>
      <c r="V34" s="55" t="s">
        <v>74</v>
      </c>
      <c r="W34" s="55">
        <f t="shared" si="0"/>
        <v>40600</v>
      </c>
      <c r="X34" s="68"/>
      <c r="Y34" s="55" t="str">
        <f t="shared" si="52"/>
        <v>EC50</v>
      </c>
      <c r="Z34" s="55">
        <f>VLOOKUP(Y34,Tables!$C$5:$D$23,2,FALSE)</f>
        <v>5</v>
      </c>
      <c r="AA34" s="55">
        <f t="shared" si="53"/>
        <v>8120</v>
      </c>
      <c r="AB34" s="55" t="str">
        <f>R34</f>
        <v>Chronic</v>
      </c>
      <c r="AC34" s="55">
        <f>VLOOKUP(AB34,Tables!$C$27:$D$28,2,FALSE)</f>
        <v>1</v>
      </c>
      <c r="AD34" s="55">
        <f t="shared" si="54"/>
        <v>8120</v>
      </c>
      <c r="AE34" s="68"/>
      <c r="AF34" s="69" t="str">
        <f t="shared" si="55"/>
        <v>Chlorella saccharophila</v>
      </c>
      <c r="AG34" s="69" t="str">
        <f t="shared" si="56"/>
        <v>EC50</v>
      </c>
      <c r="AH34" s="70" t="str">
        <f>R34</f>
        <v>Chronic</v>
      </c>
      <c r="AI34" s="70"/>
      <c r="AJ34" s="69">
        <f>VLOOKUP(SUM(Z34,AC34),Tables!$J$5:$K$12,2,FALSE)</f>
        <v>2</v>
      </c>
      <c r="AK34" s="69" t="str">
        <f t="shared" si="59"/>
        <v>Reject</v>
      </c>
      <c r="AN34" s="71"/>
      <c r="AQ34" s="71"/>
      <c r="AU34" s="73" t="s">
        <v>77</v>
      </c>
      <c r="BE34" s="73" t="s">
        <v>77</v>
      </c>
      <c r="BF34" s="88"/>
      <c r="BG34" s="70" t="s">
        <v>115</v>
      </c>
      <c r="BH34" s="89" t="s">
        <v>188</v>
      </c>
      <c r="BI34" s="69" t="s">
        <v>189</v>
      </c>
      <c r="BJ34" s="70" t="s">
        <v>190</v>
      </c>
      <c r="BK34" s="70" t="s">
        <v>116</v>
      </c>
      <c r="BL34" s="69">
        <v>4</v>
      </c>
      <c r="BM34" s="69">
        <v>1820</v>
      </c>
      <c r="BP34" s="75"/>
      <c r="BQ34" s="75"/>
      <c r="BR34" s="75"/>
      <c r="BS34" s="75"/>
      <c r="BT34" s="75"/>
      <c r="BU34" s="75"/>
      <c r="BV34" s="75"/>
    </row>
    <row r="35" spans="1:74" s="69" customFormat="1" ht="14.25" customHeight="1" thickTop="1" thickBot="1" x14ac:dyDescent="0.25">
      <c r="A35" s="76"/>
      <c r="B35" s="76"/>
      <c r="C35" s="77"/>
      <c r="D35" s="78"/>
      <c r="E35" s="79"/>
      <c r="F35" s="78"/>
      <c r="G35" s="78"/>
      <c r="H35" s="76"/>
      <c r="I35" s="76"/>
      <c r="J35" s="76"/>
      <c r="K35" s="68"/>
      <c r="L35" s="77"/>
      <c r="M35" s="76"/>
      <c r="N35" s="76"/>
      <c r="O35" s="76"/>
      <c r="P35" s="76"/>
      <c r="Q35" s="76"/>
      <c r="R35" s="76"/>
      <c r="S35" s="68"/>
      <c r="T35" s="76"/>
      <c r="U35" s="76"/>
      <c r="V35" s="76"/>
      <c r="W35" s="76"/>
      <c r="X35" s="68"/>
      <c r="Y35" s="68"/>
      <c r="Z35" s="68"/>
      <c r="AA35" s="68"/>
      <c r="AB35" s="68"/>
      <c r="AC35" s="68"/>
      <c r="AD35" s="68"/>
      <c r="AE35" s="68"/>
      <c r="AF35" s="80"/>
      <c r="AG35" s="80"/>
      <c r="AH35" s="80"/>
      <c r="AI35" s="80"/>
      <c r="AJ35" s="80"/>
      <c r="AK35" s="80"/>
      <c r="AL35" s="80"/>
      <c r="AM35" s="80"/>
      <c r="AN35" s="68"/>
      <c r="AO35" s="80"/>
      <c r="AP35" s="80"/>
      <c r="AQ35" s="68"/>
      <c r="AR35" s="80"/>
      <c r="AS35" s="80"/>
      <c r="AT35" s="80"/>
      <c r="AU35" s="80"/>
      <c r="AV35" s="81"/>
      <c r="AW35" s="81"/>
      <c r="AX35" s="82"/>
      <c r="AY35" s="80"/>
      <c r="AZ35" s="80"/>
      <c r="BA35" s="80"/>
      <c r="BB35" s="80"/>
      <c r="BC35" s="80"/>
      <c r="BD35" s="83"/>
      <c r="BE35" s="80"/>
      <c r="BF35" s="85"/>
      <c r="BG35" s="69" t="s">
        <v>178</v>
      </c>
      <c r="BH35" s="74" t="s">
        <v>191</v>
      </c>
      <c r="BI35" s="69" t="s">
        <v>180</v>
      </c>
      <c r="BJ35" s="69" t="s">
        <v>181</v>
      </c>
      <c r="BK35" s="69" t="s">
        <v>116</v>
      </c>
      <c r="BL35" s="69">
        <v>4</v>
      </c>
      <c r="BM35" s="69">
        <v>15681.183990230486</v>
      </c>
      <c r="BP35" s="75"/>
      <c r="BQ35" s="75"/>
      <c r="BR35" s="75"/>
      <c r="BS35" s="75"/>
      <c r="BT35" s="75"/>
      <c r="BU35" s="75"/>
      <c r="BV35" s="75"/>
    </row>
    <row r="36" spans="1:74" s="69" customFormat="1" ht="14.25" customHeight="1" thickTop="1" thickBot="1" x14ac:dyDescent="0.25">
      <c r="A36" s="55" t="s">
        <v>173</v>
      </c>
      <c r="B36" s="55" t="s">
        <v>192</v>
      </c>
      <c r="C36" s="56"/>
      <c r="D36" s="55" t="s">
        <v>60</v>
      </c>
      <c r="E36" s="57" t="s">
        <v>123</v>
      </c>
      <c r="F36" s="55" t="s">
        <v>84</v>
      </c>
      <c r="G36" s="55" t="s">
        <v>85</v>
      </c>
      <c r="H36" s="55" t="s">
        <v>64</v>
      </c>
      <c r="I36" s="55" t="s">
        <v>65</v>
      </c>
      <c r="J36" s="55" t="s">
        <v>175</v>
      </c>
      <c r="K36" s="68"/>
      <c r="L36" s="56" t="s">
        <v>176</v>
      </c>
      <c r="M36" s="55" t="s">
        <v>68</v>
      </c>
      <c r="N36" s="55" t="s">
        <v>177</v>
      </c>
      <c r="O36" s="55" t="s">
        <v>131</v>
      </c>
      <c r="P36" s="58">
        <v>72</v>
      </c>
      <c r="Q36" s="55" t="s">
        <v>119</v>
      </c>
      <c r="R36" s="55" t="s">
        <v>72</v>
      </c>
      <c r="S36" s="68"/>
      <c r="T36" s="55" t="s">
        <v>193</v>
      </c>
      <c r="U36" s="55" t="s">
        <v>73</v>
      </c>
      <c r="V36" s="55" t="s">
        <v>74</v>
      </c>
      <c r="W36" s="55">
        <f t="shared" si="0"/>
        <v>100</v>
      </c>
      <c r="X36" s="68"/>
      <c r="Y36" s="55" t="str">
        <f t="shared" ref="Y36:Y39" si="60">O36</f>
        <v>LOEC</v>
      </c>
      <c r="Z36" s="55">
        <f>VLOOKUP(Y36,Tables!$C$5:$D$23,2,FALSE)</f>
        <v>2.5</v>
      </c>
      <c r="AA36" s="55">
        <f t="shared" ref="AA36:AA44" si="61">W36/Z36</f>
        <v>40</v>
      </c>
      <c r="AB36" s="55" t="str">
        <f t="shared" ref="AB36:AB39" si="62">R36</f>
        <v>Chronic</v>
      </c>
      <c r="AC36" s="55">
        <f>VLOOKUP(AB36,Tables!$C$27:$D$28,2,FALSE)</f>
        <v>1</v>
      </c>
      <c r="AD36" s="55">
        <f t="shared" ref="AD36:AD44" si="63">AA36/AC36</f>
        <v>40</v>
      </c>
      <c r="AE36" s="68"/>
      <c r="AF36" s="69" t="str">
        <f t="shared" ref="AF36:AF39" si="64">E36</f>
        <v>Chlorella vulgaris</v>
      </c>
      <c r="AG36" s="69" t="str">
        <f t="shared" ref="AG36:AG44" si="65">Y36</f>
        <v>LOEC</v>
      </c>
      <c r="AH36" s="70" t="str">
        <f t="shared" ref="AH36:AH39" si="66">R36</f>
        <v>Chronic</v>
      </c>
      <c r="AI36" s="70"/>
      <c r="AJ36" s="69">
        <f>VLOOKUP(SUM(Z36,AC36),Tables!$J$5:$K$12,2,FALSE)</f>
        <v>2</v>
      </c>
      <c r="AK36" s="69" t="str">
        <f t="shared" ref="AK36:AK44" si="67">IF(AJ36=MIN($AJ$36:$AJ$44),"YES!!!","Reject")</f>
        <v>YES!!!</v>
      </c>
      <c r="AL36" s="69" t="str">
        <f t="shared" ref="AL36:AL37" si="68">N36</f>
        <v>Cell density</v>
      </c>
      <c r="AM36" s="69" t="s">
        <v>75</v>
      </c>
      <c r="AN36" s="72">
        <f>P36</f>
        <v>72</v>
      </c>
      <c r="AO36" s="69" t="s">
        <v>76</v>
      </c>
      <c r="AQ36" s="72">
        <f t="shared" ref="AQ36:AQ44" si="69">AD36</f>
        <v>40</v>
      </c>
      <c r="AR36" s="69">
        <f>GEOMEAN(AQ36:AQ37)</f>
        <v>577.58116312774609</v>
      </c>
      <c r="AS36" s="69">
        <f>MIN(AR36:AR40)</f>
        <v>577.58116312774609</v>
      </c>
      <c r="AT36" s="69">
        <f>MIN(AS36:AS44)</f>
        <v>577.58116312774609</v>
      </c>
      <c r="AU36" s="73" t="s">
        <v>77</v>
      </c>
      <c r="AX36" s="69" t="str">
        <f>H36</f>
        <v>Microalgae</v>
      </c>
      <c r="AY36" s="69" t="str">
        <f>E36</f>
        <v>Chlorella vulgaris</v>
      </c>
      <c r="AZ36" s="69" t="str">
        <f>F36</f>
        <v>Chlorophyta</v>
      </c>
      <c r="BA36" s="69" t="str">
        <f>G36</f>
        <v>Trebouxiophyceae</v>
      </c>
      <c r="BB36" s="69" t="str">
        <f>I36</f>
        <v>Phototroph</v>
      </c>
      <c r="BC36" s="69">
        <f>AJ36</f>
        <v>2</v>
      </c>
      <c r="BD36" s="69">
        <f>AT36</f>
        <v>577.58116312774609</v>
      </c>
      <c r="BE36" s="73" t="s">
        <v>77</v>
      </c>
      <c r="BF36" s="81"/>
      <c r="BG36" s="69" t="s">
        <v>178</v>
      </c>
      <c r="BH36" s="74" t="s">
        <v>194</v>
      </c>
      <c r="BI36" s="69" t="s">
        <v>180</v>
      </c>
      <c r="BJ36" s="69" t="s">
        <v>181</v>
      </c>
      <c r="BK36" s="69" t="s">
        <v>116</v>
      </c>
      <c r="BL36" s="69">
        <v>4</v>
      </c>
      <c r="BM36" s="69">
        <v>9791.8333319149169</v>
      </c>
      <c r="BP36" s="75"/>
      <c r="BQ36" s="75"/>
      <c r="BR36" s="75"/>
      <c r="BS36" s="75"/>
      <c r="BT36" s="75"/>
      <c r="BU36" s="75"/>
      <c r="BV36" s="75"/>
    </row>
    <row r="37" spans="1:74" s="81" customFormat="1" ht="14.25" customHeight="1" thickTop="1" thickBot="1" x14ac:dyDescent="0.25">
      <c r="A37" s="55" t="s">
        <v>173</v>
      </c>
      <c r="B37" s="55" t="s">
        <v>192</v>
      </c>
      <c r="C37" s="56"/>
      <c r="D37" s="55" t="s">
        <v>60</v>
      </c>
      <c r="E37" s="57" t="s">
        <v>123</v>
      </c>
      <c r="F37" s="55" t="s">
        <v>84</v>
      </c>
      <c r="G37" s="55" t="s">
        <v>85</v>
      </c>
      <c r="H37" s="55" t="s">
        <v>64</v>
      </c>
      <c r="I37" s="55" t="s">
        <v>65</v>
      </c>
      <c r="J37" s="55" t="s">
        <v>175</v>
      </c>
      <c r="K37" s="68"/>
      <c r="L37" s="56" t="s">
        <v>176</v>
      </c>
      <c r="M37" s="55" t="s">
        <v>68</v>
      </c>
      <c r="N37" s="55" t="s">
        <v>177</v>
      </c>
      <c r="O37" s="55" t="s">
        <v>70</v>
      </c>
      <c r="P37" s="58">
        <v>72</v>
      </c>
      <c r="Q37" s="55" t="s">
        <v>119</v>
      </c>
      <c r="R37" s="55" t="s">
        <v>72</v>
      </c>
      <c r="S37" s="68"/>
      <c r="T37" s="58">
        <v>41.7</v>
      </c>
      <c r="U37" s="55" t="s">
        <v>73</v>
      </c>
      <c r="V37" s="55" t="s">
        <v>74</v>
      </c>
      <c r="W37" s="55">
        <f t="shared" si="0"/>
        <v>41700</v>
      </c>
      <c r="X37" s="68"/>
      <c r="Y37" s="55" t="str">
        <f t="shared" si="60"/>
        <v>EC50</v>
      </c>
      <c r="Z37" s="55">
        <f>VLOOKUP(Y37,Tables!$C$5:$D$23,2,FALSE)</f>
        <v>5</v>
      </c>
      <c r="AA37" s="55">
        <f t="shared" si="61"/>
        <v>8340</v>
      </c>
      <c r="AB37" s="55" t="str">
        <f t="shared" si="62"/>
        <v>Chronic</v>
      </c>
      <c r="AC37" s="55">
        <f>VLOOKUP(AB37,Tables!$C$27:$D$28,2,FALSE)</f>
        <v>1</v>
      </c>
      <c r="AD37" s="55">
        <f t="shared" si="63"/>
        <v>8340</v>
      </c>
      <c r="AE37" s="68"/>
      <c r="AF37" s="69" t="str">
        <f t="shared" si="64"/>
        <v>Chlorella vulgaris</v>
      </c>
      <c r="AG37" s="69" t="str">
        <f t="shared" si="65"/>
        <v>EC50</v>
      </c>
      <c r="AH37" s="70" t="str">
        <f t="shared" si="66"/>
        <v>Chronic</v>
      </c>
      <c r="AI37" s="70"/>
      <c r="AJ37" s="69">
        <f>VLOOKUP(SUM(Z37,AC37),Tables!$J$5:$K$12,2,FALSE)</f>
        <v>2</v>
      </c>
      <c r="AK37" s="69" t="str">
        <f t="shared" si="67"/>
        <v>YES!!!</v>
      </c>
      <c r="AL37" s="69" t="str">
        <f t="shared" si="68"/>
        <v>Cell density</v>
      </c>
      <c r="AM37" s="69" t="s">
        <v>75</v>
      </c>
      <c r="AN37" s="71">
        <f t="shared" ref="AN37:AN39" si="70">P37</f>
        <v>72</v>
      </c>
      <c r="AO37" s="69" t="s">
        <v>76</v>
      </c>
      <c r="AP37" s="69"/>
      <c r="AQ37" s="72">
        <f t="shared" si="69"/>
        <v>8340</v>
      </c>
      <c r="AR37" s="69"/>
      <c r="AS37" s="69"/>
      <c r="AT37" s="69"/>
      <c r="AU37" s="73" t="s">
        <v>77</v>
      </c>
      <c r="AV37" s="69"/>
      <c r="AW37" s="69"/>
      <c r="AX37" s="69"/>
      <c r="AY37" s="69"/>
      <c r="AZ37" s="69"/>
      <c r="BA37" s="69"/>
      <c r="BB37" s="69"/>
      <c r="BC37" s="69"/>
      <c r="BD37" s="69"/>
      <c r="BE37" s="73" t="s">
        <v>77</v>
      </c>
      <c r="BF37" s="69"/>
      <c r="BG37" s="69" t="s">
        <v>178</v>
      </c>
      <c r="BH37" s="74" t="s">
        <v>195</v>
      </c>
      <c r="BI37" s="69" t="s">
        <v>180</v>
      </c>
      <c r="BJ37" s="69" t="s">
        <v>181</v>
      </c>
      <c r="BK37" s="69" t="s">
        <v>116</v>
      </c>
      <c r="BL37" s="69">
        <v>4</v>
      </c>
      <c r="BM37" s="69">
        <v>9900</v>
      </c>
      <c r="BP37" s="75"/>
      <c r="BQ37" s="75"/>
      <c r="BR37" s="75"/>
      <c r="BS37" s="75"/>
      <c r="BT37" s="75"/>
      <c r="BU37" s="75"/>
      <c r="BV37" s="75"/>
    </row>
    <row r="38" spans="1:74" s="69" customFormat="1" ht="14.25" customHeight="1" thickTop="1" thickBot="1" x14ac:dyDescent="0.25">
      <c r="A38" s="55" t="s">
        <v>196</v>
      </c>
      <c r="B38" s="55" t="s">
        <v>197</v>
      </c>
      <c r="C38" s="56"/>
      <c r="D38" s="55" t="s">
        <v>60</v>
      </c>
      <c r="E38" s="57" t="s">
        <v>198</v>
      </c>
      <c r="F38" s="55" t="s">
        <v>84</v>
      </c>
      <c r="G38" s="55" t="s">
        <v>85</v>
      </c>
      <c r="H38" s="55" t="s">
        <v>64</v>
      </c>
      <c r="I38" s="55" t="s">
        <v>65</v>
      </c>
      <c r="J38" s="55" t="s">
        <v>94</v>
      </c>
      <c r="K38" s="68"/>
      <c r="L38" s="56" t="s">
        <v>176</v>
      </c>
      <c r="M38" s="55" t="s">
        <v>68</v>
      </c>
      <c r="N38" s="55" t="s">
        <v>177</v>
      </c>
      <c r="O38" s="55" t="s">
        <v>70</v>
      </c>
      <c r="P38" s="55">
        <v>96</v>
      </c>
      <c r="Q38" s="55" t="s">
        <v>119</v>
      </c>
      <c r="R38" s="55" t="s">
        <v>72</v>
      </c>
      <c r="S38" s="68"/>
      <c r="T38" s="55">
        <v>3.53</v>
      </c>
      <c r="U38" s="55" t="s">
        <v>73</v>
      </c>
      <c r="V38" s="55" t="s">
        <v>74</v>
      </c>
      <c r="W38" s="55">
        <f t="shared" si="0"/>
        <v>3530</v>
      </c>
      <c r="X38" s="68"/>
      <c r="Y38" s="55" t="str">
        <f t="shared" si="60"/>
        <v>EC50</v>
      </c>
      <c r="Z38" s="55">
        <f>VLOOKUP(Y38,Tables!$C$5:$D$23,2,FALSE)</f>
        <v>5</v>
      </c>
      <c r="AA38" s="55">
        <f t="shared" si="61"/>
        <v>706</v>
      </c>
      <c r="AB38" s="55" t="str">
        <f t="shared" si="62"/>
        <v>Chronic</v>
      </c>
      <c r="AC38" s="55">
        <f>VLOOKUP(AB38,Tables!$C$27:$D$28,2,FALSE)</f>
        <v>1</v>
      </c>
      <c r="AD38" s="55">
        <f t="shared" si="63"/>
        <v>706</v>
      </c>
      <c r="AE38" s="68"/>
      <c r="AF38" s="69" t="str">
        <f t="shared" si="64"/>
        <v>Chlorella pyrenoidosa</v>
      </c>
      <c r="AG38" s="69" t="str">
        <f t="shared" si="65"/>
        <v>EC50</v>
      </c>
      <c r="AH38" s="70" t="str">
        <f t="shared" si="66"/>
        <v>Chronic</v>
      </c>
      <c r="AI38" s="70"/>
      <c r="AJ38" s="69">
        <f>VLOOKUP(SUM(Z38,AC38),Tables!$J$5:$K$12,2,FALSE)</f>
        <v>2</v>
      </c>
      <c r="AK38" s="69" t="str">
        <f t="shared" si="67"/>
        <v>YES!!!</v>
      </c>
      <c r="AL38" s="69" t="str">
        <f t="shared" ref="AL38:AL39" si="71">N38</f>
        <v>Cell density</v>
      </c>
      <c r="AM38" s="69" t="s">
        <v>75</v>
      </c>
      <c r="AN38" s="71">
        <f t="shared" si="70"/>
        <v>96</v>
      </c>
      <c r="AO38" s="69" t="s">
        <v>199</v>
      </c>
      <c r="AQ38" s="72">
        <f t="shared" si="69"/>
        <v>706</v>
      </c>
      <c r="AR38" s="69">
        <f>GEOMEAN(AQ38:AQ40)</f>
        <v>775.29668784728756</v>
      </c>
      <c r="AU38" s="73" t="s">
        <v>77</v>
      </c>
      <c r="BE38" s="73" t="s">
        <v>77</v>
      </c>
      <c r="BG38" s="69" t="s">
        <v>178</v>
      </c>
      <c r="BH38" s="74" t="s">
        <v>200</v>
      </c>
      <c r="BI38" s="69" t="s">
        <v>180</v>
      </c>
      <c r="BJ38" s="69" t="s">
        <v>181</v>
      </c>
      <c r="BK38" s="69" t="s">
        <v>116</v>
      </c>
      <c r="BL38" s="69">
        <v>4</v>
      </c>
      <c r="BM38" s="69">
        <v>11149.887891813083</v>
      </c>
      <c r="BP38" s="75"/>
      <c r="BQ38" s="75"/>
      <c r="BR38" s="75"/>
      <c r="BS38" s="75"/>
      <c r="BT38" s="75"/>
      <c r="BU38" s="75"/>
      <c r="BV38" s="75"/>
    </row>
    <row r="39" spans="1:74" s="69" customFormat="1" ht="14.25" customHeight="1" thickTop="1" thickBot="1" x14ac:dyDescent="0.25">
      <c r="A39" s="55" t="s">
        <v>201</v>
      </c>
      <c r="B39" s="55" t="s">
        <v>202</v>
      </c>
      <c r="C39" s="56"/>
      <c r="D39" s="55" t="s">
        <v>60</v>
      </c>
      <c r="E39" s="57" t="s">
        <v>198</v>
      </c>
      <c r="F39" s="55" t="s">
        <v>84</v>
      </c>
      <c r="G39" s="55" t="s">
        <v>85</v>
      </c>
      <c r="H39" s="55" t="s">
        <v>64</v>
      </c>
      <c r="I39" s="55" t="s">
        <v>65</v>
      </c>
      <c r="J39" s="55" t="s">
        <v>94</v>
      </c>
      <c r="K39" s="68"/>
      <c r="L39" s="56" t="s">
        <v>203</v>
      </c>
      <c r="M39" s="55" t="s">
        <v>68</v>
      </c>
      <c r="N39" s="55" t="s">
        <v>177</v>
      </c>
      <c r="O39" s="55" t="s">
        <v>70</v>
      </c>
      <c r="P39" s="55">
        <v>96</v>
      </c>
      <c r="Q39" s="55" t="s">
        <v>119</v>
      </c>
      <c r="R39" s="55" t="s">
        <v>72</v>
      </c>
      <c r="S39" s="68"/>
      <c r="T39" s="55">
        <v>3514</v>
      </c>
      <c r="U39" s="55" t="s">
        <v>121</v>
      </c>
      <c r="V39" s="55" t="s">
        <v>122</v>
      </c>
      <c r="W39" s="55">
        <f t="shared" si="0"/>
        <v>3514</v>
      </c>
      <c r="X39" s="68"/>
      <c r="Y39" s="55" t="str">
        <f t="shared" si="60"/>
        <v>EC50</v>
      </c>
      <c r="Z39" s="55">
        <f>VLOOKUP(Y39,Tables!$C$5:$D$23,2,FALSE)</f>
        <v>5</v>
      </c>
      <c r="AA39" s="55">
        <f t="shared" si="61"/>
        <v>702.8</v>
      </c>
      <c r="AB39" s="55" t="str">
        <f t="shared" si="62"/>
        <v>Chronic</v>
      </c>
      <c r="AC39" s="55">
        <f>VLOOKUP(AB39,Tables!$C$27:$D$28,2,FALSE)</f>
        <v>1</v>
      </c>
      <c r="AD39" s="55">
        <f t="shared" si="63"/>
        <v>702.8</v>
      </c>
      <c r="AE39" s="68"/>
      <c r="AF39" s="69" t="str">
        <f t="shared" si="64"/>
        <v>Chlorella pyrenoidosa</v>
      </c>
      <c r="AG39" s="69" t="str">
        <f t="shared" si="65"/>
        <v>EC50</v>
      </c>
      <c r="AH39" s="70" t="str">
        <f t="shared" si="66"/>
        <v>Chronic</v>
      </c>
      <c r="AI39" s="70"/>
      <c r="AJ39" s="69">
        <f>VLOOKUP(SUM(Z39,AC39),Tables!$J$5:$K$12,2,FALSE)</f>
        <v>2</v>
      </c>
      <c r="AK39" s="69" t="str">
        <f t="shared" si="67"/>
        <v>YES!!!</v>
      </c>
      <c r="AL39" s="69" t="str">
        <f t="shared" si="71"/>
        <v>Cell density</v>
      </c>
      <c r="AM39" s="69" t="s">
        <v>75</v>
      </c>
      <c r="AN39" s="71">
        <f t="shared" si="70"/>
        <v>96</v>
      </c>
      <c r="AO39" s="69" t="s">
        <v>199</v>
      </c>
      <c r="AQ39" s="72">
        <f t="shared" si="69"/>
        <v>702.8</v>
      </c>
      <c r="AU39" s="73" t="s">
        <v>77</v>
      </c>
      <c r="BE39" s="73" t="s">
        <v>77</v>
      </c>
      <c r="BG39" s="69" t="s">
        <v>178</v>
      </c>
      <c r="BH39" s="74" t="s">
        <v>204</v>
      </c>
      <c r="BI39" s="69" t="s">
        <v>180</v>
      </c>
      <c r="BJ39" s="69" t="s">
        <v>181</v>
      </c>
      <c r="BK39" s="69" t="s">
        <v>116</v>
      </c>
      <c r="BL39" s="69">
        <v>4</v>
      </c>
      <c r="BM39" s="69">
        <v>10547.037498748168</v>
      </c>
      <c r="BP39" s="75"/>
      <c r="BQ39" s="75"/>
      <c r="BR39" s="75"/>
      <c r="BS39" s="75"/>
      <c r="BT39" s="75"/>
      <c r="BU39" s="75"/>
      <c r="BV39" s="75"/>
    </row>
    <row r="40" spans="1:74" s="69" customFormat="1" ht="14.25" customHeight="1" thickTop="1" thickBot="1" x14ac:dyDescent="0.25">
      <c r="A40" s="55" t="s">
        <v>205</v>
      </c>
      <c r="B40" s="55" t="s">
        <v>206</v>
      </c>
      <c r="C40" s="56"/>
      <c r="D40" s="55" t="s">
        <v>60</v>
      </c>
      <c r="E40" s="57" t="s">
        <v>123</v>
      </c>
      <c r="F40" s="55" t="s">
        <v>84</v>
      </c>
      <c r="G40" s="55" t="s">
        <v>85</v>
      </c>
      <c r="H40" s="55" t="s">
        <v>64</v>
      </c>
      <c r="I40" s="55" t="s">
        <v>65</v>
      </c>
      <c r="J40" s="55" t="s">
        <v>94</v>
      </c>
      <c r="K40" s="68"/>
      <c r="L40" s="56" t="s">
        <v>203</v>
      </c>
      <c r="M40" s="55" t="s">
        <v>68</v>
      </c>
      <c r="N40" s="55" t="s">
        <v>177</v>
      </c>
      <c r="O40" s="55" t="s">
        <v>70</v>
      </c>
      <c r="P40" s="58">
        <v>96</v>
      </c>
      <c r="Q40" s="55" t="s">
        <v>119</v>
      </c>
      <c r="R40" s="55" t="s">
        <v>72</v>
      </c>
      <c r="S40" s="68"/>
      <c r="T40" s="58">
        <v>4696.1000000000004</v>
      </c>
      <c r="U40" s="55" t="s">
        <v>121</v>
      </c>
      <c r="V40" s="55" t="s">
        <v>122</v>
      </c>
      <c r="W40" s="55">
        <f>T40*V40</f>
        <v>4696.1000000000004</v>
      </c>
      <c r="X40" s="68"/>
      <c r="Y40" s="55" t="s">
        <v>70</v>
      </c>
      <c r="Z40" s="55">
        <f>VLOOKUP(Y40,Tables!$C$5:$D$23,2,FALSE)</f>
        <v>5</v>
      </c>
      <c r="AA40" s="55">
        <f>W40/Z40</f>
        <v>939.22</v>
      </c>
      <c r="AB40" s="55" t="str">
        <f>R40</f>
        <v>Chronic</v>
      </c>
      <c r="AC40" s="55">
        <f>VLOOKUP(AB40,Tables!$C$27:$D$28,2,FALSE)</f>
        <v>1</v>
      </c>
      <c r="AD40" s="55">
        <f>AA40/AC40</f>
        <v>939.22</v>
      </c>
      <c r="AE40" s="68"/>
      <c r="AF40" s="69" t="str">
        <f>E40</f>
        <v>Chlorella vulgaris</v>
      </c>
      <c r="AG40" s="69" t="str">
        <f>Y40</f>
        <v>EC50</v>
      </c>
      <c r="AH40" s="70" t="str">
        <f>R40</f>
        <v>Chronic</v>
      </c>
      <c r="AI40" s="70"/>
      <c r="AJ40" s="69">
        <f>VLOOKUP(SUM(Z40,AC40),Tables!$J$5:$K$12,2,FALSE)</f>
        <v>2</v>
      </c>
      <c r="AK40" s="69" t="str">
        <f t="shared" si="67"/>
        <v>YES!!!</v>
      </c>
      <c r="AL40" s="69" t="str">
        <f>N40</f>
        <v>Cell density</v>
      </c>
      <c r="AM40" s="69" t="s">
        <v>75</v>
      </c>
      <c r="AN40" s="72">
        <f>P40</f>
        <v>96</v>
      </c>
      <c r="AO40" s="69" t="s">
        <v>199</v>
      </c>
      <c r="AQ40" s="72">
        <f>AD40</f>
        <v>939.22</v>
      </c>
      <c r="AR40" s="85"/>
      <c r="AS40" s="85"/>
      <c r="AT40" s="85"/>
      <c r="AU40" s="73" t="s">
        <v>77</v>
      </c>
      <c r="AV40" s="85"/>
      <c r="AW40" s="85"/>
      <c r="AX40" s="85"/>
      <c r="AY40" s="85"/>
      <c r="AZ40" s="85"/>
      <c r="BA40" s="85"/>
      <c r="BB40" s="85"/>
      <c r="BC40" s="85"/>
      <c r="BD40" s="85"/>
      <c r="BE40" s="73" t="s">
        <v>77</v>
      </c>
      <c r="BG40" s="69" t="s">
        <v>178</v>
      </c>
      <c r="BH40" s="74" t="s">
        <v>207</v>
      </c>
      <c r="BI40" s="69" t="s">
        <v>180</v>
      </c>
      <c r="BJ40" s="69" t="s">
        <v>181</v>
      </c>
      <c r="BK40" s="69" t="s">
        <v>116</v>
      </c>
      <c r="BL40" s="69">
        <v>4</v>
      </c>
      <c r="BM40" s="69">
        <v>10495.713410721541</v>
      </c>
      <c r="BN40" s="85"/>
      <c r="BO40" s="85"/>
      <c r="BP40" s="75"/>
      <c r="BQ40" s="75"/>
      <c r="BR40" s="75"/>
      <c r="BS40" s="75"/>
      <c r="BT40" s="75"/>
      <c r="BU40" s="75"/>
      <c r="BV40" s="75"/>
    </row>
    <row r="41" spans="1:74" s="69" customFormat="1" ht="14.25" customHeight="1" thickTop="1" thickBot="1" x14ac:dyDescent="0.25">
      <c r="A41" s="55">
        <v>871</v>
      </c>
      <c r="B41" s="55" t="s">
        <v>208</v>
      </c>
      <c r="C41" s="56"/>
      <c r="D41" s="55" t="s">
        <v>60</v>
      </c>
      <c r="E41" s="57" t="s">
        <v>123</v>
      </c>
      <c r="F41" s="55" t="s">
        <v>84</v>
      </c>
      <c r="G41" s="55" t="s">
        <v>85</v>
      </c>
      <c r="H41" s="55" t="s">
        <v>64</v>
      </c>
      <c r="I41" s="55" t="s">
        <v>65</v>
      </c>
      <c r="J41" s="55" t="s">
        <v>82</v>
      </c>
      <c r="K41" s="68"/>
      <c r="L41" s="56" t="s">
        <v>67</v>
      </c>
      <c r="M41" s="55" t="s">
        <v>68</v>
      </c>
      <c r="N41" s="55" t="s">
        <v>69</v>
      </c>
      <c r="O41" s="55" t="s">
        <v>70</v>
      </c>
      <c r="P41" s="55">
        <v>21</v>
      </c>
      <c r="Q41" s="55" t="s">
        <v>71</v>
      </c>
      <c r="R41" s="55" t="s">
        <v>72</v>
      </c>
      <c r="S41" s="68"/>
      <c r="T41" s="55">
        <v>118.1</v>
      </c>
      <c r="U41" s="55" t="s">
        <v>73</v>
      </c>
      <c r="V41" s="55" t="s">
        <v>74</v>
      </c>
      <c r="W41" s="55">
        <f t="shared" ref="W41:W42" si="72">T41*V41</f>
        <v>118100</v>
      </c>
      <c r="X41" s="68"/>
      <c r="Y41" s="55" t="s">
        <v>70</v>
      </c>
      <c r="Z41" s="55">
        <f>VLOOKUP(Y41,Tables!$C$5:$D$23,2,FALSE)</f>
        <v>5</v>
      </c>
      <c r="AA41" s="55">
        <f t="shared" ref="AA41:AA42" si="73">W41/Z41</f>
        <v>23620</v>
      </c>
      <c r="AB41" s="55" t="str">
        <f t="shared" ref="AB41:AB42" si="74">R41</f>
        <v>Chronic</v>
      </c>
      <c r="AC41" s="55">
        <f>VLOOKUP(AB41,Tables!$C$27:$D$28,2,FALSE)</f>
        <v>1</v>
      </c>
      <c r="AD41" s="55">
        <f t="shared" ref="AD41:AD42" si="75">AA41/AC41</f>
        <v>23620</v>
      </c>
      <c r="AE41" s="68"/>
      <c r="AF41" s="69" t="str">
        <f t="shared" ref="AF41:AF42" si="76">E41</f>
        <v>Chlorella vulgaris</v>
      </c>
      <c r="AG41" s="69" t="str">
        <f t="shared" ref="AG41:AG42" si="77">Y41</f>
        <v>EC50</v>
      </c>
      <c r="AH41" s="70" t="str">
        <f t="shared" ref="AH41:AH42" si="78">R41</f>
        <v>Chronic</v>
      </c>
      <c r="AI41" s="70"/>
      <c r="AJ41" s="69">
        <f>VLOOKUP(SUM(Z41,AC41),Tables!$J$5:$K$12,2,FALSE)</f>
        <v>2</v>
      </c>
      <c r="AK41" s="69" t="str">
        <f t="shared" si="67"/>
        <v>YES!!!</v>
      </c>
      <c r="AL41" s="69" t="str">
        <f t="shared" ref="AL41:AL42" si="79">N41</f>
        <v>Total chlorophyll</v>
      </c>
      <c r="AM41" s="69" t="s">
        <v>137</v>
      </c>
      <c r="AN41" s="72">
        <f t="shared" ref="AN41:AN42" si="80">P41</f>
        <v>21</v>
      </c>
      <c r="AO41" s="69" t="s">
        <v>138</v>
      </c>
      <c r="AQ41" s="72">
        <f t="shared" ref="AQ41:AQ42" si="81">AD41</f>
        <v>23620</v>
      </c>
      <c r="AR41" s="69">
        <f>GEOMEAN(AQ41:AQ42)</f>
        <v>19813.237998873381</v>
      </c>
      <c r="AS41" s="69">
        <f>MIN(AR41:AR42)</f>
        <v>19813.237998873381</v>
      </c>
      <c r="AT41" s="85"/>
      <c r="AU41" s="73" t="s">
        <v>77</v>
      </c>
      <c r="AV41" s="85"/>
      <c r="AW41" s="85"/>
      <c r="AX41" s="85"/>
      <c r="AY41" s="85"/>
      <c r="AZ41" s="85"/>
      <c r="BA41" s="85"/>
      <c r="BB41" s="85"/>
      <c r="BC41" s="85"/>
      <c r="BD41" s="85"/>
      <c r="BE41" s="73" t="s">
        <v>77</v>
      </c>
      <c r="BF41" s="81"/>
      <c r="BG41" s="70" t="s">
        <v>178</v>
      </c>
      <c r="BH41" s="74" t="s">
        <v>209</v>
      </c>
      <c r="BI41" s="69" t="s">
        <v>180</v>
      </c>
      <c r="BJ41" s="69" t="s">
        <v>181</v>
      </c>
      <c r="BK41" s="69" t="s">
        <v>116</v>
      </c>
      <c r="BL41" s="69">
        <v>4</v>
      </c>
      <c r="BM41" s="69">
        <v>8490</v>
      </c>
      <c r="BN41" s="85"/>
      <c r="BO41" s="85"/>
      <c r="BP41" s="75"/>
      <c r="BQ41" s="75"/>
      <c r="BR41" s="75"/>
      <c r="BS41" s="75"/>
      <c r="BT41" s="75"/>
      <c r="BU41" s="75"/>
      <c r="BV41" s="75"/>
    </row>
    <row r="42" spans="1:74" s="85" customFormat="1" ht="14.25" customHeight="1" thickTop="1" thickBot="1" x14ac:dyDescent="0.25">
      <c r="A42" s="55" t="s">
        <v>58</v>
      </c>
      <c r="B42" s="55" t="s">
        <v>210</v>
      </c>
      <c r="C42" s="56"/>
      <c r="D42" s="55" t="s">
        <v>60</v>
      </c>
      <c r="E42" s="57" t="s">
        <v>123</v>
      </c>
      <c r="F42" s="55" t="s">
        <v>84</v>
      </c>
      <c r="G42" s="55" t="s">
        <v>85</v>
      </c>
      <c r="H42" s="55" t="s">
        <v>64</v>
      </c>
      <c r="I42" s="55" t="s">
        <v>65</v>
      </c>
      <c r="J42" s="55" t="s">
        <v>82</v>
      </c>
      <c r="K42" s="68"/>
      <c r="L42" s="56" t="s">
        <v>67</v>
      </c>
      <c r="M42" s="55" t="s">
        <v>68</v>
      </c>
      <c r="N42" s="55" t="s">
        <v>69</v>
      </c>
      <c r="O42" s="55" t="s">
        <v>70</v>
      </c>
      <c r="P42" s="55">
        <v>21</v>
      </c>
      <c r="Q42" s="55" t="s">
        <v>71</v>
      </c>
      <c r="R42" s="55" t="s">
        <v>72</v>
      </c>
      <c r="S42" s="68"/>
      <c r="T42" s="55">
        <v>83.1</v>
      </c>
      <c r="U42" s="55" t="s">
        <v>73</v>
      </c>
      <c r="V42" s="55" t="s">
        <v>74</v>
      </c>
      <c r="W42" s="55">
        <f t="shared" si="72"/>
        <v>83100</v>
      </c>
      <c r="X42" s="68"/>
      <c r="Y42" s="55" t="s">
        <v>70</v>
      </c>
      <c r="Z42" s="55">
        <f>VLOOKUP(Y42,Tables!$C$5:$D$23,2,FALSE)</f>
        <v>5</v>
      </c>
      <c r="AA42" s="55">
        <f t="shared" si="73"/>
        <v>16620</v>
      </c>
      <c r="AB42" s="55" t="str">
        <f t="shared" si="74"/>
        <v>Chronic</v>
      </c>
      <c r="AC42" s="55">
        <f>VLOOKUP(AB42,Tables!$C$27:$D$28,2,FALSE)</f>
        <v>1</v>
      </c>
      <c r="AD42" s="55">
        <f t="shared" si="75"/>
        <v>16620</v>
      </c>
      <c r="AE42" s="68"/>
      <c r="AF42" s="69" t="str">
        <f t="shared" si="76"/>
        <v>Chlorella vulgaris</v>
      </c>
      <c r="AG42" s="69" t="str">
        <f t="shared" si="77"/>
        <v>EC50</v>
      </c>
      <c r="AH42" s="70" t="str">
        <f t="shared" si="78"/>
        <v>Chronic</v>
      </c>
      <c r="AI42" s="70"/>
      <c r="AJ42" s="69">
        <f>VLOOKUP(SUM(Z42,AC42),Tables!$J$5:$K$12,2,FALSE)</f>
        <v>2</v>
      </c>
      <c r="AK42" s="69" t="str">
        <f t="shared" si="67"/>
        <v>YES!!!</v>
      </c>
      <c r="AL42" s="69" t="str">
        <f t="shared" si="79"/>
        <v>Total chlorophyll</v>
      </c>
      <c r="AM42" s="69" t="s">
        <v>137</v>
      </c>
      <c r="AN42" s="72">
        <f t="shared" si="80"/>
        <v>21</v>
      </c>
      <c r="AO42" s="69" t="s">
        <v>138</v>
      </c>
      <c r="AP42" s="69"/>
      <c r="AQ42" s="72">
        <f t="shared" si="81"/>
        <v>16620</v>
      </c>
      <c r="AU42" s="73" t="s">
        <v>77</v>
      </c>
      <c r="BE42" s="73" t="s">
        <v>77</v>
      </c>
      <c r="BF42" s="69"/>
      <c r="BN42" s="69"/>
      <c r="BP42" s="69"/>
      <c r="BQ42" s="69"/>
      <c r="BR42" s="69"/>
      <c r="BS42" s="69"/>
      <c r="BT42" s="69"/>
      <c r="BU42" s="69"/>
      <c r="BV42" s="69"/>
    </row>
    <row r="43" spans="1:74" s="85" customFormat="1" ht="14.25" customHeight="1" thickTop="1" thickBot="1" x14ac:dyDescent="0.25">
      <c r="A43" s="55" t="s">
        <v>111</v>
      </c>
      <c r="B43" s="55">
        <v>204338</v>
      </c>
      <c r="C43" s="56"/>
      <c r="D43" s="55" t="s">
        <v>60</v>
      </c>
      <c r="E43" s="57" t="s">
        <v>198</v>
      </c>
      <c r="F43" s="55" t="s">
        <v>84</v>
      </c>
      <c r="G43" s="55" t="s">
        <v>85</v>
      </c>
      <c r="H43" s="55" t="s">
        <v>64</v>
      </c>
      <c r="I43" s="55" t="s">
        <v>65</v>
      </c>
      <c r="J43" s="55" t="s">
        <v>94</v>
      </c>
      <c r="K43" s="68"/>
      <c r="L43" s="56" t="s">
        <v>117</v>
      </c>
      <c r="M43" s="55" t="s">
        <v>117</v>
      </c>
      <c r="N43" s="55" t="s">
        <v>117</v>
      </c>
      <c r="O43" s="55" t="s">
        <v>70</v>
      </c>
      <c r="P43" s="55">
        <v>96</v>
      </c>
      <c r="Q43" s="55" t="s">
        <v>119</v>
      </c>
      <c r="R43" s="55" t="s">
        <v>72</v>
      </c>
      <c r="S43" s="68"/>
      <c r="T43" s="55">
        <v>1082050</v>
      </c>
      <c r="U43" s="55" t="s">
        <v>121</v>
      </c>
      <c r="V43" s="55" t="s">
        <v>122</v>
      </c>
      <c r="W43" s="55">
        <f>T43*V43</f>
        <v>1082050</v>
      </c>
      <c r="X43" s="68"/>
      <c r="Y43" s="55" t="str">
        <f>O43</f>
        <v>EC50</v>
      </c>
      <c r="Z43" s="55">
        <f>VLOOKUP(Y43,Tables!$C$5:$D$23,2,FALSE)</f>
        <v>5</v>
      </c>
      <c r="AA43" s="55">
        <f t="shared" si="61"/>
        <v>216410</v>
      </c>
      <c r="AB43" s="55" t="str">
        <f>R43</f>
        <v>Chronic</v>
      </c>
      <c r="AC43" s="55">
        <f>VLOOKUP(AB43,Tables!$C$27:$D$28,2,FALSE)</f>
        <v>1</v>
      </c>
      <c r="AD43" s="55">
        <f t="shared" si="63"/>
        <v>216410</v>
      </c>
      <c r="AE43" s="68"/>
      <c r="AF43" s="69" t="str">
        <f>E43</f>
        <v>Chlorella pyrenoidosa</v>
      </c>
      <c r="AG43" s="69" t="str">
        <f t="shared" si="65"/>
        <v>EC50</v>
      </c>
      <c r="AH43" s="70" t="str">
        <f>R43</f>
        <v>Chronic</v>
      </c>
      <c r="AI43" s="70"/>
      <c r="AJ43" s="69">
        <f>VLOOKUP(SUM(Z43,AC43),Tables!$J$5:$K$12,2,FALSE)</f>
        <v>2</v>
      </c>
      <c r="AK43" s="69" t="str">
        <f t="shared" si="67"/>
        <v>YES!!!</v>
      </c>
      <c r="AL43" s="69" t="str">
        <f>N43</f>
        <v>Mortality</v>
      </c>
      <c r="AM43" s="69" t="s">
        <v>211</v>
      </c>
      <c r="AN43" s="71">
        <f>P43</f>
        <v>96</v>
      </c>
      <c r="AO43" s="69" t="s">
        <v>212</v>
      </c>
      <c r="AP43" s="69"/>
      <c r="AQ43" s="72">
        <f t="shared" si="69"/>
        <v>216410</v>
      </c>
      <c r="AR43" s="69">
        <f>GEOMEAN(AQ43:AQ44)</f>
        <v>128246.48143321516</v>
      </c>
      <c r="AS43" s="69">
        <f>MIN(AR43:AR44)</f>
        <v>128246.48143321516</v>
      </c>
      <c r="AT43" s="69"/>
      <c r="AU43" s="73" t="s">
        <v>77</v>
      </c>
      <c r="AV43" s="69"/>
      <c r="AW43" s="69"/>
      <c r="AX43" s="69"/>
      <c r="AY43" s="69"/>
      <c r="AZ43" s="69"/>
      <c r="BA43" s="69"/>
      <c r="BB43" s="69"/>
      <c r="BC43" s="69"/>
      <c r="BD43" s="69"/>
      <c r="BE43" s="73" t="s">
        <v>77</v>
      </c>
      <c r="BF43" s="69"/>
      <c r="BP43" s="69"/>
      <c r="BQ43" s="69"/>
      <c r="BR43" s="69"/>
      <c r="BS43" s="69"/>
      <c r="BT43" s="69"/>
      <c r="BU43" s="69"/>
      <c r="BV43" s="69"/>
    </row>
    <row r="44" spans="1:74" s="85" customFormat="1" ht="14.25" customHeight="1" thickTop="1" thickBot="1" x14ac:dyDescent="0.25">
      <c r="A44" s="55" t="s">
        <v>111</v>
      </c>
      <c r="B44" s="55">
        <v>204338</v>
      </c>
      <c r="C44" s="56"/>
      <c r="D44" s="55" t="s">
        <v>60</v>
      </c>
      <c r="E44" s="57" t="s">
        <v>198</v>
      </c>
      <c r="F44" s="55" t="s">
        <v>84</v>
      </c>
      <c r="G44" s="55" t="s">
        <v>85</v>
      </c>
      <c r="H44" s="55" t="s">
        <v>64</v>
      </c>
      <c r="I44" s="55" t="s">
        <v>65</v>
      </c>
      <c r="J44" s="55" t="s">
        <v>94</v>
      </c>
      <c r="K44" s="68"/>
      <c r="L44" s="56" t="s">
        <v>117</v>
      </c>
      <c r="M44" s="55" t="s">
        <v>117</v>
      </c>
      <c r="N44" s="55" t="s">
        <v>117</v>
      </c>
      <c r="O44" s="55" t="s">
        <v>70</v>
      </c>
      <c r="P44" s="55">
        <v>96</v>
      </c>
      <c r="Q44" s="55" t="s">
        <v>119</v>
      </c>
      <c r="R44" s="55" t="s">
        <v>72</v>
      </c>
      <c r="S44" s="68"/>
      <c r="T44" s="55">
        <v>380000</v>
      </c>
      <c r="U44" s="55" t="s">
        <v>121</v>
      </c>
      <c r="V44" s="55" t="s">
        <v>122</v>
      </c>
      <c r="W44" s="55">
        <f>T44*V44</f>
        <v>380000</v>
      </c>
      <c r="X44" s="68"/>
      <c r="Y44" s="55" t="str">
        <f>O44</f>
        <v>EC50</v>
      </c>
      <c r="Z44" s="55">
        <f>VLOOKUP(Y44,Tables!$C$5:$D$23,2,FALSE)</f>
        <v>5</v>
      </c>
      <c r="AA44" s="55">
        <f t="shared" si="61"/>
        <v>76000</v>
      </c>
      <c r="AB44" s="55" t="str">
        <f>R44</f>
        <v>Chronic</v>
      </c>
      <c r="AC44" s="55">
        <f>VLOOKUP(AB44,Tables!$C$27:$D$28,2,FALSE)</f>
        <v>1</v>
      </c>
      <c r="AD44" s="55">
        <f t="shared" si="63"/>
        <v>76000</v>
      </c>
      <c r="AE44" s="68"/>
      <c r="AF44" s="69" t="str">
        <f>E44</f>
        <v>Chlorella pyrenoidosa</v>
      </c>
      <c r="AG44" s="69" t="str">
        <f t="shared" si="65"/>
        <v>EC50</v>
      </c>
      <c r="AH44" s="70" t="str">
        <f>R44</f>
        <v>Chronic</v>
      </c>
      <c r="AI44" s="70"/>
      <c r="AJ44" s="69">
        <f>VLOOKUP(SUM(Z44,AC44),Tables!$J$5:$K$12,2,FALSE)</f>
        <v>2</v>
      </c>
      <c r="AK44" s="69" t="str">
        <f t="shared" si="67"/>
        <v>YES!!!</v>
      </c>
      <c r="AL44" s="69" t="str">
        <f>N44</f>
        <v>Mortality</v>
      </c>
      <c r="AM44" s="69" t="s">
        <v>211</v>
      </c>
      <c r="AN44" s="71">
        <f>P44</f>
        <v>96</v>
      </c>
      <c r="AO44" s="69" t="s">
        <v>212</v>
      </c>
      <c r="AP44" s="69"/>
      <c r="AQ44" s="72">
        <f t="shared" si="69"/>
        <v>76000</v>
      </c>
      <c r="AR44" s="69"/>
      <c r="AS44" s="69"/>
      <c r="AT44" s="69"/>
      <c r="AU44" s="73" t="s">
        <v>77</v>
      </c>
      <c r="AV44" s="69"/>
      <c r="AW44" s="69"/>
      <c r="AX44" s="69"/>
      <c r="AY44" s="69"/>
      <c r="AZ44" s="69"/>
      <c r="BA44" s="69"/>
      <c r="BB44" s="69"/>
      <c r="BC44" s="69"/>
      <c r="BD44" s="69"/>
      <c r="BE44" s="73" t="s">
        <v>77</v>
      </c>
      <c r="BG44" s="69"/>
      <c r="BH44" s="69"/>
      <c r="BI44" s="69"/>
      <c r="BJ44" s="69"/>
      <c r="BK44" s="69"/>
      <c r="BL44" s="69"/>
      <c r="BM44" s="69"/>
      <c r="BP44" s="81"/>
      <c r="BQ44" s="81"/>
      <c r="BR44" s="81"/>
      <c r="BS44" s="81"/>
      <c r="BT44" s="81"/>
      <c r="BU44" s="81"/>
      <c r="BV44" s="81"/>
    </row>
    <row r="45" spans="1:74" s="85" customFormat="1" ht="14.25" customHeight="1" thickTop="1" thickBot="1" x14ac:dyDescent="0.25">
      <c r="A45" s="76"/>
      <c r="B45" s="76"/>
      <c r="C45" s="77"/>
      <c r="D45" s="78"/>
      <c r="E45" s="79"/>
      <c r="F45" s="78"/>
      <c r="G45" s="78"/>
      <c r="H45" s="76"/>
      <c r="I45" s="76"/>
      <c r="J45" s="76"/>
      <c r="K45" s="68"/>
      <c r="L45" s="77"/>
      <c r="M45" s="76"/>
      <c r="N45" s="76"/>
      <c r="O45" s="76"/>
      <c r="P45" s="76"/>
      <c r="Q45" s="76"/>
      <c r="R45" s="76"/>
      <c r="S45" s="68"/>
      <c r="T45" s="76"/>
      <c r="U45" s="76"/>
      <c r="V45" s="76"/>
      <c r="W45" s="76"/>
      <c r="X45" s="68"/>
      <c r="Y45" s="68"/>
      <c r="Z45" s="68"/>
      <c r="AA45" s="68"/>
      <c r="AB45" s="68"/>
      <c r="AC45" s="68"/>
      <c r="AD45" s="68"/>
      <c r="AE45" s="68"/>
      <c r="AF45" s="80"/>
      <c r="AG45" s="80"/>
      <c r="AH45" s="80"/>
      <c r="AI45" s="80"/>
      <c r="AJ45" s="80"/>
      <c r="AK45" s="80"/>
      <c r="AL45" s="80"/>
      <c r="AM45" s="80"/>
      <c r="AN45" s="68"/>
      <c r="AO45" s="80"/>
      <c r="AP45" s="80"/>
      <c r="AQ45" s="68"/>
      <c r="AR45" s="80"/>
      <c r="AS45" s="80"/>
      <c r="AT45" s="80"/>
      <c r="AU45" s="80"/>
      <c r="AV45" s="81"/>
      <c r="AW45" s="81"/>
      <c r="AX45" s="82"/>
      <c r="AY45" s="80"/>
      <c r="AZ45" s="80"/>
      <c r="BA45" s="80"/>
      <c r="BB45" s="80"/>
      <c r="BC45" s="80"/>
      <c r="BD45" s="83"/>
      <c r="BE45" s="80"/>
      <c r="BG45" s="69"/>
      <c r="BH45" s="69"/>
      <c r="BI45" s="69"/>
      <c r="BJ45" s="69"/>
      <c r="BK45" s="69"/>
      <c r="BL45" s="69"/>
      <c r="BM45" s="69"/>
      <c r="BP45" s="69"/>
      <c r="BQ45" s="69"/>
      <c r="BR45" s="69"/>
      <c r="BS45" s="69"/>
      <c r="BT45" s="69"/>
      <c r="BU45" s="69"/>
      <c r="BV45" s="81"/>
    </row>
    <row r="46" spans="1:74" s="69" customFormat="1" ht="14.25" customHeight="1" thickTop="1" thickBot="1" x14ac:dyDescent="0.25">
      <c r="A46" s="55" t="s">
        <v>111</v>
      </c>
      <c r="B46" s="55">
        <v>205345</v>
      </c>
      <c r="C46" s="56"/>
      <c r="D46" s="55" t="s">
        <v>60</v>
      </c>
      <c r="E46" s="57" t="s">
        <v>186</v>
      </c>
      <c r="F46" s="55" t="s">
        <v>180</v>
      </c>
      <c r="G46" s="55" t="s">
        <v>181</v>
      </c>
      <c r="H46" s="55" t="s">
        <v>178</v>
      </c>
      <c r="I46" s="55" t="s">
        <v>116</v>
      </c>
      <c r="J46" s="55" t="s">
        <v>94</v>
      </c>
      <c r="K46" s="68"/>
      <c r="L46" s="56" t="s">
        <v>117</v>
      </c>
      <c r="M46" s="55" t="s">
        <v>117</v>
      </c>
      <c r="N46" s="55" t="s">
        <v>117</v>
      </c>
      <c r="O46" s="55" t="s">
        <v>118</v>
      </c>
      <c r="P46" s="55">
        <v>48</v>
      </c>
      <c r="Q46" s="55" t="s">
        <v>119</v>
      </c>
      <c r="R46" s="55" t="s">
        <v>120</v>
      </c>
      <c r="S46" s="68"/>
      <c r="T46" s="55">
        <v>115000</v>
      </c>
      <c r="U46" s="55" t="s">
        <v>121</v>
      </c>
      <c r="V46" s="55" t="s">
        <v>122</v>
      </c>
      <c r="W46" s="55">
        <f>T46*V46</f>
        <v>115000</v>
      </c>
      <c r="X46" s="68"/>
      <c r="Y46" s="55" t="str">
        <f>O46</f>
        <v>LC50</v>
      </c>
      <c r="Z46" s="55">
        <f>VLOOKUP(Y46,Tables!$C$5:$D$23,2,FALSE)</f>
        <v>5</v>
      </c>
      <c r="AA46" s="55">
        <f t="shared" ref="AA46:AA50" si="82">W46/Z46</f>
        <v>23000</v>
      </c>
      <c r="AB46" s="55" t="str">
        <f>R46</f>
        <v>Acute</v>
      </c>
      <c r="AC46" s="55">
        <f>VLOOKUP(AB46,Tables!$C$27:$D$28,2,FALSE)</f>
        <v>2</v>
      </c>
      <c r="AD46" s="55">
        <f t="shared" ref="AD46:AD50" si="83">AA46/AC46</f>
        <v>11500</v>
      </c>
      <c r="AE46" s="68"/>
      <c r="AF46" s="69" t="str">
        <f>E46</f>
        <v>Cyprinus carpio</v>
      </c>
      <c r="AG46" s="69" t="str">
        <f t="shared" ref="AG46:AG50" si="84">Y46</f>
        <v>LC50</v>
      </c>
      <c r="AH46" s="70" t="str">
        <f>R46</f>
        <v>Acute</v>
      </c>
      <c r="AI46" s="70"/>
      <c r="AJ46" s="69">
        <f>VLOOKUP(SUM(Z46,AC46),Tables!$J$5:$K$12,2,FALSE)</f>
        <v>4</v>
      </c>
      <c r="AK46" s="69" t="str">
        <f>IF(AJ46=MIN($AJ$46:$AJ$50),"YES!!!","Reject")</f>
        <v>YES!!!</v>
      </c>
      <c r="AL46" s="69" t="str">
        <f>N46</f>
        <v>Mortality</v>
      </c>
      <c r="AM46" s="69" t="s">
        <v>75</v>
      </c>
      <c r="AN46" s="71">
        <f>P46</f>
        <v>48</v>
      </c>
      <c r="AO46" s="69" t="s">
        <v>76</v>
      </c>
      <c r="AQ46" s="72">
        <f t="shared" ref="AQ46:AQ55" si="85">AD46</f>
        <v>11500</v>
      </c>
      <c r="AR46" s="69">
        <f>GEOMEAN(AQ46:AQ48)</f>
        <v>9879.4697492254982</v>
      </c>
      <c r="AS46" s="69">
        <f>MIN(AR46:AR50)</f>
        <v>8258.3291288250311</v>
      </c>
      <c r="AT46" s="69">
        <f>MIN(AS46:AS50)</f>
        <v>8258.3291288250311</v>
      </c>
      <c r="AU46" s="73" t="s">
        <v>77</v>
      </c>
      <c r="AX46" s="69" t="str">
        <f>H46</f>
        <v>Fish</v>
      </c>
      <c r="AY46" s="69" t="str">
        <f>E46</f>
        <v>Cyprinus carpio</v>
      </c>
      <c r="AZ46" s="69" t="str">
        <f>F46</f>
        <v>Chordata</v>
      </c>
      <c r="BA46" s="69" t="str">
        <f>G46</f>
        <v>Actinopterygii</v>
      </c>
      <c r="BB46" s="69" t="str">
        <f>I46</f>
        <v>Heterotroph</v>
      </c>
      <c r="BC46" s="69">
        <f>AJ46</f>
        <v>4</v>
      </c>
      <c r="BD46" s="69">
        <f>AT46</f>
        <v>8258.3291288250311</v>
      </c>
      <c r="BE46" s="73" t="s">
        <v>77</v>
      </c>
      <c r="BF46" s="85"/>
    </row>
    <row r="47" spans="1:74" s="69" customFormat="1" ht="14.25" customHeight="1" thickTop="1" thickBot="1" x14ac:dyDescent="0.25">
      <c r="A47" s="55" t="s">
        <v>111</v>
      </c>
      <c r="B47" s="55">
        <v>216438</v>
      </c>
      <c r="C47" s="56"/>
      <c r="D47" s="55" t="s">
        <v>60</v>
      </c>
      <c r="E47" s="57" t="s">
        <v>186</v>
      </c>
      <c r="F47" s="55" t="s">
        <v>180</v>
      </c>
      <c r="G47" s="55" t="s">
        <v>181</v>
      </c>
      <c r="H47" s="55" t="s">
        <v>178</v>
      </c>
      <c r="I47" s="55" t="s">
        <v>116</v>
      </c>
      <c r="J47" s="55" t="s">
        <v>94</v>
      </c>
      <c r="K47" s="68"/>
      <c r="L47" s="56" t="s">
        <v>117</v>
      </c>
      <c r="M47" s="55" t="s">
        <v>117</v>
      </c>
      <c r="N47" s="55" t="s">
        <v>117</v>
      </c>
      <c r="O47" s="55" t="s">
        <v>118</v>
      </c>
      <c r="P47" s="55">
        <v>48</v>
      </c>
      <c r="Q47" s="55" t="s">
        <v>119</v>
      </c>
      <c r="R47" s="55" t="s">
        <v>120</v>
      </c>
      <c r="S47" s="68"/>
      <c r="T47" s="55">
        <v>645000</v>
      </c>
      <c r="U47" s="55" t="s">
        <v>121</v>
      </c>
      <c r="V47" s="55" t="s">
        <v>122</v>
      </c>
      <c r="W47" s="55">
        <f>T47*V47</f>
        <v>645000</v>
      </c>
      <c r="X47" s="68"/>
      <c r="Y47" s="55" t="str">
        <f>O47</f>
        <v>LC50</v>
      </c>
      <c r="Z47" s="55">
        <f>VLOOKUP(Y47,Tables!$C$5:$D$23,2,FALSE)</f>
        <v>5</v>
      </c>
      <c r="AA47" s="55">
        <f t="shared" si="82"/>
        <v>129000</v>
      </c>
      <c r="AB47" s="55" t="str">
        <f>R47</f>
        <v>Acute</v>
      </c>
      <c r="AC47" s="55">
        <f>VLOOKUP(AB47,Tables!$C$27:$D$28,2,FALSE)</f>
        <v>2</v>
      </c>
      <c r="AD47" s="55">
        <f t="shared" si="83"/>
        <v>64500</v>
      </c>
      <c r="AE47" s="68"/>
      <c r="AF47" s="69" t="str">
        <f>E47</f>
        <v>Cyprinus carpio</v>
      </c>
      <c r="AG47" s="69" t="str">
        <f t="shared" si="84"/>
        <v>LC50</v>
      </c>
      <c r="AH47" s="70" t="str">
        <f>R47</f>
        <v>Acute</v>
      </c>
      <c r="AI47" s="70"/>
      <c r="AJ47" s="69">
        <f>VLOOKUP(SUM(Z47,AC47),Tables!$J$5:$K$12,2,FALSE)</f>
        <v>4</v>
      </c>
      <c r="AK47" s="69" t="str">
        <f t="shared" ref="AK47:AK50" si="86">IF(AJ47=MIN($AJ$46:$AJ$50),"YES!!!","Reject")</f>
        <v>YES!!!</v>
      </c>
      <c r="AL47" s="69" t="str">
        <f>N47</f>
        <v>Mortality</v>
      </c>
      <c r="AM47" s="69" t="s">
        <v>75</v>
      </c>
      <c r="AN47" s="71">
        <f>P47</f>
        <v>48</v>
      </c>
      <c r="AO47" s="69" t="s">
        <v>76</v>
      </c>
      <c r="AQ47" s="72">
        <f t="shared" si="85"/>
        <v>64500</v>
      </c>
      <c r="AU47" s="73" t="s">
        <v>77</v>
      </c>
      <c r="BE47" s="73" t="s">
        <v>77</v>
      </c>
      <c r="BF47" s="85"/>
      <c r="BQ47" s="81"/>
      <c r="BR47" s="81"/>
      <c r="BS47" s="81"/>
      <c r="BT47" s="81"/>
      <c r="BU47" s="81"/>
      <c r="BV47" s="81"/>
    </row>
    <row r="48" spans="1:74" s="69" customFormat="1" ht="14.25" customHeight="1" thickTop="1" thickBot="1" x14ac:dyDescent="0.25">
      <c r="A48" s="55" t="s">
        <v>111</v>
      </c>
      <c r="B48" s="55">
        <v>213451</v>
      </c>
      <c r="C48" s="56"/>
      <c r="D48" s="55" t="s">
        <v>60</v>
      </c>
      <c r="E48" s="57" t="s">
        <v>186</v>
      </c>
      <c r="F48" s="55" t="s">
        <v>180</v>
      </c>
      <c r="G48" s="55" t="s">
        <v>181</v>
      </c>
      <c r="H48" s="55" t="s">
        <v>178</v>
      </c>
      <c r="I48" s="55" t="s">
        <v>116</v>
      </c>
      <c r="J48" s="55" t="s">
        <v>94</v>
      </c>
      <c r="K48" s="68"/>
      <c r="L48" s="56" t="s">
        <v>117</v>
      </c>
      <c r="M48" s="55" t="s">
        <v>117</v>
      </c>
      <c r="N48" s="55" t="s">
        <v>117</v>
      </c>
      <c r="O48" s="55" t="s">
        <v>118</v>
      </c>
      <c r="P48" s="55">
        <v>48</v>
      </c>
      <c r="Q48" s="55" t="s">
        <v>119</v>
      </c>
      <c r="R48" s="55" t="s">
        <v>120</v>
      </c>
      <c r="S48" s="68"/>
      <c r="T48" s="55">
        <v>13000</v>
      </c>
      <c r="U48" s="55" t="s">
        <v>121</v>
      </c>
      <c r="V48" s="55" t="s">
        <v>122</v>
      </c>
      <c r="W48" s="55">
        <f>T48*V48</f>
        <v>13000</v>
      </c>
      <c r="X48" s="68"/>
      <c r="Y48" s="55" t="str">
        <f>O48</f>
        <v>LC50</v>
      </c>
      <c r="Z48" s="55">
        <f>VLOOKUP(Y48,Tables!$C$5:$D$23,2,FALSE)</f>
        <v>5</v>
      </c>
      <c r="AA48" s="55">
        <f t="shared" si="82"/>
        <v>2600</v>
      </c>
      <c r="AB48" s="55" t="str">
        <f>R48</f>
        <v>Acute</v>
      </c>
      <c r="AC48" s="55">
        <f>VLOOKUP(AB48,Tables!$C$27:$D$28,2,FALSE)</f>
        <v>2</v>
      </c>
      <c r="AD48" s="55">
        <f t="shared" si="83"/>
        <v>1300</v>
      </c>
      <c r="AE48" s="68"/>
      <c r="AF48" s="69" t="str">
        <f>E48</f>
        <v>Cyprinus carpio</v>
      </c>
      <c r="AG48" s="69" t="str">
        <f t="shared" si="84"/>
        <v>LC50</v>
      </c>
      <c r="AH48" s="70" t="str">
        <f>R48</f>
        <v>Acute</v>
      </c>
      <c r="AI48" s="70"/>
      <c r="AJ48" s="69">
        <f>VLOOKUP(SUM(Z48,AC48),Tables!$J$5:$K$12,2,FALSE)</f>
        <v>4</v>
      </c>
      <c r="AK48" s="69" t="str">
        <f>IF(AJ48=MIN($AJ$46:$AJ$50),"YES!!!","Reject")</f>
        <v>YES!!!</v>
      </c>
      <c r="AL48" s="69" t="str">
        <f>N48</f>
        <v>Mortality</v>
      </c>
      <c r="AM48" s="69" t="s">
        <v>75</v>
      </c>
      <c r="AN48" s="71">
        <f>P48</f>
        <v>48</v>
      </c>
      <c r="AO48" s="69" t="s">
        <v>76</v>
      </c>
      <c r="AQ48" s="72">
        <f t="shared" si="85"/>
        <v>1300</v>
      </c>
      <c r="AU48" s="73" t="s">
        <v>77</v>
      </c>
      <c r="BE48" s="73" t="s">
        <v>77</v>
      </c>
    </row>
    <row r="49" spans="1:74" s="69" customFormat="1" ht="14.25" customHeight="1" thickTop="1" thickBot="1" x14ac:dyDescent="0.25">
      <c r="A49" s="55" t="s">
        <v>111</v>
      </c>
      <c r="B49" s="55">
        <v>216438</v>
      </c>
      <c r="C49" s="56"/>
      <c r="D49" s="55" t="s">
        <v>60</v>
      </c>
      <c r="E49" s="57" t="s">
        <v>186</v>
      </c>
      <c r="F49" s="55" t="s">
        <v>180</v>
      </c>
      <c r="G49" s="55" t="s">
        <v>181</v>
      </c>
      <c r="H49" s="55" t="s">
        <v>178</v>
      </c>
      <c r="I49" s="55" t="s">
        <v>116</v>
      </c>
      <c r="J49" s="55" t="s">
        <v>94</v>
      </c>
      <c r="K49" s="68"/>
      <c r="L49" s="56" t="s">
        <v>117</v>
      </c>
      <c r="M49" s="55" t="s">
        <v>117</v>
      </c>
      <c r="N49" s="55" t="s">
        <v>117</v>
      </c>
      <c r="O49" s="55" t="s">
        <v>118</v>
      </c>
      <c r="P49" s="55">
        <v>96</v>
      </c>
      <c r="Q49" s="55" t="s">
        <v>119</v>
      </c>
      <c r="R49" s="55" t="s">
        <v>120</v>
      </c>
      <c r="S49" s="68"/>
      <c r="T49" s="55">
        <v>620000</v>
      </c>
      <c r="U49" s="55" t="s">
        <v>121</v>
      </c>
      <c r="V49" s="55" t="s">
        <v>122</v>
      </c>
      <c r="W49" s="55">
        <f>T49*V49</f>
        <v>620000</v>
      </c>
      <c r="X49" s="68"/>
      <c r="Y49" s="55" t="str">
        <f>O49</f>
        <v>LC50</v>
      </c>
      <c r="Z49" s="55">
        <f>VLOOKUP(Y49,Tables!$C$5:$D$23,2,FALSE)</f>
        <v>5</v>
      </c>
      <c r="AA49" s="55">
        <f t="shared" si="82"/>
        <v>124000</v>
      </c>
      <c r="AB49" s="55" t="str">
        <f>R49</f>
        <v>Acute</v>
      </c>
      <c r="AC49" s="55">
        <f>VLOOKUP(AB49,Tables!$C$27:$D$28,2,FALSE)</f>
        <v>2</v>
      </c>
      <c r="AD49" s="55">
        <f t="shared" si="83"/>
        <v>62000</v>
      </c>
      <c r="AE49" s="68"/>
      <c r="AF49" s="69" t="str">
        <f>E49</f>
        <v>Cyprinus carpio</v>
      </c>
      <c r="AG49" s="69" t="str">
        <f t="shared" si="84"/>
        <v>LC50</v>
      </c>
      <c r="AH49" s="70" t="str">
        <f>R49</f>
        <v>Acute</v>
      </c>
      <c r="AI49" s="70"/>
      <c r="AJ49" s="69">
        <f>VLOOKUP(SUM(Z49,AC49),Tables!$J$5:$K$12,2,FALSE)</f>
        <v>4</v>
      </c>
      <c r="AK49" s="69" t="str">
        <f t="shared" si="86"/>
        <v>YES!!!</v>
      </c>
      <c r="AL49" s="69" t="str">
        <f>N49</f>
        <v>Mortality</v>
      </c>
      <c r="AM49" s="69" t="s">
        <v>75</v>
      </c>
      <c r="AN49" s="71">
        <f>P49</f>
        <v>96</v>
      </c>
      <c r="AO49" s="69" t="s">
        <v>199</v>
      </c>
      <c r="AQ49" s="72">
        <f t="shared" si="85"/>
        <v>62000</v>
      </c>
      <c r="AR49" s="69">
        <f>GEOMEAN(AQ49:AQ50)</f>
        <v>8258.3291288250311</v>
      </c>
      <c r="AU49" s="73" t="s">
        <v>77</v>
      </c>
      <c r="BE49" s="73" t="s">
        <v>77</v>
      </c>
      <c r="BQ49" s="81"/>
      <c r="BR49" s="81"/>
      <c r="BS49" s="81"/>
      <c r="BT49" s="81"/>
      <c r="BU49" s="81"/>
      <c r="BV49" s="81"/>
    </row>
    <row r="50" spans="1:74" s="81" customFormat="1" ht="14.25" customHeight="1" thickTop="1" thickBot="1" x14ac:dyDescent="0.25">
      <c r="A50" s="55" t="s">
        <v>111</v>
      </c>
      <c r="B50" s="55">
        <v>213451</v>
      </c>
      <c r="C50" s="56"/>
      <c r="D50" s="55" t="s">
        <v>60</v>
      </c>
      <c r="E50" s="57" t="s">
        <v>186</v>
      </c>
      <c r="F50" s="55" t="s">
        <v>180</v>
      </c>
      <c r="G50" s="55" t="s">
        <v>181</v>
      </c>
      <c r="H50" s="55" t="s">
        <v>178</v>
      </c>
      <c r="I50" s="55" t="s">
        <v>116</v>
      </c>
      <c r="J50" s="55" t="s">
        <v>94</v>
      </c>
      <c r="K50" s="68"/>
      <c r="L50" s="56" t="s">
        <v>117</v>
      </c>
      <c r="M50" s="55" t="s">
        <v>117</v>
      </c>
      <c r="N50" s="55" t="s">
        <v>117</v>
      </c>
      <c r="O50" s="55" t="s">
        <v>118</v>
      </c>
      <c r="P50" s="55">
        <v>96</v>
      </c>
      <c r="Q50" s="55" t="s">
        <v>119</v>
      </c>
      <c r="R50" s="55" t="s">
        <v>120</v>
      </c>
      <c r="S50" s="68"/>
      <c r="T50" s="55">
        <v>11000</v>
      </c>
      <c r="U50" s="55" t="s">
        <v>121</v>
      </c>
      <c r="V50" s="55" t="s">
        <v>122</v>
      </c>
      <c r="W50" s="55">
        <f>T50*V50</f>
        <v>11000</v>
      </c>
      <c r="X50" s="68"/>
      <c r="Y50" s="55" t="str">
        <f>O50</f>
        <v>LC50</v>
      </c>
      <c r="Z50" s="55">
        <f>VLOOKUP(Y50,Tables!$C$5:$D$23,2,FALSE)</f>
        <v>5</v>
      </c>
      <c r="AA50" s="55">
        <f t="shared" si="82"/>
        <v>2200</v>
      </c>
      <c r="AB50" s="55" t="str">
        <f>R50</f>
        <v>Acute</v>
      </c>
      <c r="AC50" s="55">
        <f>VLOOKUP(AB50,Tables!$C$27:$D$28,2,FALSE)</f>
        <v>2</v>
      </c>
      <c r="AD50" s="55">
        <f t="shared" si="83"/>
        <v>1100</v>
      </c>
      <c r="AE50" s="68"/>
      <c r="AF50" s="69" t="str">
        <f>E50</f>
        <v>Cyprinus carpio</v>
      </c>
      <c r="AG50" s="69" t="str">
        <f t="shared" si="84"/>
        <v>LC50</v>
      </c>
      <c r="AH50" s="70" t="str">
        <f>R50</f>
        <v>Acute</v>
      </c>
      <c r="AI50" s="70"/>
      <c r="AJ50" s="69">
        <f>VLOOKUP(SUM(Z50,AC50),Tables!$J$5:$K$12,2,FALSE)</f>
        <v>4</v>
      </c>
      <c r="AK50" s="69" t="str">
        <f t="shared" si="86"/>
        <v>YES!!!</v>
      </c>
      <c r="AL50" s="69" t="str">
        <f>N50</f>
        <v>Mortality</v>
      </c>
      <c r="AM50" s="69" t="s">
        <v>75</v>
      </c>
      <c r="AN50" s="71">
        <f>P50</f>
        <v>96</v>
      </c>
      <c r="AO50" s="69" t="s">
        <v>199</v>
      </c>
      <c r="AP50" s="69"/>
      <c r="AQ50" s="72">
        <f t="shared" si="85"/>
        <v>1100</v>
      </c>
      <c r="AR50" s="69"/>
      <c r="AS50" s="69"/>
      <c r="AT50" s="69"/>
      <c r="AU50" s="73" t="s">
        <v>77</v>
      </c>
      <c r="AV50" s="69"/>
      <c r="AW50" s="69"/>
      <c r="AX50" s="69"/>
      <c r="AY50" s="69"/>
      <c r="AZ50" s="69"/>
      <c r="BA50" s="69"/>
      <c r="BB50" s="69"/>
      <c r="BC50" s="69"/>
      <c r="BD50" s="69"/>
      <c r="BE50" s="73" t="s">
        <v>77</v>
      </c>
      <c r="BF50" s="69"/>
      <c r="BG50" s="69"/>
      <c r="BH50" s="69"/>
      <c r="BI50" s="69"/>
      <c r="BJ50" s="69"/>
      <c r="BK50" s="69"/>
      <c r="BL50" s="69"/>
      <c r="BM50" s="69"/>
      <c r="BN50" s="69"/>
      <c r="BO50" s="69"/>
      <c r="BP50" s="69"/>
      <c r="BQ50" s="69"/>
      <c r="BR50" s="69"/>
      <c r="BS50" s="69"/>
      <c r="BT50" s="69"/>
      <c r="BU50" s="69"/>
      <c r="BV50" s="69"/>
    </row>
    <row r="51" spans="1:74" s="85" customFormat="1" ht="14.25" customHeight="1" thickTop="1" thickBot="1" x14ac:dyDescent="0.25">
      <c r="A51" s="76"/>
      <c r="B51" s="76"/>
      <c r="C51" s="77"/>
      <c r="D51" s="78"/>
      <c r="E51" s="79"/>
      <c r="F51" s="78"/>
      <c r="G51" s="78"/>
      <c r="H51" s="76"/>
      <c r="I51" s="76"/>
      <c r="J51" s="76"/>
      <c r="K51" s="68"/>
      <c r="L51" s="77"/>
      <c r="M51" s="76"/>
      <c r="N51" s="76"/>
      <c r="O51" s="76"/>
      <c r="P51" s="76"/>
      <c r="Q51" s="76"/>
      <c r="R51" s="76"/>
      <c r="S51" s="68"/>
      <c r="T51" s="76"/>
      <c r="U51" s="76"/>
      <c r="V51" s="76"/>
      <c r="W51" s="76"/>
      <c r="X51" s="68"/>
      <c r="Y51" s="68"/>
      <c r="Z51" s="68"/>
      <c r="AA51" s="76"/>
      <c r="AB51" s="68"/>
      <c r="AC51" s="68"/>
      <c r="AD51" s="76"/>
      <c r="AE51" s="68"/>
      <c r="AF51" s="80"/>
      <c r="AG51" s="80"/>
      <c r="AH51" s="78"/>
      <c r="AI51" s="78"/>
      <c r="AJ51" s="80"/>
      <c r="AK51" s="80"/>
      <c r="AL51" s="80"/>
      <c r="AM51" s="80"/>
      <c r="AN51" s="68"/>
      <c r="AO51" s="80"/>
      <c r="AP51" s="80"/>
      <c r="AQ51" s="76"/>
      <c r="AR51" s="80"/>
      <c r="AS51" s="80"/>
      <c r="AT51" s="80"/>
      <c r="AU51" s="80"/>
      <c r="AV51" s="81"/>
      <c r="AW51" s="81"/>
      <c r="AX51" s="82"/>
      <c r="AY51" s="80"/>
      <c r="AZ51" s="80"/>
      <c r="BA51" s="80"/>
      <c r="BB51" s="80"/>
      <c r="BC51" s="80"/>
      <c r="BD51" s="83"/>
      <c r="BE51" s="80"/>
      <c r="BF51" s="81"/>
      <c r="BG51" s="69"/>
      <c r="BH51" s="69"/>
      <c r="BI51" s="69"/>
      <c r="BJ51" s="69"/>
      <c r="BK51" s="69"/>
      <c r="BL51" s="69"/>
      <c r="BM51" s="69"/>
      <c r="BN51" s="69"/>
      <c r="BO51" s="69"/>
      <c r="BP51" s="69"/>
      <c r="BQ51" s="69"/>
      <c r="BR51" s="69"/>
      <c r="BS51" s="69"/>
      <c r="BT51" s="69"/>
      <c r="BU51" s="69"/>
      <c r="BV51" s="69"/>
    </row>
    <row r="52" spans="1:74" s="69" customFormat="1" ht="14.25" customHeight="1" thickTop="1" thickBot="1" x14ac:dyDescent="0.25">
      <c r="A52" s="55" t="s">
        <v>213</v>
      </c>
      <c r="B52" s="55" t="s">
        <v>214</v>
      </c>
      <c r="C52" s="56"/>
      <c r="D52" s="55" t="s">
        <v>60</v>
      </c>
      <c r="E52" s="57" t="s">
        <v>179</v>
      </c>
      <c r="F52" s="55" t="s">
        <v>180</v>
      </c>
      <c r="G52" s="55" t="s">
        <v>181</v>
      </c>
      <c r="H52" s="55" t="s">
        <v>178</v>
      </c>
      <c r="I52" s="55" t="s">
        <v>116</v>
      </c>
      <c r="J52" s="55" t="s">
        <v>215</v>
      </c>
      <c r="K52" s="68"/>
      <c r="L52" s="56" t="s">
        <v>126</v>
      </c>
      <c r="M52" s="55" t="s">
        <v>117</v>
      </c>
      <c r="N52" s="55" t="s">
        <v>117</v>
      </c>
      <c r="O52" s="55" t="s">
        <v>131</v>
      </c>
      <c r="P52" s="55">
        <v>21</v>
      </c>
      <c r="Q52" s="55" t="s">
        <v>71</v>
      </c>
      <c r="R52" s="55" t="s">
        <v>72</v>
      </c>
      <c r="S52" s="68"/>
      <c r="T52" s="55">
        <v>10</v>
      </c>
      <c r="U52" s="55" t="s">
        <v>73</v>
      </c>
      <c r="V52" s="55" t="s">
        <v>74</v>
      </c>
      <c r="W52" s="55">
        <f>T52*V52</f>
        <v>10000</v>
      </c>
      <c r="X52" s="68"/>
      <c r="Y52" s="55" t="str">
        <f>O52</f>
        <v>LOEC</v>
      </c>
      <c r="Z52" s="55">
        <f>VLOOKUP(Y52,Tables!$C$5:$D$23,2,FALSE)</f>
        <v>2.5</v>
      </c>
      <c r="AA52" s="55">
        <f t="shared" ref="AA52:AA55" si="87">W52/Z52</f>
        <v>4000</v>
      </c>
      <c r="AB52" s="55" t="str">
        <f>R52</f>
        <v>Chronic</v>
      </c>
      <c r="AC52" s="55">
        <f>VLOOKUP(AB52,Tables!$C$27:$D$28,2,FALSE)</f>
        <v>1</v>
      </c>
      <c r="AD52" s="55">
        <f t="shared" ref="AD52:AD55" si="88">AA52/AC52</f>
        <v>4000</v>
      </c>
      <c r="AE52" s="68"/>
      <c r="AF52" s="69" t="str">
        <f>E52</f>
        <v>Danio rerio</v>
      </c>
      <c r="AG52" s="69" t="str">
        <f t="shared" ref="AG52:AG55" si="89">Y52</f>
        <v>LOEC</v>
      </c>
      <c r="AH52" s="70" t="str">
        <f>R52</f>
        <v>Chronic</v>
      </c>
      <c r="AI52" s="70"/>
      <c r="AJ52" s="69">
        <f>VLOOKUP(SUM(Z52,AC52),Tables!$J$5:$K$12,2,FALSE)</f>
        <v>2</v>
      </c>
      <c r="AK52" s="69" t="str">
        <f>IF(AJ52=MIN($AJ$52:$AJ$55),"YES!!!","Reject")</f>
        <v>YES!!!</v>
      </c>
      <c r="AL52" s="70" t="str">
        <f t="shared" ref="AL52:AL53" si="90">N52</f>
        <v>Mortality</v>
      </c>
      <c r="AM52" s="69" t="s">
        <v>75</v>
      </c>
      <c r="AN52" s="72">
        <f t="shared" ref="AN52:AN53" si="91">P52</f>
        <v>21</v>
      </c>
      <c r="AO52" s="69" t="s">
        <v>76</v>
      </c>
      <c r="AQ52" s="72">
        <f t="shared" si="85"/>
        <v>4000</v>
      </c>
      <c r="AR52" s="69">
        <f>GEOMEAN(AQ52)</f>
        <v>4000</v>
      </c>
      <c r="AS52" s="69">
        <f>MIN(AR52)</f>
        <v>4000</v>
      </c>
      <c r="AT52" s="69">
        <f>MIN(AS52:AS55)</f>
        <v>4000</v>
      </c>
      <c r="AU52" s="73" t="s">
        <v>77</v>
      </c>
      <c r="AX52" s="69" t="str">
        <f>H52</f>
        <v>Fish</v>
      </c>
      <c r="AY52" s="69" t="str">
        <f>E52</f>
        <v>Danio rerio</v>
      </c>
      <c r="AZ52" s="69" t="str">
        <f>F52</f>
        <v>Chordata</v>
      </c>
      <c r="BA52" s="69" t="str">
        <f>G52</f>
        <v>Actinopterygii</v>
      </c>
      <c r="BB52" s="69" t="str">
        <f>I52</f>
        <v>Heterotroph</v>
      </c>
      <c r="BC52" s="69">
        <f>AJ52</f>
        <v>2</v>
      </c>
      <c r="BD52" s="69">
        <f>AT52</f>
        <v>4000</v>
      </c>
      <c r="BE52" s="73" t="s">
        <v>77</v>
      </c>
    </row>
    <row r="53" spans="1:74" s="69" customFormat="1" ht="14.25" customHeight="1" thickTop="1" thickBot="1" x14ac:dyDescent="0.25">
      <c r="A53" s="55" t="s">
        <v>213</v>
      </c>
      <c r="B53" s="55" t="s">
        <v>216</v>
      </c>
      <c r="C53" s="56"/>
      <c r="D53" s="55" t="s">
        <v>60</v>
      </c>
      <c r="E53" s="57" t="s">
        <v>179</v>
      </c>
      <c r="F53" s="55" t="s">
        <v>180</v>
      </c>
      <c r="G53" s="55" t="s">
        <v>181</v>
      </c>
      <c r="H53" s="55" t="s">
        <v>178</v>
      </c>
      <c r="I53" s="55" t="s">
        <v>116</v>
      </c>
      <c r="J53" s="55" t="s">
        <v>217</v>
      </c>
      <c r="K53" s="68"/>
      <c r="L53" s="56" t="s">
        <v>218</v>
      </c>
      <c r="M53" s="55" t="s">
        <v>135</v>
      </c>
      <c r="N53" s="55" t="s">
        <v>219</v>
      </c>
      <c r="O53" s="55" t="s">
        <v>131</v>
      </c>
      <c r="P53" s="55">
        <v>21</v>
      </c>
      <c r="Q53" s="55" t="s">
        <v>71</v>
      </c>
      <c r="R53" s="55" t="s">
        <v>72</v>
      </c>
      <c r="S53" s="68"/>
      <c r="T53" s="55">
        <v>10</v>
      </c>
      <c r="U53" s="55" t="s">
        <v>73</v>
      </c>
      <c r="V53" s="55" t="s">
        <v>74</v>
      </c>
      <c r="W53" s="55">
        <f>T53*V53</f>
        <v>10000</v>
      </c>
      <c r="X53" s="68"/>
      <c r="Y53" s="55" t="str">
        <f>O53</f>
        <v>LOEC</v>
      </c>
      <c r="Z53" s="55">
        <f>VLOOKUP(Y53,Tables!$C$5:$D$23,2,FALSE)</f>
        <v>2.5</v>
      </c>
      <c r="AA53" s="55">
        <f t="shared" si="87"/>
        <v>4000</v>
      </c>
      <c r="AB53" s="55" t="str">
        <f>R53</f>
        <v>Chronic</v>
      </c>
      <c r="AC53" s="55">
        <f>VLOOKUP(AB53,Tables!$C$27:$D$28,2,FALSE)</f>
        <v>1</v>
      </c>
      <c r="AD53" s="55">
        <f t="shared" si="88"/>
        <v>4000</v>
      </c>
      <c r="AE53" s="68"/>
      <c r="AF53" s="69" t="str">
        <f>E53</f>
        <v>Danio rerio</v>
      </c>
      <c r="AG53" s="69" t="str">
        <f t="shared" si="89"/>
        <v>LOEC</v>
      </c>
      <c r="AH53" s="70" t="str">
        <f>R53</f>
        <v>Chronic</v>
      </c>
      <c r="AI53" s="70"/>
      <c r="AJ53" s="69">
        <f>VLOOKUP(SUM(Z53,AC53),Tables!$J$5:$K$12,2,FALSE)</f>
        <v>2</v>
      </c>
      <c r="AK53" s="69" t="str">
        <f>IF(AJ53=MIN($AJ$52:$AJ$55),"YES!!!","Reject")</f>
        <v>YES!!!</v>
      </c>
      <c r="AL53" s="70" t="str">
        <f t="shared" si="90"/>
        <v>Egg Hatching Success</v>
      </c>
      <c r="AM53" s="69" t="s">
        <v>137</v>
      </c>
      <c r="AN53" s="72">
        <f t="shared" si="91"/>
        <v>21</v>
      </c>
      <c r="AO53" s="69" t="s">
        <v>138</v>
      </c>
      <c r="AQ53" s="72">
        <f t="shared" si="85"/>
        <v>4000</v>
      </c>
      <c r="AR53" s="69">
        <f>GEOMEAN(AQ53)</f>
        <v>4000</v>
      </c>
      <c r="AS53" s="69">
        <f>MIN(AR53)</f>
        <v>4000</v>
      </c>
      <c r="AU53" s="73" t="s">
        <v>77</v>
      </c>
      <c r="BE53" s="73" t="s">
        <v>77</v>
      </c>
      <c r="BF53" s="81"/>
    </row>
    <row r="54" spans="1:74" s="69" customFormat="1" ht="14.25" customHeight="1" thickTop="1" thickBot="1" x14ac:dyDescent="0.25">
      <c r="A54" s="55" t="s">
        <v>213</v>
      </c>
      <c r="B54" s="55" t="s">
        <v>220</v>
      </c>
      <c r="C54" s="56"/>
      <c r="D54" s="55" t="s">
        <v>60</v>
      </c>
      <c r="E54" s="57" t="s">
        <v>179</v>
      </c>
      <c r="F54" s="55" t="s">
        <v>180</v>
      </c>
      <c r="G54" s="55" t="s">
        <v>181</v>
      </c>
      <c r="H54" s="55" t="s">
        <v>178</v>
      </c>
      <c r="I54" s="55" t="s">
        <v>116</v>
      </c>
      <c r="J54" s="55" t="s">
        <v>221</v>
      </c>
      <c r="K54" s="68"/>
      <c r="L54" s="56" t="s">
        <v>222</v>
      </c>
      <c r="M54" s="55" t="s">
        <v>135</v>
      </c>
      <c r="N54" s="55" t="s">
        <v>223</v>
      </c>
      <c r="O54" s="55" t="s">
        <v>131</v>
      </c>
      <c r="P54" s="55">
        <v>10</v>
      </c>
      <c r="Q54" s="55" t="s">
        <v>71</v>
      </c>
      <c r="R54" s="55" t="s">
        <v>120</v>
      </c>
      <c r="S54" s="68"/>
      <c r="T54" s="55">
        <v>10</v>
      </c>
      <c r="U54" s="55" t="s">
        <v>73</v>
      </c>
      <c r="V54" s="55" t="s">
        <v>74</v>
      </c>
      <c r="W54" s="55">
        <f>T54*V54</f>
        <v>10000</v>
      </c>
      <c r="X54" s="68"/>
      <c r="Y54" s="55" t="str">
        <f>O54</f>
        <v>LOEC</v>
      </c>
      <c r="Z54" s="55">
        <f>VLOOKUP(Y54,Tables!$C$5:$D$23,2,FALSE)</f>
        <v>2.5</v>
      </c>
      <c r="AA54" s="55">
        <f t="shared" si="87"/>
        <v>4000</v>
      </c>
      <c r="AB54" s="55" t="str">
        <f>R54</f>
        <v>Acute</v>
      </c>
      <c r="AC54" s="55">
        <f>VLOOKUP(AB54,Tables!$C$27:$D$28,2,FALSE)</f>
        <v>2</v>
      </c>
      <c r="AD54" s="55">
        <f t="shared" si="88"/>
        <v>2000</v>
      </c>
      <c r="AE54" s="68"/>
      <c r="AF54" s="69" t="str">
        <f>E54</f>
        <v>Danio rerio</v>
      </c>
      <c r="AG54" s="69" t="str">
        <f t="shared" si="89"/>
        <v>LOEC</v>
      </c>
      <c r="AH54" s="70" t="str">
        <f>R54</f>
        <v>Acute</v>
      </c>
      <c r="AI54" s="70"/>
      <c r="AJ54" s="69" t="str">
        <f>VLOOKUP(SUM(Z54,AC54),Tables!$J$5:$K$12,2,FALSE)</f>
        <v>Do Not Use</v>
      </c>
      <c r="AK54" s="69" t="str">
        <f>IF(AJ54=MIN($AJ$52:$AJ$55),"YES!!!","Reject")</f>
        <v>Reject</v>
      </c>
      <c r="AN54" s="71"/>
      <c r="AQ54" s="71"/>
      <c r="AU54" s="73" t="s">
        <v>77</v>
      </c>
      <c r="BE54" s="73" t="s">
        <v>77</v>
      </c>
      <c r="BF54" s="85"/>
    </row>
    <row r="55" spans="1:74" s="69" customFormat="1" ht="14.25" customHeight="1" thickTop="1" thickBot="1" x14ac:dyDescent="0.25">
      <c r="A55" s="55" t="s">
        <v>213</v>
      </c>
      <c r="B55" s="55" t="s">
        <v>224</v>
      </c>
      <c r="C55" s="56"/>
      <c r="D55" s="55" t="s">
        <v>60</v>
      </c>
      <c r="E55" s="57" t="s">
        <v>179</v>
      </c>
      <c r="F55" s="55" t="s">
        <v>180</v>
      </c>
      <c r="G55" s="55" t="s">
        <v>181</v>
      </c>
      <c r="H55" s="55" t="s">
        <v>178</v>
      </c>
      <c r="I55" s="55" t="s">
        <v>116</v>
      </c>
      <c r="J55" s="55" t="s">
        <v>221</v>
      </c>
      <c r="K55" s="68"/>
      <c r="L55" s="56" t="s">
        <v>225</v>
      </c>
      <c r="M55" s="55" t="s">
        <v>135</v>
      </c>
      <c r="N55" s="55" t="s">
        <v>226</v>
      </c>
      <c r="O55" s="55" t="s">
        <v>131</v>
      </c>
      <c r="P55" s="55">
        <v>21</v>
      </c>
      <c r="Q55" s="55" t="s">
        <v>71</v>
      </c>
      <c r="R55" s="55" t="s">
        <v>72</v>
      </c>
      <c r="S55" s="68"/>
      <c r="T55" s="55">
        <v>10</v>
      </c>
      <c r="U55" s="55" t="s">
        <v>73</v>
      </c>
      <c r="V55" s="55" t="s">
        <v>74</v>
      </c>
      <c r="W55" s="55">
        <f>T55*V55</f>
        <v>10000</v>
      </c>
      <c r="X55" s="68"/>
      <c r="Y55" s="55" t="str">
        <f>O55</f>
        <v>LOEC</v>
      </c>
      <c r="Z55" s="55">
        <f>VLOOKUP(Y55,Tables!$C$5:$D$23,2,FALSE)</f>
        <v>2.5</v>
      </c>
      <c r="AA55" s="55">
        <f t="shared" si="87"/>
        <v>4000</v>
      </c>
      <c r="AB55" s="55" t="str">
        <f>R55</f>
        <v>Chronic</v>
      </c>
      <c r="AC55" s="55">
        <f>VLOOKUP(AB55,Tables!$C$27:$D$28,2,FALSE)</f>
        <v>1</v>
      </c>
      <c r="AD55" s="55">
        <f t="shared" si="88"/>
        <v>4000</v>
      </c>
      <c r="AE55" s="68"/>
      <c r="AF55" s="69" t="str">
        <f>E55</f>
        <v>Danio rerio</v>
      </c>
      <c r="AG55" s="69" t="str">
        <f t="shared" si="89"/>
        <v>LOEC</v>
      </c>
      <c r="AH55" s="70" t="str">
        <f>R55</f>
        <v>Chronic</v>
      </c>
      <c r="AI55" s="70"/>
      <c r="AJ55" s="69">
        <f>VLOOKUP(SUM(Z55,AC55),Tables!$J$5:$K$12,2,FALSE)</f>
        <v>2</v>
      </c>
      <c r="AK55" s="69" t="str">
        <f>IF(AJ55=MIN($AJ$52:$AJ$55),"YES!!!","Reject")</f>
        <v>YES!!!</v>
      </c>
      <c r="AL55" s="70" t="str">
        <f>N55</f>
        <v>Number eggs/female/day</v>
      </c>
      <c r="AM55" s="69" t="s">
        <v>211</v>
      </c>
      <c r="AN55" s="72">
        <f>P55</f>
        <v>21</v>
      </c>
      <c r="AO55" s="69" t="s">
        <v>212</v>
      </c>
      <c r="AQ55" s="72">
        <f t="shared" si="85"/>
        <v>4000</v>
      </c>
      <c r="AR55" s="69">
        <f>GEOMEAN(AQ55)</f>
        <v>4000</v>
      </c>
      <c r="AS55" s="69">
        <f>MIN(AR55)</f>
        <v>4000</v>
      </c>
      <c r="AU55" s="73" t="s">
        <v>77</v>
      </c>
      <c r="BE55" s="73" t="s">
        <v>77</v>
      </c>
      <c r="BF55" s="85"/>
    </row>
    <row r="56" spans="1:74" s="69" customFormat="1" ht="14.25" customHeight="1" thickTop="1" thickBot="1" x14ac:dyDescent="0.25">
      <c r="A56" s="76"/>
      <c r="B56" s="76"/>
      <c r="C56" s="77"/>
      <c r="D56" s="78"/>
      <c r="E56" s="79"/>
      <c r="F56" s="78"/>
      <c r="G56" s="78"/>
      <c r="H56" s="76"/>
      <c r="I56" s="76"/>
      <c r="J56" s="76"/>
      <c r="K56" s="68"/>
      <c r="L56" s="77"/>
      <c r="M56" s="76"/>
      <c r="N56" s="76"/>
      <c r="O56" s="76"/>
      <c r="P56" s="76"/>
      <c r="Q56" s="76"/>
      <c r="R56" s="76"/>
      <c r="S56" s="68"/>
      <c r="T56" s="76"/>
      <c r="U56" s="76"/>
      <c r="V56" s="76"/>
      <c r="W56" s="76"/>
      <c r="X56" s="68"/>
      <c r="Y56" s="68"/>
      <c r="Z56" s="68"/>
      <c r="AA56" s="68"/>
      <c r="AB56" s="68"/>
      <c r="AC56" s="68"/>
      <c r="AD56" s="68"/>
      <c r="AE56" s="68"/>
      <c r="AF56" s="80"/>
      <c r="AG56" s="80"/>
      <c r="AH56" s="80"/>
      <c r="AI56" s="80"/>
      <c r="AJ56" s="80"/>
      <c r="AK56" s="80"/>
      <c r="AL56" s="80"/>
      <c r="AM56" s="80"/>
      <c r="AN56" s="68"/>
      <c r="AO56" s="80"/>
      <c r="AP56" s="80"/>
      <c r="AQ56" s="68"/>
      <c r="AR56" s="80"/>
      <c r="AS56" s="80"/>
      <c r="AT56" s="80"/>
      <c r="AU56" s="80"/>
      <c r="AV56" s="81"/>
      <c r="AW56" s="81"/>
      <c r="AX56" s="82"/>
      <c r="AY56" s="80"/>
      <c r="AZ56" s="80"/>
      <c r="BA56" s="80"/>
      <c r="BB56" s="80"/>
      <c r="BC56" s="80"/>
      <c r="BD56" s="83"/>
      <c r="BE56" s="80"/>
      <c r="BF56" s="85"/>
    </row>
    <row r="57" spans="1:74" s="69" customFormat="1" ht="14.25" customHeight="1" thickTop="1" thickBot="1" x14ac:dyDescent="0.25">
      <c r="A57" s="55">
        <v>13703</v>
      </c>
      <c r="B57" s="55" t="s">
        <v>227</v>
      </c>
      <c r="C57" s="56"/>
      <c r="D57" s="55" t="s">
        <v>60</v>
      </c>
      <c r="E57" s="57" t="s">
        <v>163</v>
      </c>
      <c r="F57" s="55" t="s">
        <v>113</v>
      </c>
      <c r="G57" s="55" t="s">
        <v>114</v>
      </c>
      <c r="H57" s="55" t="s">
        <v>154</v>
      </c>
      <c r="I57" s="55" t="s">
        <v>116</v>
      </c>
      <c r="J57" s="55" t="s">
        <v>228</v>
      </c>
      <c r="K57" s="68"/>
      <c r="L57" s="56" t="s">
        <v>229</v>
      </c>
      <c r="M57" s="55" t="s">
        <v>117</v>
      </c>
      <c r="N57" s="55" t="s">
        <v>117</v>
      </c>
      <c r="O57" s="55" t="s">
        <v>103</v>
      </c>
      <c r="P57" s="55">
        <v>48</v>
      </c>
      <c r="Q57" s="55" t="s">
        <v>119</v>
      </c>
      <c r="R57" s="55" t="s">
        <v>120</v>
      </c>
      <c r="S57" s="68"/>
      <c r="T57" s="58">
        <v>100</v>
      </c>
      <c r="U57" s="55" t="s">
        <v>97</v>
      </c>
      <c r="V57" s="55" t="s">
        <v>74</v>
      </c>
      <c r="W57" s="55">
        <f>T57*V57</f>
        <v>100000</v>
      </c>
      <c r="X57" s="68"/>
      <c r="Y57" s="55" t="str">
        <f>O57</f>
        <v>NOEL</v>
      </c>
      <c r="Z57" s="55">
        <f>VLOOKUP(Y57,Tables!$C$5:$D$23,2,FALSE)</f>
        <v>1</v>
      </c>
      <c r="AA57" s="55">
        <f>W57/Z57</f>
        <v>100000</v>
      </c>
      <c r="AB57" s="55" t="str">
        <f>R57</f>
        <v>Acute</v>
      </c>
      <c r="AC57" s="55">
        <f>VLOOKUP(AB57,Tables!$C$27:$D$28,2,FALSE)</f>
        <v>2</v>
      </c>
      <c r="AD57" s="55">
        <f>AA57/AC57</f>
        <v>50000</v>
      </c>
      <c r="AE57" s="68"/>
      <c r="AF57" s="69" t="str">
        <f>E57</f>
        <v>Daphnia magna</v>
      </c>
      <c r="AG57" s="69" t="str">
        <f>Y57</f>
        <v>NOEL</v>
      </c>
      <c r="AH57" s="70" t="str">
        <f>R57</f>
        <v>Acute</v>
      </c>
      <c r="AI57" s="70"/>
      <c r="AJ57" s="69" t="str">
        <f>VLOOKUP(SUM(Z57,AC57),Tables!$J$5:$K$12,2,FALSE)</f>
        <v>Do Not Use</v>
      </c>
      <c r="AK57" s="69" t="str">
        <f t="shared" ref="AK57:AK77" si="92">IF(AJ57=MIN($AJ$57:$AJ$77),"YES!!!","Reject")</f>
        <v>Reject</v>
      </c>
      <c r="AN57" s="71"/>
      <c r="AQ57" s="72"/>
      <c r="AU57" s="73" t="s">
        <v>77</v>
      </c>
      <c r="BE57" s="73" t="s">
        <v>77</v>
      </c>
      <c r="BF57" s="85"/>
    </row>
    <row r="58" spans="1:74" s="81" customFormat="1" ht="14.25" customHeight="1" thickTop="1" thickBot="1" x14ac:dyDescent="0.25">
      <c r="A58" s="55">
        <v>13703</v>
      </c>
      <c r="B58" s="55" t="s">
        <v>227</v>
      </c>
      <c r="C58" s="56"/>
      <c r="D58" s="55" t="s">
        <v>60</v>
      </c>
      <c r="E58" s="57" t="s">
        <v>163</v>
      </c>
      <c r="F58" s="55" t="s">
        <v>113</v>
      </c>
      <c r="G58" s="55" t="s">
        <v>114</v>
      </c>
      <c r="H58" s="55" t="s">
        <v>154</v>
      </c>
      <c r="I58" s="55" t="s">
        <v>116</v>
      </c>
      <c r="J58" s="55" t="s">
        <v>228</v>
      </c>
      <c r="K58" s="68"/>
      <c r="L58" s="56" t="s">
        <v>229</v>
      </c>
      <c r="M58" s="55" t="s">
        <v>117</v>
      </c>
      <c r="N58" s="55" t="s">
        <v>117</v>
      </c>
      <c r="O58" s="55" t="s">
        <v>70</v>
      </c>
      <c r="P58" s="55">
        <v>48</v>
      </c>
      <c r="Q58" s="55" t="s">
        <v>119</v>
      </c>
      <c r="R58" s="55" t="s">
        <v>120</v>
      </c>
      <c r="S58" s="68"/>
      <c r="T58" s="58">
        <v>134</v>
      </c>
      <c r="U58" s="55" t="s">
        <v>97</v>
      </c>
      <c r="V58" s="55" t="s">
        <v>74</v>
      </c>
      <c r="W58" s="55">
        <f>T58*V58</f>
        <v>134000</v>
      </c>
      <c r="X58" s="68"/>
      <c r="Y58" s="55" t="str">
        <f>O58</f>
        <v>EC50</v>
      </c>
      <c r="Z58" s="55">
        <f>VLOOKUP(Y58,Tables!$C$5:$D$23,2,FALSE)</f>
        <v>5</v>
      </c>
      <c r="AA58" s="55">
        <f>W58/Z58</f>
        <v>26800</v>
      </c>
      <c r="AB58" s="55" t="str">
        <f>R58</f>
        <v>Acute</v>
      </c>
      <c r="AC58" s="55">
        <f>VLOOKUP(AB58,Tables!$C$27:$D$28,2,FALSE)</f>
        <v>2</v>
      </c>
      <c r="AD58" s="55">
        <f>AA58/AC58</f>
        <v>13400</v>
      </c>
      <c r="AE58" s="68"/>
      <c r="AF58" s="69" t="str">
        <f>E58</f>
        <v>Daphnia magna</v>
      </c>
      <c r="AG58" s="69" t="str">
        <f>Y58</f>
        <v>EC50</v>
      </c>
      <c r="AH58" s="70" t="str">
        <f>R58</f>
        <v>Acute</v>
      </c>
      <c r="AI58" s="70"/>
      <c r="AJ58" s="69">
        <f>VLOOKUP(SUM(Z58,AC58),Tables!$J$5:$K$12,2,FALSE)</f>
        <v>4</v>
      </c>
      <c r="AK58" s="69" t="str">
        <f t="shared" si="92"/>
        <v>Reject</v>
      </c>
      <c r="AL58" s="69"/>
      <c r="AM58" s="69"/>
      <c r="AN58" s="71"/>
      <c r="AO58" s="69"/>
      <c r="AP58" s="69"/>
      <c r="AQ58" s="72"/>
      <c r="AR58" s="69"/>
      <c r="AS58" s="69"/>
      <c r="AT58" s="69"/>
      <c r="AU58" s="73" t="s">
        <v>77</v>
      </c>
      <c r="AV58" s="69"/>
      <c r="AW58" s="69"/>
      <c r="AX58" s="69"/>
      <c r="AY58" s="69"/>
      <c r="AZ58" s="69"/>
      <c r="BA58" s="69"/>
      <c r="BB58" s="69"/>
      <c r="BC58" s="69"/>
      <c r="BD58" s="69"/>
      <c r="BE58" s="73" t="s">
        <v>77</v>
      </c>
      <c r="BF58" s="85"/>
      <c r="BG58" s="69"/>
      <c r="BH58" s="69"/>
      <c r="BI58" s="69"/>
      <c r="BJ58" s="69"/>
      <c r="BK58" s="69"/>
      <c r="BL58" s="69"/>
      <c r="BM58" s="69"/>
      <c r="BN58" s="69"/>
      <c r="BO58" s="69"/>
      <c r="BP58" s="69"/>
    </row>
    <row r="59" spans="1:74" s="81" customFormat="1" ht="14.25" customHeight="1" thickTop="1" thickBot="1" x14ac:dyDescent="0.25">
      <c r="A59" s="55">
        <v>12293</v>
      </c>
      <c r="B59" s="55" t="s">
        <v>227</v>
      </c>
      <c r="C59" s="56"/>
      <c r="D59" s="55" t="s">
        <v>60</v>
      </c>
      <c r="E59" s="57" t="s">
        <v>163</v>
      </c>
      <c r="F59" s="55" t="s">
        <v>113</v>
      </c>
      <c r="G59" s="55" t="s">
        <v>114</v>
      </c>
      <c r="H59" s="55" t="s">
        <v>154</v>
      </c>
      <c r="I59" s="55" t="s">
        <v>116</v>
      </c>
      <c r="J59" s="55" t="s">
        <v>167</v>
      </c>
      <c r="K59" s="68"/>
      <c r="L59" s="56" t="s">
        <v>229</v>
      </c>
      <c r="M59" s="55" t="s">
        <v>117</v>
      </c>
      <c r="N59" s="55" t="s">
        <v>230</v>
      </c>
      <c r="O59" s="55" t="s">
        <v>103</v>
      </c>
      <c r="P59" s="55">
        <v>21</v>
      </c>
      <c r="Q59" s="55" t="s">
        <v>231</v>
      </c>
      <c r="R59" s="55" t="s">
        <v>72</v>
      </c>
      <c r="S59" s="68"/>
      <c r="T59" s="58">
        <v>50</v>
      </c>
      <c r="U59" s="55" t="s">
        <v>97</v>
      </c>
      <c r="V59" s="55" t="s">
        <v>74</v>
      </c>
      <c r="W59" s="55">
        <f>T59*V59</f>
        <v>50000</v>
      </c>
      <c r="X59" s="68"/>
      <c r="Y59" s="55" t="str">
        <f>O59</f>
        <v>NOEL</v>
      </c>
      <c r="Z59" s="55">
        <f>VLOOKUP(Y59,Tables!$C$5:$D$23,2,FALSE)</f>
        <v>1</v>
      </c>
      <c r="AA59" s="55">
        <f>W59/Z59</f>
        <v>50000</v>
      </c>
      <c r="AB59" s="55" t="str">
        <f>R59</f>
        <v>Chronic</v>
      </c>
      <c r="AC59" s="55">
        <f>VLOOKUP(AB59,Tables!$C$27:$D$28,2,FALSE)</f>
        <v>1</v>
      </c>
      <c r="AD59" s="55">
        <f>AA59/AC59</f>
        <v>50000</v>
      </c>
      <c r="AE59" s="68"/>
      <c r="AF59" s="69" t="str">
        <f>E59</f>
        <v>Daphnia magna</v>
      </c>
      <c r="AG59" s="69" t="str">
        <f>Y59</f>
        <v>NOEL</v>
      </c>
      <c r="AH59" s="70" t="str">
        <f>R59</f>
        <v>Chronic</v>
      </c>
      <c r="AI59" s="85"/>
      <c r="AJ59" s="69">
        <f>VLOOKUP(SUM(Z59,AC59),Tables!$J$5:$K$12,2,FALSE)</f>
        <v>1</v>
      </c>
      <c r="AK59" s="69" t="str">
        <f t="shared" si="92"/>
        <v>YES!!!</v>
      </c>
      <c r="AL59" s="69" t="str">
        <f>N59</f>
        <v>Immobility</v>
      </c>
      <c r="AM59" s="85" t="s">
        <v>75</v>
      </c>
      <c r="AN59" s="72">
        <f>P59</f>
        <v>21</v>
      </c>
      <c r="AO59" s="69" t="s">
        <v>76</v>
      </c>
      <c r="AP59" s="85"/>
      <c r="AQ59" s="71">
        <f>AD59</f>
        <v>50000</v>
      </c>
      <c r="AR59" s="69">
        <f>GEOMEAN(AQ59)</f>
        <v>50000</v>
      </c>
      <c r="AS59" s="69">
        <f>MIN(AR59:AR64)</f>
        <v>1350</v>
      </c>
      <c r="AT59" s="69">
        <f>MIN(AS59:AS77)</f>
        <v>450</v>
      </c>
      <c r="AU59" s="73" t="s">
        <v>77</v>
      </c>
      <c r="AV59" s="69"/>
      <c r="AW59" s="69"/>
      <c r="AX59" s="69" t="str">
        <f>H59</f>
        <v>Macroinvertebrate</v>
      </c>
      <c r="AY59" s="69" t="str">
        <f>E59</f>
        <v>Daphnia magna</v>
      </c>
      <c r="AZ59" s="69" t="str">
        <f>F59</f>
        <v>Arthropoda</v>
      </c>
      <c r="BA59" s="69" t="str">
        <f>G59</f>
        <v>Branchiopoda</v>
      </c>
      <c r="BB59" s="69" t="str">
        <f>I59</f>
        <v>Heterotroph</v>
      </c>
      <c r="BC59" s="69">
        <f>AJ59</f>
        <v>1</v>
      </c>
      <c r="BD59" s="69">
        <f>AT59</f>
        <v>450</v>
      </c>
      <c r="BE59" s="73" t="s">
        <v>77</v>
      </c>
      <c r="BF59" s="85"/>
      <c r="BG59" s="69"/>
      <c r="BH59" s="69"/>
      <c r="BI59" s="69"/>
      <c r="BJ59" s="69"/>
      <c r="BK59" s="69"/>
      <c r="BL59" s="69"/>
      <c r="BM59" s="69"/>
      <c r="BN59" s="69"/>
      <c r="BO59" s="69"/>
      <c r="BP59" s="69"/>
    </row>
    <row r="60" spans="1:74" s="69" customFormat="1" ht="14.25" customHeight="1" thickTop="1" thickBot="1" x14ac:dyDescent="0.25">
      <c r="A60" s="55">
        <v>12293</v>
      </c>
      <c r="B60" s="55" t="s">
        <v>232</v>
      </c>
      <c r="C60" s="56"/>
      <c r="D60" s="55" t="s">
        <v>60</v>
      </c>
      <c r="E60" s="57" t="s">
        <v>163</v>
      </c>
      <c r="F60" s="55" t="s">
        <v>113</v>
      </c>
      <c r="G60" s="55" t="s">
        <v>114</v>
      </c>
      <c r="H60" s="55" t="s">
        <v>154</v>
      </c>
      <c r="I60" s="55" t="s">
        <v>116</v>
      </c>
      <c r="J60" s="55" t="s">
        <v>167</v>
      </c>
      <c r="K60" s="68"/>
      <c r="L60" s="56" t="s">
        <v>229</v>
      </c>
      <c r="M60" s="55" t="s">
        <v>117</v>
      </c>
      <c r="N60" s="55" t="s">
        <v>230</v>
      </c>
      <c r="O60" s="55" t="s">
        <v>131</v>
      </c>
      <c r="P60" s="55">
        <v>21</v>
      </c>
      <c r="Q60" s="55" t="s">
        <v>231</v>
      </c>
      <c r="R60" s="55" t="s">
        <v>72</v>
      </c>
      <c r="S60" s="68"/>
      <c r="T60" s="58">
        <v>96</v>
      </c>
      <c r="U60" s="55" t="s">
        <v>97</v>
      </c>
      <c r="V60" s="55" t="s">
        <v>74</v>
      </c>
      <c r="W60" s="55">
        <f>T60*V60</f>
        <v>96000</v>
      </c>
      <c r="X60" s="68"/>
      <c r="Y60" s="55" t="str">
        <f>O60</f>
        <v>LOEC</v>
      </c>
      <c r="Z60" s="55">
        <f>VLOOKUP(Y60,Tables!$C$5:$D$23,2,FALSE)</f>
        <v>2.5</v>
      </c>
      <c r="AA60" s="55">
        <f>W60/Z60</f>
        <v>38400</v>
      </c>
      <c r="AB60" s="55" t="str">
        <f>R60</f>
        <v>Chronic</v>
      </c>
      <c r="AC60" s="55">
        <f>VLOOKUP(AB60,Tables!$C$27:$D$28,2,FALSE)</f>
        <v>1</v>
      </c>
      <c r="AD60" s="55">
        <f>AA60/AC60</f>
        <v>38400</v>
      </c>
      <c r="AE60" s="68"/>
      <c r="AF60" s="69" t="str">
        <f>E60</f>
        <v>Daphnia magna</v>
      </c>
      <c r="AG60" s="69" t="str">
        <f>Y60</f>
        <v>LOEC</v>
      </c>
      <c r="AH60" s="70" t="str">
        <f>R60</f>
        <v>Chronic</v>
      </c>
      <c r="AI60" s="85"/>
      <c r="AJ60" s="69">
        <f>VLOOKUP(SUM(Z60,AC60),Tables!$J$5:$K$12,2,FALSE)</f>
        <v>2</v>
      </c>
      <c r="AK60" s="69" t="str">
        <f t="shared" si="92"/>
        <v>Reject</v>
      </c>
      <c r="AL60" s="85"/>
      <c r="AM60" s="85"/>
      <c r="AN60" s="85"/>
      <c r="AO60" s="85"/>
      <c r="AP60" s="85"/>
      <c r="AQ60" s="85"/>
      <c r="AR60" s="85"/>
      <c r="AS60" s="85"/>
      <c r="AT60" s="85"/>
      <c r="AU60" s="73" t="s">
        <v>77</v>
      </c>
      <c r="AV60" s="85"/>
      <c r="AW60" s="85"/>
      <c r="AX60" s="85"/>
      <c r="AY60" s="85"/>
      <c r="AZ60" s="85"/>
      <c r="BA60" s="85"/>
      <c r="BB60" s="85"/>
      <c r="BC60" s="85"/>
      <c r="BD60" s="85"/>
      <c r="BE60" s="73" t="s">
        <v>77</v>
      </c>
      <c r="BF60" s="85"/>
      <c r="BQ60" s="88"/>
      <c r="BR60" s="88"/>
      <c r="BS60" s="88"/>
      <c r="BT60" s="88"/>
      <c r="BU60" s="88"/>
      <c r="BV60" s="88"/>
    </row>
    <row r="61" spans="1:74" s="69" customFormat="1" ht="14.25" customHeight="1" thickTop="1" thickBot="1" x14ac:dyDescent="0.25">
      <c r="A61" s="55" t="s">
        <v>233</v>
      </c>
      <c r="B61" s="55" t="s">
        <v>234</v>
      </c>
      <c r="C61" s="56"/>
      <c r="D61" s="55" t="s">
        <v>60</v>
      </c>
      <c r="E61" s="57" t="s">
        <v>163</v>
      </c>
      <c r="F61" s="55" t="s">
        <v>113</v>
      </c>
      <c r="G61" s="55" t="s">
        <v>114</v>
      </c>
      <c r="H61" s="55" t="s">
        <v>154</v>
      </c>
      <c r="I61" s="55" t="s">
        <v>116</v>
      </c>
      <c r="J61" s="55" t="s">
        <v>235</v>
      </c>
      <c r="K61" s="68"/>
      <c r="L61" s="56" t="s">
        <v>236</v>
      </c>
      <c r="M61" s="55" t="s">
        <v>117</v>
      </c>
      <c r="N61" s="55" t="s">
        <v>230</v>
      </c>
      <c r="O61" s="55" t="s">
        <v>70</v>
      </c>
      <c r="P61" s="55">
        <v>48</v>
      </c>
      <c r="Q61" s="55" t="s">
        <v>119</v>
      </c>
      <c r="R61" s="55" t="s">
        <v>120</v>
      </c>
      <c r="S61" s="68"/>
      <c r="T61" s="55">
        <v>31</v>
      </c>
      <c r="U61" s="55" t="s">
        <v>73</v>
      </c>
      <c r="V61" s="55" t="s">
        <v>74</v>
      </c>
      <c r="W61" s="55">
        <f t="shared" ref="W61:W77" si="93">T61*V61</f>
        <v>31000</v>
      </c>
      <c r="X61" s="68"/>
      <c r="Y61" s="55" t="str">
        <f t="shared" ref="Y61:Y77" si="94">O61</f>
        <v>EC50</v>
      </c>
      <c r="Z61" s="55">
        <f>VLOOKUP(Y61,Tables!$C$5:$D$23,2,FALSE)</f>
        <v>5</v>
      </c>
      <c r="AA61" s="55">
        <f t="shared" ref="AA61:AA77" si="95">W61/Z61</f>
        <v>6200</v>
      </c>
      <c r="AB61" s="55" t="str">
        <f t="shared" ref="AB61:AB77" si="96">R61</f>
        <v>Acute</v>
      </c>
      <c r="AC61" s="55">
        <f>VLOOKUP(AB61,Tables!$C$27:$D$28,2,FALSE)</f>
        <v>2</v>
      </c>
      <c r="AD61" s="55">
        <f t="shared" ref="AD61:AD77" si="97">AA61/AC61</f>
        <v>3100</v>
      </c>
      <c r="AE61" s="68"/>
      <c r="AF61" s="69" t="str">
        <f t="shared" ref="AF61:AF77" si="98">E61</f>
        <v>Daphnia magna</v>
      </c>
      <c r="AG61" s="69" t="str">
        <f t="shared" ref="AG61:AG77" si="99">Y61</f>
        <v>EC50</v>
      </c>
      <c r="AH61" s="70" t="str">
        <f t="shared" ref="AH61:AH77" si="100">R61</f>
        <v>Acute</v>
      </c>
      <c r="AI61" s="70"/>
      <c r="AJ61" s="69">
        <f>VLOOKUP(SUM(Z61,AC61),Tables!$J$5:$K$12,2,FALSE)</f>
        <v>4</v>
      </c>
      <c r="AK61" s="69" t="str">
        <f t="shared" si="92"/>
        <v>Reject</v>
      </c>
      <c r="AM61" s="85"/>
      <c r="AN61" s="71"/>
      <c r="AP61" s="85"/>
      <c r="AQ61" s="72"/>
      <c r="AR61" s="85"/>
      <c r="AS61" s="85"/>
      <c r="AT61" s="85"/>
      <c r="AU61" s="73" t="s">
        <v>77</v>
      </c>
      <c r="AV61" s="85"/>
      <c r="AW61" s="85"/>
      <c r="AX61" s="85"/>
      <c r="AY61" s="85"/>
      <c r="AZ61" s="85"/>
      <c r="BA61" s="85"/>
      <c r="BB61" s="85"/>
      <c r="BC61" s="85"/>
      <c r="BD61" s="85"/>
      <c r="BE61" s="73" t="s">
        <v>77</v>
      </c>
      <c r="BF61" s="85"/>
      <c r="BQ61" s="81"/>
      <c r="BR61" s="81"/>
      <c r="BS61" s="81"/>
      <c r="BT61" s="81"/>
      <c r="BU61" s="81"/>
      <c r="BV61" s="81"/>
    </row>
    <row r="62" spans="1:74" s="69" customFormat="1" ht="14.25" customHeight="1" thickTop="1" thickBot="1" x14ac:dyDescent="0.25">
      <c r="A62" s="55">
        <v>2002</v>
      </c>
      <c r="B62" s="55" t="s">
        <v>237</v>
      </c>
      <c r="C62" s="56"/>
      <c r="D62" s="55" t="s">
        <v>60</v>
      </c>
      <c r="E62" s="57" t="s">
        <v>163</v>
      </c>
      <c r="F62" s="55" t="s">
        <v>113</v>
      </c>
      <c r="G62" s="55" t="s">
        <v>114</v>
      </c>
      <c r="H62" s="55" t="s">
        <v>154</v>
      </c>
      <c r="I62" s="55" t="s">
        <v>116</v>
      </c>
      <c r="J62" s="55" t="s">
        <v>238</v>
      </c>
      <c r="K62" s="68"/>
      <c r="L62" s="56" t="s">
        <v>229</v>
      </c>
      <c r="M62" s="55" t="s">
        <v>117</v>
      </c>
      <c r="N62" s="55" t="s">
        <v>230</v>
      </c>
      <c r="O62" s="55" t="s">
        <v>103</v>
      </c>
      <c r="P62" s="55">
        <v>48</v>
      </c>
      <c r="Q62" s="55" t="s">
        <v>119</v>
      </c>
      <c r="R62" s="55" t="s">
        <v>120</v>
      </c>
      <c r="S62" s="68"/>
      <c r="T62" s="58">
        <v>560</v>
      </c>
      <c r="U62" s="55" t="s">
        <v>97</v>
      </c>
      <c r="V62" s="55" t="s">
        <v>74</v>
      </c>
      <c r="W62" s="55">
        <f t="shared" ref="W62" si="101">T62*V62</f>
        <v>560000</v>
      </c>
      <c r="X62" s="68"/>
      <c r="Y62" s="55" t="str">
        <f t="shared" ref="Y62" si="102">O62</f>
        <v>NOEL</v>
      </c>
      <c r="Z62" s="55">
        <f>VLOOKUP(Y62,Tables!$C$5:$D$23,2,FALSE)</f>
        <v>1</v>
      </c>
      <c r="AA62" s="55">
        <f t="shared" ref="AA62" si="103">W62/Z62</f>
        <v>560000</v>
      </c>
      <c r="AB62" s="55" t="str">
        <f t="shared" ref="AB62" si="104">R62</f>
        <v>Acute</v>
      </c>
      <c r="AC62" s="55">
        <f>VLOOKUP(AB62,Tables!$C$27:$D$28,2,FALSE)</f>
        <v>2</v>
      </c>
      <c r="AD62" s="55">
        <f t="shared" ref="AD62" si="105">AA62/AC62</f>
        <v>280000</v>
      </c>
      <c r="AE62" s="68"/>
      <c r="AF62" s="69" t="str">
        <f t="shared" ref="AF62" si="106">E62</f>
        <v>Daphnia magna</v>
      </c>
      <c r="AG62" s="69" t="str">
        <f t="shared" ref="AG62" si="107">Y62</f>
        <v>NOEL</v>
      </c>
      <c r="AH62" s="70" t="str">
        <f t="shared" ref="AH62" si="108">R62</f>
        <v>Acute</v>
      </c>
      <c r="AI62" s="85"/>
      <c r="AJ62" s="69" t="str">
        <f>VLOOKUP(SUM(Z62,AC62),Tables!$J$5:$K$12,2,FALSE)</f>
        <v>Do Not Use</v>
      </c>
      <c r="AK62" s="69" t="str">
        <f t="shared" si="92"/>
        <v>Reject</v>
      </c>
      <c r="AL62" s="85"/>
      <c r="AM62" s="85"/>
      <c r="AN62" s="85"/>
      <c r="AO62" s="85"/>
      <c r="AP62" s="85"/>
      <c r="AQ62" s="85"/>
      <c r="AR62" s="85"/>
      <c r="AS62" s="85"/>
      <c r="AT62" s="85"/>
      <c r="AU62" s="73" t="s">
        <v>77</v>
      </c>
      <c r="AV62" s="85"/>
      <c r="AW62" s="85"/>
      <c r="AX62" s="85"/>
      <c r="AY62" s="85"/>
      <c r="AZ62" s="85"/>
      <c r="BA62" s="85"/>
      <c r="BB62" s="85"/>
      <c r="BC62" s="85"/>
      <c r="BD62" s="85"/>
      <c r="BE62" s="73" t="s">
        <v>77</v>
      </c>
      <c r="BF62" s="85"/>
    </row>
    <row r="63" spans="1:74" s="85" customFormat="1" ht="14.25" customHeight="1" thickTop="1" thickBot="1" x14ac:dyDescent="0.25">
      <c r="A63" s="55">
        <v>2002</v>
      </c>
      <c r="B63" s="55" t="s">
        <v>237</v>
      </c>
      <c r="C63" s="56"/>
      <c r="D63" s="55" t="s">
        <v>60</v>
      </c>
      <c r="E63" s="57" t="s">
        <v>163</v>
      </c>
      <c r="F63" s="55" t="s">
        <v>113</v>
      </c>
      <c r="G63" s="55" t="s">
        <v>114</v>
      </c>
      <c r="H63" s="55" t="s">
        <v>154</v>
      </c>
      <c r="I63" s="55" t="s">
        <v>116</v>
      </c>
      <c r="J63" s="55" t="s">
        <v>238</v>
      </c>
      <c r="K63" s="68"/>
      <c r="L63" s="56" t="s">
        <v>229</v>
      </c>
      <c r="M63" s="55" t="s">
        <v>117</v>
      </c>
      <c r="N63" s="55" t="s">
        <v>230</v>
      </c>
      <c r="O63" s="55" t="s">
        <v>70</v>
      </c>
      <c r="P63" s="55">
        <v>48</v>
      </c>
      <c r="Q63" s="55" t="s">
        <v>119</v>
      </c>
      <c r="R63" s="55" t="s">
        <v>120</v>
      </c>
      <c r="S63" s="68"/>
      <c r="T63" s="58">
        <v>780</v>
      </c>
      <c r="U63" s="55" t="s">
        <v>97</v>
      </c>
      <c r="V63" s="55" t="s">
        <v>74</v>
      </c>
      <c r="W63" s="55">
        <f t="shared" ref="W63" si="109">T63*V63</f>
        <v>780000</v>
      </c>
      <c r="X63" s="68"/>
      <c r="Y63" s="55" t="str">
        <f t="shared" ref="Y63" si="110">O63</f>
        <v>EC50</v>
      </c>
      <c r="Z63" s="55">
        <f>VLOOKUP(Y63,Tables!$C$5:$D$23,2,FALSE)</f>
        <v>5</v>
      </c>
      <c r="AA63" s="55">
        <f t="shared" ref="AA63" si="111">W63/Z63</f>
        <v>156000</v>
      </c>
      <c r="AB63" s="55" t="str">
        <f t="shared" ref="AB63" si="112">R63</f>
        <v>Acute</v>
      </c>
      <c r="AC63" s="55">
        <f>VLOOKUP(AB63,Tables!$C$27:$D$28,2,FALSE)</f>
        <v>2</v>
      </c>
      <c r="AD63" s="55">
        <f t="shared" ref="AD63" si="113">AA63/AC63</f>
        <v>78000</v>
      </c>
      <c r="AE63" s="68"/>
      <c r="AF63" s="69" t="str">
        <f t="shared" ref="AF63" si="114">E63</f>
        <v>Daphnia magna</v>
      </c>
      <c r="AG63" s="69" t="str">
        <f t="shared" ref="AG63" si="115">Y63</f>
        <v>EC50</v>
      </c>
      <c r="AH63" s="70" t="str">
        <f t="shared" ref="AH63" si="116">R63</f>
        <v>Acute</v>
      </c>
      <c r="AJ63" s="69">
        <f>VLOOKUP(SUM(Z63,AC63),Tables!$J$5:$K$12,2,FALSE)</f>
        <v>4</v>
      </c>
      <c r="AK63" s="69" t="str">
        <f t="shared" si="92"/>
        <v>Reject</v>
      </c>
      <c r="AU63" s="73" t="s">
        <v>77</v>
      </c>
      <c r="BE63" s="73" t="s">
        <v>77</v>
      </c>
      <c r="BG63" s="69"/>
      <c r="BH63" s="69"/>
      <c r="BI63" s="69"/>
      <c r="BJ63" s="69"/>
      <c r="BK63" s="69"/>
      <c r="BL63" s="69"/>
      <c r="BM63" s="69"/>
      <c r="BN63" s="69"/>
      <c r="BO63" s="69"/>
      <c r="BP63" s="69"/>
      <c r="BQ63" s="69"/>
      <c r="BR63" s="69"/>
      <c r="BS63" s="69"/>
      <c r="BT63" s="69"/>
      <c r="BU63" s="69"/>
      <c r="BV63" s="69"/>
    </row>
    <row r="64" spans="1:74" s="85" customFormat="1" ht="14.25" customHeight="1" thickTop="1" thickBot="1" x14ac:dyDescent="0.25">
      <c r="A64" s="55" t="s">
        <v>233</v>
      </c>
      <c r="B64" s="55" t="s">
        <v>239</v>
      </c>
      <c r="C64" s="56"/>
      <c r="D64" s="55" t="s">
        <v>60</v>
      </c>
      <c r="E64" s="57" t="s">
        <v>163</v>
      </c>
      <c r="F64" s="55" t="s">
        <v>113</v>
      </c>
      <c r="G64" s="55" t="s">
        <v>114</v>
      </c>
      <c r="H64" s="55" t="s">
        <v>154</v>
      </c>
      <c r="I64" s="55" t="s">
        <v>116</v>
      </c>
      <c r="J64" s="55" t="s">
        <v>240</v>
      </c>
      <c r="K64" s="68"/>
      <c r="L64" s="56" t="s">
        <v>236</v>
      </c>
      <c r="M64" s="55" t="s">
        <v>117</v>
      </c>
      <c r="N64" s="55" t="s">
        <v>230</v>
      </c>
      <c r="O64" s="55" t="s">
        <v>128</v>
      </c>
      <c r="P64" s="55">
        <v>55</v>
      </c>
      <c r="Q64" s="55" t="s">
        <v>231</v>
      </c>
      <c r="R64" s="55" t="s">
        <v>72</v>
      </c>
      <c r="S64" s="68"/>
      <c r="T64" s="55">
        <v>1.35</v>
      </c>
      <c r="U64" s="55" t="s">
        <v>73</v>
      </c>
      <c r="V64" s="55" t="s">
        <v>74</v>
      </c>
      <c r="W64" s="55">
        <f t="shared" si="93"/>
        <v>1350</v>
      </c>
      <c r="X64" s="68"/>
      <c r="Y64" s="55" t="str">
        <f t="shared" si="94"/>
        <v>NOEC</v>
      </c>
      <c r="Z64" s="55">
        <f>VLOOKUP(Y64,Tables!$C$5:$D$23,2,FALSE)</f>
        <v>1</v>
      </c>
      <c r="AA64" s="55">
        <f t="shared" si="95"/>
        <v>1350</v>
      </c>
      <c r="AB64" s="55" t="str">
        <f t="shared" si="96"/>
        <v>Chronic</v>
      </c>
      <c r="AC64" s="55">
        <f>VLOOKUP(AB64,Tables!$C$27:$D$28,2,FALSE)</f>
        <v>1</v>
      </c>
      <c r="AD64" s="55">
        <f t="shared" si="97"/>
        <v>1350</v>
      </c>
      <c r="AE64" s="68"/>
      <c r="AF64" s="69" t="str">
        <f t="shared" si="98"/>
        <v>Daphnia magna</v>
      </c>
      <c r="AG64" s="69" t="str">
        <f t="shared" si="99"/>
        <v>NOEC</v>
      </c>
      <c r="AH64" s="70" t="str">
        <f t="shared" si="100"/>
        <v>Chronic</v>
      </c>
      <c r="AI64" s="70"/>
      <c r="AJ64" s="69">
        <f>VLOOKUP(SUM(Z64,AC64),Tables!$J$5:$K$12,2,FALSE)</f>
        <v>1</v>
      </c>
      <c r="AK64" s="69" t="str">
        <f t="shared" si="92"/>
        <v>YES!!!</v>
      </c>
      <c r="AL64" s="69" t="str">
        <f>N64</f>
        <v>Immobility</v>
      </c>
      <c r="AM64" s="85" t="s">
        <v>75</v>
      </c>
      <c r="AN64" s="71">
        <f>P64</f>
        <v>55</v>
      </c>
      <c r="AO64" s="69" t="s">
        <v>199</v>
      </c>
      <c r="AQ64" s="72">
        <f>AD64</f>
        <v>1350</v>
      </c>
      <c r="AR64" s="69">
        <f>GEOMEAN(AQ64)</f>
        <v>1350</v>
      </c>
      <c r="AS64" s="69"/>
      <c r="AT64" s="69"/>
      <c r="AU64" s="73" t="s">
        <v>77</v>
      </c>
      <c r="AX64" s="69"/>
      <c r="AY64" s="69"/>
      <c r="AZ64" s="69"/>
      <c r="BA64" s="69"/>
      <c r="BB64" s="69"/>
      <c r="BC64" s="69"/>
      <c r="BD64" s="69"/>
      <c r="BE64" s="73" t="s">
        <v>77</v>
      </c>
      <c r="BG64" s="69"/>
      <c r="BH64" s="69"/>
      <c r="BI64" s="69"/>
      <c r="BJ64" s="69"/>
      <c r="BK64" s="69"/>
      <c r="BL64" s="69"/>
      <c r="BM64" s="69"/>
      <c r="BN64" s="69"/>
      <c r="BO64" s="69"/>
      <c r="BP64" s="69"/>
      <c r="BQ64" s="69"/>
      <c r="BR64" s="69"/>
      <c r="BS64" s="69"/>
      <c r="BT64" s="69"/>
      <c r="BU64" s="69"/>
      <c r="BV64" s="69"/>
    </row>
    <row r="65" spans="1:74" s="85" customFormat="1" ht="14.25" customHeight="1" thickTop="1" thickBot="1" x14ac:dyDescent="0.25">
      <c r="A65" s="55" t="s">
        <v>233</v>
      </c>
      <c r="B65" s="55" t="s">
        <v>241</v>
      </c>
      <c r="C65" s="56"/>
      <c r="D65" s="55" t="s">
        <v>60</v>
      </c>
      <c r="E65" s="57" t="s">
        <v>163</v>
      </c>
      <c r="F65" s="55" t="s">
        <v>113</v>
      </c>
      <c r="G65" s="55" t="s">
        <v>114</v>
      </c>
      <c r="H65" s="55" t="s">
        <v>154</v>
      </c>
      <c r="I65" s="55" t="s">
        <v>116</v>
      </c>
      <c r="J65" s="55" t="s">
        <v>240</v>
      </c>
      <c r="K65" s="68"/>
      <c r="L65" s="56" t="s">
        <v>236</v>
      </c>
      <c r="M65" s="55" t="s">
        <v>117</v>
      </c>
      <c r="N65" s="55" t="s">
        <v>230</v>
      </c>
      <c r="O65" s="55" t="s">
        <v>131</v>
      </c>
      <c r="P65" s="55">
        <v>55</v>
      </c>
      <c r="Q65" s="55" t="s">
        <v>231</v>
      </c>
      <c r="R65" s="55" t="s">
        <v>72</v>
      </c>
      <c r="S65" s="68"/>
      <c r="T65" s="55">
        <v>4.05</v>
      </c>
      <c r="U65" s="55" t="s">
        <v>73</v>
      </c>
      <c r="V65" s="55" t="s">
        <v>74</v>
      </c>
      <c r="W65" s="55">
        <f t="shared" si="93"/>
        <v>4050</v>
      </c>
      <c r="X65" s="68"/>
      <c r="Y65" s="55" t="str">
        <f t="shared" si="94"/>
        <v>LOEC</v>
      </c>
      <c r="Z65" s="55">
        <f>VLOOKUP(Y65,Tables!$C$5:$D$23,2,FALSE)</f>
        <v>2.5</v>
      </c>
      <c r="AA65" s="55">
        <f t="shared" si="95"/>
        <v>1620</v>
      </c>
      <c r="AB65" s="55" t="str">
        <f t="shared" si="96"/>
        <v>Chronic</v>
      </c>
      <c r="AC65" s="55">
        <f>VLOOKUP(AB65,Tables!$C$27:$D$28,2,FALSE)</f>
        <v>1</v>
      </c>
      <c r="AD65" s="55">
        <f t="shared" si="97"/>
        <v>1620</v>
      </c>
      <c r="AE65" s="68"/>
      <c r="AF65" s="69" t="str">
        <f t="shared" si="98"/>
        <v>Daphnia magna</v>
      </c>
      <c r="AG65" s="69" t="str">
        <f t="shared" si="99"/>
        <v>LOEC</v>
      </c>
      <c r="AH65" s="70" t="str">
        <f t="shared" si="100"/>
        <v>Chronic</v>
      </c>
      <c r="AI65" s="70"/>
      <c r="AJ65" s="69">
        <f>VLOOKUP(SUM(Z65,AC65),Tables!$J$5:$K$12,2,FALSE)</f>
        <v>2</v>
      </c>
      <c r="AK65" s="69" t="str">
        <f t="shared" si="92"/>
        <v>Reject</v>
      </c>
      <c r="AL65" s="69"/>
      <c r="AN65" s="71"/>
      <c r="AO65" s="69"/>
      <c r="AQ65" s="71"/>
      <c r="AU65" s="73" t="s">
        <v>77</v>
      </c>
      <c r="BE65" s="73" t="s">
        <v>77</v>
      </c>
      <c r="BG65" s="69"/>
      <c r="BH65" s="69"/>
      <c r="BI65" s="69"/>
      <c r="BJ65" s="69"/>
      <c r="BK65" s="69"/>
      <c r="BL65" s="69"/>
      <c r="BM65" s="69"/>
      <c r="BN65" s="69"/>
      <c r="BO65" s="69"/>
      <c r="BP65" s="69"/>
      <c r="BQ65" s="81"/>
      <c r="BR65" s="81"/>
      <c r="BS65" s="81"/>
      <c r="BT65" s="81"/>
      <c r="BU65" s="81"/>
      <c r="BV65" s="81"/>
    </row>
    <row r="66" spans="1:74" s="85" customFormat="1" ht="14.25" customHeight="1" thickTop="1" thickBot="1" x14ac:dyDescent="0.25">
      <c r="A66" s="55" t="s">
        <v>233</v>
      </c>
      <c r="B66" s="55" t="s">
        <v>242</v>
      </c>
      <c r="C66" s="56"/>
      <c r="D66" s="55" t="s">
        <v>60</v>
      </c>
      <c r="E66" s="57" t="s">
        <v>163</v>
      </c>
      <c r="F66" s="55" t="s">
        <v>113</v>
      </c>
      <c r="G66" s="55" t="s">
        <v>114</v>
      </c>
      <c r="H66" s="55" t="s">
        <v>154</v>
      </c>
      <c r="I66" s="55" t="s">
        <v>116</v>
      </c>
      <c r="J66" s="55" t="s">
        <v>240</v>
      </c>
      <c r="K66" s="68"/>
      <c r="L66" s="56" t="s">
        <v>243</v>
      </c>
      <c r="M66" s="55" t="s">
        <v>244</v>
      </c>
      <c r="N66" s="55" t="s">
        <v>68</v>
      </c>
      <c r="O66" s="55" t="s">
        <v>128</v>
      </c>
      <c r="P66" s="55">
        <v>6</v>
      </c>
      <c r="Q66" s="55" t="s">
        <v>231</v>
      </c>
      <c r="R66" s="55" t="s">
        <v>120</v>
      </c>
      <c r="S66" s="68"/>
      <c r="T66" s="55">
        <v>4.05</v>
      </c>
      <c r="U66" s="55" t="s">
        <v>73</v>
      </c>
      <c r="V66" s="55" t="s">
        <v>74</v>
      </c>
      <c r="W66" s="55">
        <f t="shared" si="93"/>
        <v>4050</v>
      </c>
      <c r="X66" s="68"/>
      <c r="Y66" s="55" t="str">
        <f t="shared" si="94"/>
        <v>NOEC</v>
      </c>
      <c r="Z66" s="55">
        <f>VLOOKUP(Y66,Tables!$C$5:$D$23,2,FALSE)</f>
        <v>1</v>
      </c>
      <c r="AA66" s="55">
        <f t="shared" si="95"/>
        <v>4050</v>
      </c>
      <c r="AB66" s="55" t="str">
        <f t="shared" si="96"/>
        <v>Acute</v>
      </c>
      <c r="AC66" s="55">
        <f>VLOOKUP(AB66,Tables!$C$27:$D$28,2,FALSE)</f>
        <v>2</v>
      </c>
      <c r="AD66" s="55">
        <f t="shared" si="97"/>
        <v>2025</v>
      </c>
      <c r="AE66" s="68"/>
      <c r="AF66" s="69" t="str">
        <f t="shared" si="98"/>
        <v>Daphnia magna</v>
      </c>
      <c r="AG66" s="69" t="str">
        <f t="shared" si="99"/>
        <v>NOEC</v>
      </c>
      <c r="AH66" s="70" t="str">
        <f t="shared" si="100"/>
        <v>Acute</v>
      </c>
      <c r="AI66" s="70"/>
      <c r="AJ66" s="69" t="str">
        <f>VLOOKUP(SUM(Z66,AC66),Tables!$J$5:$K$12,2,FALSE)</f>
        <v>Do Not Use</v>
      </c>
      <c r="AK66" s="69" t="str">
        <f t="shared" si="92"/>
        <v>Reject</v>
      </c>
      <c r="AL66" s="69"/>
      <c r="AN66" s="71"/>
      <c r="AO66" s="69"/>
      <c r="AQ66" s="71"/>
      <c r="AR66" s="69"/>
      <c r="AS66" s="69"/>
      <c r="AU66" s="73" t="s">
        <v>77</v>
      </c>
      <c r="BE66" s="73" t="s">
        <v>77</v>
      </c>
      <c r="BG66" s="69"/>
      <c r="BH66" s="69"/>
      <c r="BI66" s="69"/>
      <c r="BJ66" s="69"/>
      <c r="BK66" s="69"/>
      <c r="BL66" s="69"/>
      <c r="BM66" s="69"/>
      <c r="BN66" s="69"/>
      <c r="BO66" s="69"/>
      <c r="BP66" s="69"/>
      <c r="BQ66" s="69"/>
      <c r="BR66" s="69"/>
      <c r="BS66" s="69"/>
      <c r="BT66" s="69"/>
      <c r="BU66" s="69"/>
      <c r="BV66" s="69"/>
    </row>
    <row r="67" spans="1:74" s="85" customFormat="1" ht="14.25" customHeight="1" thickTop="1" thickBot="1" x14ac:dyDescent="0.25">
      <c r="A67" s="55" t="s">
        <v>233</v>
      </c>
      <c r="B67" s="55" t="s">
        <v>245</v>
      </c>
      <c r="C67" s="56"/>
      <c r="D67" s="55" t="s">
        <v>60</v>
      </c>
      <c r="E67" s="57" t="s">
        <v>163</v>
      </c>
      <c r="F67" s="55" t="s">
        <v>113</v>
      </c>
      <c r="G67" s="55" t="s">
        <v>114</v>
      </c>
      <c r="H67" s="55" t="s">
        <v>154</v>
      </c>
      <c r="I67" s="55" t="s">
        <v>116</v>
      </c>
      <c r="J67" s="55" t="s">
        <v>240</v>
      </c>
      <c r="K67" s="68"/>
      <c r="L67" s="56" t="s">
        <v>243</v>
      </c>
      <c r="M67" s="55" t="s">
        <v>244</v>
      </c>
      <c r="N67" s="55" t="s">
        <v>68</v>
      </c>
      <c r="O67" s="55" t="s">
        <v>128</v>
      </c>
      <c r="P67" s="55">
        <v>12</v>
      </c>
      <c r="Q67" s="55" t="s">
        <v>231</v>
      </c>
      <c r="R67" s="55" t="s">
        <v>72</v>
      </c>
      <c r="S67" s="68"/>
      <c r="T67" s="55">
        <v>4.05</v>
      </c>
      <c r="U67" s="55" t="s">
        <v>73</v>
      </c>
      <c r="V67" s="55" t="s">
        <v>74</v>
      </c>
      <c r="W67" s="55">
        <f t="shared" si="93"/>
        <v>4050</v>
      </c>
      <c r="X67" s="68"/>
      <c r="Y67" s="55" t="str">
        <f t="shared" si="94"/>
        <v>NOEC</v>
      </c>
      <c r="Z67" s="55">
        <f>VLOOKUP(Y67,Tables!$C$5:$D$23,2,FALSE)</f>
        <v>1</v>
      </c>
      <c r="AA67" s="55">
        <f t="shared" si="95"/>
        <v>4050</v>
      </c>
      <c r="AB67" s="55" t="str">
        <f t="shared" si="96"/>
        <v>Chronic</v>
      </c>
      <c r="AC67" s="55">
        <f>VLOOKUP(AB67,Tables!$C$27:$D$28,2,FALSE)</f>
        <v>1</v>
      </c>
      <c r="AD67" s="55">
        <f t="shared" si="97"/>
        <v>4050</v>
      </c>
      <c r="AE67" s="68"/>
      <c r="AF67" s="69" t="str">
        <f t="shared" si="98"/>
        <v>Daphnia magna</v>
      </c>
      <c r="AG67" s="69" t="str">
        <f t="shared" si="99"/>
        <v>NOEC</v>
      </c>
      <c r="AH67" s="70" t="str">
        <f t="shared" si="100"/>
        <v>Chronic</v>
      </c>
      <c r="AI67" s="70"/>
      <c r="AJ67" s="69">
        <f>VLOOKUP(SUM(Z67,AC67),Tables!$J$5:$K$12,2,FALSE)</f>
        <v>1</v>
      </c>
      <c r="AK67" s="69" t="str">
        <f t="shared" si="92"/>
        <v>YES!!!</v>
      </c>
      <c r="AL67" s="69" t="str">
        <f>N67</f>
        <v>Growth</v>
      </c>
      <c r="AM67" s="85" t="s">
        <v>137</v>
      </c>
      <c r="AN67" s="71">
        <f>P67</f>
        <v>12</v>
      </c>
      <c r="AO67" s="69" t="s">
        <v>138</v>
      </c>
      <c r="AQ67" s="71">
        <f>AD67</f>
        <v>4050</v>
      </c>
      <c r="AR67" s="69">
        <f>GEOMEAN(AQ67)</f>
        <v>4050</v>
      </c>
      <c r="AS67" s="69">
        <f>MIN(AR67:AR72)</f>
        <v>450</v>
      </c>
      <c r="AU67" s="73" t="s">
        <v>77</v>
      </c>
      <c r="BE67" s="73" t="s">
        <v>77</v>
      </c>
      <c r="BG67" s="69"/>
      <c r="BH67" s="69"/>
      <c r="BI67" s="69"/>
      <c r="BJ67" s="69"/>
      <c r="BK67" s="69"/>
      <c r="BL67" s="69"/>
      <c r="BM67" s="69"/>
      <c r="BN67" s="69"/>
      <c r="BO67" s="69"/>
      <c r="BP67" s="69"/>
    </row>
    <row r="68" spans="1:74" s="85" customFormat="1" ht="14.25" customHeight="1" thickTop="1" thickBot="1" x14ac:dyDescent="0.25">
      <c r="A68" s="55" t="s">
        <v>233</v>
      </c>
      <c r="B68" s="55" t="s">
        <v>246</v>
      </c>
      <c r="C68" s="56"/>
      <c r="D68" s="55" t="s">
        <v>60</v>
      </c>
      <c r="E68" s="57" t="s">
        <v>163</v>
      </c>
      <c r="F68" s="55" t="s">
        <v>113</v>
      </c>
      <c r="G68" s="55" t="s">
        <v>114</v>
      </c>
      <c r="H68" s="55" t="s">
        <v>154</v>
      </c>
      <c r="I68" s="55" t="s">
        <v>116</v>
      </c>
      <c r="J68" s="55" t="s">
        <v>240</v>
      </c>
      <c r="K68" s="68"/>
      <c r="L68" s="56" t="s">
        <v>243</v>
      </c>
      <c r="M68" s="55" t="s">
        <v>244</v>
      </c>
      <c r="N68" s="55" t="s">
        <v>68</v>
      </c>
      <c r="O68" s="55" t="s">
        <v>131</v>
      </c>
      <c r="P68" s="55">
        <v>24</v>
      </c>
      <c r="Q68" s="55" t="s">
        <v>231</v>
      </c>
      <c r="R68" s="55" t="s">
        <v>72</v>
      </c>
      <c r="S68" s="68"/>
      <c r="T68" s="55">
        <v>4.05</v>
      </c>
      <c r="U68" s="55" t="s">
        <v>73</v>
      </c>
      <c r="V68" s="55" t="s">
        <v>74</v>
      </c>
      <c r="W68" s="55">
        <f t="shared" si="93"/>
        <v>4050</v>
      </c>
      <c r="X68" s="68"/>
      <c r="Y68" s="55" t="str">
        <f t="shared" si="94"/>
        <v>LOEC</v>
      </c>
      <c r="Z68" s="55">
        <f>VLOOKUP(Y68,Tables!$C$5:$D$23,2,FALSE)</f>
        <v>2.5</v>
      </c>
      <c r="AA68" s="55">
        <f t="shared" si="95"/>
        <v>1620</v>
      </c>
      <c r="AB68" s="55" t="str">
        <f t="shared" si="96"/>
        <v>Chronic</v>
      </c>
      <c r="AC68" s="55">
        <f>VLOOKUP(AB68,Tables!$C$27:$D$28,2,FALSE)</f>
        <v>1</v>
      </c>
      <c r="AD68" s="55">
        <f t="shared" si="97"/>
        <v>1620</v>
      </c>
      <c r="AE68" s="68"/>
      <c r="AF68" s="69" t="str">
        <f t="shared" si="98"/>
        <v>Daphnia magna</v>
      </c>
      <c r="AG68" s="69" t="str">
        <f t="shared" si="99"/>
        <v>LOEC</v>
      </c>
      <c r="AH68" s="70" t="str">
        <f t="shared" si="100"/>
        <v>Chronic</v>
      </c>
      <c r="AI68" s="70"/>
      <c r="AJ68" s="69">
        <f>VLOOKUP(SUM(Z68,AC68),Tables!$J$5:$K$12,2,FALSE)</f>
        <v>2</v>
      </c>
      <c r="AK68" s="69" t="str">
        <f t="shared" si="92"/>
        <v>Reject</v>
      </c>
      <c r="AL68" s="69"/>
      <c r="AN68" s="71"/>
      <c r="AO68" s="69"/>
      <c r="AQ68" s="71"/>
      <c r="AU68" s="73" t="s">
        <v>77</v>
      </c>
      <c r="BE68" s="73" t="s">
        <v>77</v>
      </c>
      <c r="BH68" s="69"/>
      <c r="BI68" s="69"/>
      <c r="BJ68" s="69"/>
      <c r="BK68" s="69"/>
      <c r="BL68" s="69"/>
      <c r="BM68" s="69"/>
      <c r="BN68" s="69"/>
      <c r="BO68" s="69"/>
      <c r="BP68" s="69"/>
      <c r="BQ68" s="81"/>
      <c r="BR68" s="81"/>
      <c r="BS68" s="81"/>
      <c r="BT68" s="81"/>
      <c r="BU68" s="81"/>
      <c r="BV68" s="81"/>
    </row>
    <row r="69" spans="1:74" s="85" customFormat="1" ht="14.25" customHeight="1" thickTop="1" thickBot="1" x14ac:dyDescent="0.25">
      <c r="A69" s="55" t="s">
        <v>233</v>
      </c>
      <c r="B69" s="55" t="s">
        <v>247</v>
      </c>
      <c r="C69" s="56"/>
      <c r="D69" s="55" t="s">
        <v>60</v>
      </c>
      <c r="E69" s="57" t="s">
        <v>163</v>
      </c>
      <c r="F69" s="55" t="s">
        <v>113</v>
      </c>
      <c r="G69" s="55" t="s">
        <v>114</v>
      </c>
      <c r="H69" s="55" t="s">
        <v>154</v>
      </c>
      <c r="I69" s="55" t="s">
        <v>116</v>
      </c>
      <c r="J69" s="55" t="s">
        <v>240</v>
      </c>
      <c r="K69" s="68"/>
      <c r="L69" s="56" t="s">
        <v>243</v>
      </c>
      <c r="M69" s="55" t="s">
        <v>244</v>
      </c>
      <c r="N69" s="55" t="s">
        <v>68</v>
      </c>
      <c r="O69" s="55" t="s">
        <v>128</v>
      </c>
      <c r="P69" s="55">
        <v>24</v>
      </c>
      <c r="Q69" s="55" t="s">
        <v>231</v>
      </c>
      <c r="R69" s="55" t="s">
        <v>72</v>
      </c>
      <c r="S69" s="68"/>
      <c r="T69" s="55">
        <v>1.35</v>
      </c>
      <c r="U69" s="55" t="s">
        <v>73</v>
      </c>
      <c r="V69" s="55" t="s">
        <v>74</v>
      </c>
      <c r="W69" s="55">
        <f t="shared" si="93"/>
        <v>1350</v>
      </c>
      <c r="X69" s="68"/>
      <c r="Y69" s="55" t="str">
        <f t="shared" si="94"/>
        <v>NOEC</v>
      </c>
      <c r="Z69" s="55">
        <f>VLOOKUP(Y69,Tables!$C$5:$D$23,2,FALSE)</f>
        <v>1</v>
      </c>
      <c r="AA69" s="55">
        <f t="shared" si="95"/>
        <v>1350</v>
      </c>
      <c r="AB69" s="55" t="str">
        <f t="shared" si="96"/>
        <v>Chronic</v>
      </c>
      <c r="AC69" s="55">
        <f>VLOOKUP(AB69,Tables!$C$27:$D$28,2,FALSE)</f>
        <v>1</v>
      </c>
      <c r="AD69" s="55">
        <f t="shared" si="97"/>
        <v>1350</v>
      </c>
      <c r="AE69" s="68"/>
      <c r="AF69" s="69" t="str">
        <f t="shared" si="98"/>
        <v>Daphnia magna</v>
      </c>
      <c r="AG69" s="69" t="str">
        <f t="shared" si="99"/>
        <v>NOEC</v>
      </c>
      <c r="AH69" s="70" t="str">
        <f t="shared" si="100"/>
        <v>Chronic</v>
      </c>
      <c r="AI69" s="70"/>
      <c r="AJ69" s="69">
        <f>VLOOKUP(SUM(Z69,AC69),Tables!$J$5:$K$12,2,FALSE)</f>
        <v>1</v>
      </c>
      <c r="AK69" s="69" t="str">
        <f t="shared" si="92"/>
        <v>YES!!!</v>
      </c>
      <c r="AL69" s="69" t="str">
        <f>N69</f>
        <v>Growth</v>
      </c>
      <c r="AM69" s="85" t="s">
        <v>137</v>
      </c>
      <c r="AN69" s="71">
        <f>P69</f>
        <v>24</v>
      </c>
      <c r="AO69" s="69" t="s">
        <v>248</v>
      </c>
      <c r="AQ69" s="71">
        <f t="shared" ref="AQ69:AQ71" si="117">AD69</f>
        <v>1350</v>
      </c>
      <c r="AR69" s="69">
        <f>GEOMEAN(AQ69)</f>
        <v>1350</v>
      </c>
      <c r="AU69" s="73" t="s">
        <v>77</v>
      </c>
      <c r="BE69" s="73" t="s">
        <v>77</v>
      </c>
      <c r="BH69" s="69"/>
      <c r="BI69" s="69"/>
      <c r="BJ69" s="69"/>
      <c r="BK69" s="69"/>
      <c r="BL69" s="69"/>
      <c r="BM69" s="69"/>
      <c r="BN69" s="69"/>
      <c r="BO69" s="69"/>
      <c r="BP69" s="69"/>
      <c r="BQ69" s="69"/>
      <c r="BR69" s="69"/>
      <c r="BS69" s="69"/>
      <c r="BT69" s="69"/>
      <c r="BU69" s="69"/>
      <c r="BV69" s="69"/>
    </row>
    <row r="70" spans="1:74" s="85" customFormat="1" ht="14.25" customHeight="1" thickTop="1" thickBot="1" x14ac:dyDescent="0.25">
      <c r="A70" s="55" t="s">
        <v>233</v>
      </c>
      <c r="B70" s="55" t="s">
        <v>249</v>
      </c>
      <c r="C70" s="56"/>
      <c r="D70" s="55" t="s">
        <v>60</v>
      </c>
      <c r="E70" s="57" t="s">
        <v>163</v>
      </c>
      <c r="F70" s="55" t="s">
        <v>113</v>
      </c>
      <c r="G70" s="55" t="s">
        <v>114</v>
      </c>
      <c r="H70" s="55" t="s">
        <v>154</v>
      </c>
      <c r="I70" s="55" t="s">
        <v>116</v>
      </c>
      <c r="J70" s="55" t="s">
        <v>240</v>
      </c>
      <c r="K70" s="68"/>
      <c r="L70" s="56" t="s">
        <v>243</v>
      </c>
      <c r="M70" s="55" t="s">
        <v>244</v>
      </c>
      <c r="N70" s="55" t="s">
        <v>68</v>
      </c>
      <c r="O70" s="55" t="s">
        <v>131</v>
      </c>
      <c r="P70" s="55">
        <v>36</v>
      </c>
      <c r="Q70" s="55" t="s">
        <v>231</v>
      </c>
      <c r="R70" s="55" t="s">
        <v>72</v>
      </c>
      <c r="S70" s="68"/>
      <c r="T70" s="55">
        <v>1.35</v>
      </c>
      <c r="U70" s="55" t="s">
        <v>73</v>
      </c>
      <c r="V70" s="55" t="s">
        <v>74</v>
      </c>
      <c r="W70" s="55">
        <f t="shared" si="93"/>
        <v>1350</v>
      </c>
      <c r="X70" s="68"/>
      <c r="Y70" s="55" t="str">
        <f t="shared" si="94"/>
        <v>LOEC</v>
      </c>
      <c r="Z70" s="55">
        <f>VLOOKUP(Y70,Tables!$C$5:$D$23,2,FALSE)</f>
        <v>2.5</v>
      </c>
      <c r="AA70" s="55">
        <f t="shared" si="95"/>
        <v>540</v>
      </c>
      <c r="AB70" s="55" t="str">
        <f t="shared" si="96"/>
        <v>Chronic</v>
      </c>
      <c r="AC70" s="55">
        <f>VLOOKUP(AB70,Tables!$C$27:$D$28,2,FALSE)</f>
        <v>1</v>
      </c>
      <c r="AD70" s="55">
        <f t="shared" si="97"/>
        <v>540</v>
      </c>
      <c r="AE70" s="68"/>
      <c r="AF70" s="69" t="str">
        <f t="shared" si="98"/>
        <v>Daphnia magna</v>
      </c>
      <c r="AG70" s="69" t="str">
        <f t="shared" si="99"/>
        <v>LOEC</v>
      </c>
      <c r="AH70" s="70" t="str">
        <f t="shared" si="100"/>
        <v>Chronic</v>
      </c>
      <c r="AI70" s="70"/>
      <c r="AJ70" s="69">
        <f>VLOOKUP(SUM(Z70,AC70),Tables!$J$5:$K$12,2,FALSE)</f>
        <v>2</v>
      </c>
      <c r="AK70" s="69" t="str">
        <f t="shared" si="92"/>
        <v>Reject</v>
      </c>
      <c r="AL70" s="69"/>
      <c r="AN70" s="71"/>
      <c r="AO70" s="69"/>
      <c r="AQ70" s="71"/>
      <c r="AU70" s="73" t="s">
        <v>77</v>
      </c>
      <c r="BE70" s="73" t="s">
        <v>77</v>
      </c>
      <c r="BH70" s="69"/>
      <c r="BI70" s="69"/>
      <c r="BJ70" s="69"/>
      <c r="BK70" s="69"/>
      <c r="BL70" s="69"/>
      <c r="BM70" s="69"/>
      <c r="BN70" s="69"/>
      <c r="BO70" s="69"/>
      <c r="BP70" s="69"/>
      <c r="BQ70" s="69"/>
      <c r="BR70" s="69"/>
      <c r="BS70" s="69"/>
      <c r="BT70" s="69"/>
      <c r="BU70" s="69"/>
      <c r="BV70" s="69"/>
    </row>
    <row r="71" spans="1:74" s="85" customFormat="1" ht="14.25" customHeight="1" thickTop="1" thickBot="1" x14ac:dyDescent="0.25">
      <c r="A71" s="55" t="s">
        <v>233</v>
      </c>
      <c r="B71" s="55" t="s">
        <v>250</v>
      </c>
      <c r="C71" s="56"/>
      <c r="D71" s="55" t="s">
        <v>60</v>
      </c>
      <c r="E71" s="57" t="s">
        <v>163</v>
      </c>
      <c r="F71" s="55" t="s">
        <v>113</v>
      </c>
      <c r="G71" s="55" t="s">
        <v>114</v>
      </c>
      <c r="H71" s="55" t="s">
        <v>154</v>
      </c>
      <c r="I71" s="55" t="s">
        <v>116</v>
      </c>
      <c r="J71" s="55" t="s">
        <v>240</v>
      </c>
      <c r="K71" s="68"/>
      <c r="L71" s="56" t="s">
        <v>243</v>
      </c>
      <c r="M71" s="55" t="s">
        <v>244</v>
      </c>
      <c r="N71" s="55" t="s">
        <v>68</v>
      </c>
      <c r="O71" s="55" t="s">
        <v>128</v>
      </c>
      <c r="P71" s="55">
        <v>36</v>
      </c>
      <c r="Q71" s="55" t="s">
        <v>231</v>
      </c>
      <c r="R71" s="55" t="s">
        <v>72</v>
      </c>
      <c r="S71" s="68"/>
      <c r="T71" s="55">
        <v>0.45</v>
      </c>
      <c r="U71" s="55" t="s">
        <v>73</v>
      </c>
      <c r="V71" s="55" t="s">
        <v>74</v>
      </c>
      <c r="W71" s="55">
        <f t="shared" si="93"/>
        <v>450</v>
      </c>
      <c r="X71" s="68"/>
      <c r="Y71" s="55" t="str">
        <f t="shared" si="94"/>
        <v>NOEC</v>
      </c>
      <c r="Z71" s="55">
        <f>VLOOKUP(Y71,Tables!$C$5:$D$23,2,FALSE)</f>
        <v>1</v>
      </c>
      <c r="AA71" s="55">
        <f t="shared" si="95"/>
        <v>450</v>
      </c>
      <c r="AB71" s="55" t="str">
        <f t="shared" si="96"/>
        <v>Chronic</v>
      </c>
      <c r="AC71" s="55">
        <f>VLOOKUP(AB71,Tables!$C$27:$D$28,2,FALSE)</f>
        <v>1</v>
      </c>
      <c r="AD71" s="55">
        <f t="shared" si="97"/>
        <v>450</v>
      </c>
      <c r="AE71" s="68"/>
      <c r="AF71" s="69" t="str">
        <f t="shared" si="98"/>
        <v>Daphnia magna</v>
      </c>
      <c r="AG71" s="69" t="str">
        <f t="shared" si="99"/>
        <v>NOEC</v>
      </c>
      <c r="AH71" s="70" t="str">
        <f t="shared" si="100"/>
        <v>Chronic</v>
      </c>
      <c r="AI71" s="70"/>
      <c r="AJ71" s="69">
        <f>VLOOKUP(SUM(Z71,AC71),Tables!$J$5:$K$12,2,FALSE)</f>
        <v>1</v>
      </c>
      <c r="AK71" s="69" t="str">
        <f t="shared" si="92"/>
        <v>YES!!!</v>
      </c>
      <c r="AL71" s="69" t="str">
        <f>N71</f>
        <v>Growth</v>
      </c>
      <c r="AM71" s="85" t="s">
        <v>137</v>
      </c>
      <c r="AN71" s="71">
        <f>P71</f>
        <v>36</v>
      </c>
      <c r="AO71" s="69" t="s">
        <v>251</v>
      </c>
      <c r="AQ71" s="71">
        <f t="shared" si="117"/>
        <v>450</v>
      </c>
      <c r="AR71" s="69">
        <f>GEOMEAN(AQ71)</f>
        <v>450</v>
      </c>
      <c r="AU71" s="73" t="s">
        <v>77</v>
      </c>
      <c r="BE71" s="73" t="s">
        <v>77</v>
      </c>
      <c r="BH71" s="69"/>
      <c r="BI71" s="69"/>
      <c r="BJ71" s="69"/>
      <c r="BK71" s="69"/>
      <c r="BL71" s="69"/>
      <c r="BM71" s="69"/>
      <c r="BN71" s="69"/>
      <c r="BO71" s="69"/>
      <c r="BP71" s="69"/>
      <c r="BQ71" s="69"/>
      <c r="BR71" s="69"/>
      <c r="BS71" s="69"/>
      <c r="BT71" s="69"/>
      <c r="BU71" s="69"/>
      <c r="BV71" s="69"/>
    </row>
    <row r="72" spans="1:74" s="85" customFormat="1" ht="14.25" customHeight="1" thickTop="1" thickBot="1" x14ac:dyDescent="0.25">
      <c r="A72" s="55" t="s">
        <v>233</v>
      </c>
      <c r="B72" s="55" t="s">
        <v>252</v>
      </c>
      <c r="C72" s="56"/>
      <c r="D72" s="55" t="s">
        <v>60</v>
      </c>
      <c r="E72" s="57" t="s">
        <v>163</v>
      </c>
      <c r="F72" s="55" t="s">
        <v>113</v>
      </c>
      <c r="G72" s="55" t="s">
        <v>114</v>
      </c>
      <c r="H72" s="55" t="s">
        <v>154</v>
      </c>
      <c r="I72" s="55" t="s">
        <v>116</v>
      </c>
      <c r="J72" s="55" t="s">
        <v>240</v>
      </c>
      <c r="K72" s="68"/>
      <c r="L72" s="56" t="s">
        <v>253</v>
      </c>
      <c r="M72" s="55" t="s">
        <v>244</v>
      </c>
      <c r="N72" s="55" t="s">
        <v>68</v>
      </c>
      <c r="O72" s="55" t="s">
        <v>128</v>
      </c>
      <c r="P72" s="55">
        <v>55</v>
      </c>
      <c r="Q72" s="55" t="s">
        <v>231</v>
      </c>
      <c r="R72" s="55" t="s">
        <v>72</v>
      </c>
      <c r="S72" s="68"/>
      <c r="T72" s="55">
        <v>1.35</v>
      </c>
      <c r="U72" s="55" t="s">
        <v>73</v>
      </c>
      <c r="V72" s="55" t="s">
        <v>74</v>
      </c>
      <c r="W72" s="55">
        <f t="shared" si="93"/>
        <v>1350</v>
      </c>
      <c r="X72" s="68"/>
      <c r="Y72" s="55" t="str">
        <f t="shared" si="94"/>
        <v>NOEC</v>
      </c>
      <c r="Z72" s="55">
        <f>VLOOKUP(Y72,Tables!$C$5:$D$23,2,FALSE)</f>
        <v>1</v>
      </c>
      <c r="AA72" s="55">
        <f>W72/Z72</f>
        <v>1350</v>
      </c>
      <c r="AB72" s="55" t="str">
        <f t="shared" si="96"/>
        <v>Chronic</v>
      </c>
      <c r="AC72" s="55">
        <f>VLOOKUP(AB72,Tables!$C$27:$D$28,2,FALSE)</f>
        <v>1</v>
      </c>
      <c r="AD72" s="55">
        <f>AA72/AC72</f>
        <v>1350</v>
      </c>
      <c r="AE72" s="68"/>
      <c r="AF72" s="69" t="str">
        <f t="shared" si="98"/>
        <v>Daphnia magna</v>
      </c>
      <c r="AG72" s="69" t="str">
        <f>Y72</f>
        <v>NOEC</v>
      </c>
      <c r="AH72" s="70" t="str">
        <f t="shared" si="100"/>
        <v>Chronic</v>
      </c>
      <c r="AI72" s="70"/>
      <c r="AJ72" s="69">
        <f>VLOOKUP(SUM(Z72,AC72),Tables!$J$5:$K$12,2,FALSE)</f>
        <v>1</v>
      </c>
      <c r="AK72" s="69" t="str">
        <f t="shared" si="92"/>
        <v>YES!!!</v>
      </c>
      <c r="AL72" s="69" t="str">
        <f>N72</f>
        <v>Growth</v>
      </c>
      <c r="AM72" s="85" t="s">
        <v>137</v>
      </c>
      <c r="AN72" s="71">
        <f>P72</f>
        <v>55</v>
      </c>
      <c r="AO72" s="69" t="s">
        <v>254</v>
      </c>
      <c r="AQ72" s="71">
        <f>AD72</f>
        <v>1350</v>
      </c>
      <c r="AR72" s="69">
        <f>GEOMEAN(AQ72)</f>
        <v>1350</v>
      </c>
      <c r="AU72" s="73" t="s">
        <v>77</v>
      </c>
      <c r="BE72" s="73" t="s">
        <v>77</v>
      </c>
      <c r="BH72" s="69"/>
      <c r="BI72" s="69"/>
      <c r="BJ72" s="69"/>
      <c r="BK72" s="69"/>
      <c r="BL72" s="69"/>
      <c r="BM72" s="69"/>
      <c r="BN72" s="69"/>
      <c r="BO72" s="69"/>
      <c r="BP72" s="69"/>
      <c r="BQ72" s="69"/>
      <c r="BR72" s="69"/>
      <c r="BS72" s="69"/>
      <c r="BT72" s="69"/>
      <c r="BU72" s="69"/>
      <c r="BV72" s="69"/>
    </row>
    <row r="73" spans="1:74" s="85" customFormat="1" ht="14.25" customHeight="1" thickTop="1" thickBot="1" x14ac:dyDescent="0.25">
      <c r="A73" s="55" t="s">
        <v>233</v>
      </c>
      <c r="B73" s="55" t="s">
        <v>255</v>
      </c>
      <c r="C73" s="56"/>
      <c r="D73" s="55" t="s">
        <v>60</v>
      </c>
      <c r="E73" s="57" t="s">
        <v>163</v>
      </c>
      <c r="F73" s="55" t="s">
        <v>113</v>
      </c>
      <c r="G73" s="55" t="s">
        <v>114</v>
      </c>
      <c r="H73" s="55" t="s">
        <v>154</v>
      </c>
      <c r="I73" s="55" t="s">
        <v>116</v>
      </c>
      <c r="J73" s="55" t="s">
        <v>240</v>
      </c>
      <c r="K73" s="68"/>
      <c r="L73" s="56" t="s">
        <v>253</v>
      </c>
      <c r="M73" s="55" t="s">
        <v>244</v>
      </c>
      <c r="N73" s="55" t="s">
        <v>68</v>
      </c>
      <c r="O73" s="55" t="s">
        <v>131</v>
      </c>
      <c r="P73" s="55">
        <v>55</v>
      </c>
      <c r="Q73" s="55" t="s">
        <v>231</v>
      </c>
      <c r="R73" s="55" t="s">
        <v>72</v>
      </c>
      <c r="S73" s="68"/>
      <c r="T73" s="55">
        <v>4.05</v>
      </c>
      <c r="U73" s="55" t="s">
        <v>73</v>
      </c>
      <c r="V73" s="55" t="s">
        <v>74</v>
      </c>
      <c r="W73" s="55">
        <f>T73*V73</f>
        <v>4050</v>
      </c>
      <c r="X73" s="68"/>
      <c r="Y73" s="55" t="str">
        <f>O73</f>
        <v>LOEC</v>
      </c>
      <c r="Z73" s="55">
        <f>VLOOKUP(Y73,Tables!$C$5:$D$23,2,FALSE)</f>
        <v>2.5</v>
      </c>
      <c r="AA73" s="55">
        <f>W73/Z73</f>
        <v>1620</v>
      </c>
      <c r="AB73" s="55" t="str">
        <f>R73</f>
        <v>Chronic</v>
      </c>
      <c r="AC73" s="55">
        <f>VLOOKUP(AB73,Tables!$C$27:$D$28,2,FALSE)</f>
        <v>1</v>
      </c>
      <c r="AD73" s="55">
        <f>AA73/AC73</f>
        <v>1620</v>
      </c>
      <c r="AE73" s="68"/>
      <c r="AF73" s="69" t="str">
        <f>E73</f>
        <v>Daphnia magna</v>
      </c>
      <c r="AG73" s="69" t="str">
        <f>Y73</f>
        <v>LOEC</v>
      </c>
      <c r="AH73" s="70" t="str">
        <f>R73</f>
        <v>Chronic</v>
      </c>
      <c r="AI73" s="70"/>
      <c r="AJ73" s="69">
        <f>VLOOKUP(SUM(Z73,AC73),Tables!$J$5:$K$12,2,FALSE)</f>
        <v>2</v>
      </c>
      <c r="AK73" s="69" t="str">
        <f t="shared" si="92"/>
        <v>Reject</v>
      </c>
      <c r="AL73" s="69"/>
      <c r="AN73" s="71"/>
      <c r="AO73" s="69"/>
      <c r="AQ73" s="71"/>
      <c r="AU73" s="73" t="s">
        <v>77</v>
      </c>
      <c r="BE73" s="73" t="s">
        <v>77</v>
      </c>
      <c r="BH73" s="69"/>
      <c r="BI73" s="69"/>
      <c r="BJ73" s="69"/>
      <c r="BK73" s="69"/>
      <c r="BL73" s="69"/>
      <c r="BM73" s="69"/>
      <c r="BN73" s="69"/>
      <c r="BO73" s="69"/>
      <c r="BP73" s="69"/>
      <c r="BQ73" s="69"/>
      <c r="BR73" s="69"/>
      <c r="BS73" s="69"/>
      <c r="BT73" s="69"/>
      <c r="BU73" s="69"/>
      <c r="BV73" s="69"/>
    </row>
    <row r="74" spans="1:74" s="85" customFormat="1" ht="14.25" customHeight="1" thickTop="1" thickBot="1" x14ac:dyDescent="0.25">
      <c r="A74" s="55" t="s">
        <v>233</v>
      </c>
      <c r="B74" s="55" t="s">
        <v>256</v>
      </c>
      <c r="C74" s="56"/>
      <c r="D74" s="55" t="s">
        <v>60</v>
      </c>
      <c r="E74" s="57" t="s">
        <v>163</v>
      </c>
      <c r="F74" s="55" t="s">
        <v>113</v>
      </c>
      <c r="G74" s="55" t="s">
        <v>114</v>
      </c>
      <c r="H74" s="55" t="s">
        <v>154</v>
      </c>
      <c r="I74" s="55" t="s">
        <v>116</v>
      </c>
      <c r="J74" s="55" t="s">
        <v>240</v>
      </c>
      <c r="K74" s="68"/>
      <c r="L74" s="56" t="s">
        <v>257</v>
      </c>
      <c r="M74" s="55" t="s">
        <v>135</v>
      </c>
      <c r="N74" s="55" t="s">
        <v>258</v>
      </c>
      <c r="O74" s="55" t="s">
        <v>131</v>
      </c>
      <c r="P74" s="55">
        <v>55</v>
      </c>
      <c r="Q74" s="55" t="s">
        <v>231</v>
      </c>
      <c r="R74" s="55" t="s">
        <v>72</v>
      </c>
      <c r="S74" s="68"/>
      <c r="T74" s="55">
        <v>1.35</v>
      </c>
      <c r="U74" s="55" t="s">
        <v>73</v>
      </c>
      <c r="V74" s="55" t="s">
        <v>74</v>
      </c>
      <c r="W74" s="55">
        <f t="shared" si="93"/>
        <v>1350</v>
      </c>
      <c r="X74" s="68"/>
      <c r="Y74" s="55" t="str">
        <f t="shared" si="94"/>
        <v>LOEC</v>
      </c>
      <c r="Z74" s="55">
        <f>VLOOKUP(Y74,Tables!$C$5:$D$23,2,FALSE)</f>
        <v>2.5</v>
      </c>
      <c r="AA74" s="55">
        <f t="shared" si="95"/>
        <v>540</v>
      </c>
      <c r="AB74" s="55" t="str">
        <f t="shared" si="96"/>
        <v>Chronic</v>
      </c>
      <c r="AC74" s="55">
        <f>VLOOKUP(AB74,Tables!$C$27:$D$28,2,FALSE)</f>
        <v>1</v>
      </c>
      <c r="AD74" s="55">
        <f t="shared" si="97"/>
        <v>540</v>
      </c>
      <c r="AE74" s="68"/>
      <c r="AF74" s="69" t="str">
        <f t="shared" si="98"/>
        <v>Daphnia magna</v>
      </c>
      <c r="AG74" s="69" t="str">
        <f t="shared" si="99"/>
        <v>LOEC</v>
      </c>
      <c r="AH74" s="70" t="str">
        <f t="shared" si="100"/>
        <v>Chronic</v>
      </c>
      <c r="AI74" s="70"/>
      <c r="AJ74" s="69">
        <f>VLOOKUP(SUM(Z74,AC74),Tables!$J$5:$K$12,2,FALSE)</f>
        <v>2</v>
      </c>
      <c r="AK74" s="69" t="str">
        <f t="shared" si="92"/>
        <v>Reject</v>
      </c>
      <c r="AL74" s="69"/>
      <c r="AN74" s="71"/>
      <c r="AO74" s="69"/>
      <c r="AQ74" s="71"/>
      <c r="AU74" s="73" t="s">
        <v>77</v>
      </c>
      <c r="BE74" s="73" t="s">
        <v>77</v>
      </c>
      <c r="BH74" s="69"/>
      <c r="BI74" s="69"/>
      <c r="BJ74" s="69"/>
      <c r="BK74" s="69"/>
      <c r="BL74" s="69"/>
      <c r="BM74" s="69"/>
      <c r="BN74" s="69"/>
      <c r="BO74" s="69"/>
      <c r="BP74" s="69"/>
      <c r="BQ74" s="69"/>
      <c r="BR74" s="69"/>
      <c r="BS74" s="69"/>
      <c r="BT74" s="69"/>
      <c r="BU74" s="69"/>
      <c r="BV74" s="69"/>
    </row>
    <row r="75" spans="1:74" s="85" customFormat="1" ht="14.25" customHeight="1" thickTop="1" thickBot="1" x14ac:dyDescent="0.25">
      <c r="A75" s="55" t="s">
        <v>233</v>
      </c>
      <c r="B75" s="55" t="s">
        <v>259</v>
      </c>
      <c r="C75" s="56"/>
      <c r="D75" s="55" t="s">
        <v>60</v>
      </c>
      <c r="E75" s="57" t="s">
        <v>163</v>
      </c>
      <c r="F75" s="55" t="s">
        <v>113</v>
      </c>
      <c r="G75" s="55" t="s">
        <v>114</v>
      </c>
      <c r="H75" s="55" t="s">
        <v>154</v>
      </c>
      <c r="I75" s="55" t="s">
        <v>116</v>
      </c>
      <c r="J75" s="55" t="s">
        <v>240</v>
      </c>
      <c r="K75" s="68"/>
      <c r="L75" s="56" t="s">
        <v>257</v>
      </c>
      <c r="M75" s="55" t="s">
        <v>135</v>
      </c>
      <c r="N75" s="55" t="s">
        <v>258</v>
      </c>
      <c r="O75" s="55" t="s">
        <v>128</v>
      </c>
      <c r="P75" s="55">
        <v>55</v>
      </c>
      <c r="Q75" s="55" t="s">
        <v>231</v>
      </c>
      <c r="R75" s="55" t="s">
        <v>72</v>
      </c>
      <c r="S75" s="68"/>
      <c r="T75" s="55">
        <v>0.45</v>
      </c>
      <c r="U75" s="55" t="s">
        <v>73</v>
      </c>
      <c r="V75" s="55" t="s">
        <v>74</v>
      </c>
      <c r="W75" s="55">
        <f t="shared" si="93"/>
        <v>450</v>
      </c>
      <c r="X75" s="68"/>
      <c r="Y75" s="55" t="str">
        <f t="shared" si="94"/>
        <v>NOEC</v>
      </c>
      <c r="Z75" s="55">
        <f>VLOOKUP(Y75,Tables!$C$5:$D$23,2,FALSE)</f>
        <v>1</v>
      </c>
      <c r="AA75" s="55">
        <f t="shared" si="95"/>
        <v>450</v>
      </c>
      <c r="AB75" s="55" t="str">
        <f t="shared" si="96"/>
        <v>Chronic</v>
      </c>
      <c r="AC75" s="55">
        <f>VLOOKUP(AB75,Tables!$C$27:$D$28,2,FALSE)</f>
        <v>1</v>
      </c>
      <c r="AD75" s="55">
        <f t="shared" si="97"/>
        <v>450</v>
      </c>
      <c r="AE75" s="68"/>
      <c r="AF75" s="69" t="str">
        <f t="shared" si="98"/>
        <v>Daphnia magna</v>
      </c>
      <c r="AG75" s="69" t="str">
        <f t="shared" si="99"/>
        <v>NOEC</v>
      </c>
      <c r="AH75" s="70" t="str">
        <f t="shared" si="100"/>
        <v>Chronic</v>
      </c>
      <c r="AI75" s="70"/>
      <c r="AJ75" s="69">
        <f>VLOOKUP(SUM(Z75,AC75),Tables!$J$5:$K$12,2,FALSE)</f>
        <v>1</v>
      </c>
      <c r="AK75" s="69" t="str">
        <f t="shared" si="92"/>
        <v>YES!!!</v>
      </c>
      <c r="AL75" s="69" t="str">
        <f>N75</f>
        <v>Fecundity</v>
      </c>
      <c r="AM75" s="85" t="s">
        <v>211</v>
      </c>
      <c r="AN75" s="71">
        <f>P75</f>
        <v>55</v>
      </c>
      <c r="AO75" s="69" t="s">
        <v>212</v>
      </c>
      <c r="AQ75" s="72">
        <f>AD75</f>
        <v>450</v>
      </c>
      <c r="AR75" s="69">
        <f>GEOMEAN(AQ75)</f>
        <v>450</v>
      </c>
      <c r="AS75" s="69">
        <f>MIN(AR75)</f>
        <v>450</v>
      </c>
      <c r="AU75" s="73" t="s">
        <v>77</v>
      </c>
      <c r="BE75" s="73" t="s">
        <v>77</v>
      </c>
      <c r="BH75" s="69"/>
      <c r="BI75" s="69"/>
      <c r="BJ75" s="69"/>
      <c r="BK75" s="69"/>
      <c r="BL75" s="69"/>
      <c r="BM75" s="69"/>
      <c r="BN75" s="69"/>
      <c r="BO75" s="69"/>
      <c r="BP75" s="69"/>
      <c r="BQ75" s="81"/>
      <c r="BR75" s="81"/>
      <c r="BS75" s="81"/>
      <c r="BT75" s="81"/>
      <c r="BU75" s="81"/>
      <c r="BV75" s="81"/>
    </row>
    <row r="76" spans="1:74" s="85" customFormat="1" ht="14.25" customHeight="1" thickTop="1" thickBot="1" x14ac:dyDescent="0.25">
      <c r="A76" s="55" t="s">
        <v>233</v>
      </c>
      <c r="B76" s="55" t="s">
        <v>260</v>
      </c>
      <c r="C76" s="56"/>
      <c r="D76" s="55" t="s">
        <v>60</v>
      </c>
      <c r="E76" s="57" t="s">
        <v>163</v>
      </c>
      <c r="F76" s="55" t="s">
        <v>113</v>
      </c>
      <c r="G76" s="55" t="s">
        <v>114</v>
      </c>
      <c r="H76" s="55" t="s">
        <v>154</v>
      </c>
      <c r="I76" s="55" t="s">
        <v>116</v>
      </c>
      <c r="J76" s="55" t="s">
        <v>240</v>
      </c>
      <c r="K76" s="68"/>
      <c r="L76" s="56" t="s">
        <v>261</v>
      </c>
      <c r="M76" s="55" t="s">
        <v>135</v>
      </c>
      <c r="N76" s="55" t="s">
        <v>262</v>
      </c>
      <c r="O76" s="55" t="s">
        <v>131</v>
      </c>
      <c r="P76" s="55">
        <v>55</v>
      </c>
      <c r="Q76" s="55" t="s">
        <v>231</v>
      </c>
      <c r="R76" s="55" t="s">
        <v>72</v>
      </c>
      <c r="S76" s="68"/>
      <c r="T76" s="55">
        <v>1.35</v>
      </c>
      <c r="U76" s="55" t="s">
        <v>73</v>
      </c>
      <c r="V76" s="55" t="s">
        <v>74</v>
      </c>
      <c r="W76" s="55">
        <f t="shared" si="93"/>
        <v>1350</v>
      </c>
      <c r="X76" s="68"/>
      <c r="Y76" s="55" t="str">
        <f t="shared" si="94"/>
        <v>LOEC</v>
      </c>
      <c r="Z76" s="55">
        <f>VLOOKUP(Y76,Tables!$C$5:$D$23,2,FALSE)</f>
        <v>2.5</v>
      </c>
      <c r="AA76" s="55">
        <f t="shared" si="95"/>
        <v>540</v>
      </c>
      <c r="AB76" s="55" t="str">
        <f t="shared" si="96"/>
        <v>Chronic</v>
      </c>
      <c r="AC76" s="55">
        <f>VLOOKUP(AB76,Tables!$C$27:$D$28,2,FALSE)</f>
        <v>1</v>
      </c>
      <c r="AD76" s="55">
        <f t="shared" si="97"/>
        <v>540</v>
      </c>
      <c r="AE76" s="68"/>
      <c r="AF76" s="69" t="str">
        <f t="shared" si="98"/>
        <v>Daphnia magna</v>
      </c>
      <c r="AG76" s="69" t="str">
        <f t="shared" si="99"/>
        <v>LOEC</v>
      </c>
      <c r="AH76" s="70" t="str">
        <f t="shared" si="100"/>
        <v>Chronic</v>
      </c>
      <c r="AI76" s="70"/>
      <c r="AJ76" s="69">
        <f>VLOOKUP(SUM(Z76,AC76),Tables!$J$5:$K$12,2,FALSE)</f>
        <v>2</v>
      </c>
      <c r="AK76" s="69" t="str">
        <f t="shared" si="92"/>
        <v>Reject</v>
      </c>
      <c r="AL76" s="69"/>
      <c r="AN76" s="71"/>
      <c r="AO76" s="69"/>
      <c r="AQ76" s="71"/>
      <c r="AU76" s="73" t="s">
        <v>77</v>
      </c>
      <c r="BE76" s="73" t="s">
        <v>77</v>
      </c>
      <c r="BH76" s="69"/>
      <c r="BI76" s="69"/>
      <c r="BJ76" s="69"/>
      <c r="BK76" s="69"/>
      <c r="BL76" s="69"/>
      <c r="BM76" s="69"/>
      <c r="BN76" s="69"/>
      <c r="BO76" s="69"/>
      <c r="BP76" s="69"/>
    </row>
    <row r="77" spans="1:74" s="85" customFormat="1" ht="14.25" customHeight="1" thickTop="1" thickBot="1" x14ac:dyDescent="0.25">
      <c r="A77" s="55" t="s">
        <v>233</v>
      </c>
      <c r="B77" s="55" t="s">
        <v>263</v>
      </c>
      <c r="C77" s="56"/>
      <c r="D77" s="55" t="s">
        <v>60</v>
      </c>
      <c r="E77" s="57" t="s">
        <v>163</v>
      </c>
      <c r="F77" s="55" t="s">
        <v>113</v>
      </c>
      <c r="G77" s="55" t="s">
        <v>114</v>
      </c>
      <c r="H77" s="55" t="s">
        <v>154</v>
      </c>
      <c r="I77" s="55" t="s">
        <v>116</v>
      </c>
      <c r="J77" s="55" t="s">
        <v>240</v>
      </c>
      <c r="K77" s="68"/>
      <c r="L77" s="56" t="s">
        <v>261</v>
      </c>
      <c r="M77" s="55" t="s">
        <v>135</v>
      </c>
      <c r="N77" s="55" t="s">
        <v>262</v>
      </c>
      <c r="O77" s="55" t="s">
        <v>128</v>
      </c>
      <c r="P77" s="55">
        <v>55</v>
      </c>
      <c r="Q77" s="55" t="s">
        <v>231</v>
      </c>
      <c r="R77" s="55" t="s">
        <v>72</v>
      </c>
      <c r="S77" s="68"/>
      <c r="T77" s="55">
        <v>0.45</v>
      </c>
      <c r="U77" s="55" t="s">
        <v>73</v>
      </c>
      <c r="V77" s="55" t="s">
        <v>74</v>
      </c>
      <c r="W77" s="55">
        <f t="shared" si="93"/>
        <v>450</v>
      </c>
      <c r="X77" s="68"/>
      <c r="Y77" s="55" t="str">
        <f t="shared" si="94"/>
        <v>NOEC</v>
      </c>
      <c r="Z77" s="55">
        <f>VLOOKUP(Y77,Tables!$C$5:$D$23,2,FALSE)</f>
        <v>1</v>
      </c>
      <c r="AA77" s="55">
        <f t="shared" si="95"/>
        <v>450</v>
      </c>
      <c r="AB77" s="55" t="str">
        <f t="shared" si="96"/>
        <v>Chronic</v>
      </c>
      <c r="AC77" s="55">
        <f>VLOOKUP(AB77,Tables!$C$27:$D$28,2,FALSE)</f>
        <v>1</v>
      </c>
      <c r="AD77" s="55">
        <f t="shared" si="97"/>
        <v>450</v>
      </c>
      <c r="AE77" s="68"/>
      <c r="AF77" s="69" t="str">
        <f t="shared" si="98"/>
        <v>Daphnia magna</v>
      </c>
      <c r="AG77" s="69" t="str">
        <f t="shared" si="99"/>
        <v>NOEC</v>
      </c>
      <c r="AH77" s="70" t="str">
        <f t="shared" si="100"/>
        <v>Chronic</v>
      </c>
      <c r="AI77" s="70"/>
      <c r="AJ77" s="69">
        <f>VLOOKUP(SUM(Z77,AC77),Tables!$J$5:$K$12,2,FALSE)</f>
        <v>1</v>
      </c>
      <c r="AK77" s="69" t="str">
        <f t="shared" si="92"/>
        <v>YES!!!</v>
      </c>
      <c r="AL77" s="69" t="str">
        <f>N77</f>
        <v>Abortion</v>
      </c>
      <c r="AM77" s="85" t="s">
        <v>264</v>
      </c>
      <c r="AN77" s="71">
        <f>P77</f>
        <v>55</v>
      </c>
      <c r="AO77" s="69" t="s">
        <v>265</v>
      </c>
      <c r="AQ77" s="72">
        <f>AD77</f>
        <v>450</v>
      </c>
      <c r="AR77" s="69">
        <f>GEOMEAN(AQ77)</f>
        <v>450</v>
      </c>
      <c r="AS77" s="69">
        <f>MIN(AR77)</f>
        <v>450</v>
      </c>
      <c r="AU77" s="73" t="s">
        <v>77</v>
      </c>
      <c r="BE77" s="73" t="s">
        <v>77</v>
      </c>
      <c r="BH77" s="69"/>
      <c r="BI77" s="69"/>
      <c r="BJ77" s="69"/>
      <c r="BK77" s="69"/>
      <c r="BL77" s="69"/>
      <c r="BM77" s="69"/>
      <c r="BN77" s="69"/>
      <c r="BO77" s="69"/>
      <c r="BP77" s="69"/>
    </row>
    <row r="78" spans="1:74" s="69" customFormat="1" ht="14.25" customHeight="1" thickTop="1" thickBot="1" x14ac:dyDescent="0.25">
      <c r="A78" s="76"/>
      <c r="B78" s="76"/>
      <c r="C78" s="77"/>
      <c r="D78" s="78"/>
      <c r="E78" s="79"/>
      <c r="F78" s="78"/>
      <c r="G78" s="78"/>
      <c r="H78" s="76"/>
      <c r="I78" s="76"/>
      <c r="J78" s="76"/>
      <c r="K78" s="68"/>
      <c r="L78" s="77"/>
      <c r="M78" s="76"/>
      <c r="N78" s="76"/>
      <c r="O78" s="76"/>
      <c r="P78" s="76"/>
      <c r="Q78" s="76"/>
      <c r="R78" s="76"/>
      <c r="S78" s="68"/>
      <c r="T78" s="76"/>
      <c r="U78" s="76"/>
      <c r="V78" s="76"/>
      <c r="W78" s="76"/>
      <c r="X78" s="68"/>
      <c r="Y78" s="68"/>
      <c r="Z78" s="68"/>
      <c r="AA78" s="68"/>
      <c r="AB78" s="68"/>
      <c r="AC78" s="68"/>
      <c r="AD78" s="68"/>
      <c r="AE78" s="68"/>
      <c r="AF78" s="80"/>
      <c r="AG78" s="80"/>
      <c r="AH78" s="80"/>
      <c r="AI78" s="80"/>
      <c r="AJ78" s="80"/>
      <c r="AK78" s="80"/>
      <c r="AL78" s="80"/>
      <c r="AM78" s="80"/>
      <c r="AN78" s="68"/>
      <c r="AO78" s="80"/>
      <c r="AP78" s="80"/>
      <c r="AQ78" s="68"/>
      <c r="AR78" s="80"/>
      <c r="AS78" s="80"/>
      <c r="AT78" s="80"/>
      <c r="AU78" s="80"/>
      <c r="AV78" s="81"/>
      <c r="AW78" s="81"/>
      <c r="AX78" s="82"/>
      <c r="AY78" s="80"/>
      <c r="AZ78" s="80"/>
      <c r="BA78" s="80"/>
      <c r="BB78" s="80"/>
      <c r="BC78" s="80"/>
      <c r="BD78" s="83"/>
      <c r="BE78" s="80"/>
      <c r="BF78" s="85"/>
      <c r="BG78" s="85"/>
    </row>
    <row r="79" spans="1:74" s="81" customFormat="1" ht="14.25" customHeight="1" thickTop="1" thickBot="1" x14ac:dyDescent="0.25">
      <c r="A79" s="55"/>
      <c r="B79" s="59" t="s">
        <v>266</v>
      </c>
      <c r="C79" s="56"/>
      <c r="D79" s="55" t="s">
        <v>60</v>
      </c>
      <c r="E79" s="57" t="s">
        <v>164</v>
      </c>
      <c r="F79" s="55" t="s">
        <v>113</v>
      </c>
      <c r="G79" s="55" t="s">
        <v>156</v>
      </c>
      <c r="H79" s="55" t="s">
        <v>154</v>
      </c>
      <c r="I79" s="55" t="s">
        <v>116</v>
      </c>
      <c r="J79" s="55" t="s">
        <v>240</v>
      </c>
      <c r="K79" s="68"/>
      <c r="L79" s="66" t="s">
        <v>126</v>
      </c>
      <c r="M79" s="55" t="s">
        <v>127</v>
      </c>
      <c r="N79" s="55" t="s">
        <v>127</v>
      </c>
      <c r="O79" s="55" t="s">
        <v>70</v>
      </c>
      <c r="P79" s="55">
        <v>14</v>
      </c>
      <c r="Q79" s="55" t="s">
        <v>231</v>
      </c>
      <c r="R79" s="55" t="s">
        <v>72</v>
      </c>
      <c r="S79" s="68"/>
      <c r="T79" s="58">
        <v>144.1</v>
      </c>
      <c r="U79" s="55" t="s">
        <v>73</v>
      </c>
      <c r="V79" s="55" t="s">
        <v>74</v>
      </c>
      <c r="W79" s="55">
        <f t="shared" ref="W79:W87" si="118">T79*V79</f>
        <v>144100</v>
      </c>
      <c r="X79" s="68"/>
      <c r="Y79" s="55" t="str">
        <f t="shared" ref="Y79:Y87" si="119">O79</f>
        <v>EC50</v>
      </c>
      <c r="Z79" s="55">
        <f>VLOOKUP(Y79,Tables!$C$5:$D$23,2,FALSE)</f>
        <v>5</v>
      </c>
      <c r="AA79" s="55">
        <f t="shared" ref="AA79:AA87" si="120">W79/Z79</f>
        <v>28820</v>
      </c>
      <c r="AB79" s="55" t="str">
        <f t="shared" ref="AB79:AB87" si="121">R79</f>
        <v>Chronic</v>
      </c>
      <c r="AC79" s="55">
        <f>VLOOKUP(AB79,Tables!$C$27:$D$28,2,FALSE)</f>
        <v>1</v>
      </c>
      <c r="AD79" s="55">
        <f t="shared" ref="AD79:AD87" si="122">AA79/AC79</f>
        <v>28820</v>
      </c>
      <c r="AE79" s="68"/>
      <c r="AF79" s="69" t="str">
        <f t="shared" ref="AF79:AF87" si="123">E79</f>
        <v>Hyalella azteca</v>
      </c>
      <c r="AG79" s="69" t="str">
        <f t="shared" ref="AG79:AG87" si="124">Y79</f>
        <v>EC50</v>
      </c>
      <c r="AH79" s="70" t="str">
        <f t="shared" ref="AH79:AH87" si="125">R79</f>
        <v>Chronic</v>
      </c>
      <c r="AI79" s="70"/>
      <c r="AJ79" s="69">
        <f>VLOOKUP(SUM(Z79,AC79),Tables!$J$5:$K$12,2,FALSE)</f>
        <v>2</v>
      </c>
      <c r="AK79" s="69" t="str">
        <f>IF(AJ79=MIN($AJ$79:$AJ$87),"YES!!!","Reject")</f>
        <v>Reject</v>
      </c>
      <c r="AL79" s="69"/>
      <c r="AM79" s="85"/>
      <c r="AN79" s="71"/>
      <c r="AO79" s="69"/>
      <c r="AP79" s="85"/>
      <c r="AQ79" s="72"/>
      <c r="AR79" s="85"/>
      <c r="AS79" s="85"/>
      <c r="AT79" s="85"/>
      <c r="AU79" s="73" t="s">
        <v>77</v>
      </c>
      <c r="AV79" s="85"/>
      <c r="AW79" s="85"/>
      <c r="AX79" s="85"/>
      <c r="AY79" s="85"/>
      <c r="AZ79" s="85"/>
      <c r="BA79" s="85"/>
      <c r="BB79" s="85"/>
      <c r="BC79" s="85"/>
      <c r="BD79" s="85"/>
      <c r="BE79" s="73"/>
      <c r="BF79" s="85"/>
      <c r="BG79" s="85"/>
      <c r="BH79" s="69"/>
      <c r="BI79" s="69"/>
      <c r="BJ79" s="69"/>
      <c r="BK79" s="69"/>
      <c r="BL79" s="69"/>
      <c r="BM79" s="69"/>
      <c r="BN79" s="69"/>
      <c r="BO79" s="69"/>
      <c r="BP79" s="69"/>
      <c r="BQ79" s="85"/>
      <c r="BR79" s="85"/>
      <c r="BS79" s="85"/>
      <c r="BT79" s="85"/>
      <c r="BU79" s="85"/>
      <c r="BV79" s="85"/>
    </row>
    <row r="80" spans="1:74" s="69" customFormat="1" ht="14.25" customHeight="1" thickTop="1" thickBot="1" x14ac:dyDescent="0.25">
      <c r="A80" s="55"/>
      <c r="B80" s="59" t="s">
        <v>267</v>
      </c>
      <c r="C80" s="56"/>
      <c r="D80" s="55" t="s">
        <v>60</v>
      </c>
      <c r="E80" s="57" t="s">
        <v>164</v>
      </c>
      <c r="F80" s="55" t="s">
        <v>113</v>
      </c>
      <c r="G80" s="55" t="s">
        <v>156</v>
      </c>
      <c r="H80" s="55" t="s">
        <v>154</v>
      </c>
      <c r="I80" s="55" t="s">
        <v>116</v>
      </c>
      <c r="J80" s="55" t="s">
        <v>240</v>
      </c>
      <c r="K80" s="68"/>
      <c r="L80" s="66" t="s">
        <v>268</v>
      </c>
      <c r="M80" s="55" t="s">
        <v>68</v>
      </c>
      <c r="N80" s="55" t="s">
        <v>269</v>
      </c>
      <c r="O80" s="55" t="s">
        <v>70</v>
      </c>
      <c r="P80" s="55">
        <v>14</v>
      </c>
      <c r="Q80" s="55" t="s">
        <v>231</v>
      </c>
      <c r="R80" s="55" t="s">
        <v>72</v>
      </c>
      <c r="S80" s="68"/>
      <c r="T80" s="58">
        <v>135.5</v>
      </c>
      <c r="U80" s="55" t="s">
        <v>73</v>
      </c>
      <c r="V80" s="55" t="s">
        <v>74</v>
      </c>
      <c r="W80" s="55">
        <f t="shared" si="118"/>
        <v>135500</v>
      </c>
      <c r="X80" s="68"/>
      <c r="Y80" s="55" t="str">
        <f t="shared" si="119"/>
        <v>EC50</v>
      </c>
      <c r="Z80" s="55">
        <f>VLOOKUP(Y80,Tables!$C$5:$D$23,2,FALSE)</f>
        <v>5</v>
      </c>
      <c r="AA80" s="55">
        <f t="shared" si="120"/>
        <v>27100</v>
      </c>
      <c r="AB80" s="55" t="str">
        <f t="shared" si="121"/>
        <v>Chronic</v>
      </c>
      <c r="AC80" s="55">
        <f>VLOOKUP(AB80,Tables!$C$27:$D$28,2,FALSE)</f>
        <v>1</v>
      </c>
      <c r="AD80" s="55">
        <f t="shared" si="122"/>
        <v>27100</v>
      </c>
      <c r="AE80" s="68"/>
      <c r="AF80" s="69" t="str">
        <f t="shared" si="123"/>
        <v>Hyalella azteca</v>
      </c>
      <c r="AG80" s="69" t="str">
        <f t="shared" si="124"/>
        <v>EC50</v>
      </c>
      <c r="AH80" s="70" t="str">
        <f t="shared" si="125"/>
        <v>Chronic</v>
      </c>
      <c r="AI80" s="70"/>
      <c r="AJ80" s="69">
        <f>VLOOKUP(SUM(Z80,AC80),Tables!$J$5:$K$12,2,FALSE)</f>
        <v>2</v>
      </c>
      <c r="AK80" s="69" t="str">
        <f t="shared" ref="AK80:AK87" si="126">IF(AJ80=MIN($AJ$79:$AJ$87),"YES!!!","Reject")</f>
        <v>Reject</v>
      </c>
      <c r="AM80" s="85"/>
      <c r="AN80" s="71"/>
      <c r="AP80" s="85"/>
      <c r="AQ80" s="72"/>
      <c r="AR80" s="85"/>
      <c r="AS80" s="85"/>
      <c r="AT80" s="85"/>
      <c r="AU80" s="73" t="s">
        <v>77</v>
      </c>
      <c r="AV80" s="85"/>
      <c r="AW80" s="85"/>
      <c r="AX80" s="85"/>
      <c r="AY80" s="85"/>
      <c r="AZ80" s="85"/>
      <c r="BA80" s="85"/>
      <c r="BB80" s="85"/>
      <c r="BC80" s="85"/>
      <c r="BD80" s="85"/>
      <c r="BE80" s="73"/>
      <c r="BF80" s="85"/>
      <c r="BG80" s="85"/>
      <c r="BQ80" s="85"/>
      <c r="BR80" s="85"/>
      <c r="BS80" s="85"/>
      <c r="BT80" s="85"/>
      <c r="BU80" s="85"/>
      <c r="BV80" s="85"/>
    </row>
    <row r="81" spans="1:74" s="69" customFormat="1" ht="14.25" customHeight="1" thickTop="1" thickBot="1" x14ac:dyDescent="0.25">
      <c r="A81" s="55"/>
      <c r="B81" s="59" t="s">
        <v>270</v>
      </c>
      <c r="C81" s="56"/>
      <c r="D81" s="55" t="s">
        <v>60</v>
      </c>
      <c r="E81" s="57" t="s">
        <v>164</v>
      </c>
      <c r="F81" s="55" t="s">
        <v>113</v>
      </c>
      <c r="G81" s="55" t="s">
        <v>156</v>
      </c>
      <c r="H81" s="55" t="s">
        <v>154</v>
      </c>
      <c r="I81" s="55" t="s">
        <v>116</v>
      </c>
      <c r="J81" s="55" t="s">
        <v>240</v>
      </c>
      <c r="K81" s="68"/>
      <c r="L81" s="66" t="s">
        <v>268</v>
      </c>
      <c r="M81" s="55" t="s">
        <v>68</v>
      </c>
      <c r="N81" s="55" t="s">
        <v>269</v>
      </c>
      <c r="O81" s="55" t="s">
        <v>185</v>
      </c>
      <c r="P81" s="55">
        <v>14</v>
      </c>
      <c r="Q81" s="55" t="s">
        <v>231</v>
      </c>
      <c r="R81" s="55" t="s">
        <v>72</v>
      </c>
      <c r="S81" s="68"/>
      <c r="T81" s="58">
        <v>20.5</v>
      </c>
      <c r="U81" s="55" t="s">
        <v>73</v>
      </c>
      <c r="V81" s="55" t="s">
        <v>74</v>
      </c>
      <c r="W81" s="55">
        <f t="shared" si="118"/>
        <v>20500</v>
      </c>
      <c r="X81" s="68"/>
      <c r="Y81" s="55" t="str">
        <f t="shared" si="119"/>
        <v>EC10</v>
      </c>
      <c r="Z81" s="55">
        <f>VLOOKUP(Y81,Tables!$C$5:$D$23,2,FALSE)</f>
        <v>1</v>
      </c>
      <c r="AA81" s="55">
        <f t="shared" si="120"/>
        <v>20500</v>
      </c>
      <c r="AB81" s="55" t="str">
        <f t="shared" si="121"/>
        <v>Chronic</v>
      </c>
      <c r="AC81" s="55">
        <f>VLOOKUP(AB81,Tables!$C$27:$D$28,2,FALSE)</f>
        <v>1</v>
      </c>
      <c r="AD81" s="55">
        <f t="shared" si="122"/>
        <v>20500</v>
      </c>
      <c r="AE81" s="68"/>
      <c r="AF81" s="69" t="str">
        <f t="shared" si="123"/>
        <v>Hyalella azteca</v>
      </c>
      <c r="AG81" s="69" t="str">
        <f t="shared" si="124"/>
        <v>EC10</v>
      </c>
      <c r="AH81" s="70" t="str">
        <f t="shared" si="125"/>
        <v>Chronic</v>
      </c>
      <c r="AI81" s="70"/>
      <c r="AJ81" s="69">
        <f>VLOOKUP(SUM(Z81,AC81),Tables!$J$5:$K$12,2,FALSE)</f>
        <v>1</v>
      </c>
      <c r="AK81" s="69" t="str">
        <f t="shared" si="126"/>
        <v>YES!!!</v>
      </c>
      <c r="AL81" s="69" t="str">
        <f t="shared" ref="AL81:AL83" si="127">N81</f>
        <v>Dry weight</v>
      </c>
      <c r="AM81" s="85" t="s">
        <v>75</v>
      </c>
      <c r="AN81" s="71">
        <f t="shared" ref="AN81:AN83" si="128">P81</f>
        <v>14</v>
      </c>
      <c r="AO81" s="69" t="s">
        <v>76</v>
      </c>
      <c r="AP81" s="85"/>
      <c r="AQ81" s="72">
        <f t="shared" ref="AQ81:AQ83" si="129">AD81</f>
        <v>20500</v>
      </c>
      <c r="AR81" s="69">
        <f>GEOMEAN(AQ81,AQ85)</f>
        <v>48554.093545240859</v>
      </c>
      <c r="AS81" s="69">
        <f>MIN(AR81)</f>
        <v>48554.093545240859</v>
      </c>
      <c r="AT81" s="69">
        <f>MIN(AS81:AS82)</f>
        <v>19144.71206364828</v>
      </c>
      <c r="AU81" s="73" t="s">
        <v>77</v>
      </c>
      <c r="AV81" s="85"/>
      <c r="AW81" s="85"/>
      <c r="AX81" s="70" t="str">
        <f>H81</f>
        <v>Macroinvertebrate</v>
      </c>
      <c r="AY81" s="70" t="str">
        <f>E81</f>
        <v>Hyalella azteca</v>
      </c>
      <c r="AZ81" s="69" t="str">
        <f>F81</f>
        <v>Arthropoda</v>
      </c>
      <c r="BA81" s="70" t="str">
        <f>G81</f>
        <v>Malacostraca</v>
      </c>
      <c r="BB81" s="70" t="str">
        <f>I81</f>
        <v>Heterotroph</v>
      </c>
      <c r="BC81" s="69">
        <f>AJ81</f>
        <v>1</v>
      </c>
      <c r="BD81" s="69">
        <f>AT81</f>
        <v>19144.71206364828</v>
      </c>
      <c r="BE81" s="73" t="s">
        <v>77</v>
      </c>
      <c r="BF81" s="85"/>
      <c r="BG81" s="85"/>
      <c r="BQ81" s="85"/>
      <c r="BR81" s="85"/>
      <c r="BS81" s="85"/>
      <c r="BT81" s="85"/>
      <c r="BU81" s="85"/>
      <c r="BV81" s="85"/>
    </row>
    <row r="82" spans="1:74" s="69" customFormat="1" ht="14.25" customHeight="1" thickTop="1" thickBot="1" x14ac:dyDescent="0.25">
      <c r="A82" s="55"/>
      <c r="B82" s="59" t="s">
        <v>271</v>
      </c>
      <c r="C82" s="56"/>
      <c r="D82" s="55" t="s">
        <v>60</v>
      </c>
      <c r="E82" s="57" t="s">
        <v>164</v>
      </c>
      <c r="F82" s="55" t="s">
        <v>113</v>
      </c>
      <c r="G82" s="55" t="s">
        <v>156</v>
      </c>
      <c r="H82" s="55" t="s">
        <v>154</v>
      </c>
      <c r="I82" s="55" t="s">
        <v>116</v>
      </c>
      <c r="J82" s="55" t="s">
        <v>240</v>
      </c>
      <c r="K82" s="68"/>
      <c r="L82" s="66" t="s">
        <v>126</v>
      </c>
      <c r="M82" s="55" t="s">
        <v>127</v>
      </c>
      <c r="N82" s="55" t="s">
        <v>127</v>
      </c>
      <c r="O82" s="55" t="s">
        <v>185</v>
      </c>
      <c r="P82" s="55">
        <v>14</v>
      </c>
      <c r="Q82" s="55" t="s">
        <v>231</v>
      </c>
      <c r="R82" s="55" t="s">
        <v>72</v>
      </c>
      <c r="S82" s="68"/>
      <c r="T82" s="58">
        <v>53.9</v>
      </c>
      <c r="U82" s="55" t="s">
        <v>73</v>
      </c>
      <c r="V82" s="55" t="s">
        <v>74</v>
      </c>
      <c r="W82" s="55">
        <f t="shared" si="118"/>
        <v>53900</v>
      </c>
      <c r="X82" s="68"/>
      <c r="Y82" s="55" t="str">
        <f t="shared" si="119"/>
        <v>EC10</v>
      </c>
      <c r="Z82" s="55">
        <f>VLOOKUP(Y82,Tables!$C$5:$D$23,2,FALSE)</f>
        <v>1</v>
      </c>
      <c r="AA82" s="55">
        <f t="shared" si="120"/>
        <v>53900</v>
      </c>
      <c r="AB82" s="55" t="str">
        <f t="shared" si="121"/>
        <v>Chronic</v>
      </c>
      <c r="AC82" s="55">
        <f>VLOOKUP(AB82,Tables!$C$27:$D$28,2,FALSE)</f>
        <v>1</v>
      </c>
      <c r="AD82" s="55">
        <f t="shared" si="122"/>
        <v>53900</v>
      </c>
      <c r="AE82" s="68"/>
      <c r="AF82" s="69" t="str">
        <f t="shared" si="123"/>
        <v>Hyalella azteca</v>
      </c>
      <c r="AG82" s="69" t="str">
        <f t="shared" si="124"/>
        <v>EC10</v>
      </c>
      <c r="AH82" s="70" t="str">
        <f t="shared" si="125"/>
        <v>Chronic</v>
      </c>
      <c r="AI82" s="70"/>
      <c r="AJ82" s="69">
        <f>VLOOKUP(SUM(Z82,AC82),Tables!$J$5:$K$12,2,FALSE)</f>
        <v>1</v>
      </c>
      <c r="AK82" s="69" t="str">
        <f t="shared" si="126"/>
        <v>YES!!!</v>
      </c>
      <c r="AL82" s="69" t="str">
        <f t="shared" si="127"/>
        <v>Survival</v>
      </c>
      <c r="AM82" s="85" t="s">
        <v>137</v>
      </c>
      <c r="AN82" s="71">
        <f t="shared" si="128"/>
        <v>14</v>
      </c>
      <c r="AO82" s="69" t="s">
        <v>138</v>
      </c>
      <c r="AP82" s="85"/>
      <c r="AQ82" s="72">
        <f t="shared" si="129"/>
        <v>53900</v>
      </c>
      <c r="AR82" s="69">
        <f>GEOMEAN(AQ82,AQ83)</f>
        <v>19144.71206364828</v>
      </c>
      <c r="AS82" s="69">
        <f>MIN(AR82)</f>
        <v>19144.71206364828</v>
      </c>
      <c r="AT82" s="85"/>
      <c r="AU82" s="73" t="s">
        <v>77</v>
      </c>
      <c r="AV82" s="85"/>
      <c r="AW82" s="85"/>
      <c r="AX82" s="85"/>
      <c r="AY82" s="85"/>
      <c r="AZ82" s="85"/>
      <c r="BA82" s="85"/>
      <c r="BB82" s="85"/>
      <c r="BC82" s="85"/>
      <c r="BD82" s="85"/>
      <c r="BE82" s="73"/>
      <c r="BF82" s="85"/>
      <c r="BG82" s="85"/>
      <c r="BQ82" s="85"/>
      <c r="BR82" s="85"/>
      <c r="BS82" s="85"/>
      <c r="BT82" s="85"/>
      <c r="BU82" s="85"/>
      <c r="BV82" s="85"/>
    </row>
    <row r="83" spans="1:74" s="69" customFormat="1" ht="14.25" customHeight="1" thickTop="1" thickBot="1" x14ac:dyDescent="0.25">
      <c r="A83" s="55"/>
      <c r="B83" s="59" t="s">
        <v>272</v>
      </c>
      <c r="C83" s="56"/>
      <c r="D83" s="55" t="s">
        <v>60</v>
      </c>
      <c r="E83" s="57" t="s">
        <v>164</v>
      </c>
      <c r="F83" s="55" t="s">
        <v>113</v>
      </c>
      <c r="G83" s="55" t="s">
        <v>156</v>
      </c>
      <c r="H83" s="55" t="s">
        <v>154</v>
      </c>
      <c r="I83" s="55" t="s">
        <v>116</v>
      </c>
      <c r="J83" s="55" t="s">
        <v>240</v>
      </c>
      <c r="K83" s="68"/>
      <c r="L83" s="66" t="s">
        <v>126</v>
      </c>
      <c r="M83" s="55" t="s">
        <v>127</v>
      </c>
      <c r="N83" s="55" t="s">
        <v>127</v>
      </c>
      <c r="O83" s="55" t="s">
        <v>128</v>
      </c>
      <c r="P83" s="55">
        <v>14</v>
      </c>
      <c r="Q83" s="55" t="s">
        <v>231</v>
      </c>
      <c r="R83" s="55" t="s">
        <v>72</v>
      </c>
      <c r="S83" s="68"/>
      <c r="T83" s="58">
        <v>6.8</v>
      </c>
      <c r="U83" s="55" t="s">
        <v>73</v>
      </c>
      <c r="V83" s="55" t="s">
        <v>74</v>
      </c>
      <c r="W83" s="55">
        <f t="shared" si="118"/>
        <v>6800</v>
      </c>
      <c r="X83" s="68"/>
      <c r="Y83" s="55" t="str">
        <f t="shared" si="119"/>
        <v>NOEC</v>
      </c>
      <c r="Z83" s="55">
        <f>VLOOKUP(Y83,Tables!$C$5:$D$23,2,FALSE)</f>
        <v>1</v>
      </c>
      <c r="AA83" s="55">
        <f t="shared" si="120"/>
        <v>6800</v>
      </c>
      <c r="AB83" s="55" t="str">
        <f t="shared" si="121"/>
        <v>Chronic</v>
      </c>
      <c r="AC83" s="55">
        <f>VLOOKUP(AB83,Tables!$C$27:$D$28,2,FALSE)</f>
        <v>1</v>
      </c>
      <c r="AD83" s="55">
        <f t="shared" si="122"/>
        <v>6800</v>
      </c>
      <c r="AE83" s="68"/>
      <c r="AF83" s="69" t="str">
        <f t="shared" si="123"/>
        <v>Hyalella azteca</v>
      </c>
      <c r="AG83" s="69" t="str">
        <f t="shared" si="124"/>
        <v>NOEC</v>
      </c>
      <c r="AH83" s="70" t="str">
        <f t="shared" si="125"/>
        <v>Chronic</v>
      </c>
      <c r="AI83" s="70"/>
      <c r="AJ83" s="69">
        <f>VLOOKUP(SUM(Z83,AC83),Tables!$J$5:$K$12,2,FALSE)</f>
        <v>1</v>
      </c>
      <c r="AK83" s="69" t="str">
        <f t="shared" si="126"/>
        <v>YES!!!</v>
      </c>
      <c r="AL83" s="69" t="str">
        <f t="shared" si="127"/>
        <v>Survival</v>
      </c>
      <c r="AM83" s="85" t="s">
        <v>137</v>
      </c>
      <c r="AN83" s="71">
        <f t="shared" si="128"/>
        <v>14</v>
      </c>
      <c r="AO83" s="69" t="s">
        <v>138</v>
      </c>
      <c r="AP83" s="85"/>
      <c r="AQ83" s="72">
        <f t="shared" si="129"/>
        <v>6800</v>
      </c>
      <c r="AR83" s="85"/>
      <c r="AS83" s="85"/>
      <c r="AT83" s="85"/>
      <c r="AU83" s="73" t="s">
        <v>77</v>
      </c>
      <c r="AV83" s="85"/>
      <c r="AW83" s="85"/>
      <c r="AX83" s="85"/>
      <c r="AY83" s="85"/>
      <c r="AZ83" s="85"/>
      <c r="BA83" s="85"/>
      <c r="BB83" s="85"/>
      <c r="BC83" s="85"/>
      <c r="BD83" s="85"/>
      <c r="BE83" s="73"/>
      <c r="BF83" s="85"/>
      <c r="BG83" s="85"/>
      <c r="BQ83" s="85"/>
      <c r="BR83" s="85"/>
      <c r="BS83" s="85"/>
      <c r="BT83" s="85"/>
      <c r="BU83" s="85"/>
      <c r="BV83" s="85"/>
    </row>
    <row r="84" spans="1:74" s="69" customFormat="1" ht="14.25" customHeight="1" thickTop="1" thickBot="1" x14ac:dyDescent="0.25">
      <c r="A84" s="55"/>
      <c r="B84" s="59" t="s">
        <v>273</v>
      </c>
      <c r="C84" s="56"/>
      <c r="D84" s="55" t="s">
        <v>60</v>
      </c>
      <c r="E84" s="57" t="s">
        <v>164</v>
      </c>
      <c r="F84" s="55" t="s">
        <v>113</v>
      </c>
      <c r="G84" s="55" t="s">
        <v>156</v>
      </c>
      <c r="H84" s="55" t="s">
        <v>154</v>
      </c>
      <c r="I84" s="55" t="s">
        <v>116</v>
      </c>
      <c r="J84" s="55" t="s">
        <v>240</v>
      </c>
      <c r="K84" s="68"/>
      <c r="L84" s="66" t="s">
        <v>126</v>
      </c>
      <c r="M84" s="55" t="s">
        <v>127</v>
      </c>
      <c r="N84" s="55" t="s">
        <v>127</v>
      </c>
      <c r="O84" s="55" t="s">
        <v>131</v>
      </c>
      <c r="P84" s="55">
        <v>14</v>
      </c>
      <c r="Q84" s="55" t="s">
        <v>231</v>
      </c>
      <c r="R84" s="55" t="s">
        <v>72</v>
      </c>
      <c r="S84" s="68"/>
      <c r="T84" s="58">
        <v>16.5</v>
      </c>
      <c r="U84" s="55" t="s">
        <v>73</v>
      </c>
      <c r="V84" s="55" t="s">
        <v>74</v>
      </c>
      <c r="W84" s="55">
        <f t="shared" si="118"/>
        <v>16500</v>
      </c>
      <c r="X84" s="68"/>
      <c r="Y84" s="55" t="str">
        <f t="shared" si="119"/>
        <v>LOEC</v>
      </c>
      <c r="Z84" s="55">
        <f>VLOOKUP(Y84,Tables!$C$5:$D$23,2,FALSE)</f>
        <v>2.5</v>
      </c>
      <c r="AA84" s="55">
        <f t="shared" si="120"/>
        <v>6600</v>
      </c>
      <c r="AB84" s="55" t="str">
        <f t="shared" si="121"/>
        <v>Chronic</v>
      </c>
      <c r="AC84" s="55">
        <f>VLOOKUP(AB84,Tables!$C$27:$D$28,2,FALSE)</f>
        <v>1</v>
      </c>
      <c r="AD84" s="55">
        <f t="shared" si="122"/>
        <v>6600</v>
      </c>
      <c r="AE84" s="68"/>
      <c r="AF84" s="69" t="str">
        <f t="shared" si="123"/>
        <v>Hyalella azteca</v>
      </c>
      <c r="AG84" s="69" t="str">
        <f t="shared" si="124"/>
        <v>LOEC</v>
      </c>
      <c r="AH84" s="70" t="str">
        <f t="shared" si="125"/>
        <v>Chronic</v>
      </c>
      <c r="AI84" s="70"/>
      <c r="AJ84" s="69">
        <f>VLOOKUP(SUM(Z84,AC84),Tables!$J$5:$K$12,2,FALSE)</f>
        <v>2</v>
      </c>
      <c r="AK84" s="69" t="str">
        <f t="shared" si="126"/>
        <v>Reject</v>
      </c>
      <c r="AM84" s="85"/>
      <c r="AN84" s="71"/>
      <c r="AP84" s="85"/>
      <c r="AQ84" s="72"/>
      <c r="AR84" s="85"/>
      <c r="AS84" s="85"/>
      <c r="AT84" s="85"/>
      <c r="AU84" s="73" t="s">
        <v>77</v>
      </c>
      <c r="AV84" s="85"/>
      <c r="AW84" s="85"/>
      <c r="AX84" s="85"/>
      <c r="AY84" s="85"/>
      <c r="AZ84" s="85"/>
      <c r="BA84" s="85"/>
      <c r="BB84" s="85"/>
      <c r="BC84" s="85"/>
      <c r="BD84" s="85"/>
      <c r="BE84" s="73"/>
      <c r="BF84" s="85"/>
      <c r="BG84" s="85"/>
      <c r="BQ84" s="85"/>
      <c r="BR84" s="85"/>
      <c r="BS84" s="85"/>
      <c r="BT84" s="85"/>
      <c r="BU84" s="85"/>
      <c r="BV84" s="85"/>
    </row>
    <row r="85" spans="1:74" s="69" customFormat="1" ht="14.25" customHeight="1" thickTop="1" thickBot="1" x14ac:dyDescent="0.25">
      <c r="A85" s="55"/>
      <c r="B85" s="59" t="s">
        <v>274</v>
      </c>
      <c r="C85" s="56"/>
      <c r="D85" s="55" t="s">
        <v>60</v>
      </c>
      <c r="E85" s="57" t="s">
        <v>164</v>
      </c>
      <c r="F85" s="55" t="s">
        <v>113</v>
      </c>
      <c r="G85" s="55" t="s">
        <v>156</v>
      </c>
      <c r="H85" s="55" t="s">
        <v>154</v>
      </c>
      <c r="I85" s="55" t="s">
        <v>116</v>
      </c>
      <c r="J85" s="55" t="s">
        <v>240</v>
      </c>
      <c r="K85" s="68"/>
      <c r="L85" s="66" t="s">
        <v>268</v>
      </c>
      <c r="M85" s="55" t="s">
        <v>68</v>
      </c>
      <c r="N85" s="55" t="s">
        <v>269</v>
      </c>
      <c r="O85" s="55" t="s">
        <v>128</v>
      </c>
      <c r="P85" s="55">
        <v>14</v>
      </c>
      <c r="Q85" s="55" t="s">
        <v>231</v>
      </c>
      <c r="R85" s="55" t="s">
        <v>72</v>
      </c>
      <c r="S85" s="68"/>
      <c r="T85" s="58">
        <v>115</v>
      </c>
      <c r="U85" s="55" t="s">
        <v>73</v>
      </c>
      <c r="V85" s="55" t="s">
        <v>74</v>
      </c>
      <c r="W85" s="55">
        <f t="shared" si="118"/>
        <v>115000</v>
      </c>
      <c r="X85" s="68"/>
      <c r="Y85" s="55" t="str">
        <f t="shared" si="119"/>
        <v>NOEC</v>
      </c>
      <c r="Z85" s="55">
        <f>VLOOKUP(Y85,Tables!$C$5:$D$23,2,FALSE)</f>
        <v>1</v>
      </c>
      <c r="AA85" s="55">
        <f t="shared" si="120"/>
        <v>115000</v>
      </c>
      <c r="AB85" s="55" t="str">
        <f t="shared" si="121"/>
        <v>Chronic</v>
      </c>
      <c r="AC85" s="55">
        <f>VLOOKUP(AB85,Tables!$C$27:$D$28,2,FALSE)</f>
        <v>1</v>
      </c>
      <c r="AD85" s="55">
        <f t="shared" si="122"/>
        <v>115000</v>
      </c>
      <c r="AE85" s="68"/>
      <c r="AF85" s="69" t="str">
        <f t="shared" si="123"/>
        <v>Hyalella azteca</v>
      </c>
      <c r="AG85" s="69" t="str">
        <f t="shared" si="124"/>
        <v>NOEC</v>
      </c>
      <c r="AH85" s="70" t="str">
        <f t="shared" si="125"/>
        <v>Chronic</v>
      </c>
      <c r="AI85" s="70"/>
      <c r="AJ85" s="69">
        <f>VLOOKUP(SUM(Z85,AC85),Tables!$J$5:$K$12,2,FALSE)</f>
        <v>1</v>
      </c>
      <c r="AK85" s="69" t="str">
        <f t="shared" si="126"/>
        <v>YES!!!</v>
      </c>
      <c r="AL85" s="69" t="str">
        <f>N85</f>
        <v>Dry weight</v>
      </c>
      <c r="AM85" s="85" t="s">
        <v>75</v>
      </c>
      <c r="AN85" s="71">
        <f>P85</f>
        <v>14</v>
      </c>
      <c r="AO85" s="69" t="s">
        <v>76</v>
      </c>
      <c r="AP85" s="85"/>
      <c r="AQ85" s="72">
        <f>AD85</f>
        <v>115000</v>
      </c>
      <c r="AR85" s="85"/>
      <c r="AS85" s="85"/>
      <c r="AT85" s="85"/>
      <c r="AU85" s="73" t="s">
        <v>77</v>
      </c>
      <c r="AV85" s="85"/>
      <c r="AW85" s="85"/>
      <c r="AX85" s="85"/>
      <c r="AY85" s="85"/>
      <c r="AZ85" s="85"/>
      <c r="BA85" s="85"/>
      <c r="BB85" s="85"/>
      <c r="BC85" s="85"/>
      <c r="BD85" s="85"/>
      <c r="BE85" s="73"/>
      <c r="BF85" s="85"/>
      <c r="BG85" s="85"/>
      <c r="BQ85" s="85"/>
      <c r="BR85" s="85"/>
      <c r="BS85" s="85"/>
      <c r="BT85" s="85"/>
      <c r="BU85" s="85"/>
      <c r="BV85" s="85"/>
    </row>
    <row r="86" spans="1:74" s="69" customFormat="1" ht="14.25" customHeight="1" thickTop="1" thickBot="1" x14ac:dyDescent="0.25">
      <c r="A86" s="55"/>
      <c r="B86" s="59" t="s">
        <v>275</v>
      </c>
      <c r="C86" s="56"/>
      <c r="D86" s="55" t="s">
        <v>60</v>
      </c>
      <c r="E86" s="57" t="s">
        <v>164</v>
      </c>
      <c r="F86" s="55" t="s">
        <v>113</v>
      </c>
      <c r="G86" s="55" t="s">
        <v>156</v>
      </c>
      <c r="H86" s="55" t="s">
        <v>154</v>
      </c>
      <c r="I86" s="55" t="s">
        <v>116</v>
      </c>
      <c r="J86" s="55" t="s">
        <v>240</v>
      </c>
      <c r="K86" s="68"/>
      <c r="L86" s="66" t="s">
        <v>268</v>
      </c>
      <c r="M86" s="55" t="s">
        <v>68</v>
      </c>
      <c r="N86" s="55" t="s">
        <v>269</v>
      </c>
      <c r="O86" s="55" t="s">
        <v>131</v>
      </c>
      <c r="P86" s="55">
        <v>14</v>
      </c>
      <c r="Q86" s="55" t="s">
        <v>231</v>
      </c>
      <c r="R86" s="55" t="s">
        <v>72</v>
      </c>
      <c r="S86" s="68"/>
      <c r="T86" s="58">
        <v>355</v>
      </c>
      <c r="U86" s="55" t="s">
        <v>73</v>
      </c>
      <c r="V86" s="55" t="s">
        <v>74</v>
      </c>
      <c r="W86" s="55">
        <f t="shared" si="118"/>
        <v>355000</v>
      </c>
      <c r="X86" s="68"/>
      <c r="Y86" s="55" t="str">
        <f t="shared" si="119"/>
        <v>LOEC</v>
      </c>
      <c r="Z86" s="55">
        <f>VLOOKUP(Y86,Tables!$C$5:$D$23,2,FALSE)</f>
        <v>2.5</v>
      </c>
      <c r="AA86" s="55">
        <f t="shared" si="120"/>
        <v>142000</v>
      </c>
      <c r="AB86" s="55" t="str">
        <f t="shared" si="121"/>
        <v>Chronic</v>
      </c>
      <c r="AC86" s="55">
        <f>VLOOKUP(AB86,Tables!$C$27:$D$28,2,FALSE)</f>
        <v>1</v>
      </c>
      <c r="AD86" s="55">
        <f t="shared" si="122"/>
        <v>142000</v>
      </c>
      <c r="AE86" s="68"/>
      <c r="AF86" s="69" t="str">
        <f t="shared" si="123"/>
        <v>Hyalella azteca</v>
      </c>
      <c r="AG86" s="69" t="str">
        <f t="shared" si="124"/>
        <v>LOEC</v>
      </c>
      <c r="AH86" s="70" t="str">
        <f t="shared" si="125"/>
        <v>Chronic</v>
      </c>
      <c r="AI86" s="70"/>
      <c r="AJ86" s="69">
        <f>VLOOKUP(SUM(Z86,AC86),Tables!$J$5:$K$12,2,FALSE)</f>
        <v>2</v>
      </c>
      <c r="AK86" s="69" t="str">
        <f t="shared" si="126"/>
        <v>Reject</v>
      </c>
      <c r="AM86" s="85"/>
      <c r="AN86" s="71"/>
      <c r="AP86" s="85"/>
      <c r="AQ86" s="72"/>
      <c r="AR86" s="85"/>
      <c r="AS86" s="85"/>
      <c r="AT86" s="85"/>
      <c r="AU86" s="73" t="s">
        <v>77</v>
      </c>
      <c r="AV86" s="85"/>
      <c r="AW86" s="85"/>
      <c r="AX86" s="85"/>
      <c r="AY86" s="85"/>
      <c r="AZ86" s="85"/>
      <c r="BA86" s="85"/>
      <c r="BB86" s="85"/>
      <c r="BC86" s="85"/>
      <c r="BD86" s="85"/>
      <c r="BE86" s="73"/>
      <c r="BF86" s="85"/>
      <c r="BG86" s="85"/>
      <c r="BQ86" s="85"/>
      <c r="BR86" s="85"/>
      <c r="BS86" s="85"/>
      <c r="BT86" s="85"/>
      <c r="BU86" s="85"/>
      <c r="BV86" s="85"/>
    </row>
    <row r="87" spans="1:74" s="69" customFormat="1" ht="14.25" customHeight="1" thickTop="1" thickBot="1" x14ac:dyDescent="0.25">
      <c r="A87" s="55"/>
      <c r="B87" s="59" t="s">
        <v>276</v>
      </c>
      <c r="C87" s="56"/>
      <c r="D87" s="55" t="s">
        <v>60</v>
      </c>
      <c r="E87" s="57" t="s">
        <v>164</v>
      </c>
      <c r="F87" s="55" t="s">
        <v>113</v>
      </c>
      <c r="G87" s="55" t="s">
        <v>156</v>
      </c>
      <c r="H87" s="55" t="s">
        <v>154</v>
      </c>
      <c r="I87" s="55" t="s">
        <v>116</v>
      </c>
      <c r="J87" s="55" t="s">
        <v>240</v>
      </c>
      <c r="K87" s="68"/>
      <c r="L87" s="66" t="s">
        <v>268</v>
      </c>
      <c r="M87" s="55" t="s">
        <v>68</v>
      </c>
      <c r="N87" s="55" t="s">
        <v>269</v>
      </c>
      <c r="O87" s="55" t="s">
        <v>118</v>
      </c>
      <c r="P87" s="64">
        <v>96</v>
      </c>
      <c r="Q87" s="55" t="s">
        <v>119</v>
      </c>
      <c r="R87" s="55" t="s">
        <v>120</v>
      </c>
      <c r="S87" s="68"/>
      <c r="T87" s="58">
        <v>160.6</v>
      </c>
      <c r="U87" s="55" t="s">
        <v>73</v>
      </c>
      <c r="V87" s="55" t="s">
        <v>74</v>
      </c>
      <c r="W87" s="55">
        <f t="shared" si="118"/>
        <v>160600</v>
      </c>
      <c r="X87" s="68"/>
      <c r="Y87" s="55" t="str">
        <f t="shared" si="119"/>
        <v>LC50</v>
      </c>
      <c r="Z87" s="55">
        <f>VLOOKUP(Y87,Tables!$C$5:$D$23,2,FALSE)</f>
        <v>5</v>
      </c>
      <c r="AA87" s="55">
        <f t="shared" si="120"/>
        <v>32120</v>
      </c>
      <c r="AB87" s="55" t="str">
        <f t="shared" si="121"/>
        <v>Acute</v>
      </c>
      <c r="AC87" s="55">
        <f>VLOOKUP(AB87,Tables!$C$27:$D$28,2,FALSE)</f>
        <v>2</v>
      </c>
      <c r="AD87" s="55">
        <f t="shared" si="122"/>
        <v>16060</v>
      </c>
      <c r="AE87" s="68"/>
      <c r="AF87" s="69" t="str">
        <f t="shared" si="123"/>
        <v>Hyalella azteca</v>
      </c>
      <c r="AG87" s="69" t="str">
        <f t="shared" si="124"/>
        <v>LC50</v>
      </c>
      <c r="AH87" s="70" t="str">
        <f t="shared" si="125"/>
        <v>Acute</v>
      </c>
      <c r="AI87" s="70"/>
      <c r="AJ87" s="69">
        <f>VLOOKUP(SUM(Z87,AC87),Tables!$J$5:$K$12,2,FALSE)</f>
        <v>4</v>
      </c>
      <c r="AK87" s="69" t="str">
        <f t="shared" si="126"/>
        <v>Reject</v>
      </c>
      <c r="AM87" s="85"/>
      <c r="AN87" s="71"/>
      <c r="AP87" s="85"/>
      <c r="AQ87" s="72"/>
      <c r="AR87" s="85"/>
      <c r="AS87" s="85"/>
      <c r="AT87" s="85"/>
      <c r="AU87" s="73" t="s">
        <v>77</v>
      </c>
      <c r="AV87" s="85"/>
      <c r="AW87" s="85"/>
      <c r="AX87" s="85"/>
      <c r="AY87" s="85"/>
      <c r="AZ87" s="85"/>
      <c r="BA87" s="85"/>
      <c r="BB87" s="85"/>
      <c r="BC87" s="85"/>
      <c r="BD87" s="85"/>
      <c r="BE87" s="73"/>
      <c r="BF87" s="85"/>
      <c r="BG87" s="85"/>
      <c r="BQ87" s="85"/>
      <c r="BR87" s="85"/>
      <c r="BS87" s="85"/>
      <c r="BT87" s="85"/>
      <c r="BU87" s="85"/>
      <c r="BV87" s="85"/>
    </row>
    <row r="88" spans="1:74" s="69" customFormat="1" ht="14.25" customHeight="1" thickTop="1" thickBot="1" x14ac:dyDescent="0.25">
      <c r="A88" s="76"/>
      <c r="B88" s="76"/>
      <c r="C88" s="77"/>
      <c r="D88" s="78"/>
      <c r="E88" s="79"/>
      <c r="F88" s="78"/>
      <c r="G88" s="78"/>
      <c r="H88" s="76"/>
      <c r="I88" s="76"/>
      <c r="J88" s="76"/>
      <c r="K88" s="68"/>
      <c r="L88" s="77"/>
      <c r="M88" s="76"/>
      <c r="N88" s="76"/>
      <c r="O88" s="76"/>
      <c r="P88" s="76"/>
      <c r="Q88" s="76"/>
      <c r="R88" s="76"/>
      <c r="S88" s="68"/>
      <c r="T88" s="76"/>
      <c r="U88" s="76"/>
      <c r="V88" s="76"/>
      <c r="W88" s="76"/>
      <c r="X88" s="68"/>
      <c r="Y88" s="68"/>
      <c r="Z88" s="68"/>
      <c r="AA88" s="68"/>
      <c r="AB88" s="68"/>
      <c r="AC88" s="68"/>
      <c r="AD88" s="68"/>
      <c r="AE88" s="68"/>
      <c r="AF88" s="80"/>
      <c r="AG88" s="80"/>
      <c r="AH88" s="80"/>
      <c r="AI88" s="80"/>
      <c r="AJ88" s="80"/>
      <c r="AK88" s="80"/>
      <c r="AL88" s="80"/>
      <c r="AM88" s="80"/>
      <c r="AN88" s="68"/>
      <c r="AO88" s="80"/>
      <c r="AP88" s="80"/>
      <c r="AQ88" s="68"/>
      <c r="AR88" s="80"/>
      <c r="AS88" s="80"/>
      <c r="AT88" s="80"/>
      <c r="AU88" s="80"/>
      <c r="AV88" s="81"/>
      <c r="AW88" s="81"/>
      <c r="AX88" s="82"/>
      <c r="AY88" s="80"/>
      <c r="AZ88" s="80"/>
      <c r="BA88" s="80"/>
      <c r="BB88" s="80"/>
      <c r="BC88" s="80"/>
      <c r="BD88" s="83"/>
      <c r="BE88" s="80"/>
      <c r="BF88" s="85"/>
      <c r="BG88" s="85"/>
      <c r="BQ88" s="85"/>
      <c r="BR88" s="85"/>
      <c r="BS88" s="85"/>
      <c r="BT88" s="85"/>
      <c r="BU88" s="85"/>
      <c r="BV88" s="85"/>
    </row>
    <row r="89" spans="1:74" s="81" customFormat="1" ht="14.25" customHeight="1" thickTop="1" thickBot="1" x14ac:dyDescent="0.25">
      <c r="A89" s="55" t="s">
        <v>277</v>
      </c>
      <c r="B89" s="55" t="s">
        <v>278</v>
      </c>
      <c r="C89" s="61" t="s">
        <v>279</v>
      </c>
      <c r="D89" s="55" t="s">
        <v>60</v>
      </c>
      <c r="E89" s="57" t="s">
        <v>188</v>
      </c>
      <c r="F89" s="55" t="s">
        <v>189</v>
      </c>
      <c r="G89" s="55" t="s">
        <v>190</v>
      </c>
      <c r="H89" s="55" t="s">
        <v>115</v>
      </c>
      <c r="I89" s="55" t="s">
        <v>116</v>
      </c>
      <c r="J89" s="55" t="s">
        <v>94</v>
      </c>
      <c r="K89" s="68"/>
      <c r="L89" s="56" t="s">
        <v>117</v>
      </c>
      <c r="M89" s="55" t="s">
        <v>117</v>
      </c>
      <c r="N89" s="55" t="s">
        <v>117</v>
      </c>
      <c r="O89" s="55" t="s">
        <v>280</v>
      </c>
      <c r="P89" s="55">
        <v>96</v>
      </c>
      <c r="Q89" s="55" t="s">
        <v>119</v>
      </c>
      <c r="R89" s="55" t="s">
        <v>120</v>
      </c>
      <c r="S89" s="68"/>
      <c r="T89" s="63">
        <v>14800</v>
      </c>
      <c r="U89" s="63" t="s">
        <v>121</v>
      </c>
      <c r="V89" s="63" t="s">
        <v>122</v>
      </c>
      <c r="W89" s="63">
        <f t="shared" ref="W89:W94" si="130">T89*V89</f>
        <v>14800</v>
      </c>
      <c r="X89" s="68"/>
      <c r="Y89" s="63" t="str">
        <f t="shared" ref="Y89:Y94" si="131">O89</f>
        <v>LC1</v>
      </c>
      <c r="Z89" s="63" t="e">
        <f>VLOOKUP(Y89,Tables!$C$5:$D$23,2,FALSE)</f>
        <v>#N/A</v>
      </c>
      <c r="AA89" s="63" t="e">
        <f t="shared" ref="AA89:AA94" si="132">W89/Z89</f>
        <v>#N/A</v>
      </c>
      <c r="AB89" s="63" t="str">
        <f t="shared" ref="AB89:AB94" si="133">R89</f>
        <v>Acute</v>
      </c>
      <c r="AC89" s="63">
        <f>VLOOKUP(AB89,Tables!$C$27:$D$28,2,FALSE)</f>
        <v>2</v>
      </c>
      <c r="AD89" s="63" t="e">
        <f t="shared" ref="AD89:AD94" si="134">AA89/AC89</f>
        <v>#N/A</v>
      </c>
      <c r="AE89" s="68"/>
      <c r="AF89" s="90"/>
      <c r="AG89" s="91"/>
      <c r="AH89" s="91"/>
      <c r="AI89" s="91"/>
      <c r="AJ89" s="91"/>
      <c r="AK89" s="85"/>
      <c r="AL89" s="85"/>
      <c r="AM89" s="85"/>
      <c r="AN89" s="92"/>
      <c r="AO89" s="85"/>
      <c r="AP89" s="85"/>
      <c r="AQ89" s="92"/>
      <c r="AR89" s="85"/>
      <c r="AS89" s="85"/>
      <c r="AT89" s="85"/>
      <c r="AU89" s="73" t="s">
        <v>77</v>
      </c>
      <c r="AV89" s="85"/>
      <c r="AW89" s="85"/>
      <c r="AX89" s="85"/>
      <c r="AY89" s="85"/>
      <c r="AZ89" s="85"/>
      <c r="BA89" s="85"/>
      <c r="BB89" s="85"/>
      <c r="BC89" s="85"/>
      <c r="BD89" s="85"/>
      <c r="BE89" s="73" t="s">
        <v>77</v>
      </c>
      <c r="BF89" s="85"/>
      <c r="BG89" s="85"/>
      <c r="BH89" s="69"/>
      <c r="BI89" s="69"/>
      <c r="BJ89" s="69"/>
      <c r="BK89" s="69"/>
      <c r="BL89" s="69"/>
      <c r="BM89" s="69"/>
      <c r="BN89" s="69"/>
      <c r="BO89" s="69"/>
      <c r="BP89" s="69"/>
      <c r="BQ89" s="85"/>
      <c r="BR89" s="85"/>
      <c r="BS89" s="85"/>
      <c r="BT89" s="85"/>
      <c r="BU89" s="85"/>
      <c r="BV89" s="85"/>
    </row>
    <row r="90" spans="1:74" s="69" customFormat="1" ht="14.25" customHeight="1" thickTop="1" thickBot="1" x14ac:dyDescent="0.25">
      <c r="A90" s="55" t="s">
        <v>277</v>
      </c>
      <c r="B90" s="55" t="s">
        <v>281</v>
      </c>
      <c r="C90" s="56"/>
      <c r="D90" s="55" t="s">
        <v>60</v>
      </c>
      <c r="E90" s="57" t="s">
        <v>188</v>
      </c>
      <c r="F90" s="55" t="s">
        <v>189</v>
      </c>
      <c r="G90" s="55" t="s">
        <v>190</v>
      </c>
      <c r="H90" s="55" t="s">
        <v>115</v>
      </c>
      <c r="I90" s="55" t="s">
        <v>116</v>
      </c>
      <c r="J90" s="55" t="s">
        <v>94</v>
      </c>
      <c r="K90" s="68"/>
      <c r="L90" s="56" t="s">
        <v>117</v>
      </c>
      <c r="M90" s="55" t="s">
        <v>117</v>
      </c>
      <c r="N90" s="55" t="s">
        <v>117</v>
      </c>
      <c r="O90" s="55" t="s">
        <v>282</v>
      </c>
      <c r="P90" s="55">
        <v>96</v>
      </c>
      <c r="Q90" s="55" t="s">
        <v>119</v>
      </c>
      <c r="R90" s="55" t="s">
        <v>120</v>
      </c>
      <c r="S90" s="68"/>
      <c r="T90" s="55">
        <v>15700</v>
      </c>
      <c r="U90" s="55" t="s">
        <v>121</v>
      </c>
      <c r="V90" s="55" t="s">
        <v>122</v>
      </c>
      <c r="W90" s="55">
        <f t="shared" si="130"/>
        <v>15700</v>
      </c>
      <c r="X90" s="68"/>
      <c r="Y90" s="55" t="str">
        <f t="shared" si="131"/>
        <v>LC05</v>
      </c>
      <c r="Z90" s="55">
        <f>VLOOKUP(Y90,Tables!$C$5:$D$23,2,FALSE)</f>
        <v>1</v>
      </c>
      <c r="AA90" s="55">
        <f t="shared" si="132"/>
        <v>15700</v>
      </c>
      <c r="AB90" s="55" t="str">
        <f t="shared" si="133"/>
        <v>Acute</v>
      </c>
      <c r="AC90" s="55">
        <f>VLOOKUP(AB90,Tables!$C$27:$D$28,2,FALSE)</f>
        <v>2</v>
      </c>
      <c r="AD90" s="55">
        <f t="shared" si="134"/>
        <v>7850</v>
      </c>
      <c r="AE90" s="68"/>
      <c r="AF90" s="69" t="str">
        <f>E90</f>
        <v>Hydra attenuata</v>
      </c>
      <c r="AG90" s="69" t="str">
        <f t="shared" ref="AG90" si="135">Y90</f>
        <v>LC05</v>
      </c>
      <c r="AH90" s="70" t="str">
        <f>R90</f>
        <v>Acute</v>
      </c>
      <c r="AI90" s="70"/>
      <c r="AJ90" s="69" t="str">
        <f>VLOOKUP(SUM(Z90,AC90),Tables!$J$5:$K$12,2,FALSE)</f>
        <v>Do Not Use</v>
      </c>
      <c r="AK90" s="69" t="str">
        <f>IF(AJ90=MIN($AJ$91:$AJ$93),"YES!!!","Reject")</f>
        <v>Reject</v>
      </c>
      <c r="AL90" s="85"/>
      <c r="AM90" s="85"/>
      <c r="AN90" s="92"/>
      <c r="AO90" s="85"/>
      <c r="AP90" s="85"/>
      <c r="AQ90" s="92"/>
      <c r="AR90" s="85"/>
      <c r="AS90" s="85"/>
      <c r="AT90" s="85"/>
      <c r="AU90" s="73" t="s">
        <v>77</v>
      </c>
      <c r="AV90" s="85"/>
      <c r="AW90" s="85"/>
      <c r="AX90" s="85"/>
      <c r="AY90" s="85"/>
      <c r="AZ90" s="85"/>
      <c r="BA90" s="85"/>
      <c r="BB90" s="85"/>
      <c r="BC90" s="85"/>
      <c r="BD90" s="85"/>
      <c r="BE90" s="73" t="s">
        <v>77</v>
      </c>
      <c r="BF90" s="85"/>
      <c r="BG90" s="85"/>
      <c r="BQ90" s="85"/>
      <c r="BR90" s="85"/>
      <c r="BS90" s="85"/>
      <c r="BT90" s="85"/>
      <c r="BU90" s="85"/>
      <c r="BV90" s="85"/>
    </row>
    <row r="91" spans="1:74" s="69" customFormat="1" ht="14.25" customHeight="1" thickTop="1" thickBot="1" x14ac:dyDescent="0.25">
      <c r="A91" s="55" t="s">
        <v>277</v>
      </c>
      <c r="B91" s="55" t="s">
        <v>283</v>
      </c>
      <c r="C91" s="56"/>
      <c r="D91" s="55" t="s">
        <v>60</v>
      </c>
      <c r="E91" s="57" t="s">
        <v>188</v>
      </c>
      <c r="F91" s="55" t="s">
        <v>189</v>
      </c>
      <c r="G91" s="55" t="s">
        <v>190</v>
      </c>
      <c r="H91" s="55" t="s">
        <v>115</v>
      </c>
      <c r="I91" s="55" t="s">
        <v>116</v>
      </c>
      <c r="J91" s="55" t="s">
        <v>94</v>
      </c>
      <c r="K91" s="68"/>
      <c r="L91" s="56" t="s">
        <v>117</v>
      </c>
      <c r="M91" s="55" t="s">
        <v>117</v>
      </c>
      <c r="N91" s="55" t="s">
        <v>117</v>
      </c>
      <c r="O91" s="55" t="s">
        <v>284</v>
      </c>
      <c r="P91" s="55">
        <v>96</v>
      </c>
      <c r="Q91" s="55" t="s">
        <v>119</v>
      </c>
      <c r="R91" s="55" t="s">
        <v>120</v>
      </c>
      <c r="S91" s="68"/>
      <c r="T91" s="55">
        <v>16200</v>
      </c>
      <c r="U91" s="55" t="s">
        <v>121</v>
      </c>
      <c r="V91" s="55" t="s">
        <v>122</v>
      </c>
      <c r="W91" s="55">
        <f t="shared" si="130"/>
        <v>16200</v>
      </c>
      <c r="X91" s="68"/>
      <c r="Y91" s="55" t="str">
        <f t="shared" si="131"/>
        <v>LC10</v>
      </c>
      <c r="Z91" s="55">
        <f>VLOOKUP(Y91,Tables!$C$5:$D$23,2,FALSE)</f>
        <v>1</v>
      </c>
      <c r="AA91" s="55">
        <f t="shared" si="132"/>
        <v>16200</v>
      </c>
      <c r="AB91" s="55" t="str">
        <f t="shared" si="133"/>
        <v>Acute</v>
      </c>
      <c r="AC91" s="55">
        <f>VLOOKUP(AB91,Tables!$C$27:$D$28,2,FALSE)</f>
        <v>2</v>
      </c>
      <c r="AD91" s="55">
        <f t="shared" si="134"/>
        <v>8100</v>
      </c>
      <c r="AE91" s="68"/>
      <c r="AF91" s="69" t="str">
        <f>E91</f>
        <v>Hydra attenuata</v>
      </c>
      <c r="AG91" s="69" t="str">
        <f t="shared" ref="AG91:AG93" si="136">Y91</f>
        <v>LC10</v>
      </c>
      <c r="AH91" s="70" t="str">
        <f>R91</f>
        <v>Acute</v>
      </c>
      <c r="AI91" s="70"/>
      <c r="AJ91" s="69" t="str">
        <f>VLOOKUP(SUM(Z91,AC91),Tables!$J$5:$K$12,2,FALSE)</f>
        <v>Do Not Use</v>
      </c>
      <c r="AK91" s="69" t="str">
        <f>IF(AJ91=MIN($AJ$91:$AJ$93),"YES!!!","Reject")</f>
        <v>Reject</v>
      </c>
      <c r="AM91" s="85"/>
      <c r="AN91" s="71"/>
      <c r="AP91" s="85"/>
      <c r="AQ91" s="72"/>
      <c r="AU91" s="73" t="s">
        <v>77</v>
      </c>
      <c r="AV91" s="85"/>
      <c r="AW91" s="85"/>
      <c r="BE91" s="73" t="s">
        <v>77</v>
      </c>
      <c r="BF91" s="85"/>
      <c r="BG91" s="85"/>
      <c r="BQ91" s="85"/>
      <c r="BR91" s="85"/>
      <c r="BS91" s="85"/>
      <c r="BT91" s="85"/>
      <c r="BU91" s="85"/>
      <c r="BV91" s="85"/>
    </row>
    <row r="92" spans="1:74" s="69" customFormat="1" ht="14.25" customHeight="1" thickTop="1" thickBot="1" x14ac:dyDescent="0.25">
      <c r="A92" s="55" t="s">
        <v>277</v>
      </c>
      <c r="B92" s="55" t="s">
        <v>285</v>
      </c>
      <c r="C92" s="56"/>
      <c r="D92" s="55" t="s">
        <v>60</v>
      </c>
      <c r="E92" s="57" t="s">
        <v>188</v>
      </c>
      <c r="F92" s="55" t="s">
        <v>189</v>
      </c>
      <c r="G92" s="55" t="s">
        <v>190</v>
      </c>
      <c r="H92" s="55" t="s">
        <v>115</v>
      </c>
      <c r="I92" s="55" t="s">
        <v>116</v>
      </c>
      <c r="J92" s="55" t="s">
        <v>94</v>
      </c>
      <c r="K92" s="68"/>
      <c r="L92" s="56" t="s">
        <v>117</v>
      </c>
      <c r="M92" s="55" t="s">
        <v>117</v>
      </c>
      <c r="N92" s="55" t="s">
        <v>117</v>
      </c>
      <c r="O92" s="55" t="s">
        <v>286</v>
      </c>
      <c r="P92" s="55">
        <v>96</v>
      </c>
      <c r="Q92" s="55" t="s">
        <v>119</v>
      </c>
      <c r="R92" s="55" t="s">
        <v>120</v>
      </c>
      <c r="S92" s="68"/>
      <c r="T92" s="55">
        <v>16600</v>
      </c>
      <c r="U92" s="55" t="s">
        <v>121</v>
      </c>
      <c r="V92" s="55" t="s">
        <v>122</v>
      </c>
      <c r="W92" s="55">
        <f t="shared" si="130"/>
        <v>16600</v>
      </c>
      <c r="X92" s="68"/>
      <c r="Y92" s="55" t="str">
        <f t="shared" si="131"/>
        <v>LC15</v>
      </c>
      <c r="Z92" s="55">
        <f>VLOOKUP(Y92,Tables!$C$5:$D$23,2,FALSE)</f>
        <v>2.5</v>
      </c>
      <c r="AA92" s="55">
        <f t="shared" si="132"/>
        <v>6640</v>
      </c>
      <c r="AB92" s="55" t="str">
        <f t="shared" si="133"/>
        <v>Acute</v>
      </c>
      <c r="AC92" s="55">
        <f>VLOOKUP(AB92,Tables!$C$27:$D$28,2,FALSE)</f>
        <v>2</v>
      </c>
      <c r="AD92" s="55">
        <f t="shared" si="134"/>
        <v>3320</v>
      </c>
      <c r="AE92" s="68"/>
      <c r="AF92" s="69" t="str">
        <f>E92</f>
        <v>Hydra attenuata</v>
      </c>
      <c r="AG92" s="69" t="str">
        <f t="shared" si="136"/>
        <v>LC15</v>
      </c>
      <c r="AH92" s="70" t="str">
        <f>R92</f>
        <v>Acute</v>
      </c>
      <c r="AI92" s="70"/>
      <c r="AJ92" s="69" t="str">
        <f>VLOOKUP(SUM(Z92,AC92),Tables!$J$5:$K$12,2,FALSE)</f>
        <v>Do Not Use</v>
      </c>
      <c r="AK92" s="69" t="str">
        <f>IF(AJ92=MIN($AJ$91:$AJ$93),"YES!!!","Reject")</f>
        <v>Reject</v>
      </c>
      <c r="AM92" s="85"/>
      <c r="AN92" s="71"/>
      <c r="AP92" s="85"/>
      <c r="AQ92" s="72"/>
      <c r="AU92" s="73" t="s">
        <v>77</v>
      </c>
      <c r="AV92" s="85"/>
      <c r="AW92" s="85"/>
      <c r="BE92" s="73" t="s">
        <v>77</v>
      </c>
      <c r="BF92" s="85"/>
      <c r="BG92" s="85"/>
      <c r="BQ92" s="85"/>
      <c r="BR92" s="85"/>
      <c r="BS92" s="85"/>
      <c r="BT92" s="85"/>
      <c r="BU92" s="85"/>
      <c r="BV92" s="85"/>
    </row>
    <row r="93" spans="1:74" s="69" customFormat="1" ht="14.25" customHeight="1" thickTop="1" thickBot="1" x14ac:dyDescent="0.25">
      <c r="A93" s="55" t="s">
        <v>277</v>
      </c>
      <c r="B93" s="55" t="s">
        <v>287</v>
      </c>
      <c r="C93" s="56"/>
      <c r="D93" s="55" t="s">
        <v>60</v>
      </c>
      <c r="E93" s="57" t="s">
        <v>188</v>
      </c>
      <c r="F93" s="55" t="s">
        <v>189</v>
      </c>
      <c r="G93" s="55" t="s">
        <v>190</v>
      </c>
      <c r="H93" s="55" t="s">
        <v>115</v>
      </c>
      <c r="I93" s="55" t="s">
        <v>116</v>
      </c>
      <c r="J93" s="55" t="s">
        <v>94</v>
      </c>
      <c r="K93" s="68"/>
      <c r="L93" s="56" t="s">
        <v>117</v>
      </c>
      <c r="M93" s="55" t="s">
        <v>117</v>
      </c>
      <c r="N93" s="55" t="s">
        <v>117</v>
      </c>
      <c r="O93" s="55" t="s">
        <v>118</v>
      </c>
      <c r="P93" s="55">
        <v>96</v>
      </c>
      <c r="Q93" s="55" t="s">
        <v>119</v>
      </c>
      <c r="R93" s="55" t="s">
        <v>120</v>
      </c>
      <c r="S93" s="68"/>
      <c r="T93" s="55">
        <v>18200</v>
      </c>
      <c r="U93" s="55" t="s">
        <v>121</v>
      </c>
      <c r="V93" s="55" t="s">
        <v>122</v>
      </c>
      <c r="W93" s="55">
        <f t="shared" si="130"/>
        <v>18200</v>
      </c>
      <c r="X93" s="68"/>
      <c r="Y93" s="55" t="str">
        <f t="shared" si="131"/>
        <v>LC50</v>
      </c>
      <c r="Z93" s="55">
        <f>VLOOKUP(Y93,Tables!$C$5:$D$23,2,FALSE)</f>
        <v>5</v>
      </c>
      <c r="AA93" s="55">
        <f t="shared" si="132"/>
        <v>3640</v>
      </c>
      <c r="AB93" s="55" t="str">
        <f t="shared" si="133"/>
        <v>Acute</v>
      </c>
      <c r="AC93" s="55">
        <f>VLOOKUP(AB93,Tables!$C$27:$D$28,2,FALSE)</f>
        <v>2</v>
      </c>
      <c r="AD93" s="55">
        <f t="shared" si="134"/>
        <v>1820</v>
      </c>
      <c r="AE93" s="68"/>
      <c r="AF93" s="69" t="str">
        <f>E93</f>
        <v>Hydra attenuata</v>
      </c>
      <c r="AG93" s="69" t="str">
        <f t="shared" si="136"/>
        <v>LC50</v>
      </c>
      <c r="AH93" s="70" t="str">
        <f>R93</f>
        <v>Acute</v>
      </c>
      <c r="AI93" s="70"/>
      <c r="AJ93" s="69">
        <f>VLOOKUP(SUM(Z93,AC93),Tables!$J$5:$K$12,2,FALSE)</f>
        <v>4</v>
      </c>
      <c r="AK93" s="69" t="str">
        <f>IF(AJ93=MIN($AJ$91:$AJ$93),"YES!!!","Reject")</f>
        <v>YES!!!</v>
      </c>
      <c r="AL93" s="69" t="str">
        <f t="shared" ref="AL93" si="137">N93</f>
        <v>Mortality</v>
      </c>
      <c r="AM93" s="85" t="s">
        <v>75</v>
      </c>
      <c r="AN93" s="71">
        <f t="shared" ref="AN93" si="138">P93</f>
        <v>96</v>
      </c>
      <c r="AO93" s="69" t="s">
        <v>76</v>
      </c>
      <c r="AP93" s="85"/>
      <c r="AQ93" s="72">
        <f t="shared" ref="AQ93" si="139">AD93</f>
        <v>1820</v>
      </c>
      <c r="AR93" s="69">
        <f>GEOMEAN(AQ93)</f>
        <v>1820</v>
      </c>
      <c r="AS93" s="69">
        <f>MIN(AR93)</f>
        <v>1820</v>
      </c>
      <c r="AT93" s="69">
        <f>MIN(AS93)</f>
        <v>1820</v>
      </c>
      <c r="AU93" s="73" t="s">
        <v>77</v>
      </c>
      <c r="AV93" s="85"/>
      <c r="AW93" s="85"/>
      <c r="AX93" s="70" t="str">
        <f>H93</f>
        <v>Microinvertebrate</v>
      </c>
      <c r="AY93" s="70" t="str">
        <f>E93</f>
        <v>Hydra attenuata</v>
      </c>
      <c r="AZ93" s="69" t="str">
        <f>F93</f>
        <v>Cnidaria</v>
      </c>
      <c r="BA93" s="70" t="str">
        <f>G93</f>
        <v>Hydrozoa</v>
      </c>
      <c r="BB93" s="70" t="str">
        <f>I93</f>
        <v>Heterotroph</v>
      </c>
      <c r="BC93" s="69">
        <f>AJ93</f>
        <v>4</v>
      </c>
      <c r="BD93" s="69">
        <f>AT93</f>
        <v>1820</v>
      </c>
      <c r="BE93" s="73" t="s">
        <v>77</v>
      </c>
      <c r="BF93" s="85"/>
      <c r="BG93" s="85"/>
      <c r="BQ93" s="85"/>
      <c r="BR93" s="85"/>
      <c r="BS93" s="85"/>
      <c r="BT93" s="85"/>
      <c r="BU93" s="85"/>
      <c r="BV93" s="85"/>
    </row>
    <row r="94" spans="1:74" s="69" customFormat="1" ht="14.25" customHeight="1" thickTop="1" thickBot="1" x14ac:dyDescent="0.25">
      <c r="A94" s="55" t="s">
        <v>277</v>
      </c>
      <c r="B94" s="55" t="s">
        <v>288</v>
      </c>
      <c r="C94" s="61" t="s">
        <v>289</v>
      </c>
      <c r="D94" s="55" t="s">
        <v>60</v>
      </c>
      <c r="E94" s="57" t="s">
        <v>188</v>
      </c>
      <c r="F94" s="55" t="s">
        <v>189</v>
      </c>
      <c r="G94" s="55" t="s">
        <v>190</v>
      </c>
      <c r="H94" s="55" t="s">
        <v>115</v>
      </c>
      <c r="I94" s="55" t="s">
        <v>116</v>
      </c>
      <c r="J94" s="55" t="s">
        <v>94</v>
      </c>
      <c r="K94" s="68"/>
      <c r="L94" s="56" t="s">
        <v>117</v>
      </c>
      <c r="M94" s="55" t="s">
        <v>117</v>
      </c>
      <c r="N94" s="55" t="s">
        <v>117</v>
      </c>
      <c r="O94" s="55" t="s">
        <v>290</v>
      </c>
      <c r="P94" s="55">
        <v>96</v>
      </c>
      <c r="Q94" s="55" t="s">
        <v>119</v>
      </c>
      <c r="R94" s="55" t="s">
        <v>120</v>
      </c>
      <c r="S94" s="68"/>
      <c r="T94" s="63">
        <v>20000</v>
      </c>
      <c r="U94" s="63" t="s">
        <v>121</v>
      </c>
      <c r="V94" s="63" t="s">
        <v>122</v>
      </c>
      <c r="W94" s="63">
        <f t="shared" si="130"/>
        <v>20000</v>
      </c>
      <c r="X94" s="68"/>
      <c r="Y94" s="63" t="str">
        <f t="shared" si="131"/>
        <v>LC85</v>
      </c>
      <c r="Z94" s="63" t="e">
        <f>VLOOKUP(Y94,Tables!$C$5:$D$23,2,FALSE)</f>
        <v>#N/A</v>
      </c>
      <c r="AA94" s="63" t="e">
        <f t="shared" si="132"/>
        <v>#N/A</v>
      </c>
      <c r="AB94" s="63" t="str">
        <f t="shared" si="133"/>
        <v>Acute</v>
      </c>
      <c r="AC94" s="63">
        <f>VLOOKUP(AB94,Tables!$C$27:$D$28,2,FALSE)</f>
        <v>2</v>
      </c>
      <c r="AD94" s="63" t="e">
        <f t="shared" si="134"/>
        <v>#N/A</v>
      </c>
      <c r="AE94" s="68"/>
      <c r="AF94" s="90"/>
      <c r="AG94" s="91"/>
      <c r="AH94" s="91"/>
      <c r="AI94" s="91"/>
      <c r="AJ94" s="91"/>
      <c r="AK94" s="85"/>
      <c r="AL94" s="85"/>
      <c r="AM94" s="85"/>
      <c r="AN94" s="92"/>
      <c r="AO94" s="85"/>
      <c r="AP94" s="85"/>
      <c r="AQ94" s="92"/>
      <c r="AR94" s="85"/>
      <c r="AS94" s="85"/>
      <c r="AT94" s="85"/>
      <c r="AU94" s="73" t="s">
        <v>77</v>
      </c>
      <c r="AV94" s="85"/>
      <c r="AW94" s="85"/>
      <c r="AX94" s="85"/>
      <c r="AY94" s="85"/>
      <c r="AZ94" s="85"/>
      <c r="BA94" s="85"/>
      <c r="BB94" s="85"/>
      <c r="BC94" s="85"/>
      <c r="BD94" s="85"/>
      <c r="BE94" s="73" t="s">
        <v>77</v>
      </c>
      <c r="BF94" s="85"/>
      <c r="BG94" s="85"/>
      <c r="BQ94" s="85"/>
      <c r="BR94" s="85"/>
      <c r="BS94" s="85"/>
      <c r="BT94" s="85"/>
      <c r="BU94" s="85"/>
      <c r="BV94" s="85"/>
    </row>
    <row r="95" spans="1:74" s="69" customFormat="1" ht="14.25" customHeight="1" thickTop="1" thickBot="1" x14ac:dyDescent="0.25">
      <c r="A95" s="76"/>
      <c r="B95" s="76"/>
      <c r="C95" s="77"/>
      <c r="D95" s="78"/>
      <c r="E95" s="79"/>
      <c r="F95" s="78"/>
      <c r="G95" s="78"/>
      <c r="H95" s="76"/>
      <c r="I95" s="76"/>
      <c r="J95" s="76"/>
      <c r="K95" s="68"/>
      <c r="L95" s="77"/>
      <c r="M95" s="76"/>
      <c r="N95" s="76"/>
      <c r="O95" s="76"/>
      <c r="P95" s="76"/>
      <c r="Q95" s="76"/>
      <c r="R95" s="76"/>
      <c r="S95" s="68"/>
      <c r="T95" s="76"/>
      <c r="U95" s="76"/>
      <c r="V95" s="76"/>
      <c r="W95" s="76"/>
      <c r="X95" s="68"/>
      <c r="Y95" s="68"/>
      <c r="Z95" s="68"/>
      <c r="AA95" s="68"/>
      <c r="AB95" s="68"/>
      <c r="AC95" s="68"/>
      <c r="AD95" s="68"/>
      <c r="AE95" s="68"/>
      <c r="AF95" s="93"/>
      <c r="AG95" s="80"/>
      <c r="AH95" s="80"/>
      <c r="AI95" s="80"/>
      <c r="AJ95" s="80"/>
      <c r="AK95" s="80"/>
      <c r="AL95" s="80"/>
      <c r="AM95" s="80"/>
      <c r="AN95" s="68"/>
      <c r="AO95" s="80"/>
      <c r="AP95" s="80"/>
      <c r="AQ95" s="68"/>
      <c r="AR95" s="80"/>
      <c r="AS95" s="80"/>
      <c r="AT95" s="80"/>
      <c r="AU95" s="80"/>
      <c r="AV95" s="81"/>
      <c r="AW95" s="81"/>
      <c r="AX95" s="82"/>
      <c r="AY95" s="80"/>
      <c r="AZ95" s="80"/>
      <c r="BA95" s="80"/>
      <c r="BB95" s="80"/>
      <c r="BC95" s="80"/>
      <c r="BD95" s="83"/>
      <c r="BE95" s="80"/>
      <c r="BF95" s="85"/>
      <c r="BG95" s="85"/>
      <c r="BQ95" s="85"/>
      <c r="BR95" s="85"/>
      <c r="BS95" s="85"/>
      <c r="BT95" s="85"/>
      <c r="BU95" s="85"/>
      <c r="BV95" s="85"/>
    </row>
    <row r="96" spans="1:74" s="69" customFormat="1" ht="14.25" customHeight="1" thickTop="1" thickBot="1" x14ac:dyDescent="0.25">
      <c r="A96" s="55" t="s">
        <v>291</v>
      </c>
      <c r="B96" s="55" t="s">
        <v>292</v>
      </c>
      <c r="C96" s="61" t="s">
        <v>293</v>
      </c>
      <c r="D96" s="55" t="s">
        <v>60</v>
      </c>
      <c r="E96" s="57" t="s">
        <v>294</v>
      </c>
      <c r="F96" s="55" t="s">
        <v>180</v>
      </c>
      <c r="G96" s="55" t="s">
        <v>295</v>
      </c>
      <c r="H96" s="55" t="s">
        <v>296</v>
      </c>
      <c r="I96" s="55" t="s">
        <v>116</v>
      </c>
      <c r="J96" s="55" t="s">
        <v>297</v>
      </c>
      <c r="K96" s="68"/>
      <c r="L96" s="56" t="s">
        <v>298</v>
      </c>
      <c r="M96" s="55" t="s">
        <v>299</v>
      </c>
      <c r="N96" s="55" t="s">
        <v>300</v>
      </c>
      <c r="O96" s="55" t="s">
        <v>128</v>
      </c>
      <c r="P96" s="55">
        <v>26</v>
      </c>
      <c r="Q96" s="55" t="s">
        <v>71</v>
      </c>
      <c r="R96" s="55" t="s">
        <v>72</v>
      </c>
      <c r="S96" s="68"/>
      <c r="T96" s="63">
        <v>6.9</v>
      </c>
      <c r="U96" s="63" t="s">
        <v>121</v>
      </c>
      <c r="V96" s="63" t="s">
        <v>122</v>
      </c>
      <c r="W96" s="63">
        <f>T96*V96</f>
        <v>6.9</v>
      </c>
      <c r="X96" s="68"/>
      <c r="Y96" s="63" t="str">
        <f>O96</f>
        <v>NOEC</v>
      </c>
      <c r="Z96" s="63">
        <f>VLOOKUP(Y96,Tables!$C$5:$D$23,2,FALSE)</f>
        <v>1</v>
      </c>
      <c r="AA96" s="63">
        <f t="shared" ref="AA96:AA97" si="140">W96/Z96</f>
        <v>6.9</v>
      </c>
      <c r="AB96" s="63" t="str">
        <f>R96</f>
        <v>Chronic</v>
      </c>
      <c r="AC96" s="63">
        <f>VLOOKUP(AB96,Tables!$C$27:$D$28,2,FALSE)</f>
        <v>1</v>
      </c>
      <c r="AD96" s="63">
        <f t="shared" ref="AD96:AD97" si="141">AA96/AC96</f>
        <v>6.9</v>
      </c>
      <c r="AE96" s="68"/>
      <c r="AF96" s="86" t="str">
        <f>E96</f>
        <v>Hyla versicolor</v>
      </c>
      <c r="AG96" s="86" t="str">
        <f t="shared" ref="AG96:AG97" si="142">Y96</f>
        <v>NOEC</v>
      </c>
      <c r="AH96" s="87" t="str">
        <f>R96</f>
        <v>Chronic</v>
      </c>
      <c r="AI96" s="87"/>
      <c r="AJ96" s="86"/>
      <c r="AM96" s="85"/>
      <c r="AN96" s="71"/>
      <c r="AP96" s="85"/>
      <c r="AQ96" s="72"/>
      <c r="AU96" s="73" t="s">
        <v>77</v>
      </c>
      <c r="AV96" s="85"/>
      <c r="AW96" s="85"/>
      <c r="BE96" s="73" t="s">
        <v>77</v>
      </c>
      <c r="BF96" s="85"/>
      <c r="BG96" s="85"/>
      <c r="BQ96" s="85"/>
      <c r="BR96" s="85"/>
      <c r="BS96" s="85"/>
      <c r="BT96" s="85"/>
      <c r="BU96" s="85"/>
      <c r="BV96" s="85"/>
    </row>
    <row r="97" spans="1:74" s="81" customFormat="1" ht="14.25" customHeight="1" thickTop="1" thickBot="1" x14ac:dyDescent="0.25">
      <c r="A97" s="55" t="s">
        <v>291</v>
      </c>
      <c r="B97" s="55" t="s">
        <v>301</v>
      </c>
      <c r="C97" s="61" t="s">
        <v>293</v>
      </c>
      <c r="D97" s="55" t="s">
        <v>60</v>
      </c>
      <c r="E97" s="57" t="s">
        <v>294</v>
      </c>
      <c r="F97" s="55" t="s">
        <v>180</v>
      </c>
      <c r="G97" s="55" t="s">
        <v>295</v>
      </c>
      <c r="H97" s="55" t="s">
        <v>296</v>
      </c>
      <c r="I97" s="55" t="s">
        <v>116</v>
      </c>
      <c r="J97" s="55" t="s">
        <v>297</v>
      </c>
      <c r="K97" s="68"/>
      <c r="L97" s="56" t="s">
        <v>126</v>
      </c>
      <c r="M97" s="55" t="s">
        <v>117</v>
      </c>
      <c r="N97" s="55" t="s">
        <v>117</v>
      </c>
      <c r="O97" s="55" t="s">
        <v>128</v>
      </c>
      <c r="P97" s="55">
        <v>26</v>
      </c>
      <c r="Q97" s="55" t="s">
        <v>71</v>
      </c>
      <c r="R97" s="55" t="s">
        <v>72</v>
      </c>
      <c r="S97" s="68"/>
      <c r="T97" s="63">
        <v>6.9</v>
      </c>
      <c r="U97" s="63" t="s">
        <v>121</v>
      </c>
      <c r="V97" s="63" t="s">
        <v>122</v>
      </c>
      <c r="W97" s="63">
        <f>T97*V97</f>
        <v>6.9</v>
      </c>
      <c r="X97" s="68"/>
      <c r="Y97" s="63" t="str">
        <f>O97</f>
        <v>NOEC</v>
      </c>
      <c r="Z97" s="63">
        <f>VLOOKUP(Y97,Tables!$C$5:$D$23,2,FALSE)</f>
        <v>1</v>
      </c>
      <c r="AA97" s="63">
        <f t="shared" si="140"/>
        <v>6.9</v>
      </c>
      <c r="AB97" s="63" t="str">
        <f>R97</f>
        <v>Chronic</v>
      </c>
      <c r="AC97" s="63">
        <f>VLOOKUP(AB97,Tables!$C$27:$D$28,2,FALSE)</f>
        <v>1</v>
      </c>
      <c r="AD97" s="63">
        <f t="shared" si="141"/>
        <v>6.9</v>
      </c>
      <c r="AE97" s="68"/>
      <c r="AF97" s="86" t="str">
        <f>E97</f>
        <v>Hyla versicolor</v>
      </c>
      <c r="AG97" s="86" t="str">
        <f t="shared" si="142"/>
        <v>NOEC</v>
      </c>
      <c r="AH97" s="87" t="str">
        <f>R97</f>
        <v>Chronic</v>
      </c>
      <c r="AI97" s="87"/>
      <c r="AJ97" s="86"/>
      <c r="AK97" s="69"/>
      <c r="AL97" s="69"/>
      <c r="AM97" s="85"/>
      <c r="AN97" s="71"/>
      <c r="AO97" s="69"/>
      <c r="AP97" s="85"/>
      <c r="AQ97" s="72"/>
      <c r="AR97" s="69"/>
      <c r="AS97" s="69"/>
      <c r="AT97" s="85"/>
      <c r="AU97" s="73" t="s">
        <v>77</v>
      </c>
      <c r="AV97" s="85"/>
      <c r="AW97" s="85"/>
      <c r="AX97" s="85"/>
      <c r="AY97" s="85"/>
      <c r="AZ97" s="85"/>
      <c r="BA97" s="85"/>
      <c r="BB97" s="85"/>
      <c r="BC97" s="85"/>
      <c r="BD97" s="85"/>
      <c r="BE97" s="73" t="s">
        <v>77</v>
      </c>
      <c r="BF97" s="85"/>
      <c r="BG97" s="85"/>
      <c r="BH97" s="69"/>
      <c r="BI97" s="69"/>
      <c r="BJ97" s="69"/>
      <c r="BK97" s="69"/>
      <c r="BL97" s="69"/>
      <c r="BM97" s="69"/>
      <c r="BN97" s="69"/>
      <c r="BO97" s="69"/>
      <c r="BP97" s="69"/>
      <c r="BQ97" s="85"/>
      <c r="BR97" s="85"/>
      <c r="BS97" s="85"/>
      <c r="BT97" s="85"/>
      <c r="BU97" s="85"/>
      <c r="BV97" s="85"/>
    </row>
    <row r="98" spans="1:74" s="85" customFormat="1" ht="14.25" customHeight="1" thickTop="1" thickBot="1" x14ac:dyDescent="0.25">
      <c r="A98" s="76"/>
      <c r="B98" s="76"/>
      <c r="C98" s="77"/>
      <c r="D98" s="78"/>
      <c r="E98" s="79"/>
      <c r="F98" s="78"/>
      <c r="G98" s="78"/>
      <c r="H98" s="76"/>
      <c r="I98" s="76"/>
      <c r="J98" s="76"/>
      <c r="K98" s="68"/>
      <c r="L98" s="77"/>
      <c r="M98" s="76"/>
      <c r="N98" s="76"/>
      <c r="O98" s="76"/>
      <c r="P98" s="76"/>
      <c r="Q98" s="76"/>
      <c r="R98" s="76"/>
      <c r="S98" s="68"/>
      <c r="T98" s="76"/>
      <c r="U98" s="76"/>
      <c r="V98" s="76"/>
      <c r="W98" s="76"/>
      <c r="X98" s="68"/>
      <c r="Y98" s="68"/>
      <c r="Z98" s="68"/>
      <c r="AA98" s="68"/>
      <c r="AB98" s="68"/>
      <c r="AC98" s="68"/>
      <c r="AD98" s="68"/>
      <c r="AE98" s="68"/>
      <c r="AF98" s="93"/>
      <c r="AG98" s="80"/>
      <c r="AH98" s="80"/>
      <c r="AI98" s="80"/>
      <c r="AJ98" s="80"/>
      <c r="AK98" s="80"/>
      <c r="AL98" s="80"/>
      <c r="AM98" s="80"/>
      <c r="AN98" s="68"/>
      <c r="AO98" s="80"/>
      <c r="AP98" s="80"/>
      <c r="AQ98" s="68"/>
      <c r="AR98" s="80"/>
      <c r="AS98" s="80"/>
      <c r="AT98" s="80"/>
      <c r="AU98" s="80"/>
      <c r="AV98" s="81"/>
      <c r="AW98" s="81"/>
      <c r="AX98" s="82"/>
      <c r="AY98" s="80"/>
      <c r="AZ98" s="80"/>
      <c r="BA98" s="80"/>
      <c r="BB98" s="80"/>
      <c r="BC98" s="80"/>
      <c r="BD98" s="83"/>
      <c r="BE98" s="80"/>
      <c r="BH98" s="69"/>
      <c r="BI98" s="69"/>
      <c r="BJ98" s="69"/>
      <c r="BK98" s="69"/>
      <c r="BL98" s="69"/>
      <c r="BM98" s="69"/>
      <c r="BN98" s="69"/>
      <c r="BO98" s="69"/>
      <c r="BP98" s="69"/>
    </row>
    <row r="99" spans="1:74" s="85" customFormat="1" ht="14.25" customHeight="1" thickTop="1" thickBot="1" x14ac:dyDescent="0.25">
      <c r="A99" s="55" t="s">
        <v>302</v>
      </c>
      <c r="B99" s="55" t="s">
        <v>303</v>
      </c>
      <c r="C99" s="56"/>
      <c r="D99" s="55" t="s">
        <v>60</v>
      </c>
      <c r="E99" s="57" t="s">
        <v>168</v>
      </c>
      <c r="F99" s="55" t="s">
        <v>169</v>
      </c>
      <c r="G99" s="55" t="s">
        <v>170</v>
      </c>
      <c r="H99" s="55" t="s">
        <v>154</v>
      </c>
      <c r="I99" s="55" t="s">
        <v>116</v>
      </c>
      <c r="J99" s="55" t="s">
        <v>240</v>
      </c>
      <c r="K99" s="68"/>
      <c r="L99" s="56" t="s">
        <v>67</v>
      </c>
      <c r="M99" s="55" t="s">
        <v>68</v>
      </c>
      <c r="N99" s="55" t="s">
        <v>304</v>
      </c>
      <c r="O99" s="55" t="s">
        <v>128</v>
      </c>
      <c r="P99" s="55">
        <v>21</v>
      </c>
      <c r="Q99" s="55" t="s">
        <v>71</v>
      </c>
      <c r="R99" s="55" t="s">
        <v>72</v>
      </c>
      <c r="S99" s="68"/>
      <c r="T99" s="55">
        <v>12.5</v>
      </c>
      <c r="U99" s="55" t="s">
        <v>73</v>
      </c>
      <c r="V99" s="55" t="s">
        <v>74</v>
      </c>
      <c r="W99" s="55">
        <f>T99*V99</f>
        <v>12500</v>
      </c>
      <c r="X99" s="68"/>
      <c r="Y99" s="55" t="str">
        <f>O99</f>
        <v>NOEC</v>
      </c>
      <c r="Z99" s="55">
        <f>VLOOKUP(Y99,Tables!$C$5:$D$23,2,FALSE)</f>
        <v>1</v>
      </c>
      <c r="AA99" s="55">
        <f t="shared" ref="AA99:AA100" si="143">W99/Z99</f>
        <v>12500</v>
      </c>
      <c r="AB99" s="55" t="str">
        <f>R99</f>
        <v>Chronic</v>
      </c>
      <c r="AC99" s="55">
        <f>VLOOKUP(AB99,Tables!$C$27:$D$28,2,FALSE)</f>
        <v>1</v>
      </c>
      <c r="AD99" s="55">
        <f t="shared" ref="AD99:AD100" si="144">AA99/AC99</f>
        <v>12500</v>
      </c>
      <c r="AE99" s="68"/>
      <c r="AF99" s="69" t="str">
        <f>E99</f>
        <v>Lampsilis siliquoidea</v>
      </c>
      <c r="AG99" s="69" t="str">
        <f t="shared" ref="AG99:AG100" si="145">Y99</f>
        <v>NOEC</v>
      </c>
      <c r="AH99" s="70" t="str">
        <f>R99</f>
        <v>Chronic</v>
      </c>
      <c r="AI99" s="70"/>
      <c r="AJ99" s="69">
        <f>VLOOKUP(SUM(Z99,AC99),Tables!$J$5:$K$12,2,FALSE)</f>
        <v>1</v>
      </c>
      <c r="AK99" s="69" t="str">
        <f>IF(AJ99=MIN($AJ$99:$AJ$100),"YES!!!","Reject")</f>
        <v>YES!!!</v>
      </c>
      <c r="AL99" s="69" t="str">
        <f>N99</f>
        <v>Shell length</v>
      </c>
      <c r="AM99" s="85" t="s">
        <v>75</v>
      </c>
      <c r="AN99" s="71">
        <f>P99</f>
        <v>21</v>
      </c>
      <c r="AO99" s="69" t="s">
        <v>76</v>
      </c>
      <c r="AQ99" s="72">
        <f t="shared" ref="AQ99" si="146">AD99</f>
        <v>12500</v>
      </c>
      <c r="AR99" s="69">
        <f>GEOMEAN(AQ99)</f>
        <v>12500</v>
      </c>
      <c r="AS99" s="69">
        <f>MIN(AR99)</f>
        <v>12500</v>
      </c>
      <c r="AT99" s="69">
        <f>MIN(AS99)</f>
        <v>12500</v>
      </c>
      <c r="AU99" s="73" t="s">
        <v>77</v>
      </c>
      <c r="AX99" s="69" t="str">
        <f>H99</f>
        <v>Macroinvertebrate</v>
      </c>
      <c r="AY99" s="69" t="str">
        <f>E99</f>
        <v>Lampsilis siliquoidea</v>
      </c>
      <c r="AZ99" s="69" t="str">
        <f>F99</f>
        <v>Mollusca</v>
      </c>
      <c r="BA99" s="69" t="str">
        <f>G99</f>
        <v>Bivalvia</v>
      </c>
      <c r="BB99" s="69" t="str">
        <f>I99</f>
        <v>Heterotroph</v>
      </c>
      <c r="BC99" s="69">
        <f>AJ99</f>
        <v>1</v>
      </c>
      <c r="BD99" s="69">
        <f>AT99</f>
        <v>12500</v>
      </c>
      <c r="BE99" s="73" t="s">
        <v>77</v>
      </c>
      <c r="BH99" s="69"/>
      <c r="BI99" s="69"/>
      <c r="BJ99" s="69"/>
      <c r="BK99" s="69"/>
      <c r="BL99" s="69"/>
      <c r="BM99" s="69"/>
      <c r="BN99" s="69"/>
      <c r="BO99" s="69"/>
      <c r="BP99" s="69"/>
    </row>
    <row r="100" spans="1:74" s="85" customFormat="1" ht="14.25" customHeight="1" thickTop="1" thickBot="1" x14ac:dyDescent="0.25">
      <c r="A100" s="55" t="s">
        <v>302</v>
      </c>
      <c r="B100" s="55" t="s">
        <v>305</v>
      </c>
      <c r="C100" s="56"/>
      <c r="D100" s="55" t="s">
        <v>60</v>
      </c>
      <c r="E100" s="57" t="s">
        <v>168</v>
      </c>
      <c r="F100" s="55" t="s">
        <v>169</v>
      </c>
      <c r="G100" s="55" t="s">
        <v>170</v>
      </c>
      <c r="H100" s="55" t="s">
        <v>154</v>
      </c>
      <c r="I100" s="55" t="s">
        <v>116</v>
      </c>
      <c r="J100" s="55" t="s">
        <v>240</v>
      </c>
      <c r="K100" s="68"/>
      <c r="L100" s="56" t="s">
        <v>67</v>
      </c>
      <c r="M100" s="55" t="s">
        <v>68</v>
      </c>
      <c r="N100" s="55" t="s">
        <v>304</v>
      </c>
      <c r="O100" s="55" t="s">
        <v>131</v>
      </c>
      <c r="P100" s="55">
        <v>21</v>
      </c>
      <c r="Q100" s="55" t="s">
        <v>71</v>
      </c>
      <c r="R100" s="55" t="s">
        <v>72</v>
      </c>
      <c r="S100" s="68"/>
      <c r="T100" s="55">
        <v>25</v>
      </c>
      <c r="U100" s="55" t="s">
        <v>73</v>
      </c>
      <c r="V100" s="55" t="s">
        <v>74</v>
      </c>
      <c r="W100" s="55">
        <f>T100*V100</f>
        <v>25000</v>
      </c>
      <c r="X100" s="68"/>
      <c r="Y100" s="55" t="str">
        <f>O100</f>
        <v>LOEC</v>
      </c>
      <c r="Z100" s="55">
        <f>VLOOKUP(Y100,Tables!$C$5:$D$23,2,FALSE)</f>
        <v>2.5</v>
      </c>
      <c r="AA100" s="55">
        <f t="shared" si="143"/>
        <v>10000</v>
      </c>
      <c r="AB100" s="55" t="str">
        <f>R100</f>
        <v>Chronic</v>
      </c>
      <c r="AC100" s="55">
        <f>VLOOKUP(AB100,Tables!$C$27:$D$28,2,FALSE)</f>
        <v>1</v>
      </c>
      <c r="AD100" s="55">
        <f t="shared" si="144"/>
        <v>10000</v>
      </c>
      <c r="AE100" s="68"/>
      <c r="AF100" s="69" t="str">
        <f>E100</f>
        <v>Lampsilis siliquoidea</v>
      </c>
      <c r="AG100" s="69" t="str">
        <f t="shared" si="145"/>
        <v>LOEC</v>
      </c>
      <c r="AH100" s="70" t="str">
        <f>R100</f>
        <v>Chronic</v>
      </c>
      <c r="AI100" s="70"/>
      <c r="AJ100" s="69">
        <f>VLOOKUP(SUM(Z100,AC100),Tables!$J$5:$K$12,2,FALSE)</f>
        <v>2</v>
      </c>
      <c r="AK100" s="69" t="str">
        <f>IF(AJ100=MIN($AJ$99:$AJ$100),"YES!!!","Reject")</f>
        <v>Reject</v>
      </c>
      <c r="AN100" s="92"/>
      <c r="AQ100" s="92"/>
      <c r="AU100" s="73" t="s">
        <v>77</v>
      </c>
      <c r="BE100" s="73" t="s">
        <v>77</v>
      </c>
      <c r="BH100" s="69"/>
      <c r="BI100" s="69"/>
      <c r="BJ100" s="69"/>
      <c r="BK100" s="69"/>
      <c r="BL100" s="69"/>
      <c r="BM100" s="69"/>
      <c r="BN100" s="69"/>
      <c r="BO100" s="69"/>
      <c r="BP100" s="69"/>
    </row>
    <row r="101" spans="1:74" s="85" customFormat="1" ht="14.25" customHeight="1" thickTop="1" thickBot="1" x14ac:dyDescent="0.25">
      <c r="A101" s="76"/>
      <c r="B101" s="76"/>
      <c r="C101" s="77"/>
      <c r="D101" s="78"/>
      <c r="E101" s="79"/>
      <c r="F101" s="78"/>
      <c r="G101" s="78"/>
      <c r="H101" s="76"/>
      <c r="I101" s="76"/>
      <c r="J101" s="76"/>
      <c r="K101" s="68"/>
      <c r="L101" s="77"/>
      <c r="M101" s="76"/>
      <c r="N101" s="76"/>
      <c r="O101" s="76"/>
      <c r="P101" s="76"/>
      <c r="Q101" s="76"/>
      <c r="R101" s="76"/>
      <c r="S101" s="68"/>
      <c r="T101" s="76"/>
      <c r="U101" s="76"/>
      <c r="V101" s="76"/>
      <c r="W101" s="76"/>
      <c r="X101" s="68"/>
      <c r="Y101" s="68"/>
      <c r="Z101" s="68"/>
      <c r="AA101" s="68"/>
      <c r="AB101" s="68"/>
      <c r="AC101" s="68"/>
      <c r="AD101" s="68"/>
      <c r="AE101" s="68"/>
      <c r="AF101" s="93"/>
      <c r="AG101" s="80"/>
      <c r="AH101" s="80"/>
      <c r="AI101" s="80"/>
      <c r="AJ101" s="80"/>
      <c r="AK101" s="80"/>
      <c r="AL101" s="80"/>
      <c r="AM101" s="80"/>
      <c r="AN101" s="68"/>
      <c r="AO101" s="80"/>
      <c r="AP101" s="80"/>
      <c r="AQ101" s="68"/>
      <c r="AR101" s="80"/>
      <c r="AS101" s="80"/>
      <c r="AT101" s="80"/>
      <c r="AU101" s="80"/>
      <c r="AV101" s="81"/>
      <c r="AW101" s="81"/>
      <c r="AX101" s="82"/>
      <c r="AY101" s="80"/>
      <c r="AZ101" s="80"/>
      <c r="BA101" s="80"/>
      <c r="BB101" s="80"/>
      <c r="BC101" s="80"/>
      <c r="BD101" s="83"/>
      <c r="BE101" s="80"/>
      <c r="BH101" s="69"/>
      <c r="BI101" s="69"/>
      <c r="BJ101" s="69"/>
      <c r="BK101" s="69"/>
      <c r="BL101" s="69"/>
      <c r="BM101" s="69"/>
      <c r="BN101" s="69"/>
      <c r="BO101" s="69"/>
      <c r="BP101" s="69"/>
    </row>
    <row r="102" spans="1:74" s="85" customFormat="1" ht="14.25" customHeight="1" thickTop="1" thickBot="1" x14ac:dyDescent="0.25">
      <c r="A102" s="55" t="s">
        <v>306</v>
      </c>
      <c r="B102" s="55" t="s">
        <v>307</v>
      </c>
      <c r="C102" s="56"/>
      <c r="D102" s="55" t="s">
        <v>60</v>
      </c>
      <c r="E102" s="57" t="s">
        <v>88</v>
      </c>
      <c r="F102" s="55" t="s">
        <v>89</v>
      </c>
      <c r="G102" s="55" t="s">
        <v>90</v>
      </c>
      <c r="H102" s="55" t="s">
        <v>87</v>
      </c>
      <c r="I102" s="55" t="s">
        <v>65</v>
      </c>
      <c r="J102" s="55" t="s">
        <v>308</v>
      </c>
      <c r="K102" s="68"/>
      <c r="L102" s="56" t="s">
        <v>309</v>
      </c>
      <c r="M102" s="55" t="s">
        <v>161</v>
      </c>
      <c r="N102" s="55" t="s">
        <v>310</v>
      </c>
      <c r="O102" s="55" t="s">
        <v>128</v>
      </c>
      <c r="P102" s="55">
        <v>2</v>
      </c>
      <c r="Q102" s="55" t="s">
        <v>71</v>
      </c>
      <c r="R102" s="55" t="s">
        <v>120</v>
      </c>
      <c r="S102" s="68"/>
      <c r="T102" s="55">
        <v>500</v>
      </c>
      <c r="U102" s="55" t="s">
        <v>121</v>
      </c>
      <c r="V102" s="55" t="s">
        <v>122</v>
      </c>
      <c r="W102" s="55">
        <f t="shared" ref="W102:W112" si="147">T102*V102</f>
        <v>500</v>
      </c>
      <c r="X102" s="68"/>
      <c r="Y102" s="55" t="str">
        <f t="shared" ref="Y102:Y112" si="148">O102</f>
        <v>NOEC</v>
      </c>
      <c r="Z102" s="55">
        <f>VLOOKUP(Y102,Tables!$C$5:$D$23,2,FALSE)</f>
        <v>1</v>
      </c>
      <c r="AA102" s="55">
        <f t="shared" ref="AA102:AA169" si="149">W102/Z102</f>
        <v>500</v>
      </c>
      <c r="AB102" s="55" t="str">
        <f t="shared" ref="AB102:AB112" si="150">R102</f>
        <v>Acute</v>
      </c>
      <c r="AC102" s="55">
        <f>VLOOKUP(AB102,Tables!$C$27:$D$28,2,FALSE)</f>
        <v>2</v>
      </c>
      <c r="AD102" s="55">
        <f t="shared" ref="AD102:AD135" si="151">AA102/AC102</f>
        <v>250</v>
      </c>
      <c r="AE102" s="68"/>
      <c r="AF102" s="69" t="str">
        <f t="shared" ref="AF102:AF112" si="152">E102</f>
        <v>Lemna gibba</v>
      </c>
      <c r="AG102" s="69" t="str">
        <f t="shared" ref="AG102:AG135" si="153">Y102</f>
        <v>NOEC</v>
      </c>
      <c r="AH102" s="70" t="str">
        <f t="shared" ref="AH102:AH112" si="154">R102</f>
        <v>Acute</v>
      </c>
      <c r="AI102" s="70"/>
      <c r="AJ102" s="69" t="str">
        <f>VLOOKUP(SUM(Z102,AC102),Tables!$J$5:$K$12,2,FALSE)</f>
        <v>Do Not Use</v>
      </c>
      <c r="AK102" s="69" t="str">
        <f t="shared" ref="AK102:AK135" si="155">IF(AJ102=MIN($AJ$102:$AJ$135),"YES!!!","Reject")</f>
        <v>Reject</v>
      </c>
      <c r="AN102" s="92"/>
      <c r="AQ102" s="92"/>
      <c r="AU102" s="73" t="s">
        <v>77</v>
      </c>
      <c r="BE102" s="73" t="s">
        <v>77</v>
      </c>
      <c r="BH102" s="69"/>
      <c r="BI102" s="69"/>
      <c r="BJ102" s="69"/>
      <c r="BK102" s="69"/>
      <c r="BL102" s="69"/>
      <c r="BM102" s="69"/>
      <c r="BN102" s="69"/>
      <c r="BO102" s="69"/>
      <c r="BP102" s="69"/>
    </row>
    <row r="103" spans="1:74" s="85" customFormat="1" ht="14.25" customHeight="1" thickTop="1" thickBot="1" x14ac:dyDescent="0.25">
      <c r="A103" s="55" t="s">
        <v>306</v>
      </c>
      <c r="B103" s="55" t="s">
        <v>311</v>
      </c>
      <c r="C103" s="56"/>
      <c r="D103" s="55" t="s">
        <v>60</v>
      </c>
      <c r="E103" s="57" t="s">
        <v>88</v>
      </c>
      <c r="F103" s="55" t="s">
        <v>89</v>
      </c>
      <c r="G103" s="55" t="s">
        <v>90</v>
      </c>
      <c r="H103" s="55" t="s">
        <v>87</v>
      </c>
      <c r="I103" s="55" t="s">
        <v>65</v>
      </c>
      <c r="J103" s="55" t="s">
        <v>308</v>
      </c>
      <c r="K103" s="68"/>
      <c r="L103" s="56" t="s">
        <v>312</v>
      </c>
      <c r="M103" s="55" t="s">
        <v>161</v>
      </c>
      <c r="N103" s="55" t="s">
        <v>310</v>
      </c>
      <c r="O103" s="55" t="s">
        <v>131</v>
      </c>
      <c r="P103" s="55">
        <v>2</v>
      </c>
      <c r="Q103" s="55" t="s">
        <v>71</v>
      </c>
      <c r="R103" s="55" t="s">
        <v>120</v>
      </c>
      <c r="S103" s="68"/>
      <c r="T103" s="55">
        <v>1000</v>
      </c>
      <c r="U103" s="55" t="s">
        <v>121</v>
      </c>
      <c r="V103" s="55" t="s">
        <v>122</v>
      </c>
      <c r="W103" s="55">
        <f t="shared" si="147"/>
        <v>1000</v>
      </c>
      <c r="X103" s="68"/>
      <c r="Y103" s="55" t="str">
        <f t="shared" si="148"/>
        <v>LOEC</v>
      </c>
      <c r="Z103" s="55">
        <f>VLOOKUP(Y103,Tables!$C$5:$D$23,2,FALSE)</f>
        <v>2.5</v>
      </c>
      <c r="AA103" s="55">
        <f t="shared" si="149"/>
        <v>400</v>
      </c>
      <c r="AB103" s="55" t="str">
        <f t="shared" si="150"/>
        <v>Acute</v>
      </c>
      <c r="AC103" s="55">
        <f>VLOOKUP(AB103,Tables!$C$27:$D$28,2,FALSE)</f>
        <v>2</v>
      </c>
      <c r="AD103" s="55">
        <f t="shared" si="151"/>
        <v>200</v>
      </c>
      <c r="AE103" s="68"/>
      <c r="AF103" s="69" t="str">
        <f t="shared" si="152"/>
        <v>Lemna gibba</v>
      </c>
      <c r="AG103" s="69" t="str">
        <f t="shared" si="153"/>
        <v>LOEC</v>
      </c>
      <c r="AH103" s="70" t="str">
        <f t="shared" si="154"/>
        <v>Acute</v>
      </c>
      <c r="AI103" s="70"/>
      <c r="AJ103" s="69" t="str">
        <f>VLOOKUP(SUM(Z103,AC103),Tables!$J$5:$K$12,2,FALSE)</f>
        <v>Do Not Use</v>
      </c>
      <c r="AK103" s="69" t="str">
        <f t="shared" si="155"/>
        <v>Reject</v>
      </c>
      <c r="AN103" s="92"/>
      <c r="AQ103" s="92"/>
      <c r="AU103" s="73" t="s">
        <v>77</v>
      </c>
      <c r="BE103" s="73" t="s">
        <v>77</v>
      </c>
      <c r="BH103" s="69"/>
      <c r="BI103" s="69"/>
      <c r="BJ103" s="69"/>
      <c r="BK103" s="69"/>
      <c r="BL103" s="69"/>
      <c r="BM103" s="69"/>
      <c r="BN103" s="69"/>
      <c r="BO103" s="69"/>
      <c r="BP103" s="69"/>
    </row>
    <row r="104" spans="1:74" s="85" customFormat="1" ht="14.25" customHeight="1" thickTop="1" thickBot="1" x14ac:dyDescent="0.25">
      <c r="A104" s="55" t="s">
        <v>306</v>
      </c>
      <c r="B104" s="55" t="s">
        <v>313</v>
      </c>
      <c r="C104" s="56"/>
      <c r="D104" s="55" t="s">
        <v>60</v>
      </c>
      <c r="E104" s="57" t="s">
        <v>88</v>
      </c>
      <c r="F104" s="55" t="s">
        <v>89</v>
      </c>
      <c r="G104" s="55" t="s">
        <v>90</v>
      </c>
      <c r="H104" s="55" t="s">
        <v>87</v>
      </c>
      <c r="I104" s="55" t="s">
        <v>65</v>
      </c>
      <c r="J104" s="55" t="s">
        <v>308</v>
      </c>
      <c r="K104" s="68"/>
      <c r="L104" s="56" t="s">
        <v>312</v>
      </c>
      <c r="M104" s="55" t="s">
        <v>161</v>
      </c>
      <c r="N104" s="55" t="s">
        <v>310</v>
      </c>
      <c r="O104" s="55" t="s">
        <v>314</v>
      </c>
      <c r="P104" s="55">
        <v>2</v>
      </c>
      <c r="Q104" s="55" t="s">
        <v>71</v>
      </c>
      <c r="R104" s="55" t="s">
        <v>120</v>
      </c>
      <c r="S104" s="68"/>
      <c r="T104" s="55">
        <v>15100</v>
      </c>
      <c r="U104" s="55" t="s">
        <v>121</v>
      </c>
      <c r="V104" s="55" t="s">
        <v>122</v>
      </c>
      <c r="W104" s="55">
        <f t="shared" si="147"/>
        <v>15100</v>
      </c>
      <c r="X104" s="68"/>
      <c r="Y104" s="55" t="str">
        <f t="shared" si="148"/>
        <v>IC25</v>
      </c>
      <c r="Z104" s="55">
        <f>VLOOKUP(Y104,Tables!$C$5:$D$23,2,FALSE)</f>
        <v>2.5</v>
      </c>
      <c r="AA104" s="55">
        <f t="shared" si="149"/>
        <v>6040</v>
      </c>
      <c r="AB104" s="55" t="str">
        <f t="shared" si="150"/>
        <v>Acute</v>
      </c>
      <c r="AC104" s="55">
        <f>VLOOKUP(AB104,Tables!$C$27:$D$28,2,FALSE)</f>
        <v>2</v>
      </c>
      <c r="AD104" s="55">
        <f t="shared" si="151"/>
        <v>3020</v>
      </c>
      <c r="AE104" s="68"/>
      <c r="AF104" s="69" t="str">
        <f t="shared" si="152"/>
        <v>Lemna gibba</v>
      </c>
      <c r="AG104" s="69" t="str">
        <f t="shared" si="153"/>
        <v>IC25</v>
      </c>
      <c r="AH104" s="70" t="str">
        <f t="shared" si="154"/>
        <v>Acute</v>
      </c>
      <c r="AI104" s="70"/>
      <c r="AJ104" s="69" t="str">
        <f>VLOOKUP(SUM(Z104,AC104),Tables!$J$5:$K$12,2,FALSE)</f>
        <v>Do Not Use</v>
      </c>
      <c r="AK104" s="69" t="str">
        <f t="shared" si="155"/>
        <v>Reject</v>
      </c>
      <c r="AN104" s="92"/>
      <c r="AQ104" s="92"/>
      <c r="AU104" s="73" t="s">
        <v>77</v>
      </c>
      <c r="BE104" s="73" t="s">
        <v>77</v>
      </c>
      <c r="BH104" s="69"/>
      <c r="BI104" s="69"/>
      <c r="BJ104" s="69"/>
      <c r="BK104" s="69"/>
      <c r="BL104" s="69"/>
      <c r="BM104" s="69"/>
      <c r="BN104" s="69"/>
      <c r="BO104" s="69"/>
      <c r="BP104" s="69"/>
      <c r="BQ104" s="81"/>
      <c r="BR104" s="81"/>
      <c r="BS104" s="81"/>
      <c r="BT104" s="81"/>
      <c r="BU104" s="81"/>
      <c r="BV104" s="81"/>
    </row>
    <row r="105" spans="1:74" s="81" customFormat="1" ht="14.25" customHeight="1" thickTop="1" thickBot="1" x14ac:dyDescent="0.25">
      <c r="A105" s="55" t="s">
        <v>306</v>
      </c>
      <c r="B105" s="55" t="s">
        <v>315</v>
      </c>
      <c r="C105" s="56"/>
      <c r="D105" s="55" t="s">
        <v>60</v>
      </c>
      <c r="E105" s="57" t="s">
        <v>88</v>
      </c>
      <c r="F105" s="55" t="s">
        <v>89</v>
      </c>
      <c r="G105" s="55" t="s">
        <v>90</v>
      </c>
      <c r="H105" s="55" t="s">
        <v>87</v>
      </c>
      <c r="I105" s="55" t="s">
        <v>65</v>
      </c>
      <c r="J105" s="55" t="s">
        <v>308</v>
      </c>
      <c r="K105" s="68"/>
      <c r="L105" s="56" t="s">
        <v>312</v>
      </c>
      <c r="M105" s="55" t="s">
        <v>161</v>
      </c>
      <c r="N105" s="55" t="s">
        <v>310</v>
      </c>
      <c r="O105" s="55" t="s">
        <v>146</v>
      </c>
      <c r="P105" s="55">
        <v>2</v>
      </c>
      <c r="Q105" s="55" t="s">
        <v>71</v>
      </c>
      <c r="R105" s="55" t="s">
        <v>120</v>
      </c>
      <c r="S105" s="68"/>
      <c r="T105" s="55">
        <v>33100</v>
      </c>
      <c r="U105" s="55" t="s">
        <v>121</v>
      </c>
      <c r="V105" s="55" t="s">
        <v>122</v>
      </c>
      <c r="W105" s="55">
        <f t="shared" si="147"/>
        <v>33100</v>
      </c>
      <c r="X105" s="68"/>
      <c r="Y105" s="55" t="str">
        <f t="shared" si="148"/>
        <v>IC50</v>
      </c>
      <c r="Z105" s="55">
        <f>VLOOKUP(Y105,Tables!$C$5:$D$23,2,FALSE)</f>
        <v>5</v>
      </c>
      <c r="AA105" s="55">
        <f t="shared" si="149"/>
        <v>6620</v>
      </c>
      <c r="AB105" s="55" t="str">
        <f t="shared" si="150"/>
        <v>Acute</v>
      </c>
      <c r="AC105" s="55">
        <f>VLOOKUP(AB105,Tables!$C$27:$D$28,2,FALSE)</f>
        <v>2</v>
      </c>
      <c r="AD105" s="55">
        <f t="shared" si="151"/>
        <v>3310</v>
      </c>
      <c r="AE105" s="68"/>
      <c r="AF105" s="69" t="str">
        <f t="shared" si="152"/>
        <v>Lemna gibba</v>
      </c>
      <c r="AG105" s="69" t="str">
        <f t="shared" si="153"/>
        <v>IC50</v>
      </c>
      <c r="AH105" s="70" t="str">
        <f t="shared" si="154"/>
        <v>Acute</v>
      </c>
      <c r="AI105" s="70"/>
      <c r="AJ105" s="69">
        <f>VLOOKUP(SUM(Z105,AC105),Tables!$J$5:$K$12,2,FALSE)</f>
        <v>4</v>
      </c>
      <c r="AK105" s="69" t="str">
        <f t="shared" si="155"/>
        <v>Reject</v>
      </c>
      <c r="AL105" s="85"/>
      <c r="AM105" s="85"/>
      <c r="AN105" s="92"/>
      <c r="AO105" s="85"/>
      <c r="AP105" s="85"/>
      <c r="AQ105" s="92"/>
      <c r="AR105" s="85"/>
      <c r="AS105" s="85"/>
      <c r="AT105" s="85"/>
      <c r="AU105" s="73" t="s">
        <v>77</v>
      </c>
      <c r="AV105" s="85"/>
      <c r="AW105" s="85"/>
      <c r="AX105" s="85"/>
      <c r="AY105" s="85"/>
      <c r="AZ105" s="85"/>
      <c r="BA105" s="85"/>
      <c r="BB105" s="85"/>
      <c r="BC105" s="85"/>
      <c r="BD105" s="85"/>
      <c r="BE105" s="73" t="s">
        <v>77</v>
      </c>
      <c r="BF105" s="85"/>
      <c r="BG105" s="85"/>
      <c r="BH105" s="69"/>
      <c r="BI105" s="69"/>
      <c r="BJ105" s="69"/>
      <c r="BK105" s="69"/>
      <c r="BL105" s="69"/>
      <c r="BM105" s="69"/>
      <c r="BN105" s="69"/>
      <c r="BO105" s="69"/>
      <c r="BP105" s="69"/>
      <c r="BQ105" s="85"/>
      <c r="BR105" s="85"/>
      <c r="BS105" s="85"/>
      <c r="BT105" s="85"/>
      <c r="BU105" s="85"/>
      <c r="BV105" s="85"/>
    </row>
    <row r="106" spans="1:74" s="85" customFormat="1" ht="14.25" customHeight="1" thickTop="1" thickBot="1" x14ac:dyDescent="0.25">
      <c r="A106" s="55" t="s">
        <v>306</v>
      </c>
      <c r="B106" s="55" t="s">
        <v>316</v>
      </c>
      <c r="C106" s="56"/>
      <c r="D106" s="55" t="s">
        <v>60</v>
      </c>
      <c r="E106" s="57" t="s">
        <v>88</v>
      </c>
      <c r="F106" s="55" t="s">
        <v>89</v>
      </c>
      <c r="G106" s="55" t="s">
        <v>90</v>
      </c>
      <c r="H106" s="55" t="s">
        <v>87</v>
      </c>
      <c r="I106" s="55" t="s">
        <v>65</v>
      </c>
      <c r="J106" s="55" t="s">
        <v>308</v>
      </c>
      <c r="K106" s="68"/>
      <c r="L106" s="56" t="s">
        <v>312</v>
      </c>
      <c r="M106" s="55" t="s">
        <v>161</v>
      </c>
      <c r="N106" s="55" t="s">
        <v>310</v>
      </c>
      <c r="O106" s="55" t="s">
        <v>128</v>
      </c>
      <c r="P106" s="55">
        <v>5</v>
      </c>
      <c r="Q106" s="55" t="s">
        <v>71</v>
      </c>
      <c r="R106" s="55" t="s">
        <v>120</v>
      </c>
      <c r="S106" s="68"/>
      <c r="T106" s="55">
        <v>500</v>
      </c>
      <c r="U106" s="55" t="s">
        <v>121</v>
      </c>
      <c r="V106" s="55" t="s">
        <v>122</v>
      </c>
      <c r="W106" s="55">
        <f t="shared" si="147"/>
        <v>500</v>
      </c>
      <c r="X106" s="68"/>
      <c r="Y106" s="55" t="str">
        <f t="shared" si="148"/>
        <v>NOEC</v>
      </c>
      <c r="Z106" s="55">
        <f>VLOOKUP(Y106,Tables!$C$5:$D$23,2,FALSE)</f>
        <v>1</v>
      </c>
      <c r="AA106" s="55">
        <f t="shared" si="149"/>
        <v>500</v>
      </c>
      <c r="AB106" s="55" t="str">
        <f t="shared" si="150"/>
        <v>Acute</v>
      </c>
      <c r="AC106" s="55">
        <f>VLOOKUP(AB106,Tables!$C$27:$D$28,2,FALSE)</f>
        <v>2</v>
      </c>
      <c r="AD106" s="55">
        <f t="shared" si="151"/>
        <v>250</v>
      </c>
      <c r="AE106" s="68"/>
      <c r="AF106" s="69" t="str">
        <f t="shared" si="152"/>
        <v>Lemna gibba</v>
      </c>
      <c r="AG106" s="69" t="str">
        <f t="shared" si="153"/>
        <v>NOEC</v>
      </c>
      <c r="AH106" s="70" t="str">
        <f t="shared" si="154"/>
        <v>Acute</v>
      </c>
      <c r="AI106" s="70"/>
      <c r="AJ106" s="69" t="str">
        <f>VLOOKUP(SUM(Z106,AC106),Tables!$J$5:$K$12,2,FALSE)</f>
        <v>Do Not Use</v>
      </c>
      <c r="AK106" s="69" t="str">
        <f t="shared" si="155"/>
        <v>Reject</v>
      </c>
      <c r="AN106" s="92"/>
      <c r="AQ106" s="92"/>
      <c r="AU106" s="73" t="s">
        <v>77</v>
      </c>
      <c r="BE106" s="73" t="s">
        <v>77</v>
      </c>
      <c r="BH106" s="69"/>
      <c r="BI106" s="69"/>
      <c r="BJ106" s="69"/>
      <c r="BK106" s="69"/>
      <c r="BL106" s="69"/>
      <c r="BM106" s="69"/>
      <c r="BN106" s="69"/>
      <c r="BO106" s="69"/>
      <c r="BP106" s="69"/>
    </row>
    <row r="107" spans="1:74" s="85" customFormat="1" ht="14.25" customHeight="1" thickTop="1" thickBot="1" x14ac:dyDescent="0.25">
      <c r="A107" s="55" t="s">
        <v>306</v>
      </c>
      <c r="B107" s="55" t="s">
        <v>317</v>
      </c>
      <c r="C107" s="56"/>
      <c r="D107" s="55" t="s">
        <v>60</v>
      </c>
      <c r="E107" s="57" t="s">
        <v>88</v>
      </c>
      <c r="F107" s="55" t="s">
        <v>89</v>
      </c>
      <c r="G107" s="55" t="s">
        <v>90</v>
      </c>
      <c r="H107" s="55" t="s">
        <v>87</v>
      </c>
      <c r="I107" s="55" t="s">
        <v>65</v>
      </c>
      <c r="J107" s="55" t="s">
        <v>308</v>
      </c>
      <c r="K107" s="68"/>
      <c r="L107" s="56" t="s">
        <v>312</v>
      </c>
      <c r="M107" s="55" t="s">
        <v>161</v>
      </c>
      <c r="N107" s="55" t="s">
        <v>310</v>
      </c>
      <c r="O107" s="55" t="s">
        <v>131</v>
      </c>
      <c r="P107" s="55">
        <v>5</v>
      </c>
      <c r="Q107" s="55" t="s">
        <v>71</v>
      </c>
      <c r="R107" s="55" t="s">
        <v>120</v>
      </c>
      <c r="S107" s="68"/>
      <c r="T107" s="55">
        <v>1000</v>
      </c>
      <c r="U107" s="55" t="s">
        <v>121</v>
      </c>
      <c r="V107" s="55" t="s">
        <v>122</v>
      </c>
      <c r="W107" s="55">
        <f t="shared" si="147"/>
        <v>1000</v>
      </c>
      <c r="X107" s="68"/>
      <c r="Y107" s="55" t="str">
        <f t="shared" si="148"/>
        <v>LOEC</v>
      </c>
      <c r="Z107" s="55">
        <f>VLOOKUP(Y107,Tables!$C$5:$D$23,2,FALSE)</f>
        <v>2.5</v>
      </c>
      <c r="AA107" s="55">
        <f t="shared" si="149"/>
        <v>400</v>
      </c>
      <c r="AB107" s="55" t="str">
        <f t="shared" si="150"/>
        <v>Acute</v>
      </c>
      <c r="AC107" s="55">
        <f>VLOOKUP(AB107,Tables!$C$27:$D$28,2,FALSE)</f>
        <v>2</v>
      </c>
      <c r="AD107" s="55">
        <f t="shared" si="151"/>
        <v>200</v>
      </c>
      <c r="AE107" s="68"/>
      <c r="AF107" s="69" t="str">
        <f t="shared" si="152"/>
        <v>Lemna gibba</v>
      </c>
      <c r="AG107" s="69" t="str">
        <f t="shared" si="153"/>
        <v>LOEC</v>
      </c>
      <c r="AH107" s="70" t="str">
        <f t="shared" si="154"/>
        <v>Acute</v>
      </c>
      <c r="AI107" s="70"/>
      <c r="AJ107" s="69" t="str">
        <f>VLOOKUP(SUM(Z107,AC107),Tables!$J$5:$K$12,2,FALSE)</f>
        <v>Do Not Use</v>
      </c>
      <c r="AK107" s="69" t="str">
        <f t="shared" si="155"/>
        <v>Reject</v>
      </c>
      <c r="AN107" s="92"/>
      <c r="AQ107" s="92"/>
      <c r="AU107" s="73" t="s">
        <v>77</v>
      </c>
      <c r="BE107" s="73" t="s">
        <v>77</v>
      </c>
      <c r="BH107" s="69"/>
      <c r="BI107" s="69"/>
      <c r="BJ107" s="69"/>
      <c r="BK107" s="69"/>
      <c r="BL107" s="69"/>
      <c r="BM107" s="69"/>
      <c r="BN107" s="69"/>
      <c r="BO107" s="69"/>
      <c r="BP107" s="69"/>
    </row>
    <row r="108" spans="1:74" s="85" customFormat="1" ht="14.25" customHeight="1" thickTop="1" thickBot="1" x14ac:dyDescent="0.25">
      <c r="A108" s="55" t="s">
        <v>306</v>
      </c>
      <c r="B108" s="55" t="s">
        <v>317</v>
      </c>
      <c r="C108" s="56"/>
      <c r="D108" s="55" t="s">
        <v>60</v>
      </c>
      <c r="E108" s="57" t="s">
        <v>88</v>
      </c>
      <c r="F108" s="55" t="s">
        <v>89</v>
      </c>
      <c r="G108" s="55" t="s">
        <v>90</v>
      </c>
      <c r="H108" s="55" t="s">
        <v>87</v>
      </c>
      <c r="I108" s="55" t="s">
        <v>65</v>
      </c>
      <c r="J108" s="55" t="s">
        <v>308</v>
      </c>
      <c r="K108" s="68"/>
      <c r="L108" s="56" t="s">
        <v>312</v>
      </c>
      <c r="M108" s="55" t="s">
        <v>161</v>
      </c>
      <c r="N108" s="55" t="s">
        <v>310</v>
      </c>
      <c r="O108" s="55" t="s">
        <v>314</v>
      </c>
      <c r="P108" s="55">
        <v>5</v>
      </c>
      <c r="Q108" s="55" t="s">
        <v>71</v>
      </c>
      <c r="R108" s="55" t="s">
        <v>120</v>
      </c>
      <c r="S108" s="68"/>
      <c r="T108" s="55">
        <v>11400</v>
      </c>
      <c r="U108" s="55" t="s">
        <v>121</v>
      </c>
      <c r="V108" s="55" t="s">
        <v>122</v>
      </c>
      <c r="W108" s="55">
        <f t="shared" si="147"/>
        <v>11400</v>
      </c>
      <c r="X108" s="68"/>
      <c r="Y108" s="55" t="str">
        <f t="shared" si="148"/>
        <v>IC25</v>
      </c>
      <c r="Z108" s="55">
        <f>VLOOKUP(Y108,Tables!$C$5:$D$23,2,FALSE)</f>
        <v>2.5</v>
      </c>
      <c r="AA108" s="55">
        <f t="shared" si="149"/>
        <v>4560</v>
      </c>
      <c r="AB108" s="55" t="str">
        <f t="shared" si="150"/>
        <v>Acute</v>
      </c>
      <c r="AC108" s="55">
        <f>VLOOKUP(AB108,Tables!$C$27:$D$28,2,FALSE)</f>
        <v>2</v>
      </c>
      <c r="AD108" s="55">
        <f t="shared" si="151"/>
        <v>2280</v>
      </c>
      <c r="AE108" s="68"/>
      <c r="AF108" s="69" t="str">
        <f t="shared" si="152"/>
        <v>Lemna gibba</v>
      </c>
      <c r="AG108" s="69" t="str">
        <f t="shared" si="153"/>
        <v>IC25</v>
      </c>
      <c r="AH108" s="70" t="str">
        <f t="shared" si="154"/>
        <v>Acute</v>
      </c>
      <c r="AI108" s="70"/>
      <c r="AJ108" s="69" t="str">
        <f>VLOOKUP(SUM(Z108,AC108),Tables!$J$5:$K$12,2,FALSE)</f>
        <v>Do Not Use</v>
      </c>
      <c r="AK108" s="69" t="str">
        <f t="shared" si="155"/>
        <v>Reject</v>
      </c>
      <c r="AN108" s="92"/>
      <c r="AQ108" s="92"/>
      <c r="AU108" s="73" t="s">
        <v>77</v>
      </c>
      <c r="BE108" s="73" t="s">
        <v>77</v>
      </c>
      <c r="BH108" s="69"/>
      <c r="BI108" s="69"/>
      <c r="BJ108" s="69"/>
      <c r="BK108" s="69"/>
      <c r="BL108" s="69"/>
      <c r="BM108" s="69"/>
      <c r="BN108" s="69"/>
      <c r="BO108" s="69"/>
      <c r="BP108" s="69"/>
    </row>
    <row r="109" spans="1:74" s="85" customFormat="1" ht="14.25" customHeight="1" thickTop="1" thickBot="1" x14ac:dyDescent="0.25">
      <c r="A109" s="55" t="s">
        <v>306</v>
      </c>
      <c r="B109" s="55" t="s">
        <v>318</v>
      </c>
      <c r="C109" s="56"/>
      <c r="D109" s="55" t="s">
        <v>60</v>
      </c>
      <c r="E109" s="57" t="s">
        <v>88</v>
      </c>
      <c r="F109" s="55" t="s">
        <v>89</v>
      </c>
      <c r="G109" s="55" t="s">
        <v>90</v>
      </c>
      <c r="H109" s="55" t="s">
        <v>87</v>
      </c>
      <c r="I109" s="55" t="s">
        <v>65</v>
      </c>
      <c r="J109" s="55" t="s">
        <v>308</v>
      </c>
      <c r="K109" s="68"/>
      <c r="L109" s="56" t="s">
        <v>312</v>
      </c>
      <c r="M109" s="55" t="s">
        <v>161</v>
      </c>
      <c r="N109" s="55" t="s">
        <v>310</v>
      </c>
      <c r="O109" s="55" t="s">
        <v>146</v>
      </c>
      <c r="P109" s="55">
        <v>5</v>
      </c>
      <c r="Q109" s="55" t="s">
        <v>71</v>
      </c>
      <c r="R109" s="55" t="s">
        <v>120</v>
      </c>
      <c r="S109" s="68"/>
      <c r="T109" s="55">
        <v>22600</v>
      </c>
      <c r="U109" s="55" t="s">
        <v>121</v>
      </c>
      <c r="V109" s="55" t="s">
        <v>122</v>
      </c>
      <c r="W109" s="55">
        <f t="shared" si="147"/>
        <v>22600</v>
      </c>
      <c r="X109" s="68"/>
      <c r="Y109" s="55" t="str">
        <f t="shared" si="148"/>
        <v>IC50</v>
      </c>
      <c r="Z109" s="55">
        <f>VLOOKUP(Y109,Tables!$C$5:$D$23,2,FALSE)</f>
        <v>5</v>
      </c>
      <c r="AA109" s="55">
        <f t="shared" si="149"/>
        <v>4520</v>
      </c>
      <c r="AB109" s="55" t="str">
        <f t="shared" si="150"/>
        <v>Acute</v>
      </c>
      <c r="AC109" s="55">
        <f>VLOOKUP(AB109,Tables!$C$27:$D$28,2,FALSE)</f>
        <v>2</v>
      </c>
      <c r="AD109" s="55">
        <f t="shared" si="151"/>
        <v>2260</v>
      </c>
      <c r="AE109" s="68"/>
      <c r="AF109" s="69" t="str">
        <f t="shared" si="152"/>
        <v>Lemna gibba</v>
      </c>
      <c r="AG109" s="69" t="str">
        <f t="shared" si="153"/>
        <v>IC50</v>
      </c>
      <c r="AH109" s="70" t="str">
        <f t="shared" si="154"/>
        <v>Acute</v>
      </c>
      <c r="AI109" s="70"/>
      <c r="AJ109" s="69">
        <f>VLOOKUP(SUM(Z109,AC109),Tables!$J$5:$K$12,2,FALSE)</f>
        <v>4</v>
      </c>
      <c r="AK109" s="69" t="str">
        <f t="shared" si="155"/>
        <v>Reject</v>
      </c>
      <c r="AN109" s="92"/>
      <c r="AQ109" s="92"/>
      <c r="AU109" s="73" t="s">
        <v>77</v>
      </c>
      <c r="BE109" s="73" t="s">
        <v>77</v>
      </c>
      <c r="BH109" s="69"/>
      <c r="BI109" s="69"/>
      <c r="BJ109" s="69"/>
      <c r="BK109" s="69"/>
      <c r="BL109" s="69"/>
      <c r="BM109" s="69"/>
      <c r="BN109" s="69"/>
      <c r="BO109" s="69"/>
      <c r="BP109" s="69"/>
    </row>
    <row r="110" spans="1:74" s="85" customFormat="1" ht="14.25" customHeight="1" thickTop="1" thickBot="1" x14ac:dyDescent="0.25">
      <c r="A110" s="55" t="s">
        <v>306</v>
      </c>
      <c r="B110" s="55" t="s">
        <v>319</v>
      </c>
      <c r="C110" s="56"/>
      <c r="D110" s="55" t="s">
        <v>60</v>
      </c>
      <c r="E110" s="57" t="s">
        <v>88</v>
      </c>
      <c r="F110" s="55" t="s">
        <v>89</v>
      </c>
      <c r="G110" s="55" t="s">
        <v>90</v>
      </c>
      <c r="H110" s="55" t="s">
        <v>87</v>
      </c>
      <c r="I110" s="55" t="s">
        <v>65</v>
      </c>
      <c r="J110" s="55" t="s">
        <v>308</v>
      </c>
      <c r="K110" s="68"/>
      <c r="L110" s="56" t="s">
        <v>312</v>
      </c>
      <c r="M110" s="55" t="s">
        <v>161</v>
      </c>
      <c r="N110" s="55" t="s">
        <v>310</v>
      </c>
      <c r="O110" s="55" t="s">
        <v>149</v>
      </c>
      <c r="P110" s="55">
        <v>10</v>
      </c>
      <c r="Q110" s="55" t="s">
        <v>71</v>
      </c>
      <c r="R110" s="55" t="s">
        <v>72</v>
      </c>
      <c r="S110" s="68"/>
      <c r="T110" s="55">
        <v>4600</v>
      </c>
      <c r="U110" s="55" t="s">
        <v>121</v>
      </c>
      <c r="V110" s="55" t="s">
        <v>122</v>
      </c>
      <c r="W110" s="55">
        <f t="shared" si="147"/>
        <v>4600</v>
      </c>
      <c r="X110" s="68"/>
      <c r="Y110" s="55" t="str">
        <f t="shared" si="148"/>
        <v>IC10</v>
      </c>
      <c r="Z110" s="55">
        <f>VLOOKUP(Y110,Tables!$C$5:$D$23,2,FALSE)</f>
        <v>1</v>
      </c>
      <c r="AA110" s="55">
        <f t="shared" si="149"/>
        <v>4600</v>
      </c>
      <c r="AB110" s="55" t="str">
        <f t="shared" si="150"/>
        <v>Chronic</v>
      </c>
      <c r="AC110" s="55">
        <f>VLOOKUP(AB110,Tables!$C$27:$D$28,2,FALSE)</f>
        <v>1</v>
      </c>
      <c r="AD110" s="55">
        <f t="shared" si="151"/>
        <v>4600</v>
      </c>
      <c r="AE110" s="68"/>
      <c r="AF110" s="69" t="str">
        <f t="shared" si="152"/>
        <v>Lemna gibba</v>
      </c>
      <c r="AG110" s="69" t="str">
        <f t="shared" si="153"/>
        <v>IC10</v>
      </c>
      <c r="AH110" s="70" t="str">
        <f t="shared" si="154"/>
        <v>Chronic</v>
      </c>
      <c r="AI110" s="70"/>
      <c r="AJ110" s="69">
        <f>VLOOKUP(SUM(Z110,AC110),Tables!$J$5:$K$12,2,FALSE)</f>
        <v>1</v>
      </c>
      <c r="AK110" s="69" t="str">
        <f t="shared" si="155"/>
        <v>YES!!!</v>
      </c>
      <c r="AL110" s="69" t="str">
        <f>N110</f>
        <v>Frond number</v>
      </c>
      <c r="AM110" s="85" t="s">
        <v>75</v>
      </c>
      <c r="AN110" s="71">
        <f>P110</f>
        <v>10</v>
      </c>
      <c r="AO110" s="69" t="s">
        <v>76</v>
      </c>
      <c r="AQ110" s="72">
        <f t="shared" ref="AQ110" si="156">AD110</f>
        <v>4600</v>
      </c>
      <c r="AR110" s="69">
        <f>GEOMEAN(AQ110)</f>
        <v>4600</v>
      </c>
      <c r="AS110" s="69">
        <f>MIN(AR110)</f>
        <v>4600</v>
      </c>
      <c r="AT110" s="69">
        <f>MIN(AS110:AS135)</f>
        <v>1400</v>
      </c>
      <c r="AU110" s="73" t="s">
        <v>77</v>
      </c>
      <c r="AX110" s="69" t="str">
        <f>H110</f>
        <v>Macrophyte</v>
      </c>
      <c r="AY110" s="69" t="str">
        <f>E110</f>
        <v>Lemna gibba</v>
      </c>
      <c r="AZ110" s="69" t="str">
        <f>F110</f>
        <v>Tracheophyta</v>
      </c>
      <c r="BA110" s="69" t="str">
        <f>G110</f>
        <v>Liliopsida</v>
      </c>
      <c r="BB110" s="69" t="str">
        <f>I110</f>
        <v>Phototroph</v>
      </c>
      <c r="BC110" s="69">
        <f>AJ110</f>
        <v>1</v>
      </c>
      <c r="BD110" s="69">
        <f>AT110</f>
        <v>1400</v>
      </c>
      <c r="BE110" s="73" t="s">
        <v>77</v>
      </c>
      <c r="BH110" s="69"/>
      <c r="BI110" s="69"/>
      <c r="BJ110" s="69"/>
      <c r="BK110" s="69"/>
      <c r="BL110" s="69"/>
      <c r="BM110" s="69"/>
      <c r="BN110" s="69"/>
      <c r="BO110" s="69"/>
      <c r="BP110" s="69"/>
    </row>
    <row r="111" spans="1:74" s="85" customFormat="1" ht="14.25" customHeight="1" thickTop="1" thickBot="1" x14ac:dyDescent="0.25">
      <c r="A111" s="55" t="s">
        <v>306</v>
      </c>
      <c r="B111" s="55" t="s">
        <v>320</v>
      </c>
      <c r="C111" s="56"/>
      <c r="D111" s="55" t="s">
        <v>60</v>
      </c>
      <c r="E111" s="57" t="s">
        <v>88</v>
      </c>
      <c r="F111" s="55" t="s">
        <v>89</v>
      </c>
      <c r="G111" s="55" t="s">
        <v>90</v>
      </c>
      <c r="H111" s="55" t="s">
        <v>87</v>
      </c>
      <c r="I111" s="55" t="s">
        <v>65</v>
      </c>
      <c r="J111" s="55" t="s">
        <v>308</v>
      </c>
      <c r="K111" s="68"/>
      <c r="L111" s="56" t="s">
        <v>312</v>
      </c>
      <c r="M111" s="55" t="s">
        <v>161</v>
      </c>
      <c r="N111" s="55" t="s">
        <v>310</v>
      </c>
      <c r="O111" s="55" t="s">
        <v>314</v>
      </c>
      <c r="P111" s="55">
        <v>10</v>
      </c>
      <c r="Q111" s="55" t="s">
        <v>71</v>
      </c>
      <c r="R111" s="55" t="s">
        <v>72</v>
      </c>
      <c r="S111" s="68"/>
      <c r="T111" s="55">
        <v>10700</v>
      </c>
      <c r="U111" s="55" t="s">
        <v>121</v>
      </c>
      <c r="V111" s="55" t="s">
        <v>122</v>
      </c>
      <c r="W111" s="55">
        <f t="shared" si="147"/>
        <v>10700</v>
      </c>
      <c r="X111" s="68"/>
      <c r="Y111" s="55" t="str">
        <f t="shared" si="148"/>
        <v>IC25</v>
      </c>
      <c r="Z111" s="55">
        <f>VLOOKUP(Y111,Tables!$C$5:$D$23,2,FALSE)</f>
        <v>2.5</v>
      </c>
      <c r="AA111" s="55">
        <f t="shared" si="149"/>
        <v>4280</v>
      </c>
      <c r="AB111" s="55" t="str">
        <f t="shared" si="150"/>
        <v>Chronic</v>
      </c>
      <c r="AC111" s="55">
        <f>VLOOKUP(AB111,Tables!$C$27:$D$28,2,FALSE)</f>
        <v>1</v>
      </c>
      <c r="AD111" s="55">
        <f t="shared" si="151"/>
        <v>4280</v>
      </c>
      <c r="AE111" s="68"/>
      <c r="AF111" s="69" t="str">
        <f t="shared" si="152"/>
        <v>Lemna gibba</v>
      </c>
      <c r="AG111" s="69" t="str">
        <f t="shared" si="153"/>
        <v>IC25</v>
      </c>
      <c r="AH111" s="70" t="str">
        <f t="shared" si="154"/>
        <v>Chronic</v>
      </c>
      <c r="AI111" s="70"/>
      <c r="AJ111" s="69">
        <f>VLOOKUP(SUM(Z111,AC111),Tables!$J$5:$K$12,2,FALSE)</f>
        <v>2</v>
      </c>
      <c r="AK111" s="69" t="str">
        <f t="shared" si="155"/>
        <v>Reject</v>
      </c>
      <c r="AN111" s="92"/>
      <c r="AQ111" s="92"/>
      <c r="AU111" s="73" t="s">
        <v>77</v>
      </c>
      <c r="BE111" s="73" t="s">
        <v>77</v>
      </c>
    </row>
    <row r="112" spans="1:74" s="85" customFormat="1" ht="14.25" customHeight="1" thickTop="1" thickBot="1" x14ac:dyDescent="0.25">
      <c r="A112" s="55" t="s">
        <v>306</v>
      </c>
      <c r="B112" s="55" t="s">
        <v>321</v>
      </c>
      <c r="C112" s="56"/>
      <c r="D112" s="55" t="s">
        <v>60</v>
      </c>
      <c r="E112" s="57" t="s">
        <v>88</v>
      </c>
      <c r="F112" s="55" t="s">
        <v>89</v>
      </c>
      <c r="G112" s="55" t="s">
        <v>90</v>
      </c>
      <c r="H112" s="55" t="s">
        <v>87</v>
      </c>
      <c r="I112" s="55" t="s">
        <v>65</v>
      </c>
      <c r="J112" s="55" t="s">
        <v>308</v>
      </c>
      <c r="K112" s="68"/>
      <c r="L112" s="56" t="s">
        <v>312</v>
      </c>
      <c r="M112" s="55" t="s">
        <v>161</v>
      </c>
      <c r="N112" s="55" t="s">
        <v>310</v>
      </c>
      <c r="O112" s="55" t="s">
        <v>146</v>
      </c>
      <c r="P112" s="55">
        <v>10</v>
      </c>
      <c r="Q112" s="55" t="s">
        <v>71</v>
      </c>
      <c r="R112" s="55" t="s">
        <v>72</v>
      </c>
      <c r="S112" s="68"/>
      <c r="T112" s="55">
        <v>20500</v>
      </c>
      <c r="U112" s="55" t="s">
        <v>121</v>
      </c>
      <c r="V112" s="55" t="s">
        <v>122</v>
      </c>
      <c r="W112" s="55">
        <f t="shared" si="147"/>
        <v>20500</v>
      </c>
      <c r="X112" s="68"/>
      <c r="Y112" s="55" t="str">
        <f t="shared" si="148"/>
        <v>IC50</v>
      </c>
      <c r="Z112" s="55">
        <f>VLOOKUP(Y112,Tables!$C$5:$D$23,2,FALSE)</f>
        <v>5</v>
      </c>
      <c r="AA112" s="55">
        <f t="shared" si="149"/>
        <v>4100</v>
      </c>
      <c r="AB112" s="55" t="str">
        <f t="shared" si="150"/>
        <v>Chronic</v>
      </c>
      <c r="AC112" s="55">
        <f>VLOOKUP(AB112,Tables!$C$27:$D$28,2,FALSE)</f>
        <v>1</v>
      </c>
      <c r="AD112" s="55">
        <f t="shared" si="151"/>
        <v>4100</v>
      </c>
      <c r="AE112" s="68"/>
      <c r="AF112" s="69" t="str">
        <f t="shared" si="152"/>
        <v>Lemna gibba</v>
      </c>
      <c r="AG112" s="69" t="str">
        <f t="shared" si="153"/>
        <v>IC50</v>
      </c>
      <c r="AH112" s="70" t="str">
        <f t="shared" si="154"/>
        <v>Chronic</v>
      </c>
      <c r="AI112" s="70"/>
      <c r="AJ112" s="69">
        <f>VLOOKUP(SUM(Z112,AC112),Tables!$J$5:$K$12,2,FALSE)</f>
        <v>2</v>
      </c>
      <c r="AK112" s="69" t="str">
        <f t="shared" si="155"/>
        <v>Reject</v>
      </c>
      <c r="AN112" s="92"/>
      <c r="AQ112" s="92"/>
      <c r="AU112" s="73" t="s">
        <v>77</v>
      </c>
      <c r="BE112" s="73" t="s">
        <v>77</v>
      </c>
    </row>
    <row r="113" spans="1:74" s="85" customFormat="1" ht="14.25" customHeight="1" thickTop="1" thickBot="1" x14ac:dyDescent="0.25">
      <c r="A113" s="55" t="s">
        <v>306</v>
      </c>
      <c r="B113" s="55" t="s">
        <v>322</v>
      </c>
      <c r="C113" s="56"/>
      <c r="D113" s="55" t="s">
        <v>60</v>
      </c>
      <c r="E113" s="57" t="s">
        <v>88</v>
      </c>
      <c r="F113" s="55" t="s">
        <v>89</v>
      </c>
      <c r="G113" s="55" t="s">
        <v>90</v>
      </c>
      <c r="H113" s="55" t="s">
        <v>87</v>
      </c>
      <c r="I113" s="55" t="s">
        <v>65</v>
      </c>
      <c r="J113" s="55" t="s">
        <v>323</v>
      </c>
      <c r="K113" s="68"/>
      <c r="L113" s="56" t="s">
        <v>324</v>
      </c>
      <c r="M113" s="55" t="s">
        <v>68</v>
      </c>
      <c r="N113" s="55" t="s">
        <v>325</v>
      </c>
      <c r="O113" s="55" t="s">
        <v>149</v>
      </c>
      <c r="P113" s="55">
        <v>7</v>
      </c>
      <c r="Q113" s="55" t="s">
        <v>71</v>
      </c>
      <c r="R113" s="55" t="s">
        <v>72</v>
      </c>
      <c r="S113" s="68"/>
      <c r="T113" s="55">
        <v>14100</v>
      </c>
      <c r="U113" s="55" t="s">
        <v>121</v>
      </c>
      <c r="V113" s="55" t="s">
        <v>122</v>
      </c>
      <c r="W113" s="55">
        <f>T113*V113</f>
        <v>14100</v>
      </c>
      <c r="X113" s="68"/>
      <c r="Y113" s="55" t="str">
        <f t="shared" ref="Y113:Y120" si="157">O113</f>
        <v>IC10</v>
      </c>
      <c r="Z113" s="55">
        <f>VLOOKUP(Y113,Tables!$C$5:$D$23,2,FALSE)</f>
        <v>1</v>
      </c>
      <c r="AA113" s="55">
        <f t="shared" si="149"/>
        <v>14100</v>
      </c>
      <c r="AB113" s="55" t="str">
        <f t="shared" ref="AB113:AB120" si="158">R113</f>
        <v>Chronic</v>
      </c>
      <c r="AC113" s="55">
        <f>VLOOKUP(AB113,Tables!$C$27:$D$28,2,FALSE)</f>
        <v>1</v>
      </c>
      <c r="AD113" s="55">
        <f t="shared" si="151"/>
        <v>14100</v>
      </c>
      <c r="AE113" s="68"/>
      <c r="AF113" s="69" t="str">
        <f t="shared" ref="AF113:AF119" si="159">E113</f>
        <v>Lemna gibba</v>
      </c>
      <c r="AG113" s="69" t="str">
        <f t="shared" si="153"/>
        <v>IC10</v>
      </c>
      <c r="AH113" s="70" t="str">
        <f t="shared" ref="AH113:AH120" si="160">R113</f>
        <v>Chronic</v>
      </c>
      <c r="AI113" s="70"/>
      <c r="AJ113" s="69">
        <f>VLOOKUP(SUM(Z113,AC113),Tables!$J$5:$K$12,2,FALSE)</f>
        <v>1</v>
      </c>
      <c r="AK113" s="69" t="str">
        <f t="shared" si="155"/>
        <v>YES!!!</v>
      </c>
      <c r="AL113" s="69" t="str">
        <f>N113</f>
        <v>Frond (Longitudinal axis)</v>
      </c>
      <c r="AM113" s="85" t="s">
        <v>137</v>
      </c>
      <c r="AN113" s="71">
        <f>P113</f>
        <v>7</v>
      </c>
      <c r="AO113" s="69" t="s">
        <v>138</v>
      </c>
      <c r="AQ113" s="72">
        <f t="shared" ref="AQ113" si="161">AD113</f>
        <v>14100</v>
      </c>
      <c r="AR113" s="69">
        <f>GEOMEAN(AQ113)</f>
        <v>14100</v>
      </c>
      <c r="AS113" s="69">
        <f>MIN(AR113:AR115)</f>
        <v>9311.2834775878237</v>
      </c>
      <c r="AU113" s="73" t="s">
        <v>77</v>
      </c>
      <c r="BE113" s="73" t="s">
        <v>77</v>
      </c>
      <c r="BP113" s="81"/>
      <c r="BQ113" s="81"/>
      <c r="BR113" s="81"/>
      <c r="BS113" s="81"/>
      <c r="BT113" s="81"/>
      <c r="BU113" s="81"/>
      <c r="BV113" s="81"/>
    </row>
    <row r="114" spans="1:74" s="85" customFormat="1" ht="14.25" customHeight="1" thickTop="1" thickBot="1" x14ac:dyDescent="0.25">
      <c r="A114" s="55" t="s">
        <v>306</v>
      </c>
      <c r="B114" s="55" t="s">
        <v>326</v>
      </c>
      <c r="C114" s="56"/>
      <c r="D114" s="55" t="s">
        <v>60</v>
      </c>
      <c r="E114" s="57" t="s">
        <v>88</v>
      </c>
      <c r="F114" s="55" t="s">
        <v>89</v>
      </c>
      <c r="G114" s="55" t="s">
        <v>90</v>
      </c>
      <c r="H114" s="55" t="s">
        <v>87</v>
      </c>
      <c r="I114" s="55" t="s">
        <v>65</v>
      </c>
      <c r="J114" s="55" t="s">
        <v>327</v>
      </c>
      <c r="K114" s="68"/>
      <c r="L114" s="56" t="s">
        <v>324</v>
      </c>
      <c r="M114" s="55" t="s">
        <v>68</v>
      </c>
      <c r="N114" s="55" t="s">
        <v>325</v>
      </c>
      <c r="O114" s="55" t="s">
        <v>131</v>
      </c>
      <c r="P114" s="55">
        <v>7</v>
      </c>
      <c r="Q114" s="55" t="s">
        <v>71</v>
      </c>
      <c r="R114" s="55" t="s">
        <v>72</v>
      </c>
      <c r="S114" s="68"/>
      <c r="T114" s="58">
        <v>500</v>
      </c>
      <c r="U114" s="55" t="s">
        <v>121</v>
      </c>
      <c r="V114" s="55" t="s">
        <v>122</v>
      </c>
      <c r="W114" s="55" t="s">
        <v>328</v>
      </c>
      <c r="X114" s="68"/>
      <c r="Y114" s="55" t="str">
        <f>O114</f>
        <v>LOEC</v>
      </c>
      <c r="Z114" s="55">
        <f>VLOOKUP(Y114,Tables!$C$5:$D$23,2,FALSE)</f>
        <v>2.5</v>
      </c>
      <c r="AA114" s="55">
        <f>W114/Z114</f>
        <v>200</v>
      </c>
      <c r="AB114" s="55" t="str">
        <f>R114</f>
        <v>Chronic</v>
      </c>
      <c r="AC114" s="55">
        <f>VLOOKUP(AB114,Tables!$C$27:$D$28,2,FALSE)</f>
        <v>1</v>
      </c>
      <c r="AD114" s="55">
        <f>AA114/AC114</f>
        <v>200</v>
      </c>
      <c r="AE114" s="68"/>
      <c r="AF114" s="69" t="str">
        <f>E114</f>
        <v>Lemna gibba</v>
      </c>
      <c r="AG114" s="69" t="str">
        <f>Y114</f>
        <v>LOEC</v>
      </c>
      <c r="AH114" s="70" t="str">
        <f>R114</f>
        <v>Chronic</v>
      </c>
      <c r="AI114" s="70"/>
      <c r="AJ114" s="69">
        <f>VLOOKUP(SUM(Z114,AC114),Tables!$J$5:$K$12,2,FALSE)</f>
        <v>2</v>
      </c>
      <c r="AK114" s="69" t="str">
        <f t="shared" si="155"/>
        <v>Reject</v>
      </c>
      <c r="AL114" s="69"/>
      <c r="AN114" s="71"/>
      <c r="AQ114" s="72"/>
      <c r="AU114" s="73" t="s">
        <v>77</v>
      </c>
      <c r="BE114" s="73" t="s">
        <v>77</v>
      </c>
    </row>
    <row r="115" spans="1:74" s="85" customFormat="1" ht="14.25" customHeight="1" thickTop="1" thickBot="1" x14ac:dyDescent="0.25">
      <c r="A115" s="55" t="s">
        <v>306</v>
      </c>
      <c r="B115" s="55" t="s">
        <v>329</v>
      </c>
      <c r="C115" s="56"/>
      <c r="D115" s="55" t="s">
        <v>60</v>
      </c>
      <c r="E115" s="57" t="s">
        <v>88</v>
      </c>
      <c r="F115" s="55" t="s">
        <v>89</v>
      </c>
      <c r="G115" s="55" t="s">
        <v>90</v>
      </c>
      <c r="H115" s="55" t="s">
        <v>87</v>
      </c>
      <c r="I115" s="55" t="s">
        <v>65</v>
      </c>
      <c r="J115" s="55" t="s">
        <v>323</v>
      </c>
      <c r="K115" s="68"/>
      <c r="L115" s="56" t="s">
        <v>324</v>
      </c>
      <c r="M115" s="55" t="s">
        <v>68</v>
      </c>
      <c r="N115" s="55" t="s">
        <v>325</v>
      </c>
      <c r="O115" s="55" t="s">
        <v>149</v>
      </c>
      <c r="P115" s="55">
        <v>10</v>
      </c>
      <c r="Q115" s="55" t="s">
        <v>71</v>
      </c>
      <c r="R115" s="55" t="s">
        <v>72</v>
      </c>
      <c r="S115" s="68"/>
      <c r="T115" s="55">
        <v>10200</v>
      </c>
      <c r="U115" s="55" t="s">
        <v>121</v>
      </c>
      <c r="V115" s="55" t="s">
        <v>122</v>
      </c>
      <c r="W115" s="55">
        <f t="shared" ref="W115:W121" si="162">T115*V115</f>
        <v>10200</v>
      </c>
      <c r="X115" s="68"/>
      <c r="Y115" s="55" t="str">
        <f t="shared" si="157"/>
        <v>IC10</v>
      </c>
      <c r="Z115" s="55">
        <f>VLOOKUP(Y115,Tables!$C$5:$D$23,2,FALSE)</f>
        <v>1</v>
      </c>
      <c r="AA115" s="55">
        <f t="shared" si="149"/>
        <v>10200</v>
      </c>
      <c r="AB115" s="55" t="str">
        <f t="shared" si="158"/>
        <v>Chronic</v>
      </c>
      <c r="AC115" s="55">
        <f>VLOOKUP(AB115,Tables!$C$27:$D$28,2,FALSE)</f>
        <v>1</v>
      </c>
      <c r="AD115" s="55">
        <f t="shared" si="151"/>
        <v>10200</v>
      </c>
      <c r="AE115" s="68"/>
      <c r="AF115" s="69" t="str">
        <f t="shared" si="159"/>
        <v>Lemna gibba</v>
      </c>
      <c r="AG115" s="69" t="str">
        <f t="shared" si="153"/>
        <v>IC10</v>
      </c>
      <c r="AH115" s="70" t="str">
        <f t="shared" si="160"/>
        <v>Chronic</v>
      </c>
      <c r="AI115" s="70"/>
      <c r="AJ115" s="69">
        <f>VLOOKUP(SUM(Z115,AC115),Tables!$J$5:$K$12,2,FALSE)</f>
        <v>1</v>
      </c>
      <c r="AK115" s="69" t="str">
        <f t="shared" si="155"/>
        <v>YES!!!</v>
      </c>
      <c r="AL115" s="69" t="str">
        <f>N115</f>
        <v>Frond (Longitudinal axis)</v>
      </c>
      <c r="AM115" s="85" t="s">
        <v>137</v>
      </c>
      <c r="AN115" s="71">
        <f>P115</f>
        <v>10</v>
      </c>
      <c r="AO115" s="85" t="s">
        <v>248</v>
      </c>
      <c r="AQ115" s="72">
        <f t="shared" ref="AQ115" si="163">AD115</f>
        <v>10200</v>
      </c>
      <c r="AR115" s="69">
        <f>GEOMEAN(AQ115,AQ118)</f>
        <v>9311.2834775878237</v>
      </c>
      <c r="AU115" s="73" t="s">
        <v>77</v>
      </c>
      <c r="BE115" s="73" t="s">
        <v>77</v>
      </c>
    </row>
    <row r="116" spans="1:74" s="85" customFormat="1" ht="14.25" customHeight="1" thickTop="1" thickBot="1" x14ac:dyDescent="0.25">
      <c r="A116" s="55" t="s">
        <v>306</v>
      </c>
      <c r="B116" s="55" t="s">
        <v>329</v>
      </c>
      <c r="C116" s="56"/>
      <c r="D116" s="55" t="s">
        <v>60</v>
      </c>
      <c r="E116" s="57" t="s">
        <v>88</v>
      </c>
      <c r="F116" s="55" t="s">
        <v>89</v>
      </c>
      <c r="G116" s="55" t="s">
        <v>90</v>
      </c>
      <c r="H116" s="55" t="s">
        <v>87</v>
      </c>
      <c r="I116" s="55" t="s">
        <v>65</v>
      </c>
      <c r="J116" s="55" t="s">
        <v>323</v>
      </c>
      <c r="K116" s="68"/>
      <c r="L116" s="56" t="s">
        <v>324</v>
      </c>
      <c r="M116" s="55" t="s">
        <v>68</v>
      </c>
      <c r="N116" s="55" t="s">
        <v>325</v>
      </c>
      <c r="O116" s="55" t="s">
        <v>314</v>
      </c>
      <c r="P116" s="55">
        <v>10</v>
      </c>
      <c r="Q116" s="55" t="s">
        <v>71</v>
      </c>
      <c r="R116" s="55" t="s">
        <v>72</v>
      </c>
      <c r="S116" s="68"/>
      <c r="T116" s="55">
        <v>15800</v>
      </c>
      <c r="U116" s="55" t="s">
        <v>121</v>
      </c>
      <c r="V116" s="55" t="s">
        <v>122</v>
      </c>
      <c r="W116" s="55">
        <f t="shared" si="162"/>
        <v>15800</v>
      </c>
      <c r="X116" s="68"/>
      <c r="Y116" s="55" t="str">
        <f t="shared" si="157"/>
        <v>IC25</v>
      </c>
      <c r="Z116" s="55">
        <f>VLOOKUP(Y116,Tables!$C$5:$D$23,2,FALSE)</f>
        <v>2.5</v>
      </c>
      <c r="AA116" s="55">
        <f t="shared" si="149"/>
        <v>6320</v>
      </c>
      <c r="AB116" s="55" t="str">
        <f t="shared" si="158"/>
        <v>Chronic</v>
      </c>
      <c r="AC116" s="55">
        <f>VLOOKUP(AB116,Tables!$C$27:$D$28,2,FALSE)</f>
        <v>1</v>
      </c>
      <c r="AD116" s="55">
        <f t="shared" si="151"/>
        <v>6320</v>
      </c>
      <c r="AE116" s="68"/>
      <c r="AF116" s="69" t="str">
        <f t="shared" si="159"/>
        <v>Lemna gibba</v>
      </c>
      <c r="AG116" s="69" t="str">
        <f t="shared" si="153"/>
        <v>IC25</v>
      </c>
      <c r="AH116" s="70" t="str">
        <f t="shared" si="160"/>
        <v>Chronic</v>
      </c>
      <c r="AI116" s="70"/>
      <c r="AJ116" s="69">
        <f>VLOOKUP(SUM(Z116,AC116),Tables!$J$5:$K$12,2,FALSE)</f>
        <v>2</v>
      </c>
      <c r="AK116" s="69" t="str">
        <f t="shared" si="155"/>
        <v>Reject</v>
      </c>
      <c r="AN116" s="92"/>
      <c r="AQ116" s="92"/>
      <c r="AU116" s="73" t="s">
        <v>77</v>
      </c>
      <c r="BE116" s="73" t="s">
        <v>77</v>
      </c>
      <c r="BP116" s="69"/>
      <c r="BQ116" s="69"/>
      <c r="BR116" s="69"/>
      <c r="BS116" s="69"/>
      <c r="BT116" s="69"/>
      <c r="BU116" s="69"/>
      <c r="BV116" s="69"/>
    </row>
    <row r="117" spans="1:74" s="85" customFormat="1" ht="14.25" customHeight="1" thickTop="1" thickBot="1" x14ac:dyDescent="0.25">
      <c r="A117" s="55" t="s">
        <v>306</v>
      </c>
      <c r="B117" s="55" t="s">
        <v>330</v>
      </c>
      <c r="C117" s="56"/>
      <c r="D117" s="55" t="s">
        <v>60</v>
      </c>
      <c r="E117" s="57" t="s">
        <v>88</v>
      </c>
      <c r="F117" s="55" t="s">
        <v>89</v>
      </c>
      <c r="G117" s="55" t="s">
        <v>90</v>
      </c>
      <c r="H117" s="55" t="s">
        <v>87</v>
      </c>
      <c r="I117" s="55" t="s">
        <v>65</v>
      </c>
      <c r="J117" s="55" t="s">
        <v>327</v>
      </c>
      <c r="K117" s="68"/>
      <c r="L117" s="56" t="s">
        <v>324</v>
      </c>
      <c r="M117" s="55" t="s">
        <v>68</v>
      </c>
      <c r="N117" s="55" t="s">
        <v>325</v>
      </c>
      <c r="O117" s="55" t="s">
        <v>314</v>
      </c>
      <c r="P117" s="55">
        <v>7</v>
      </c>
      <c r="Q117" s="55" t="s">
        <v>71</v>
      </c>
      <c r="R117" s="55" t="s">
        <v>72</v>
      </c>
      <c r="S117" s="68"/>
      <c r="T117" s="55">
        <v>16200</v>
      </c>
      <c r="U117" s="55" t="s">
        <v>121</v>
      </c>
      <c r="V117" s="55" t="s">
        <v>122</v>
      </c>
      <c r="W117" s="55">
        <f t="shared" si="162"/>
        <v>16200</v>
      </c>
      <c r="X117" s="68"/>
      <c r="Y117" s="55" t="str">
        <f t="shared" si="157"/>
        <v>IC25</v>
      </c>
      <c r="Z117" s="55">
        <f>VLOOKUP(Y117,Tables!$C$5:$D$23,2,FALSE)</f>
        <v>2.5</v>
      </c>
      <c r="AA117" s="55">
        <f t="shared" ref="AA117:AA120" si="164">W117/Z117</f>
        <v>6480</v>
      </c>
      <c r="AB117" s="55" t="str">
        <f t="shared" si="158"/>
        <v>Chronic</v>
      </c>
      <c r="AC117" s="55">
        <f>VLOOKUP(AB117,Tables!$C$27:$D$28,2,FALSE)</f>
        <v>1</v>
      </c>
      <c r="AD117" s="55">
        <f t="shared" ref="AD117:AD120" si="165">AA117/AC117</f>
        <v>6480</v>
      </c>
      <c r="AE117" s="68"/>
      <c r="AF117" s="69" t="str">
        <f t="shared" si="159"/>
        <v>Lemna gibba</v>
      </c>
      <c r="AG117" s="69" t="str">
        <f t="shared" ref="AG117:AG120" si="166">Y117</f>
        <v>IC25</v>
      </c>
      <c r="AH117" s="70" t="str">
        <f t="shared" si="160"/>
        <v>Chronic</v>
      </c>
      <c r="AI117" s="70"/>
      <c r="AJ117" s="69">
        <f>VLOOKUP(SUM(Z117,AC117),Tables!$J$5:$K$12,2,FALSE)</f>
        <v>2</v>
      </c>
      <c r="AK117" s="69" t="str">
        <f t="shared" si="155"/>
        <v>Reject</v>
      </c>
      <c r="AN117" s="92"/>
      <c r="AQ117" s="92"/>
      <c r="AU117" s="73" t="s">
        <v>77</v>
      </c>
      <c r="BE117" s="73" t="s">
        <v>77</v>
      </c>
      <c r="BP117" s="69"/>
      <c r="BQ117" s="69"/>
      <c r="BR117" s="69"/>
      <c r="BS117" s="69"/>
      <c r="BT117" s="69"/>
      <c r="BU117" s="69"/>
      <c r="BV117" s="69"/>
    </row>
    <row r="118" spans="1:74" s="85" customFormat="1" ht="14.25" customHeight="1" thickTop="1" thickBot="1" x14ac:dyDescent="0.25">
      <c r="A118" s="55" t="s">
        <v>306</v>
      </c>
      <c r="B118" s="55" t="s">
        <v>331</v>
      </c>
      <c r="C118" s="56"/>
      <c r="D118" s="55" t="s">
        <v>60</v>
      </c>
      <c r="E118" s="57" t="s">
        <v>88</v>
      </c>
      <c r="F118" s="55" t="s">
        <v>89</v>
      </c>
      <c r="G118" s="55" t="s">
        <v>90</v>
      </c>
      <c r="H118" s="55" t="s">
        <v>87</v>
      </c>
      <c r="I118" s="55" t="s">
        <v>65</v>
      </c>
      <c r="J118" s="55" t="s">
        <v>327</v>
      </c>
      <c r="K118" s="68"/>
      <c r="L118" s="56" t="s">
        <v>324</v>
      </c>
      <c r="M118" s="55" t="s">
        <v>68</v>
      </c>
      <c r="N118" s="55" t="s">
        <v>325</v>
      </c>
      <c r="O118" s="55" t="s">
        <v>149</v>
      </c>
      <c r="P118" s="55">
        <v>10</v>
      </c>
      <c r="Q118" s="55" t="s">
        <v>71</v>
      </c>
      <c r="R118" s="55" t="s">
        <v>72</v>
      </c>
      <c r="S118" s="68"/>
      <c r="T118" s="55">
        <v>8500</v>
      </c>
      <c r="U118" s="55" t="s">
        <v>121</v>
      </c>
      <c r="V118" s="55" t="s">
        <v>122</v>
      </c>
      <c r="W118" s="55">
        <f t="shared" si="162"/>
        <v>8500</v>
      </c>
      <c r="X118" s="68"/>
      <c r="Y118" s="55" t="str">
        <f t="shared" si="157"/>
        <v>IC10</v>
      </c>
      <c r="Z118" s="55">
        <f>VLOOKUP(Y118,Tables!$C$5:$D$23,2,FALSE)</f>
        <v>1</v>
      </c>
      <c r="AA118" s="55">
        <f t="shared" si="164"/>
        <v>8500</v>
      </c>
      <c r="AB118" s="55" t="str">
        <f t="shared" si="158"/>
        <v>Chronic</v>
      </c>
      <c r="AC118" s="55">
        <f>VLOOKUP(AB118,Tables!$C$27:$D$28,2,FALSE)</f>
        <v>1</v>
      </c>
      <c r="AD118" s="55">
        <f t="shared" si="165"/>
        <v>8500</v>
      </c>
      <c r="AE118" s="68"/>
      <c r="AF118" s="69" t="str">
        <f t="shared" si="159"/>
        <v>Lemna gibba</v>
      </c>
      <c r="AG118" s="69" t="str">
        <f t="shared" si="166"/>
        <v>IC10</v>
      </c>
      <c r="AH118" s="70" t="str">
        <f t="shared" si="160"/>
        <v>Chronic</v>
      </c>
      <c r="AI118" s="70"/>
      <c r="AJ118" s="69">
        <f>VLOOKUP(SUM(Z118,AC118),Tables!$J$5:$K$12,2,FALSE)</f>
        <v>1</v>
      </c>
      <c r="AK118" s="69" t="str">
        <f t="shared" si="155"/>
        <v>YES!!!</v>
      </c>
      <c r="AL118" s="69" t="str">
        <f>N118</f>
        <v>Frond (Longitudinal axis)</v>
      </c>
      <c r="AM118" s="85" t="s">
        <v>137</v>
      </c>
      <c r="AN118" s="71">
        <f>P118</f>
        <v>10</v>
      </c>
      <c r="AO118" s="85" t="s">
        <v>248</v>
      </c>
      <c r="AQ118" s="72">
        <f t="shared" ref="AQ118" si="167">AD118</f>
        <v>8500</v>
      </c>
      <c r="AU118" s="73" t="s">
        <v>77</v>
      </c>
      <c r="BE118" s="73" t="s">
        <v>77</v>
      </c>
    </row>
    <row r="119" spans="1:74" s="85" customFormat="1" ht="14.25" customHeight="1" thickTop="1" thickBot="1" x14ac:dyDescent="0.25">
      <c r="A119" s="55" t="s">
        <v>306</v>
      </c>
      <c r="B119" s="55" t="s">
        <v>332</v>
      </c>
      <c r="C119" s="56"/>
      <c r="D119" s="55" t="s">
        <v>60</v>
      </c>
      <c r="E119" s="57" t="s">
        <v>88</v>
      </c>
      <c r="F119" s="55" t="s">
        <v>89</v>
      </c>
      <c r="G119" s="55" t="s">
        <v>90</v>
      </c>
      <c r="H119" s="55" t="s">
        <v>87</v>
      </c>
      <c r="I119" s="55" t="s">
        <v>65</v>
      </c>
      <c r="J119" s="55" t="s">
        <v>327</v>
      </c>
      <c r="K119" s="68"/>
      <c r="L119" s="56" t="s">
        <v>324</v>
      </c>
      <c r="M119" s="55" t="s">
        <v>68</v>
      </c>
      <c r="N119" s="55" t="s">
        <v>325</v>
      </c>
      <c r="O119" s="55" t="s">
        <v>314</v>
      </c>
      <c r="P119" s="55">
        <v>10</v>
      </c>
      <c r="Q119" s="55" t="s">
        <v>71</v>
      </c>
      <c r="R119" s="55" t="s">
        <v>72</v>
      </c>
      <c r="S119" s="68"/>
      <c r="T119" s="55">
        <v>11900</v>
      </c>
      <c r="U119" s="55" t="s">
        <v>121</v>
      </c>
      <c r="V119" s="55" t="s">
        <v>122</v>
      </c>
      <c r="W119" s="55">
        <f t="shared" si="162"/>
        <v>11900</v>
      </c>
      <c r="X119" s="68"/>
      <c r="Y119" s="55" t="str">
        <f t="shared" si="157"/>
        <v>IC25</v>
      </c>
      <c r="Z119" s="55">
        <f>VLOOKUP(Y119,Tables!$C$5:$D$23,2,FALSE)</f>
        <v>2.5</v>
      </c>
      <c r="AA119" s="55">
        <f t="shared" si="164"/>
        <v>4760</v>
      </c>
      <c r="AB119" s="55" t="str">
        <f t="shared" si="158"/>
        <v>Chronic</v>
      </c>
      <c r="AC119" s="55">
        <f>VLOOKUP(AB119,Tables!$C$27:$D$28,2,FALSE)</f>
        <v>1</v>
      </c>
      <c r="AD119" s="55">
        <f t="shared" si="165"/>
        <v>4760</v>
      </c>
      <c r="AE119" s="68"/>
      <c r="AF119" s="69" t="str">
        <f t="shared" si="159"/>
        <v>Lemna gibba</v>
      </c>
      <c r="AG119" s="69" t="str">
        <f t="shared" si="166"/>
        <v>IC25</v>
      </c>
      <c r="AH119" s="70" t="str">
        <f t="shared" si="160"/>
        <v>Chronic</v>
      </c>
      <c r="AI119" s="70"/>
      <c r="AJ119" s="69">
        <f>VLOOKUP(SUM(Z119,AC119),Tables!$J$5:$K$12,2,FALSE)</f>
        <v>2</v>
      </c>
      <c r="AK119" s="69" t="str">
        <f t="shared" si="155"/>
        <v>Reject</v>
      </c>
      <c r="AN119" s="92"/>
      <c r="AQ119" s="92"/>
      <c r="AU119" s="73" t="s">
        <v>77</v>
      </c>
      <c r="BE119" s="73" t="s">
        <v>77</v>
      </c>
      <c r="BP119" s="81"/>
      <c r="BQ119" s="81"/>
      <c r="BR119" s="81"/>
      <c r="BS119" s="81"/>
      <c r="BT119" s="81"/>
      <c r="BU119" s="81"/>
      <c r="BV119" s="81"/>
    </row>
    <row r="120" spans="1:74" s="85" customFormat="1" ht="14.25" customHeight="1" thickTop="1" thickBot="1" x14ac:dyDescent="0.25">
      <c r="A120" s="55" t="s">
        <v>306</v>
      </c>
      <c r="B120" s="55" t="s">
        <v>333</v>
      </c>
      <c r="C120" s="56"/>
      <c r="D120" s="55" t="s">
        <v>60</v>
      </c>
      <c r="E120" s="57" t="s">
        <v>88</v>
      </c>
      <c r="F120" s="55" t="s">
        <v>89</v>
      </c>
      <c r="G120" s="55" t="s">
        <v>90</v>
      </c>
      <c r="H120" s="55" t="s">
        <v>87</v>
      </c>
      <c r="I120" s="55" t="s">
        <v>65</v>
      </c>
      <c r="J120" s="55" t="s">
        <v>327</v>
      </c>
      <c r="K120" s="68"/>
      <c r="L120" s="56" t="s">
        <v>324</v>
      </c>
      <c r="M120" s="55" t="s">
        <v>68</v>
      </c>
      <c r="N120" s="55" t="s">
        <v>325</v>
      </c>
      <c r="O120" s="55" t="s">
        <v>146</v>
      </c>
      <c r="P120" s="55">
        <v>10</v>
      </c>
      <c r="Q120" s="55" t="s">
        <v>71</v>
      </c>
      <c r="R120" s="55" t="s">
        <v>72</v>
      </c>
      <c r="S120" s="68"/>
      <c r="T120" s="55">
        <v>22100</v>
      </c>
      <c r="U120" s="55" t="s">
        <v>121</v>
      </c>
      <c r="V120" s="55" t="s">
        <v>122</v>
      </c>
      <c r="W120" s="55">
        <f t="shared" si="162"/>
        <v>22100</v>
      </c>
      <c r="X120" s="68"/>
      <c r="Y120" s="55" t="str">
        <f t="shared" si="157"/>
        <v>IC50</v>
      </c>
      <c r="Z120" s="55">
        <f>VLOOKUP(Y120,Tables!$C$5:$D$23,2,FALSE)</f>
        <v>5</v>
      </c>
      <c r="AA120" s="55">
        <f t="shared" si="164"/>
        <v>4420</v>
      </c>
      <c r="AB120" s="55" t="str">
        <f t="shared" si="158"/>
        <v>Chronic</v>
      </c>
      <c r="AC120" s="55">
        <f>VLOOKUP(AB120,Tables!$C$27:$D$28,2,FALSE)</f>
        <v>1</v>
      </c>
      <c r="AD120" s="55">
        <f t="shared" si="165"/>
        <v>4420</v>
      </c>
      <c r="AE120" s="68"/>
      <c r="AF120" s="70" t="str">
        <f>E120</f>
        <v>Lemna gibba</v>
      </c>
      <c r="AG120" s="69" t="str">
        <f t="shared" si="166"/>
        <v>IC50</v>
      </c>
      <c r="AH120" s="70" t="str">
        <f t="shared" si="160"/>
        <v>Chronic</v>
      </c>
      <c r="AI120" s="70"/>
      <c r="AJ120" s="69">
        <f>VLOOKUP(SUM(Z120,AC120),Tables!$J$5:$K$12,2,FALSE)</f>
        <v>2</v>
      </c>
      <c r="AK120" s="69" t="str">
        <f t="shared" si="155"/>
        <v>Reject</v>
      </c>
      <c r="AN120" s="92"/>
      <c r="AQ120" s="92"/>
      <c r="AU120" s="73" t="s">
        <v>77</v>
      </c>
      <c r="BE120" s="73" t="s">
        <v>77</v>
      </c>
      <c r="BP120" s="69"/>
      <c r="BQ120" s="69"/>
      <c r="BR120" s="69"/>
      <c r="BS120" s="69"/>
      <c r="BT120" s="69"/>
      <c r="BU120" s="69"/>
      <c r="BV120" s="69"/>
    </row>
    <row r="121" spans="1:74" s="85" customFormat="1" ht="14.25" customHeight="1" thickTop="1" thickBot="1" x14ac:dyDescent="0.25">
      <c r="A121" s="55" t="s">
        <v>306</v>
      </c>
      <c r="B121" s="55" t="s">
        <v>334</v>
      </c>
      <c r="C121" s="56"/>
      <c r="D121" s="55" t="s">
        <v>60</v>
      </c>
      <c r="E121" s="57" t="s">
        <v>88</v>
      </c>
      <c r="F121" s="55" t="s">
        <v>89</v>
      </c>
      <c r="G121" s="55" t="s">
        <v>90</v>
      </c>
      <c r="H121" s="55" t="s">
        <v>87</v>
      </c>
      <c r="I121" s="55" t="s">
        <v>65</v>
      </c>
      <c r="J121" s="55" t="s">
        <v>323</v>
      </c>
      <c r="K121" s="68"/>
      <c r="L121" s="56" t="s">
        <v>335</v>
      </c>
      <c r="M121" s="55" t="s">
        <v>68</v>
      </c>
      <c r="N121" s="55" t="s">
        <v>336</v>
      </c>
      <c r="O121" s="55" t="s">
        <v>149</v>
      </c>
      <c r="P121" s="55">
        <v>7</v>
      </c>
      <c r="Q121" s="55" t="s">
        <v>71</v>
      </c>
      <c r="R121" s="55" t="s">
        <v>72</v>
      </c>
      <c r="S121" s="68"/>
      <c r="T121" s="55">
        <v>11200</v>
      </c>
      <c r="U121" s="55" t="s">
        <v>121</v>
      </c>
      <c r="V121" s="55" t="s">
        <v>122</v>
      </c>
      <c r="W121" s="55">
        <f t="shared" si="162"/>
        <v>11200</v>
      </c>
      <c r="X121" s="68"/>
      <c r="Y121" s="55" t="str">
        <f t="shared" ref="Y121:Y129" si="168">O121</f>
        <v>IC10</v>
      </c>
      <c r="Z121" s="55">
        <f>VLOOKUP(Y121,Tables!$C$5:$D$23,2,FALSE)</f>
        <v>1</v>
      </c>
      <c r="AA121" s="55">
        <f t="shared" si="149"/>
        <v>11200</v>
      </c>
      <c r="AB121" s="55" t="str">
        <f t="shared" ref="AB121:AB129" si="169">R121</f>
        <v>Chronic</v>
      </c>
      <c r="AC121" s="55">
        <f>VLOOKUP(AB121,Tables!$C$27:$D$28,2,FALSE)</f>
        <v>1</v>
      </c>
      <c r="AD121" s="55">
        <f t="shared" si="151"/>
        <v>11200</v>
      </c>
      <c r="AE121" s="68"/>
      <c r="AF121" s="69" t="str">
        <f t="shared" ref="AF121:AF129" si="170">E121</f>
        <v>Lemna gibba</v>
      </c>
      <c r="AG121" s="69" t="str">
        <f t="shared" si="153"/>
        <v>IC10</v>
      </c>
      <c r="AH121" s="70" t="str">
        <f t="shared" ref="AH121:AH129" si="171">R121</f>
        <v>Chronic</v>
      </c>
      <c r="AI121" s="70"/>
      <c r="AJ121" s="69">
        <f>VLOOKUP(SUM(Z121,AC121),Tables!$J$5:$K$12,2,FALSE)</f>
        <v>1</v>
      </c>
      <c r="AK121" s="69" t="str">
        <f t="shared" si="155"/>
        <v>YES!!!</v>
      </c>
      <c r="AL121" s="69" t="str">
        <f>N121</f>
        <v>Frond (Transversal axis)</v>
      </c>
      <c r="AM121" s="85" t="s">
        <v>211</v>
      </c>
      <c r="AN121" s="71">
        <f>P121</f>
        <v>7</v>
      </c>
      <c r="AO121" s="85" t="s">
        <v>212</v>
      </c>
      <c r="AQ121" s="72">
        <f t="shared" ref="AQ121" si="172">AD121</f>
        <v>11200</v>
      </c>
      <c r="AR121" s="69">
        <f>GEOMEAN(AQ121)</f>
        <v>11200</v>
      </c>
      <c r="AS121" s="69">
        <f>MIN(AR121:AR124)</f>
        <v>7976.8414801849985</v>
      </c>
      <c r="AU121" s="73" t="s">
        <v>77</v>
      </c>
      <c r="BE121" s="73" t="s">
        <v>77</v>
      </c>
    </row>
    <row r="122" spans="1:74" s="85" customFormat="1" ht="14.25" customHeight="1" thickTop="1" thickBot="1" x14ac:dyDescent="0.25">
      <c r="A122" s="55" t="s">
        <v>306</v>
      </c>
      <c r="B122" s="55" t="s">
        <v>337</v>
      </c>
      <c r="C122" s="56"/>
      <c r="D122" s="55" t="s">
        <v>60</v>
      </c>
      <c r="E122" s="57" t="s">
        <v>88</v>
      </c>
      <c r="F122" s="55" t="s">
        <v>89</v>
      </c>
      <c r="G122" s="55" t="s">
        <v>90</v>
      </c>
      <c r="H122" s="55" t="s">
        <v>87</v>
      </c>
      <c r="I122" s="55" t="s">
        <v>65</v>
      </c>
      <c r="J122" s="55" t="s">
        <v>327</v>
      </c>
      <c r="K122" s="68"/>
      <c r="L122" s="56" t="s">
        <v>335</v>
      </c>
      <c r="M122" s="55" t="s">
        <v>68</v>
      </c>
      <c r="N122" s="55" t="s">
        <v>336</v>
      </c>
      <c r="O122" s="55" t="s">
        <v>131</v>
      </c>
      <c r="P122" s="55">
        <v>7</v>
      </c>
      <c r="Q122" s="55" t="s">
        <v>71</v>
      </c>
      <c r="R122" s="55" t="s">
        <v>72</v>
      </c>
      <c r="S122" s="68"/>
      <c r="T122" s="58">
        <v>500</v>
      </c>
      <c r="U122" s="55" t="s">
        <v>121</v>
      </c>
      <c r="V122" s="55" t="s">
        <v>122</v>
      </c>
      <c r="W122" s="55" t="s">
        <v>338</v>
      </c>
      <c r="X122" s="68"/>
      <c r="Y122" s="55" t="str">
        <f>O122</f>
        <v>LOEC</v>
      </c>
      <c r="Z122" s="55">
        <f>VLOOKUP(Y122,Tables!$C$5:$D$23,2,FALSE)</f>
        <v>2.5</v>
      </c>
      <c r="AA122" s="55">
        <f>W122/Z122</f>
        <v>200</v>
      </c>
      <c r="AB122" s="55" t="str">
        <f>R122</f>
        <v>Chronic</v>
      </c>
      <c r="AC122" s="55">
        <f>VLOOKUP(AB122,Tables!$C$27:$D$28,2,FALSE)</f>
        <v>1</v>
      </c>
      <c r="AD122" s="55">
        <f>AA122/AC122</f>
        <v>200</v>
      </c>
      <c r="AE122" s="68"/>
      <c r="AF122" s="69" t="str">
        <f>E122</f>
        <v>Lemna gibba</v>
      </c>
      <c r="AG122" s="69" t="str">
        <f>Y122</f>
        <v>LOEC</v>
      </c>
      <c r="AH122" s="70" t="str">
        <f>R122</f>
        <v>Chronic</v>
      </c>
      <c r="AI122" s="70"/>
      <c r="AJ122" s="69">
        <f>VLOOKUP(SUM(Z122,AC122),Tables!$J$5:$K$12,2,FALSE)</f>
        <v>2</v>
      </c>
      <c r="AK122" s="69" t="str">
        <f t="shared" si="155"/>
        <v>Reject</v>
      </c>
      <c r="AL122" s="69"/>
      <c r="AN122" s="71"/>
      <c r="AQ122" s="72"/>
      <c r="AU122" s="73" t="s">
        <v>77</v>
      </c>
      <c r="BE122" s="73" t="s">
        <v>77</v>
      </c>
      <c r="BP122" s="81"/>
      <c r="BQ122" s="81"/>
      <c r="BR122" s="81"/>
      <c r="BS122" s="81"/>
      <c r="BT122" s="81"/>
      <c r="BU122" s="81"/>
      <c r="BV122" s="81"/>
    </row>
    <row r="123" spans="1:74" s="85" customFormat="1" ht="14.25" customHeight="1" thickTop="1" thickBot="1" x14ac:dyDescent="0.25">
      <c r="A123" s="55" t="s">
        <v>306</v>
      </c>
      <c r="B123" s="55" t="s">
        <v>339</v>
      </c>
      <c r="C123" s="56"/>
      <c r="D123" s="55" t="s">
        <v>60</v>
      </c>
      <c r="E123" s="57" t="s">
        <v>88</v>
      </c>
      <c r="F123" s="55" t="s">
        <v>89</v>
      </c>
      <c r="G123" s="55" t="s">
        <v>90</v>
      </c>
      <c r="H123" s="55" t="s">
        <v>87</v>
      </c>
      <c r="I123" s="55" t="s">
        <v>65</v>
      </c>
      <c r="J123" s="55" t="s">
        <v>323</v>
      </c>
      <c r="K123" s="68"/>
      <c r="L123" s="56" t="s">
        <v>335</v>
      </c>
      <c r="M123" s="55" t="s">
        <v>68</v>
      </c>
      <c r="N123" s="55" t="s">
        <v>336</v>
      </c>
      <c r="O123" s="55" t="s">
        <v>314</v>
      </c>
      <c r="P123" s="55">
        <v>7</v>
      </c>
      <c r="Q123" s="55" t="s">
        <v>71</v>
      </c>
      <c r="R123" s="55" t="s">
        <v>72</v>
      </c>
      <c r="S123" s="68"/>
      <c r="T123" s="58">
        <v>16000</v>
      </c>
      <c r="U123" s="55" t="s">
        <v>121</v>
      </c>
      <c r="V123" s="55" t="s">
        <v>122</v>
      </c>
      <c r="W123" s="55">
        <f>T123*V123</f>
        <v>16000</v>
      </c>
      <c r="X123" s="68"/>
      <c r="Y123" s="55" t="str">
        <f t="shared" si="168"/>
        <v>IC25</v>
      </c>
      <c r="Z123" s="55">
        <f>VLOOKUP(Y123,Tables!$C$5:$D$23,2,FALSE)</f>
        <v>2.5</v>
      </c>
      <c r="AA123" s="55">
        <f t="shared" si="149"/>
        <v>6400</v>
      </c>
      <c r="AB123" s="55" t="str">
        <f t="shared" si="169"/>
        <v>Chronic</v>
      </c>
      <c r="AC123" s="55">
        <f>VLOOKUP(AB123,Tables!$C$27:$D$28,2,FALSE)</f>
        <v>1</v>
      </c>
      <c r="AD123" s="55">
        <f t="shared" si="151"/>
        <v>6400</v>
      </c>
      <c r="AE123" s="68"/>
      <c r="AF123" s="69" t="str">
        <f t="shared" si="170"/>
        <v>Lemna gibba</v>
      </c>
      <c r="AG123" s="69" t="str">
        <f t="shared" si="153"/>
        <v>IC25</v>
      </c>
      <c r="AH123" s="70" t="str">
        <f t="shared" si="171"/>
        <v>Chronic</v>
      </c>
      <c r="AI123" s="70"/>
      <c r="AJ123" s="69">
        <f>VLOOKUP(SUM(Z123,AC123),Tables!$J$5:$K$12,2,FALSE)</f>
        <v>2</v>
      </c>
      <c r="AK123" s="69" t="str">
        <f t="shared" si="155"/>
        <v>Reject</v>
      </c>
      <c r="AN123" s="92"/>
      <c r="AQ123" s="92"/>
      <c r="AU123" s="73" t="s">
        <v>77</v>
      </c>
      <c r="BE123" s="73" t="s">
        <v>77</v>
      </c>
    </row>
    <row r="124" spans="1:74" s="85" customFormat="1" ht="14.25" customHeight="1" thickTop="1" thickBot="1" x14ac:dyDescent="0.25">
      <c r="A124" s="55" t="s">
        <v>306</v>
      </c>
      <c r="B124" s="55" t="s">
        <v>340</v>
      </c>
      <c r="C124" s="56"/>
      <c r="D124" s="55" t="s">
        <v>60</v>
      </c>
      <c r="E124" s="57" t="s">
        <v>88</v>
      </c>
      <c r="F124" s="55" t="s">
        <v>89</v>
      </c>
      <c r="G124" s="55" t="s">
        <v>90</v>
      </c>
      <c r="H124" s="55" t="s">
        <v>87</v>
      </c>
      <c r="I124" s="55" t="s">
        <v>65</v>
      </c>
      <c r="J124" s="55" t="s">
        <v>323</v>
      </c>
      <c r="K124" s="68"/>
      <c r="L124" s="56" t="s">
        <v>335</v>
      </c>
      <c r="M124" s="55" t="s">
        <v>68</v>
      </c>
      <c r="N124" s="55" t="s">
        <v>336</v>
      </c>
      <c r="O124" s="55" t="s">
        <v>149</v>
      </c>
      <c r="P124" s="55">
        <v>10</v>
      </c>
      <c r="Q124" s="55" t="s">
        <v>71</v>
      </c>
      <c r="R124" s="55" t="s">
        <v>72</v>
      </c>
      <c r="S124" s="68"/>
      <c r="T124" s="55">
        <v>10100</v>
      </c>
      <c r="U124" s="55" t="s">
        <v>121</v>
      </c>
      <c r="V124" s="55" t="s">
        <v>122</v>
      </c>
      <c r="W124" s="55">
        <f>T124*V124</f>
        <v>10100</v>
      </c>
      <c r="X124" s="68"/>
      <c r="Y124" s="55" t="str">
        <f t="shared" si="168"/>
        <v>IC10</v>
      </c>
      <c r="Z124" s="55">
        <f>VLOOKUP(Y124,Tables!$C$5:$D$23,2,FALSE)</f>
        <v>1</v>
      </c>
      <c r="AA124" s="55">
        <f t="shared" si="149"/>
        <v>10100</v>
      </c>
      <c r="AB124" s="55" t="str">
        <f t="shared" si="169"/>
        <v>Chronic</v>
      </c>
      <c r="AC124" s="55">
        <f>VLOOKUP(AB124,Tables!$C$27:$D$28,2,FALSE)</f>
        <v>1</v>
      </c>
      <c r="AD124" s="55">
        <f t="shared" si="151"/>
        <v>10100</v>
      </c>
      <c r="AE124" s="68"/>
      <c r="AF124" s="69" t="str">
        <f t="shared" si="170"/>
        <v>Lemna gibba</v>
      </c>
      <c r="AG124" s="69" t="str">
        <f t="shared" si="153"/>
        <v>IC10</v>
      </c>
      <c r="AH124" s="70" t="str">
        <f t="shared" si="171"/>
        <v>Chronic</v>
      </c>
      <c r="AI124" s="70"/>
      <c r="AJ124" s="69">
        <f>VLOOKUP(SUM(Z124,AC124),Tables!$J$5:$K$12,2,FALSE)</f>
        <v>1</v>
      </c>
      <c r="AK124" s="69" t="str">
        <f t="shared" si="155"/>
        <v>YES!!!</v>
      </c>
      <c r="AL124" s="69" t="str">
        <f>N124</f>
        <v>Frond (Transversal axis)</v>
      </c>
      <c r="AM124" s="85" t="s">
        <v>211</v>
      </c>
      <c r="AN124" s="71">
        <f>P124</f>
        <v>10</v>
      </c>
      <c r="AO124" s="85" t="s">
        <v>341</v>
      </c>
      <c r="AQ124" s="72">
        <f t="shared" ref="AQ124" si="173">AD124</f>
        <v>10100</v>
      </c>
      <c r="AR124" s="69">
        <f>GEOMEAN(AQ124,AQ127)</f>
        <v>7976.8414801849985</v>
      </c>
      <c r="AU124" s="73" t="s">
        <v>77</v>
      </c>
      <c r="BE124" s="73" t="s">
        <v>77</v>
      </c>
      <c r="BP124" s="81"/>
      <c r="BQ124" s="81"/>
      <c r="BR124" s="81"/>
      <c r="BS124" s="81"/>
      <c r="BT124" s="81"/>
      <c r="BU124" s="81"/>
      <c r="BV124" s="81"/>
    </row>
    <row r="125" spans="1:74" s="85" customFormat="1" ht="14.25" customHeight="1" thickTop="1" thickBot="1" x14ac:dyDescent="0.25">
      <c r="A125" s="55" t="s">
        <v>306</v>
      </c>
      <c r="B125" s="55" t="s">
        <v>342</v>
      </c>
      <c r="C125" s="56"/>
      <c r="D125" s="55" t="s">
        <v>60</v>
      </c>
      <c r="E125" s="57" t="s">
        <v>88</v>
      </c>
      <c r="F125" s="55" t="s">
        <v>89</v>
      </c>
      <c r="G125" s="55" t="s">
        <v>90</v>
      </c>
      <c r="H125" s="55" t="s">
        <v>87</v>
      </c>
      <c r="I125" s="55" t="s">
        <v>65</v>
      </c>
      <c r="J125" s="55" t="s">
        <v>323</v>
      </c>
      <c r="K125" s="68"/>
      <c r="L125" s="56" t="s">
        <v>335</v>
      </c>
      <c r="M125" s="55" t="s">
        <v>68</v>
      </c>
      <c r="N125" s="55" t="s">
        <v>336</v>
      </c>
      <c r="O125" s="55" t="s">
        <v>314</v>
      </c>
      <c r="P125" s="55">
        <v>10</v>
      </c>
      <c r="Q125" s="55" t="s">
        <v>71</v>
      </c>
      <c r="R125" s="55" t="s">
        <v>72</v>
      </c>
      <c r="S125" s="68"/>
      <c r="T125" s="55">
        <v>14500</v>
      </c>
      <c r="U125" s="55" t="s">
        <v>121</v>
      </c>
      <c r="V125" s="55" t="s">
        <v>122</v>
      </c>
      <c r="W125" s="55">
        <f>T125*V125</f>
        <v>14500</v>
      </c>
      <c r="X125" s="68"/>
      <c r="Y125" s="55" t="str">
        <f t="shared" si="168"/>
        <v>IC25</v>
      </c>
      <c r="Z125" s="55">
        <f>VLOOKUP(Y125,Tables!$C$5:$D$23,2,FALSE)</f>
        <v>2.5</v>
      </c>
      <c r="AA125" s="55">
        <f t="shared" si="149"/>
        <v>5800</v>
      </c>
      <c r="AB125" s="55" t="str">
        <f t="shared" si="169"/>
        <v>Chronic</v>
      </c>
      <c r="AC125" s="55">
        <f>VLOOKUP(AB125,Tables!$C$27:$D$28,2,FALSE)</f>
        <v>1</v>
      </c>
      <c r="AD125" s="55">
        <f t="shared" si="151"/>
        <v>5800</v>
      </c>
      <c r="AE125" s="68"/>
      <c r="AF125" s="69" t="str">
        <f t="shared" si="170"/>
        <v>Lemna gibba</v>
      </c>
      <c r="AG125" s="69" t="str">
        <f t="shared" si="153"/>
        <v>IC25</v>
      </c>
      <c r="AH125" s="70" t="str">
        <f t="shared" si="171"/>
        <v>Chronic</v>
      </c>
      <c r="AI125" s="70"/>
      <c r="AJ125" s="69">
        <f>VLOOKUP(SUM(Z125,AC125),Tables!$J$5:$K$12,2,FALSE)</f>
        <v>2</v>
      </c>
      <c r="AK125" s="69" t="str">
        <f t="shared" si="155"/>
        <v>Reject</v>
      </c>
      <c r="AN125" s="92"/>
      <c r="AQ125" s="92"/>
      <c r="AU125" s="73" t="s">
        <v>77</v>
      </c>
      <c r="BE125" s="73" t="s">
        <v>77</v>
      </c>
    </row>
    <row r="126" spans="1:74" s="85" customFormat="1" ht="14.25" customHeight="1" thickTop="1" thickBot="1" x14ac:dyDescent="0.25">
      <c r="A126" s="55" t="s">
        <v>306</v>
      </c>
      <c r="B126" s="55" t="s">
        <v>343</v>
      </c>
      <c r="C126" s="56"/>
      <c r="D126" s="55" t="s">
        <v>60</v>
      </c>
      <c r="E126" s="57" t="s">
        <v>88</v>
      </c>
      <c r="F126" s="55" t="s">
        <v>89</v>
      </c>
      <c r="G126" s="55" t="s">
        <v>90</v>
      </c>
      <c r="H126" s="55" t="s">
        <v>87</v>
      </c>
      <c r="I126" s="55" t="s">
        <v>65</v>
      </c>
      <c r="J126" s="55" t="s">
        <v>327</v>
      </c>
      <c r="K126" s="68"/>
      <c r="L126" s="56" t="s">
        <v>335</v>
      </c>
      <c r="M126" s="55" t="s">
        <v>68</v>
      </c>
      <c r="N126" s="55" t="s">
        <v>336</v>
      </c>
      <c r="O126" s="55" t="s">
        <v>314</v>
      </c>
      <c r="P126" s="55">
        <v>7</v>
      </c>
      <c r="Q126" s="55" t="s">
        <v>71</v>
      </c>
      <c r="R126" s="55" t="s">
        <v>72</v>
      </c>
      <c r="S126" s="68"/>
      <c r="T126" s="55">
        <v>7300</v>
      </c>
      <c r="U126" s="55" t="s">
        <v>121</v>
      </c>
      <c r="V126" s="55" t="s">
        <v>122</v>
      </c>
      <c r="W126" s="55">
        <f>T126*V126</f>
        <v>7300</v>
      </c>
      <c r="X126" s="68"/>
      <c r="Y126" s="55" t="str">
        <f t="shared" si="168"/>
        <v>IC25</v>
      </c>
      <c r="Z126" s="55">
        <f>VLOOKUP(Y126,Tables!$C$5:$D$23,2,FALSE)</f>
        <v>2.5</v>
      </c>
      <c r="AA126" s="55">
        <f t="shared" si="149"/>
        <v>2920</v>
      </c>
      <c r="AB126" s="55" t="str">
        <f t="shared" si="169"/>
        <v>Chronic</v>
      </c>
      <c r="AC126" s="55">
        <f>VLOOKUP(AB126,Tables!$C$27:$D$28,2,FALSE)</f>
        <v>1</v>
      </c>
      <c r="AD126" s="55">
        <f t="shared" si="151"/>
        <v>2920</v>
      </c>
      <c r="AE126" s="68"/>
      <c r="AF126" s="69" t="str">
        <f t="shared" si="170"/>
        <v>Lemna gibba</v>
      </c>
      <c r="AG126" s="69" t="str">
        <f t="shared" si="153"/>
        <v>IC25</v>
      </c>
      <c r="AH126" s="70" t="str">
        <f t="shared" si="171"/>
        <v>Chronic</v>
      </c>
      <c r="AI126" s="70"/>
      <c r="AJ126" s="69">
        <f>VLOOKUP(SUM(Z126,AC126),Tables!$J$5:$K$12,2,FALSE)</f>
        <v>2</v>
      </c>
      <c r="AK126" s="69" t="str">
        <f t="shared" si="155"/>
        <v>Reject</v>
      </c>
      <c r="AN126" s="92"/>
      <c r="AQ126" s="92"/>
      <c r="AU126" s="73" t="s">
        <v>77</v>
      </c>
      <c r="BE126" s="73" t="s">
        <v>77</v>
      </c>
    </row>
    <row r="127" spans="1:74" s="85" customFormat="1" ht="14.25" customHeight="1" thickTop="1" thickBot="1" x14ac:dyDescent="0.25">
      <c r="A127" s="55" t="s">
        <v>306</v>
      </c>
      <c r="B127" s="55" t="s">
        <v>344</v>
      </c>
      <c r="C127" s="56"/>
      <c r="D127" s="55" t="s">
        <v>60</v>
      </c>
      <c r="E127" s="57" t="s">
        <v>88</v>
      </c>
      <c r="F127" s="55" t="s">
        <v>89</v>
      </c>
      <c r="G127" s="55" t="s">
        <v>90</v>
      </c>
      <c r="H127" s="55" t="s">
        <v>87</v>
      </c>
      <c r="I127" s="55" t="s">
        <v>65</v>
      </c>
      <c r="J127" s="55" t="s">
        <v>327</v>
      </c>
      <c r="K127" s="68"/>
      <c r="L127" s="56" t="s">
        <v>335</v>
      </c>
      <c r="M127" s="55" t="s">
        <v>68</v>
      </c>
      <c r="N127" s="55" t="s">
        <v>336</v>
      </c>
      <c r="O127" s="55" t="s">
        <v>149</v>
      </c>
      <c r="P127" s="55">
        <v>10</v>
      </c>
      <c r="Q127" s="55" t="s">
        <v>71</v>
      </c>
      <c r="R127" s="55" t="s">
        <v>72</v>
      </c>
      <c r="S127" s="68"/>
      <c r="T127" s="55">
        <v>6300</v>
      </c>
      <c r="U127" s="55" t="s">
        <v>121</v>
      </c>
      <c r="V127" s="55" t="s">
        <v>122</v>
      </c>
      <c r="W127" s="55">
        <f t="shared" ref="W127:W131" si="174">T127*V127</f>
        <v>6300</v>
      </c>
      <c r="X127" s="68"/>
      <c r="Y127" s="55" t="str">
        <f t="shared" si="168"/>
        <v>IC10</v>
      </c>
      <c r="Z127" s="55">
        <f>VLOOKUP(Y127,Tables!$C$5:$D$23,2,FALSE)</f>
        <v>1</v>
      </c>
      <c r="AA127" s="55">
        <f t="shared" si="149"/>
        <v>6300</v>
      </c>
      <c r="AB127" s="55" t="str">
        <f t="shared" si="169"/>
        <v>Chronic</v>
      </c>
      <c r="AC127" s="55">
        <f>VLOOKUP(AB127,Tables!$C$27:$D$28,2,FALSE)</f>
        <v>1</v>
      </c>
      <c r="AD127" s="55">
        <f t="shared" si="151"/>
        <v>6300</v>
      </c>
      <c r="AE127" s="68"/>
      <c r="AF127" s="69" t="str">
        <f t="shared" si="170"/>
        <v>Lemna gibba</v>
      </c>
      <c r="AG127" s="69" t="str">
        <f t="shared" si="153"/>
        <v>IC10</v>
      </c>
      <c r="AH127" s="70" t="str">
        <f t="shared" si="171"/>
        <v>Chronic</v>
      </c>
      <c r="AI127" s="70"/>
      <c r="AJ127" s="69">
        <f>VLOOKUP(SUM(Z127,AC127),Tables!$J$5:$K$12,2,FALSE)</f>
        <v>1</v>
      </c>
      <c r="AK127" s="69" t="str">
        <f t="shared" si="155"/>
        <v>YES!!!</v>
      </c>
      <c r="AL127" s="69" t="str">
        <f>N127</f>
        <v>Frond (Transversal axis)</v>
      </c>
      <c r="AM127" s="85" t="s">
        <v>211</v>
      </c>
      <c r="AN127" s="71">
        <f>P127</f>
        <v>10</v>
      </c>
      <c r="AO127" s="85" t="s">
        <v>341</v>
      </c>
      <c r="AQ127" s="72">
        <f t="shared" ref="AQ127" si="175">AD127</f>
        <v>6300</v>
      </c>
      <c r="AU127" s="73" t="s">
        <v>77</v>
      </c>
      <c r="BE127" s="73" t="s">
        <v>77</v>
      </c>
    </row>
    <row r="128" spans="1:74" s="85" customFormat="1" ht="14.25" customHeight="1" thickTop="1" thickBot="1" x14ac:dyDescent="0.25">
      <c r="A128" s="55" t="s">
        <v>306</v>
      </c>
      <c r="B128" s="55" t="s">
        <v>345</v>
      </c>
      <c r="C128" s="56"/>
      <c r="D128" s="55" t="s">
        <v>60</v>
      </c>
      <c r="E128" s="57" t="s">
        <v>88</v>
      </c>
      <c r="F128" s="55" t="s">
        <v>89</v>
      </c>
      <c r="G128" s="55" t="s">
        <v>90</v>
      </c>
      <c r="H128" s="55" t="s">
        <v>87</v>
      </c>
      <c r="I128" s="55" t="s">
        <v>65</v>
      </c>
      <c r="J128" s="55" t="s">
        <v>327</v>
      </c>
      <c r="K128" s="68"/>
      <c r="L128" s="56" t="s">
        <v>335</v>
      </c>
      <c r="M128" s="55" t="s">
        <v>68</v>
      </c>
      <c r="N128" s="55" t="s">
        <v>336</v>
      </c>
      <c r="O128" s="55" t="s">
        <v>314</v>
      </c>
      <c r="P128" s="55">
        <v>10</v>
      </c>
      <c r="Q128" s="55" t="s">
        <v>71</v>
      </c>
      <c r="R128" s="55" t="s">
        <v>72</v>
      </c>
      <c r="S128" s="68"/>
      <c r="T128" s="55">
        <v>10200</v>
      </c>
      <c r="U128" s="55" t="s">
        <v>121</v>
      </c>
      <c r="V128" s="55" t="s">
        <v>122</v>
      </c>
      <c r="W128" s="55">
        <f t="shared" si="174"/>
        <v>10200</v>
      </c>
      <c r="X128" s="68"/>
      <c r="Y128" s="55" t="str">
        <f t="shared" si="168"/>
        <v>IC25</v>
      </c>
      <c r="Z128" s="55">
        <f>VLOOKUP(Y128,Tables!$C$5:$D$23,2,FALSE)</f>
        <v>2.5</v>
      </c>
      <c r="AA128" s="55">
        <f t="shared" si="149"/>
        <v>4080</v>
      </c>
      <c r="AB128" s="55" t="str">
        <f t="shared" si="169"/>
        <v>Chronic</v>
      </c>
      <c r="AC128" s="55">
        <f>VLOOKUP(AB128,Tables!$C$27:$D$28,2,FALSE)</f>
        <v>1</v>
      </c>
      <c r="AD128" s="55">
        <f t="shared" si="151"/>
        <v>4080</v>
      </c>
      <c r="AE128" s="68"/>
      <c r="AF128" s="69" t="str">
        <f t="shared" si="170"/>
        <v>Lemna gibba</v>
      </c>
      <c r="AG128" s="69" t="str">
        <f t="shared" si="153"/>
        <v>IC25</v>
      </c>
      <c r="AH128" s="70" t="str">
        <f t="shared" si="171"/>
        <v>Chronic</v>
      </c>
      <c r="AI128" s="70"/>
      <c r="AJ128" s="69">
        <f>VLOOKUP(SUM(Z128,AC128),Tables!$J$5:$K$12,2,FALSE)</f>
        <v>2</v>
      </c>
      <c r="AK128" s="69" t="str">
        <f t="shared" si="155"/>
        <v>Reject</v>
      </c>
      <c r="AN128" s="92"/>
      <c r="AQ128" s="92"/>
      <c r="AU128" s="73" t="s">
        <v>77</v>
      </c>
      <c r="BE128" s="73" t="s">
        <v>77</v>
      </c>
    </row>
    <row r="129" spans="1:57" s="85" customFormat="1" ht="14.25" customHeight="1" thickTop="1" thickBot="1" x14ac:dyDescent="0.25">
      <c r="A129" s="55" t="s">
        <v>306</v>
      </c>
      <c r="B129" s="55" t="s">
        <v>346</v>
      </c>
      <c r="C129" s="56"/>
      <c r="D129" s="55" t="s">
        <v>60</v>
      </c>
      <c r="E129" s="57" t="s">
        <v>88</v>
      </c>
      <c r="F129" s="55" t="s">
        <v>89</v>
      </c>
      <c r="G129" s="55" t="s">
        <v>90</v>
      </c>
      <c r="H129" s="55" t="s">
        <v>87</v>
      </c>
      <c r="I129" s="55" t="s">
        <v>65</v>
      </c>
      <c r="J129" s="55" t="s">
        <v>327</v>
      </c>
      <c r="K129" s="68"/>
      <c r="L129" s="56" t="s">
        <v>335</v>
      </c>
      <c r="M129" s="55" t="s">
        <v>68</v>
      </c>
      <c r="N129" s="55" t="s">
        <v>336</v>
      </c>
      <c r="O129" s="55" t="s">
        <v>146</v>
      </c>
      <c r="P129" s="55">
        <v>10</v>
      </c>
      <c r="Q129" s="55" t="s">
        <v>71</v>
      </c>
      <c r="R129" s="55" t="s">
        <v>72</v>
      </c>
      <c r="S129" s="68"/>
      <c r="T129" s="55">
        <v>18300</v>
      </c>
      <c r="U129" s="55" t="s">
        <v>121</v>
      </c>
      <c r="V129" s="55" t="s">
        <v>122</v>
      </c>
      <c r="W129" s="55">
        <f t="shared" si="174"/>
        <v>18300</v>
      </c>
      <c r="X129" s="68"/>
      <c r="Y129" s="55" t="str">
        <f t="shared" si="168"/>
        <v>IC50</v>
      </c>
      <c r="Z129" s="55">
        <f>VLOOKUP(Y129,Tables!$C$5:$D$23,2,FALSE)</f>
        <v>5</v>
      </c>
      <c r="AA129" s="55">
        <f t="shared" si="149"/>
        <v>3660</v>
      </c>
      <c r="AB129" s="55" t="str">
        <f t="shared" si="169"/>
        <v>Chronic</v>
      </c>
      <c r="AC129" s="55">
        <f>VLOOKUP(AB129,Tables!$C$27:$D$28,2,FALSE)</f>
        <v>1</v>
      </c>
      <c r="AD129" s="55">
        <f t="shared" si="151"/>
        <v>3660</v>
      </c>
      <c r="AE129" s="68"/>
      <c r="AF129" s="69" t="str">
        <f t="shared" si="170"/>
        <v>Lemna gibba</v>
      </c>
      <c r="AG129" s="69" t="str">
        <f t="shared" si="153"/>
        <v>IC50</v>
      </c>
      <c r="AH129" s="70" t="str">
        <f t="shared" si="171"/>
        <v>Chronic</v>
      </c>
      <c r="AI129" s="70"/>
      <c r="AJ129" s="69">
        <f>VLOOKUP(SUM(Z129,AC129),Tables!$J$5:$K$12,2,FALSE)</f>
        <v>2</v>
      </c>
      <c r="AK129" s="69" t="str">
        <f t="shared" si="155"/>
        <v>Reject</v>
      </c>
      <c r="AN129" s="92"/>
      <c r="AQ129" s="92"/>
      <c r="AU129" s="73" t="s">
        <v>77</v>
      </c>
      <c r="BE129" s="73" t="s">
        <v>77</v>
      </c>
    </row>
    <row r="130" spans="1:57" s="85" customFormat="1" ht="14.25" customHeight="1" thickTop="1" thickBot="1" x14ac:dyDescent="0.25">
      <c r="A130" s="55">
        <v>18378</v>
      </c>
      <c r="B130" s="55" t="s">
        <v>347</v>
      </c>
      <c r="C130" s="56"/>
      <c r="D130" s="55" t="s">
        <v>60</v>
      </c>
      <c r="E130" s="57" t="s">
        <v>88</v>
      </c>
      <c r="F130" s="55" t="s">
        <v>89</v>
      </c>
      <c r="G130" s="55" t="s">
        <v>90</v>
      </c>
      <c r="H130" s="55" t="s">
        <v>87</v>
      </c>
      <c r="I130" s="55" t="s">
        <v>65</v>
      </c>
      <c r="J130" s="55" t="s">
        <v>94</v>
      </c>
      <c r="K130" s="68"/>
      <c r="L130" s="56" t="s">
        <v>348</v>
      </c>
      <c r="M130" s="55" t="s">
        <v>349</v>
      </c>
      <c r="N130" s="55" t="s">
        <v>350</v>
      </c>
      <c r="O130" s="55" t="s">
        <v>103</v>
      </c>
      <c r="P130" s="55">
        <v>7</v>
      </c>
      <c r="Q130" s="55" t="s">
        <v>71</v>
      </c>
      <c r="R130" s="55" t="s">
        <v>72</v>
      </c>
      <c r="S130" s="68"/>
      <c r="T130" s="58">
        <v>7.56</v>
      </c>
      <c r="U130" s="55" t="s">
        <v>97</v>
      </c>
      <c r="V130" s="55" t="s">
        <v>74</v>
      </c>
      <c r="W130" s="55">
        <f t="shared" si="174"/>
        <v>7560</v>
      </c>
      <c r="X130" s="68"/>
      <c r="Y130" s="55" t="str">
        <f t="shared" ref="Y130:Y135" si="176">O130</f>
        <v>NOEL</v>
      </c>
      <c r="Z130" s="55">
        <f>VLOOKUP(Y130,Tables!$C$5:$D$23,2,FALSE)</f>
        <v>1</v>
      </c>
      <c r="AA130" s="55">
        <f t="shared" ref="AA130" si="177">W130/Z130</f>
        <v>7560</v>
      </c>
      <c r="AB130" s="55" t="str">
        <f t="shared" ref="AB130:AB135" si="178">R130</f>
        <v>Chronic</v>
      </c>
      <c r="AC130" s="55">
        <f>VLOOKUP(AB130,Tables!$C$27:$D$28,2,FALSE)</f>
        <v>1</v>
      </c>
      <c r="AD130" s="55">
        <f t="shared" ref="AD130" si="179">AA130/AC130</f>
        <v>7560</v>
      </c>
      <c r="AE130" s="68"/>
      <c r="AF130" s="69" t="str">
        <f t="shared" ref="AF130:AF135" si="180">E130</f>
        <v>Lemna gibba</v>
      </c>
      <c r="AG130" s="69" t="str">
        <f t="shared" ref="AG130" si="181">Y130</f>
        <v>NOEL</v>
      </c>
      <c r="AH130" s="70" t="str">
        <f t="shared" ref="AH130:AH135" si="182">R130</f>
        <v>Chronic</v>
      </c>
      <c r="AI130" s="70"/>
      <c r="AJ130" s="69">
        <f>VLOOKUP(SUM(Z130,AC130),Tables!$J$5:$K$12,2,FALSE)</f>
        <v>1</v>
      </c>
      <c r="AK130" s="69" t="str">
        <f t="shared" si="155"/>
        <v>YES!!!</v>
      </c>
      <c r="AL130" s="69" t="str">
        <f>N130</f>
        <v>Frond number, dry weight, frond area</v>
      </c>
      <c r="AM130" s="85" t="s">
        <v>264</v>
      </c>
      <c r="AN130" s="71">
        <f>P130</f>
        <v>7</v>
      </c>
      <c r="AO130" s="85" t="s">
        <v>265</v>
      </c>
      <c r="AQ130" s="72">
        <f>AD130</f>
        <v>7560</v>
      </c>
      <c r="AR130" s="69">
        <f>GEOMEAN(AQ130)</f>
        <v>7560</v>
      </c>
      <c r="AS130" s="69">
        <f>MIN(AR130:AR134)</f>
        <v>1400</v>
      </c>
      <c r="AU130" s="73" t="s">
        <v>77</v>
      </c>
      <c r="BE130" s="73" t="s">
        <v>77</v>
      </c>
    </row>
    <row r="131" spans="1:57" s="85" customFormat="1" ht="14.25" customHeight="1" thickTop="1" thickBot="1" x14ac:dyDescent="0.25">
      <c r="A131" s="55">
        <v>18378</v>
      </c>
      <c r="B131" s="55" t="s">
        <v>347</v>
      </c>
      <c r="C131" s="56"/>
      <c r="D131" s="55" t="s">
        <v>60</v>
      </c>
      <c r="E131" s="57" t="s">
        <v>88</v>
      </c>
      <c r="F131" s="55" t="s">
        <v>89</v>
      </c>
      <c r="G131" s="55" t="s">
        <v>90</v>
      </c>
      <c r="H131" s="55" t="s">
        <v>87</v>
      </c>
      <c r="I131" s="55" t="s">
        <v>65</v>
      </c>
      <c r="J131" s="55" t="s">
        <v>94</v>
      </c>
      <c r="K131" s="68"/>
      <c r="L131" s="56" t="s">
        <v>348</v>
      </c>
      <c r="M131" s="55" t="s">
        <v>349</v>
      </c>
      <c r="N131" s="55" t="s">
        <v>350</v>
      </c>
      <c r="O131" s="55" t="s">
        <v>70</v>
      </c>
      <c r="P131" s="55">
        <v>7</v>
      </c>
      <c r="Q131" s="55" t="s">
        <v>71</v>
      </c>
      <c r="R131" s="55" t="s">
        <v>72</v>
      </c>
      <c r="S131" s="68"/>
      <c r="T131" s="58">
        <v>24</v>
      </c>
      <c r="U131" s="55" t="s">
        <v>97</v>
      </c>
      <c r="V131" s="55" t="s">
        <v>74</v>
      </c>
      <c r="W131" s="55">
        <f t="shared" si="174"/>
        <v>24000</v>
      </c>
      <c r="X131" s="68"/>
      <c r="Y131" s="55" t="str">
        <f t="shared" si="176"/>
        <v>EC50</v>
      </c>
      <c r="Z131" s="55">
        <f>VLOOKUP(Y131,Tables!$C$5:$D$23,2,FALSE)</f>
        <v>5</v>
      </c>
      <c r="AA131" s="55">
        <f t="shared" si="149"/>
        <v>4800</v>
      </c>
      <c r="AB131" s="55" t="str">
        <f t="shared" si="178"/>
        <v>Chronic</v>
      </c>
      <c r="AC131" s="55">
        <f>VLOOKUP(AB131,Tables!$C$27:$D$28,2,FALSE)</f>
        <v>1</v>
      </c>
      <c r="AD131" s="55">
        <f t="shared" si="151"/>
        <v>4800</v>
      </c>
      <c r="AE131" s="68"/>
      <c r="AF131" s="69" t="str">
        <f t="shared" si="180"/>
        <v>Lemna gibba</v>
      </c>
      <c r="AG131" s="69" t="str">
        <f t="shared" si="153"/>
        <v>EC50</v>
      </c>
      <c r="AH131" s="70" t="str">
        <f t="shared" si="182"/>
        <v>Chronic</v>
      </c>
      <c r="AI131" s="70"/>
      <c r="AJ131" s="69">
        <f>VLOOKUP(SUM(Z131,AC131),Tables!$J$5:$K$12,2,FALSE)</f>
        <v>2</v>
      </c>
      <c r="AK131" s="69" t="str">
        <f t="shared" si="155"/>
        <v>Reject</v>
      </c>
      <c r="AN131" s="92"/>
      <c r="AQ131" s="92"/>
      <c r="AU131" s="73" t="s">
        <v>77</v>
      </c>
      <c r="BE131" s="73" t="s">
        <v>77</v>
      </c>
    </row>
    <row r="132" spans="1:57" s="85" customFormat="1" ht="14.25" customHeight="1" thickTop="1" thickBot="1" x14ac:dyDescent="0.25">
      <c r="A132" s="55">
        <v>2018</v>
      </c>
      <c r="B132" s="55" t="s">
        <v>351</v>
      </c>
      <c r="C132" s="56"/>
      <c r="D132" s="55" t="s">
        <v>60</v>
      </c>
      <c r="E132" s="57" t="s">
        <v>88</v>
      </c>
      <c r="F132" s="55" t="s">
        <v>89</v>
      </c>
      <c r="G132" s="55" t="s">
        <v>90</v>
      </c>
      <c r="H132" s="55" t="s">
        <v>87</v>
      </c>
      <c r="I132" s="55" t="s">
        <v>65</v>
      </c>
      <c r="J132" s="55" t="s">
        <v>94</v>
      </c>
      <c r="K132" s="68"/>
      <c r="L132" s="56" t="s">
        <v>348</v>
      </c>
      <c r="M132" s="55" t="s">
        <v>349</v>
      </c>
      <c r="N132" s="55" t="s">
        <v>350</v>
      </c>
      <c r="O132" s="55" t="s">
        <v>352</v>
      </c>
      <c r="P132" s="55">
        <v>14</v>
      </c>
      <c r="Q132" s="55" t="s">
        <v>71</v>
      </c>
      <c r="R132" s="55" t="s">
        <v>72</v>
      </c>
      <c r="S132" s="68"/>
      <c r="T132" s="58">
        <v>1.8</v>
      </c>
      <c r="U132" s="55" t="s">
        <v>97</v>
      </c>
      <c r="V132" s="55" t="s">
        <v>74</v>
      </c>
      <c r="W132" s="55">
        <f>T132*V132</f>
        <v>1800</v>
      </c>
      <c r="X132" s="68"/>
      <c r="Y132" s="55" t="str">
        <f t="shared" si="176"/>
        <v>LOEL</v>
      </c>
      <c r="Z132" s="55">
        <f>VLOOKUP(Y132,Tables!$C$5:$D$23,2,FALSE)</f>
        <v>2.5</v>
      </c>
      <c r="AA132" s="55">
        <f t="shared" ref="AA132" si="183">W132/Z132</f>
        <v>720</v>
      </c>
      <c r="AB132" s="55" t="str">
        <f t="shared" si="178"/>
        <v>Chronic</v>
      </c>
      <c r="AC132" s="55">
        <f>VLOOKUP(AB132,Tables!$C$27:$D$28,2,FALSE)</f>
        <v>1</v>
      </c>
      <c r="AD132" s="55">
        <f t="shared" ref="AD132" si="184">AA132/AC132</f>
        <v>720</v>
      </c>
      <c r="AE132" s="68"/>
      <c r="AF132" s="69" t="str">
        <f t="shared" si="180"/>
        <v>Lemna gibba</v>
      </c>
      <c r="AG132" s="69" t="str">
        <f t="shared" ref="AG132" si="185">Y132</f>
        <v>LOEL</v>
      </c>
      <c r="AH132" s="70" t="str">
        <f t="shared" si="182"/>
        <v>Chronic</v>
      </c>
      <c r="AI132" s="70"/>
      <c r="AJ132" s="69">
        <f>VLOOKUP(SUM(Z132,AC132),Tables!$J$5:$K$12,2,FALSE)</f>
        <v>2</v>
      </c>
      <c r="AK132" s="69" t="str">
        <f t="shared" si="155"/>
        <v>Reject</v>
      </c>
      <c r="AL132" s="69"/>
      <c r="AN132" s="71"/>
      <c r="AQ132" s="72"/>
      <c r="AR132" s="69"/>
      <c r="AU132" s="73" t="s">
        <v>77</v>
      </c>
      <c r="BE132" s="73" t="s">
        <v>77</v>
      </c>
    </row>
    <row r="133" spans="1:57" s="85" customFormat="1" ht="14.25" customHeight="1" thickTop="1" thickBot="1" x14ac:dyDescent="0.25">
      <c r="A133" s="55">
        <v>2018</v>
      </c>
      <c r="B133" s="55" t="s">
        <v>351</v>
      </c>
      <c r="C133" s="56"/>
      <c r="D133" s="55" t="s">
        <v>60</v>
      </c>
      <c r="E133" s="57" t="s">
        <v>88</v>
      </c>
      <c r="F133" s="55" t="s">
        <v>89</v>
      </c>
      <c r="G133" s="55" t="s">
        <v>90</v>
      </c>
      <c r="H133" s="55" t="s">
        <v>87</v>
      </c>
      <c r="I133" s="55" t="s">
        <v>65</v>
      </c>
      <c r="J133" s="55" t="s">
        <v>94</v>
      </c>
      <c r="K133" s="68"/>
      <c r="L133" s="56" t="s">
        <v>348</v>
      </c>
      <c r="M133" s="55" t="s">
        <v>349</v>
      </c>
      <c r="N133" s="55" t="s">
        <v>350</v>
      </c>
      <c r="O133" s="55" t="s">
        <v>70</v>
      </c>
      <c r="P133" s="55">
        <v>14</v>
      </c>
      <c r="Q133" s="55" t="s">
        <v>71</v>
      </c>
      <c r="R133" s="55" t="s">
        <v>72</v>
      </c>
      <c r="S133" s="68"/>
      <c r="T133" s="58">
        <v>21.5</v>
      </c>
      <c r="U133" s="55" t="s">
        <v>97</v>
      </c>
      <c r="V133" s="55" t="s">
        <v>74</v>
      </c>
      <c r="W133" s="55">
        <f>T133*V133</f>
        <v>21500</v>
      </c>
      <c r="X133" s="68"/>
      <c r="Y133" s="55" t="str">
        <f t="shared" si="176"/>
        <v>EC50</v>
      </c>
      <c r="Z133" s="55">
        <f>VLOOKUP(Y133,Tables!$C$5:$D$23,2,FALSE)</f>
        <v>5</v>
      </c>
      <c r="AA133" s="55">
        <f t="shared" si="149"/>
        <v>4300</v>
      </c>
      <c r="AB133" s="55" t="str">
        <f t="shared" si="178"/>
        <v>Chronic</v>
      </c>
      <c r="AC133" s="55">
        <f>VLOOKUP(AB133,Tables!$C$27:$D$28,2,FALSE)</f>
        <v>1</v>
      </c>
      <c r="AD133" s="55">
        <f t="shared" si="151"/>
        <v>4300</v>
      </c>
      <c r="AE133" s="68"/>
      <c r="AF133" s="69" t="str">
        <f t="shared" si="180"/>
        <v>Lemna gibba</v>
      </c>
      <c r="AG133" s="69" t="str">
        <f t="shared" si="153"/>
        <v>EC50</v>
      </c>
      <c r="AH133" s="70" t="str">
        <f t="shared" si="182"/>
        <v>Chronic</v>
      </c>
      <c r="AI133" s="70"/>
      <c r="AJ133" s="69">
        <f>VLOOKUP(SUM(Z133,AC133),Tables!$J$5:$K$12,2,FALSE)</f>
        <v>2</v>
      </c>
      <c r="AK133" s="69" t="str">
        <f t="shared" si="155"/>
        <v>Reject</v>
      </c>
      <c r="AN133" s="92"/>
      <c r="AQ133" s="92"/>
      <c r="AU133" s="73" t="s">
        <v>77</v>
      </c>
      <c r="BE133" s="73" t="s">
        <v>77</v>
      </c>
    </row>
    <row r="134" spans="1:57" s="85" customFormat="1" ht="14.25" customHeight="1" thickTop="1" thickBot="1" x14ac:dyDescent="0.25">
      <c r="A134" s="55">
        <v>13720</v>
      </c>
      <c r="B134" s="55" t="s">
        <v>353</v>
      </c>
      <c r="C134" s="56"/>
      <c r="D134" s="55" t="s">
        <v>60</v>
      </c>
      <c r="E134" s="57" t="s">
        <v>88</v>
      </c>
      <c r="F134" s="55" t="s">
        <v>89</v>
      </c>
      <c r="G134" s="55" t="s">
        <v>90</v>
      </c>
      <c r="H134" s="55" t="s">
        <v>87</v>
      </c>
      <c r="I134" s="55" t="s">
        <v>65</v>
      </c>
      <c r="J134" s="55" t="s">
        <v>94</v>
      </c>
      <c r="K134" s="68"/>
      <c r="L134" s="56" t="s">
        <v>348</v>
      </c>
      <c r="M134" s="55" t="s">
        <v>349</v>
      </c>
      <c r="N134" s="55" t="s">
        <v>350</v>
      </c>
      <c r="O134" s="55" t="s">
        <v>103</v>
      </c>
      <c r="P134" s="55">
        <v>14</v>
      </c>
      <c r="Q134" s="55" t="s">
        <v>71</v>
      </c>
      <c r="R134" s="55" t="s">
        <v>72</v>
      </c>
      <c r="S134" s="68"/>
      <c r="T134" s="58">
        <v>1.4</v>
      </c>
      <c r="U134" s="55" t="s">
        <v>97</v>
      </c>
      <c r="V134" s="55" t="s">
        <v>74</v>
      </c>
      <c r="W134" s="55">
        <f>T134*V134</f>
        <v>1400</v>
      </c>
      <c r="X134" s="68"/>
      <c r="Y134" s="55" t="str">
        <f t="shared" si="176"/>
        <v>NOEL</v>
      </c>
      <c r="Z134" s="55">
        <f>VLOOKUP(Y134,Tables!$C$5:$D$23,2,FALSE)</f>
        <v>1</v>
      </c>
      <c r="AA134" s="55">
        <f t="shared" ref="AA134" si="186">W134/Z134</f>
        <v>1400</v>
      </c>
      <c r="AB134" s="55" t="str">
        <f t="shared" si="178"/>
        <v>Chronic</v>
      </c>
      <c r="AC134" s="55">
        <f>VLOOKUP(AB134,Tables!$C$27:$D$28,2,FALSE)</f>
        <v>1</v>
      </c>
      <c r="AD134" s="55">
        <f t="shared" ref="AD134" si="187">AA134/AC134</f>
        <v>1400</v>
      </c>
      <c r="AE134" s="68"/>
      <c r="AF134" s="69" t="str">
        <f t="shared" si="180"/>
        <v>Lemna gibba</v>
      </c>
      <c r="AG134" s="69" t="str">
        <f t="shared" ref="AG134" si="188">Y134</f>
        <v>NOEL</v>
      </c>
      <c r="AH134" s="70" t="str">
        <f t="shared" si="182"/>
        <v>Chronic</v>
      </c>
      <c r="AI134" s="70"/>
      <c r="AJ134" s="69">
        <f>VLOOKUP(SUM(Z134,AC134),Tables!$J$5:$K$12,2,FALSE)</f>
        <v>1</v>
      </c>
      <c r="AK134" s="69" t="str">
        <f t="shared" si="155"/>
        <v>YES!!!</v>
      </c>
      <c r="AL134" s="69" t="str">
        <f>N134</f>
        <v>Frond number, dry weight, frond area</v>
      </c>
      <c r="AM134" s="85" t="s">
        <v>264</v>
      </c>
      <c r="AN134" s="71">
        <f>P134</f>
        <v>14</v>
      </c>
      <c r="AO134" s="85" t="s">
        <v>354</v>
      </c>
      <c r="AQ134" s="72">
        <f>AD134</f>
        <v>1400</v>
      </c>
      <c r="AR134" s="69">
        <f>GEOMEAN(AQ134)</f>
        <v>1400</v>
      </c>
      <c r="AS134" s="69"/>
      <c r="AU134" s="73" t="s">
        <v>77</v>
      </c>
      <c r="BE134" s="73" t="s">
        <v>77</v>
      </c>
    </row>
    <row r="135" spans="1:57" s="85" customFormat="1" ht="14.25" customHeight="1" thickTop="1" thickBot="1" x14ac:dyDescent="0.25">
      <c r="A135" s="55">
        <v>13720</v>
      </c>
      <c r="B135" s="55" t="s">
        <v>353</v>
      </c>
      <c r="C135" s="56"/>
      <c r="D135" s="55" t="s">
        <v>60</v>
      </c>
      <c r="E135" s="57" t="s">
        <v>88</v>
      </c>
      <c r="F135" s="55" t="s">
        <v>89</v>
      </c>
      <c r="G135" s="55" t="s">
        <v>90</v>
      </c>
      <c r="H135" s="55" t="s">
        <v>87</v>
      </c>
      <c r="I135" s="55" t="s">
        <v>65</v>
      </c>
      <c r="J135" s="55" t="s">
        <v>94</v>
      </c>
      <c r="K135" s="68"/>
      <c r="L135" s="56" t="s">
        <v>348</v>
      </c>
      <c r="M135" s="55" t="s">
        <v>349</v>
      </c>
      <c r="N135" s="55" t="s">
        <v>350</v>
      </c>
      <c r="O135" s="55" t="s">
        <v>70</v>
      </c>
      <c r="P135" s="55">
        <v>14</v>
      </c>
      <c r="Q135" s="55" t="s">
        <v>71</v>
      </c>
      <c r="R135" s="55" t="s">
        <v>72</v>
      </c>
      <c r="S135" s="68"/>
      <c r="T135" s="58">
        <v>12.4</v>
      </c>
      <c r="U135" s="55" t="s">
        <v>97</v>
      </c>
      <c r="V135" s="55" t="s">
        <v>74</v>
      </c>
      <c r="W135" s="55">
        <f>T135*V135</f>
        <v>12400</v>
      </c>
      <c r="X135" s="68"/>
      <c r="Y135" s="55" t="str">
        <f t="shared" si="176"/>
        <v>EC50</v>
      </c>
      <c r="Z135" s="55">
        <f>VLOOKUP(Y135,Tables!$C$5:$D$23,2,FALSE)</f>
        <v>5</v>
      </c>
      <c r="AA135" s="55">
        <f t="shared" si="149"/>
        <v>2480</v>
      </c>
      <c r="AB135" s="55" t="str">
        <f t="shared" si="178"/>
        <v>Chronic</v>
      </c>
      <c r="AC135" s="55">
        <f>VLOOKUP(AB135,Tables!$C$27:$D$28,2,FALSE)</f>
        <v>1</v>
      </c>
      <c r="AD135" s="55">
        <f t="shared" si="151"/>
        <v>2480</v>
      </c>
      <c r="AE135" s="68"/>
      <c r="AF135" s="69" t="str">
        <f t="shared" si="180"/>
        <v>Lemna gibba</v>
      </c>
      <c r="AG135" s="69" t="str">
        <f t="shared" si="153"/>
        <v>EC50</v>
      </c>
      <c r="AH135" s="70" t="str">
        <f t="shared" si="182"/>
        <v>Chronic</v>
      </c>
      <c r="AI135" s="70"/>
      <c r="AJ135" s="69">
        <f>VLOOKUP(SUM(Z135,AC135),Tables!$J$5:$K$12,2,FALSE)</f>
        <v>2</v>
      </c>
      <c r="AK135" s="69" t="str">
        <f t="shared" si="155"/>
        <v>Reject</v>
      </c>
      <c r="AN135" s="92"/>
      <c r="AQ135" s="92"/>
      <c r="AU135" s="73" t="s">
        <v>77</v>
      </c>
      <c r="BE135" s="73" t="s">
        <v>77</v>
      </c>
    </row>
    <row r="136" spans="1:57" s="85" customFormat="1" ht="14.25" customHeight="1" thickTop="1" thickBot="1" x14ac:dyDescent="0.25">
      <c r="A136" s="76"/>
      <c r="B136" s="76"/>
      <c r="C136" s="77"/>
      <c r="D136" s="78"/>
      <c r="E136" s="79"/>
      <c r="F136" s="78"/>
      <c r="G136" s="78"/>
      <c r="H136" s="76"/>
      <c r="I136" s="76"/>
      <c r="J136" s="76"/>
      <c r="K136" s="68"/>
      <c r="L136" s="77"/>
      <c r="M136" s="76"/>
      <c r="N136" s="76"/>
      <c r="O136" s="76"/>
      <c r="P136" s="76"/>
      <c r="Q136" s="76"/>
      <c r="R136" s="76"/>
      <c r="S136" s="68"/>
      <c r="T136" s="76"/>
      <c r="U136" s="76"/>
      <c r="V136" s="76"/>
      <c r="W136" s="76"/>
      <c r="X136" s="68"/>
      <c r="Y136" s="68"/>
      <c r="Z136" s="68"/>
      <c r="AA136" s="68"/>
      <c r="AB136" s="68"/>
      <c r="AC136" s="68"/>
      <c r="AD136" s="68"/>
      <c r="AE136" s="68"/>
      <c r="AF136" s="93"/>
      <c r="AG136" s="80"/>
      <c r="AH136" s="80"/>
      <c r="AI136" s="80"/>
      <c r="AJ136" s="80"/>
      <c r="AK136" s="80"/>
      <c r="AL136" s="80"/>
      <c r="AM136" s="80"/>
      <c r="AN136" s="68"/>
      <c r="AO136" s="80"/>
      <c r="AP136" s="80"/>
      <c r="AQ136" s="68"/>
      <c r="AR136" s="80"/>
      <c r="AS136" s="80"/>
      <c r="AT136" s="80"/>
      <c r="AU136" s="80"/>
      <c r="AV136" s="81"/>
      <c r="AW136" s="81"/>
      <c r="AX136" s="82"/>
      <c r="AY136" s="80"/>
      <c r="AZ136" s="80"/>
      <c r="BA136" s="80"/>
      <c r="BB136" s="80"/>
      <c r="BC136" s="80"/>
      <c r="BD136" s="83"/>
      <c r="BE136" s="80"/>
    </row>
    <row r="137" spans="1:57" s="85" customFormat="1" ht="14.25" customHeight="1" thickTop="1" thickBot="1" x14ac:dyDescent="0.25">
      <c r="A137" s="55">
        <v>874</v>
      </c>
      <c r="B137" s="55" t="s">
        <v>355</v>
      </c>
      <c r="C137" s="56"/>
      <c r="D137" s="55" t="s">
        <v>60</v>
      </c>
      <c r="E137" s="57" t="s">
        <v>91</v>
      </c>
      <c r="F137" s="55" t="s">
        <v>89</v>
      </c>
      <c r="G137" s="55" t="s">
        <v>90</v>
      </c>
      <c r="H137" s="55" t="s">
        <v>87</v>
      </c>
      <c r="I137" s="55" t="s">
        <v>65</v>
      </c>
      <c r="J137" s="55" t="s">
        <v>308</v>
      </c>
      <c r="K137" s="68"/>
      <c r="L137" s="56" t="s">
        <v>356</v>
      </c>
      <c r="M137" s="55" t="s">
        <v>161</v>
      </c>
      <c r="N137" s="55" t="s">
        <v>357</v>
      </c>
      <c r="O137" s="55" t="s">
        <v>185</v>
      </c>
      <c r="P137" s="55">
        <v>7</v>
      </c>
      <c r="Q137" s="55" t="s">
        <v>71</v>
      </c>
      <c r="R137" s="55" t="s">
        <v>72</v>
      </c>
      <c r="S137" s="68"/>
      <c r="T137" s="55">
        <v>3780</v>
      </c>
      <c r="U137" s="55" t="s">
        <v>121</v>
      </c>
      <c r="V137" s="55" t="s">
        <v>122</v>
      </c>
      <c r="W137" s="55">
        <f>T137*V137</f>
        <v>3780</v>
      </c>
      <c r="X137" s="68"/>
      <c r="Y137" s="55" t="str">
        <f>O137</f>
        <v>EC10</v>
      </c>
      <c r="Z137" s="55">
        <f>VLOOKUP(Y137,Tables!$C$5:$D$23,2,FALSE)</f>
        <v>1</v>
      </c>
      <c r="AA137" s="55">
        <f t="shared" si="149"/>
        <v>3780</v>
      </c>
      <c r="AB137" s="55" t="str">
        <f>R137</f>
        <v>Chronic</v>
      </c>
      <c r="AC137" s="55">
        <f>VLOOKUP(AB137,Tables!$C$27:$D$28,2,FALSE)</f>
        <v>1</v>
      </c>
      <c r="AD137" s="55">
        <f t="shared" ref="AD137:AD138" si="189">AA137/AC137</f>
        <v>3780</v>
      </c>
      <c r="AE137" s="68"/>
      <c r="AF137" s="69" t="str">
        <f>E137</f>
        <v>Lemna minor</v>
      </c>
      <c r="AG137" s="69" t="str">
        <f t="shared" ref="AG137:AG138" si="190">Y137</f>
        <v>EC10</v>
      </c>
      <c r="AH137" s="70" t="str">
        <f>R137</f>
        <v>Chronic</v>
      </c>
      <c r="AI137" s="70"/>
      <c r="AJ137" s="69">
        <f>VLOOKUP(SUM(Z137,AC137),Tables!$J$5:$K$12,2,FALSE)</f>
        <v>1</v>
      </c>
      <c r="AK137" s="69" t="str">
        <f>IF(AJ137=MIN($AJ$137:$AJ$138),"YES!!!","Reject")</f>
        <v>YES!!!</v>
      </c>
      <c r="AL137" s="69" t="str">
        <f>N137</f>
        <v>Chlorophyll-a</v>
      </c>
      <c r="AM137" s="85" t="s">
        <v>75</v>
      </c>
      <c r="AN137" s="72">
        <f>P137</f>
        <v>7</v>
      </c>
      <c r="AO137" s="85" t="s">
        <v>76</v>
      </c>
      <c r="AQ137" s="72">
        <f>AD137</f>
        <v>3780</v>
      </c>
      <c r="AR137" s="69">
        <f>GEOMEAN(AQ137)</f>
        <v>3780</v>
      </c>
      <c r="AS137" s="69">
        <f>MIN(AR137)</f>
        <v>3780</v>
      </c>
      <c r="AT137" s="69">
        <f>MIN(AS137)</f>
        <v>3780</v>
      </c>
      <c r="AU137" s="73" t="s">
        <v>77</v>
      </c>
      <c r="AX137" s="69" t="str">
        <f>H137</f>
        <v>Macrophyte</v>
      </c>
      <c r="AY137" s="69" t="str">
        <f>E137</f>
        <v>Lemna minor</v>
      </c>
      <c r="AZ137" s="69" t="str">
        <f>F137</f>
        <v>Tracheophyta</v>
      </c>
      <c r="BA137" s="69" t="str">
        <f>G137</f>
        <v>Liliopsida</v>
      </c>
      <c r="BB137" s="69" t="str">
        <f>I137</f>
        <v>Phototroph</v>
      </c>
      <c r="BC137" s="69">
        <f>AJ137</f>
        <v>1</v>
      </c>
      <c r="BD137" s="69">
        <f>AT137</f>
        <v>3780</v>
      </c>
      <c r="BE137" s="73" t="s">
        <v>77</v>
      </c>
    </row>
    <row r="138" spans="1:57" s="85" customFormat="1" ht="14.25" customHeight="1" thickTop="1" thickBot="1" x14ac:dyDescent="0.25">
      <c r="A138" s="55">
        <v>874</v>
      </c>
      <c r="B138" s="55" t="s">
        <v>358</v>
      </c>
      <c r="C138" s="56"/>
      <c r="D138" s="55" t="s">
        <v>60</v>
      </c>
      <c r="E138" s="57" t="s">
        <v>91</v>
      </c>
      <c r="F138" s="55" t="s">
        <v>89</v>
      </c>
      <c r="G138" s="55" t="s">
        <v>90</v>
      </c>
      <c r="H138" s="55" t="s">
        <v>87</v>
      </c>
      <c r="I138" s="55" t="s">
        <v>65</v>
      </c>
      <c r="J138" s="55" t="s">
        <v>308</v>
      </c>
      <c r="K138" s="68"/>
      <c r="L138" s="56" t="s">
        <v>356</v>
      </c>
      <c r="M138" s="55" t="s">
        <v>161</v>
      </c>
      <c r="N138" s="55" t="s">
        <v>357</v>
      </c>
      <c r="O138" s="55" t="s">
        <v>70</v>
      </c>
      <c r="P138" s="55">
        <v>7</v>
      </c>
      <c r="Q138" s="55" t="s">
        <v>71</v>
      </c>
      <c r="R138" s="55" t="s">
        <v>72</v>
      </c>
      <c r="S138" s="68"/>
      <c r="T138" s="55">
        <v>46900</v>
      </c>
      <c r="U138" s="55" t="s">
        <v>121</v>
      </c>
      <c r="V138" s="55" t="s">
        <v>122</v>
      </c>
      <c r="W138" s="55">
        <f>T138*V138</f>
        <v>46900</v>
      </c>
      <c r="X138" s="68"/>
      <c r="Y138" s="55" t="str">
        <f>O138</f>
        <v>EC50</v>
      </c>
      <c r="Z138" s="55">
        <f>VLOOKUP(Y138,Tables!$C$5:$D$23,2,FALSE)</f>
        <v>5</v>
      </c>
      <c r="AA138" s="55">
        <f t="shared" si="149"/>
        <v>9380</v>
      </c>
      <c r="AB138" s="55" t="str">
        <f>R138</f>
        <v>Chronic</v>
      </c>
      <c r="AC138" s="55">
        <f>VLOOKUP(AB138,Tables!$C$27:$D$28,2,FALSE)</f>
        <v>1</v>
      </c>
      <c r="AD138" s="55">
        <f t="shared" si="189"/>
        <v>9380</v>
      </c>
      <c r="AE138" s="68"/>
      <c r="AF138" s="69" t="str">
        <f>E138</f>
        <v>Lemna minor</v>
      </c>
      <c r="AG138" s="69" t="str">
        <f t="shared" si="190"/>
        <v>EC50</v>
      </c>
      <c r="AH138" s="70" t="str">
        <f>R138</f>
        <v>Chronic</v>
      </c>
      <c r="AI138" s="70"/>
      <c r="AJ138" s="69">
        <f>VLOOKUP(SUM(Z138,AC138),Tables!$J$5:$K$12,2,FALSE)</f>
        <v>2</v>
      </c>
      <c r="AK138" s="69" t="str">
        <f>IF(AJ138=MIN($AJ$137:$AJ$138),"YES!!!","Reject")</f>
        <v>Reject</v>
      </c>
      <c r="AL138" s="69"/>
      <c r="AN138" s="92"/>
      <c r="AQ138" s="72"/>
      <c r="AU138" s="73" t="s">
        <v>77</v>
      </c>
      <c r="BE138" s="73" t="s">
        <v>77</v>
      </c>
    </row>
    <row r="139" spans="1:57" s="85" customFormat="1" ht="14.25" customHeight="1" thickTop="1" thickBot="1" x14ac:dyDescent="0.25">
      <c r="A139" s="76"/>
      <c r="B139" s="76"/>
      <c r="C139" s="77"/>
      <c r="D139" s="78"/>
      <c r="E139" s="79"/>
      <c r="F139" s="78"/>
      <c r="G139" s="78"/>
      <c r="H139" s="76"/>
      <c r="I139" s="76"/>
      <c r="J139" s="76"/>
      <c r="K139" s="68"/>
      <c r="L139" s="77"/>
      <c r="M139" s="76"/>
      <c r="N139" s="76"/>
      <c r="O139" s="76"/>
      <c r="P139" s="76"/>
      <c r="Q139" s="76"/>
      <c r="R139" s="76"/>
      <c r="S139" s="68"/>
      <c r="T139" s="76"/>
      <c r="U139" s="76"/>
      <c r="V139" s="76"/>
      <c r="W139" s="76"/>
      <c r="X139" s="68"/>
      <c r="Y139" s="68"/>
      <c r="Z139" s="68"/>
      <c r="AA139" s="68"/>
      <c r="AB139" s="68"/>
      <c r="AC139" s="68"/>
      <c r="AD139" s="68"/>
      <c r="AE139" s="68"/>
      <c r="AF139" s="93"/>
      <c r="AG139" s="80"/>
      <c r="AH139" s="80"/>
      <c r="AI139" s="80"/>
      <c r="AJ139" s="80"/>
      <c r="AK139" s="80"/>
      <c r="AL139" s="80"/>
      <c r="AM139" s="80"/>
      <c r="AN139" s="68"/>
      <c r="AO139" s="80"/>
      <c r="AP139" s="80"/>
      <c r="AQ139" s="68"/>
      <c r="AR139" s="80"/>
      <c r="AS139" s="80"/>
      <c r="AT139" s="80"/>
      <c r="AU139" s="80"/>
      <c r="AV139" s="81"/>
      <c r="AW139" s="81"/>
      <c r="AX139" s="82"/>
      <c r="AY139" s="80"/>
      <c r="AZ139" s="80"/>
      <c r="BA139" s="80"/>
      <c r="BB139" s="80"/>
      <c r="BC139" s="80"/>
      <c r="BD139" s="83"/>
      <c r="BE139" s="80"/>
    </row>
    <row r="140" spans="1:57" s="85" customFormat="1" ht="14.25" customHeight="1" thickTop="1" thickBot="1" x14ac:dyDescent="0.25">
      <c r="A140" s="55" t="s">
        <v>111</v>
      </c>
      <c r="B140" s="55">
        <v>200666</v>
      </c>
      <c r="C140" s="56"/>
      <c r="D140" s="55" t="s">
        <v>60</v>
      </c>
      <c r="E140" s="57" t="s">
        <v>191</v>
      </c>
      <c r="F140" s="55" t="s">
        <v>180</v>
      </c>
      <c r="G140" s="55" t="s">
        <v>181</v>
      </c>
      <c r="H140" s="55" t="s">
        <v>178</v>
      </c>
      <c r="I140" s="55" t="s">
        <v>116</v>
      </c>
      <c r="J140" s="55" t="s">
        <v>94</v>
      </c>
      <c r="K140" s="68"/>
      <c r="L140" s="56" t="s">
        <v>117</v>
      </c>
      <c r="M140" s="55" t="s">
        <v>117</v>
      </c>
      <c r="N140" s="55" t="s">
        <v>117</v>
      </c>
      <c r="O140" s="55" t="s">
        <v>118</v>
      </c>
      <c r="P140" s="55">
        <v>96</v>
      </c>
      <c r="Q140" s="55" t="s">
        <v>119</v>
      </c>
      <c r="R140" s="55" t="s">
        <v>120</v>
      </c>
      <c r="S140" s="68"/>
      <c r="T140" s="55">
        <v>135000</v>
      </c>
      <c r="U140" s="55" t="s">
        <v>121</v>
      </c>
      <c r="V140" s="55" t="s">
        <v>122</v>
      </c>
      <c r="W140" s="55">
        <f t="shared" ref="W140:W148" si="191">T140*V140</f>
        <v>135000</v>
      </c>
      <c r="X140" s="68"/>
      <c r="Y140" s="55" t="str">
        <f t="shared" ref="Y140:Y148" si="192">O140</f>
        <v>LC50</v>
      </c>
      <c r="Z140" s="55">
        <f>VLOOKUP(Y140,Tables!$C$5:$D$23,2,FALSE)</f>
        <v>5</v>
      </c>
      <c r="AA140" s="55">
        <f t="shared" si="149"/>
        <v>27000</v>
      </c>
      <c r="AB140" s="55" t="str">
        <f t="shared" ref="AB140:AB148" si="193">R140</f>
        <v>Acute</v>
      </c>
      <c r="AC140" s="55">
        <f>VLOOKUP(AB140,Tables!$C$27:$D$28,2,FALSE)</f>
        <v>2</v>
      </c>
      <c r="AD140" s="55">
        <f t="shared" ref="AD140:AD148" si="194">AA140/AC140</f>
        <v>13500</v>
      </c>
      <c r="AE140" s="68"/>
      <c r="AF140" s="69" t="str">
        <f t="shared" ref="AF140:AF148" si="195">E140</f>
        <v>Lepomis macrochirus</v>
      </c>
      <c r="AG140" s="69" t="str">
        <f t="shared" ref="AG140:AG148" si="196">Y140</f>
        <v>LC50</v>
      </c>
      <c r="AH140" s="70" t="str">
        <f t="shared" ref="AH140:AH148" si="197">R140</f>
        <v>Acute</v>
      </c>
      <c r="AI140" s="70"/>
      <c r="AJ140" s="69">
        <f>VLOOKUP(SUM(Z140,AC140),Tables!$J$5:$K$12,2,FALSE)</f>
        <v>4</v>
      </c>
      <c r="AK140" s="69" t="str">
        <f t="shared" ref="AK140:AK149" si="198">IF(AJ140=MIN($AJ$140:$AJ$149),"YES!!!","Reject")</f>
        <v>YES!!!</v>
      </c>
      <c r="AL140" s="69" t="str">
        <f t="shared" ref="AL140:AL146" si="199">N140</f>
        <v>Mortality</v>
      </c>
      <c r="AM140" s="85" t="s">
        <v>75</v>
      </c>
      <c r="AN140" s="71">
        <f t="shared" ref="AN140:AN146" si="200">P140</f>
        <v>96</v>
      </c>
      <c r="AO140" s="85" t="s">
        <v>76</v>
      </c>
      <c r="AQ140" s="72">
        <f t="shared" ref="AQ140:AQ146" si="201">AD140</f>
        <v>13500</v>
      </c>
      <c r="AR140" s="69">
        <f>GEOMEAN(AQ140:AQ149)</f>
        <v>15681.183990230486</v>
      </c>
      <c r="AS140" s="69">
        <f>MIN(AR140)</f>
        <v>15681.183990230486</v>
      </c>
      <c r="AT140" s="69">
        <f>MIN(AS140)</f>
        <v>15681.183990230486</v>
      </c>
      <c r="AU140" s="73" t="s">
        <v>77</v>
      </c>
      <c r="AX140" s="69" t="str">
        <f t="shared" ref="AX140" si="202">H140</f>
        <v>Fish</v>
      </c>
      <c r="AY140" s="69" t="str">
        <f t="shared" ref="AY140" si="203">E140</f>
        <v>Lepomis macrochirus</v>
      </c>
      <c r="AZ140" s="69" t="str">
        <f t="shared" ref="AZ140" si="204">F140</f>
        <v>Chordata</v>
      </c>
      <c r="BA140" s="69" t="str">
        <f t="shared" ref="BA140" si="205">G140</f>
        <v>Actinopterygii</v>
      </c>
      <c r="BB140" s="69" t="str">
        <f t="shared" ref="BB140" si="206">I140</f>
        <v>Heterotroph</v>
      </c>
      <c r="BC140" s="69">
        <f t="shared" ref="BC140" si="207">AJ140</f>
        <v>4</v>
      </c>
      <c r="BD140" s="69">
        <f t="shared" ref="BD140" si="208">AT140</f>
        <v>15681.183990230486</v>
      </c>
      <c r="BE140" s="73" t="s">
        <v>77</v>
      </c>
    </row>
    <row r="141" spans="1:57" s="85" customFormat="1" ht="14.25" customHeight="1" thickTop="1" thickBot="1" x14ac:dyDescent="0.25">
      <c r="A141" s="55" t="s">
        <v>111</v>
      </c>
      <c r="B141" s="55">
        <v>205752</v>
      </c>
      <c r="C141" s="56"/>
      <c r="D141" s="55" t="s">
        <v>60</v>
      </c>
      <c r="E141" s="57" t="s">
        <v>191</v>
      </c>
      <c r="F141" s="55" t="s">
        <v>180</v>
      </c>
      <c r="G141" s="55" t="s">
        <v>181</v>
      </c>
      <c r="H141" s="55" t="s">
        <v>178</v>
      </c>
      <c r="I141" s="55" t="s">
        <v>116</v>
      </c>
      <c r="J141" s="55" t="s">
        <v>94</v>
      </c>
      <c r="K141" s="68"/>
      <c r="L141" s="56" t="s">
        <v>117</v>
      </c>
      <c r="M141" s="55" t="s">
        <v>117</v>
      </c>
      <c r="N141" s="55" t="s">
        <v>117</v>
      </c>
      <c r="O141" s="55" t="s">
        <v>118</v>
      </c>
      <c r="P141" s="55">
        <v>96</v>
      </c>
      <c r="Q141" s="55" t="s">
        <v>119</v>
      </c>
      <c r="R141" s="55" t="s">
        <v>120</v>
      </c>
      <c r="S141" s="68"/>
      <c r="T141" s="55">
        <v>140000</v>
      </c>
      <c r="U141" s="55" t="s">
        <v>121</v>
      </c>
      <c r="V141" s="55" t="s">
        <v>122</v>
      </c>
      <c r="W141" s="55">
        <f t="shared" si="191"/>
        <v>140000</v>
      </c>
      <c r="X141" s="68"/>
      <c r="Y141" s="55" t="str">
        <f t="shared" si="192"/>
        <v>LC50</v>
      </c>
      <c r="Z141" s="55">
        <f>VLOOKUP(Y141,Tables!$C$5:$D$23,2,FALSE)</f>
        <v>5</v>
      </c>
      <c r="AA141" s="55">
        <f t="shared" si="149"/>
        <v>28000</v>
      </c>
      <c r="AB141" s="55" t="str">
        <f t="shared" si="193"/>
        <v>Acute</v>
      </c>
      <c r="AC141" s="55">
        <f>VLOOKUP(AB141,Tables!$C$27:$D$28,2,FALSE)</f>
        <v>2</v>
      </c>
      <c r="AD141" s="55">
        <f t="shared" si="194"/>
        <v>14000</v>
      </c>
      <c r="AE141" s="68"/>
      <c r="AF141" s="69" t="str">
        <f t="shared" si="195"/>
        <v>Lepomis macrochirus</v>
      </c>
      <c r="AG141" s="69" t="str">
        <f t="shared" si="196"/>
        <v>LC50</v>
      </c>
      <c r="AH141" s="70" t="str">
        <f t="shared" si="197"/>
        <v>Acute</v>
      </c>
      <c r="AI141" s="70"/>
      <c r="AJ141" s="69">
        <f>VLOOKUP(SUM(Z141,AC141),Tables!$J$5:$K$12,2,FALSE)</f>
        <v>4</v>
      </c>
      <c r="AK141" s="69" t="str">
        <f t="shared" si="198"/>
        <v>YES!!!</v>
      </c>
      <c r="AL141" s="69" t="str">
        <f t="shared" si="199"/>
        <v>Mortality</v>
      </c>
      <c r="AM141" s="85" t="s">
        <v>75</v>
      </c>
      <c r="AN141" s="71">
        <f t="shared" si="200"/>
        <v>96</v>
      </c>
      <c r="AO141" s="85" t="s">
        <v>76</v>
      </c>
      <c r="AQ141" s="72">
        <f t="shared" si="201"/>
        <v>14000</v>
      </c>
      <c r="AR141" s="69"/>
      <c r="AS141" s="69"/>
      <c r="AT141" s="69"/>
      <c r="AU141" s="73" t="s">
        <v>77</v>
      </c>
      <c r="AX141" s="69"/>
      <c r="AY141" s="69"/>
      <c r="AZ141" s="69"/>
      <c r="BA141" s="69"/>
      <c r="BB141" s="69"/>
      <c r="BC141" s="69"/>
      <c r="BD141" s="69"/>
      <c r="BE141" s="73" t="s">
        <v>77</v>
      </c>
    </row>
    <row r="142" spans="1:57" s="85" customFormat="1" ht="14.25" customHeight="1" thickTop="1" thickBot="1" x14ac:dyDescent="0.25">
      <c r="A142" s="55" t="s">
        <v>111</v>
      </c>
      <c r="B142" s="55">
        <v>205752</v>
      </c>
      <c r="C142" s="56"/>
      <c r="D142" s="55" t="s">
        <v>60</v>
      </c>
      <c r="E142" s="57" t="s">
        <v>191</v>
      </c>
      <c r="F142" s="55" t="s">
        <v>180</v>
      </c>
      <c r="G142" s="55" t="s">
        <v>181</v>
      </c>
      <c r="H142" s="55" t="s">
        <v>178</v>
      </c>
      <c r="I142" s="55" t="s">
        <v>116</v>
      </c>
      <c r="J142" s="55" t="s">
        <v>94</v>
      </c>
      <c r="K142" s="68"/>
      <c r="L142" s="56" t="s">
        <v>117</v>
      </c>
      <c r="M142" s="55" t="s">
        <v>117</v>
      </c>
      <c r="N142" s="55" t="s">
        <v>117</v>
      </c>
      <c r="O142" s="55" t="s">
        <v>118</v>
      </c>
      <c r="P142" s="55">
        <v>96</v>
      </c>
      <c r="Q142" s="55" t="s">
        <v>119</v>
      </c>
      <c r="R142" s="55" t="s">
        <v>120</v>
      </c>
      <c r="S142" s="68"/>
      <c r="T142" s="55">
        <v>140000</v>
      </c>
      <c r="U142" s="55" t="s">
        <v>121</v>
      </c>
      <c r="V142" s="55" t="s">
        <v>122</v>
      </c>
      <c r="W142" s="55">
        <f t="shared" si="191"/>
        <v>140000</v>
      </c>
      <c r="X142" s="68"/>
      <c r="Y142" s="55" t="str">
        <f t="shared" si="192"/>
        <v>LC50</v>
      </c>
      <c r="Z142" s="55">
        <f>VLOOKUP(Y142,Tables!$C$5:$D$23,2,FALSE)</f>
        <v>5</v>
      </c>
      <c r="AA142" s="55">
        <f t="shared" si="149"/>
        <v>28000</v>
      </c>
      <c r="AB142" s="55" t="str">
        <f t="shared" si="193"/>
        <v>Acute</v>
      </c>
      <c r="AC142" s="55">
        <f>VLOOKUP(AB142,Tables!$C$27:$D$28,2,FALSE)</f>
        <v>2</v>
      </c>
      <c r="AD142" s="55">
        <f t="shared" si="194"/>
        <v>14000</v>
      </c>
      <c r="AE142" s="68"/>
      <c r="AF142" s="69" t="str">
        <f t="shared" si="195"/>
        <v>Lepomis macrochirus</v>
      </c>
      <c r="AG142" s="69" t="str">
        <f t="shared" si="196"/>
        <v>LC50</v>
      </c>
      <c r="AH142" s="70" t="str">
        <f t="shared" si="197"/>
        <v>Acute</v>
      </c>
      <c r="AI142" s="70"/>
      <c r="AJ142" s="69">
        <f>VLOOKUP(SUM(Z142,AC142),Tables!$J$5:$K$12,2,FALSE)</f>
        <v>4</v>
      </c>
      <c r="AK142" s="69" t="str">
        <f t="shared" si="198"/>
        <v>YES!!!</v>
      </c>
      <c r="AL142" s="69" t="str">
        <f t="shared" si="199"/>
        <v>Mortality</v>
      </c>
      <c r="AM142" s="85" t="s">
        <v>75</v>
      </c>
      <c r="AN142" s="71">
        <f t="shared" si="200"/>
        <v>96</v>
      </c>
      <c r="AO142" s="85" t="s">
        <v>76</v>
      </c>
      <c r="AQ142" s="72">
        <f t="shared" si="201"/>
        <v>14000</v>
      </c>
      <c r="AR142" s="69"/>
      <c r="AS142" s="69"/>
      <c r="AT142" s="69"/>
      <c r="AU142" s="73" t="s">
        <v>77</v>
      </c>
      <c r="AX142" s="69"/>
      <c r="AY142" s="69"/>
      <c r="AZ142" s="69"/>
      <c r="BA142" s="69"/>
      <c r="BB142" s="69"/>
      <c r="BC142" s="69"/>
      <c r="BD142" s="69"/>
      <c r="BE142" s="73" t="s">
        <v>77</v>
      </c>
    </row>
    <row r="143" spans="1:57" s="85" customFormat="1" ht="14.25" customHeight="1" thickTop="1" thickBot="1" x14ac:dyDescent="0.25">
      <c r="A143" s="55" t="s">
        <v>111</v>
      </c>
      <c r="B143" s="55">
        <v>205752</v>
      </c>
      <c r="C143" s="56"/>
      <c r="D143" s="55" t="s">
        <v>60</v>
      </c>
      <c r="E143" s="57" t="s">
        <v>191</v>
      </c>
      <c r="F143" s="55" t="s">
        <v>180</v>
      </c>
      <c r="G143" s="55" t="s">
        <v>181</v>
      </c>
      <c r="H143" s="55" t="s">
        <v>178</v>
      </c>
      <c r="I143" s="55" t="s">
        <v>116</v>
      </c>
      <c r="J143" s="55" t="s">
        <v>94</v>
      </c>
      <c r="K143" s="68"/>
      <c r="L143" s="56" t="s">
        <v>117</v>
      </c>
      <c r="M143" s="55" t="s">
        <v>117</v>
      </c>
      <c r="N143" s="55" t="s">
        <v>117</v>
      </c>
      <c r="O143" s="55" t="s">
        <v>118</v>
      </c>
      <c r="P143" s="55">
        <v>96</v>
      </c>
      <c r="Q143" s="55" t="s">
        <v>119</v>
      </c>
      <c r="R143" s="55" t="s">
        <v>120</v>
      </c>
      <c r="S143" s="68"/>
      <c r="T143" s="55">
        <v>220000</v>
      </c>
      <c r="U143" s="55" t="s">
        <v>121</v>
      </c>
      <c r="V143" s="55" t="s">
        <v>122</v>
      </c>
      <c r="W143" s="55">
        <f t="shared" si="191"/>
        <v>220000</v>
      </c>
      <c r="X143" s="68"/>
      <c r="Y143" s="55" t="str">
        <f t="shared" si="192"/>
        <v>LC50</v>
      </c>
      <c r="Z143" s="55">
        <f>VLOOKUP(Y143,Tables!$C$5:$D$23,2,FALSE)</f>
        <v>5</v>
      </c>
      <c r="AA143" s="55">
        <f t="shared" si="149"/>
        <v>44000</v>
      </c>
      <c r="AB143" s="55" t="str">
        <f t="shared" si="193"/>
        <v>Acute</v>
      </c>
      <c r="AC143" s="55">
        <f>VLOOKUP(AB143,Tables!$C$27:$D$28,2,FALSE)</f>
        <v>2</v>
      </c>
      <c r="AD143" s="55">
        <f t="shared" si="194"/>
        <v>22000</v>
      </c>
      <c r="AE143" s="68"/>
      <c r="AF143" s="69" t="str">
        <f t="shared" si="195"/>
        <v>Lepomis macrochirus</v>
      </c>
      <c r="AG143" s="69" t="str">
        <f t="shared" si="196"/>
        <v>LC50</v>
      </c>
      <c r="AH143" s="70" t="str">
        <f t="shared" si="197"/>
        <v>Acute</v>
      </c>
      <c r="AI143" s="70"/>
      <c r="AJ143" s="69">
        <f>VLOOKUP(SUM(Z143,AC143),Tables!$J$5:$K$12,2,FALSE)</f>
        <v>4</v>
      </c>
      <c r="AK143" s="69" t="str">
        <f t="shared" si="198"/>
        <v>YES!!!</v>
      </c>
      <c r="AL143" s="69" t="str">
        <f t="shared" si="199"/>
        <v>Mortality</v>
      </c>
      <c r="AM143" s="85" t="s">
        <v>75</v>
      </c>
      <c r="AN143" s="71">
        <f t="shared" si="200"/>
        <v>96</v>
      </c>
      <c r="AO143" s="85" t="s">
        <v>76</v>
      </c>
      <c r="AQ143" s="72">
        <f t="shared" si="201"/>
        <v>22000</v>
      </c>
      <c r="AR143" s="69"/>
      <c r="AS143" s="69"/>
      <c r="AT143" s="69"/>
      <c r="AU143" s="73" t="s">
        <v>77</v>
      </c>
      <c r="AX143" s="69"/>
      <c r="AY143" s="69"/>
      <c r="AZ143" s="69"/>
      <c r="BA143" s="69"/>
      <c r="BB143" s="69"/>
      <c r="BC143" s="69"/>
      <c r="BD143" s="69"/>
      <c r="BE143" s="73" t="s">
        <v>77</v>
      </c>
    </row>
    <row r="144" spans="1:57" s="85" customFormat="1" ht="14.25" customHeight="1" thickTop="1" thickBot="1" x14ac:dyDescent="0.25">
      <c r="A144" s="55" t="s">
        <v>111</v>
      </c>
      <c r="B144" s="55">
        <v>200344</v>
      </c>
      <c r="C144" s="56"/>
      <c r="D144" s="55" t="s">
        <v>60</v>
      </c>
      <c r="E144" s="57" t="s">
        <v>191</v>
      </c>
      <c r="F144" s="55" t="s">
        <v>180</v>
      </c>
      <c r="G144" s="55" t="s">
        <v>181</v>
      </c>
      <c r="H144" s="55" t="s">
        <v>178</v>
      </c>
      <c r="I144" s="55" t="s">
        <v>116</v>
      </c>
      <c r="J144" s="55" t="s">
        <v>94</v>
      </c>
      <c r="K144" s="68"/>
      <c r="L144" s="56" t="s">
        <v>117</v>
      </c>
      <c r="M144" s="55" t="s">
        <v>117</v>
      </c>
      <c r="N144" s="55" t="s">
        <v>117</v>
      </c>
      <c r="O144" s="55" t="s">
        <v>118</v>
      </c>
      <c r="P144" s="55">
        <v>96</v>
      </c>
      <c r="Q144" s="55" t="s">
        <v>119</v>
      </c>
      <c r="R144" s="55" t="s">
        <v>120</v>
      </c>
      <c r="S144" s="68"/>
      <c r="T144" s="55">
        <v>120000</v>
      </c>
      <c r="U144" s="55" t="s">
        <v>121</v>
      </c>
      <c r="V144" s="55" t="s">
        <v>122</v>
      </c>
      <c r="W144" s="55">
        <f t="shared" si="191"/>
        <v>120000</v>
      </c>
      <c r="X144" s="68"/>
      <c r="Y144" s="55" t="str">
        <f t="shared" si="192"/>
        <v>LC50</v>
      </c>
      <c r="Z144" s="55">
        <f>VLOOKUP(Y144,Tables!$C$5:$D$23,2,FALSE)</f>
        <v>5</v>
      </c>
      <c r="AA144" s="55">
        <f t="shared" si="149"/>
        <v>24000</v>
      </c>
      <c r="AB144" s="55" t="str">
        <f t="shared" si="193"/>
        <v>Acute</v>
      </c>
      <c r="AC144" s="55">
        <f>VLOOKUP(AB144,Tables!$C$27:$D$28,2,FALSE)</f>
        <v>2</v>
      </c>
      <c r="AD144" s="55">
        <f t="shared" si="194"/>
        <v>12000</v>
      </c>
      <c r="AE144" s="68"/>
      <c r="AF144" s="69" t="str">
        <f t="shared" si="195"/>
        <v>Lepomis macrochirus</v>
      </c>
      <c r="AG144" s="69" t="str">
        <f t="shared" si="196"/>
        <v>LC50</v>
      </c>
      <c r="AH144" s="70" t="str">
        <f t="shared" si="197"/>
        <v>Acute</v>
      </c>
      <c r="AI144" s="70"/>
      <c r="AJ144" s="69">
        <f>VLOOKUP(SUM(Z144,AC144),Tables!$J$5:$K$12,2,FALSE)</f>
        <v>4</v>
      </c>
      <c r="AK144" s="69" t="str">
        <f t="shared" si="198"/>
        <v>YES!!!</v>
      </c>
      <c r="AL144" s="69" t="str">
        <f t="shared" si="199"/>
        <v>Mortality</v>
      </c>
      <c r="AM144" s="85" t="s">
        <v>75</v>
      </c>
      <c r="AN144" s="71">
        <f t="shared" si="200"/>
        <v>96</v>
      </c>
      <c r="AO144" s="85" t="s">
        <v>76</v>
      </c>
      <c r="AQ144" s="72">
        <f t="shared" si="201"/>
        <v>12000</v>
      </c>
      <c r="AR144" s="69"/>
      <c r="AS144" s="69"/>
      <c r="AT144" s="69"/>
      <c r="AU144" s="73" t="s">
        <v>77</v>
      </c>
      <c r="AX144" s="69"/>
      <c r="AY144" s="69"/>
      <c r="AZ144" s="69"/>
      <c r="BA144" s="69"/>
      <c r="BB144" s="69"/>
      <c r="BC144" s="69"/>
      <c r="BD144" s="69"/>
      <c r="BE144" s="73" t="s">
        <v>77</v>
      </c>
    </row>
    <row r="145" spans="1:74" s="85" customFormat="1" ht="14.25" customHeight="1" thickTop="1" thickBot="1" x14ac:dyDescent="0.25">
      <c r="A145" s="55" t="s">
        <v>111</v>
      </c>
      <c r="B145" s="55">
        <v>200344</v>
      </c>
      <c r="C145" s="56"/>
      <c r="D145" s="55" t="s">
        <v>60</v>
      </c>
      <c r="E145" s="57" t="s">
        <v>191</v>
      </c>
      <c r="F145" s="55" t="s">
        <v>180</v>
      </c>
      <c r="G145" s="55" t="s">
        <v>181</v>
      </c>
      <c r="H145" s="55" t="s">
        <v>178</v>
      </c>
      <c r="I145" s="55" t="s">
        <v>116</v>
      </c>
      <c r="J145" s="55" t="s">
        <v>94</v>
      </c>
      <c r="K145" s="68"/>
      <c r="L145" s="56" t="s">
        <v>117</v>
      </c>
      <c r="M145" s="55" t="s">
        <v>117</v>
      </c>
      <c r="N145" s="55" t="s">
        <v>117</v>
      </c>
      <c r="O145" s="55" t="s">
        <v>118</v>
      </c>
      <c r="P145" s="55">
        <v>96</v>
      </c>
      <c r="Q145" s="55" t="s">
        <v>119</v>
      </c>
      <c r="R145" s="55" t="s">
        <v>120</v>
      </c>
      <c r="S145" s="68"/>
      <c r="T145" s="55">
        <v>830800</v>
      </c>
      <c r="U145" s="55" t="s">
        <v>121</v>
      </c>
      <c r="V145" s="55" t="s">
        <v>122</v>
      </c>
      <c r="W145" s="55">
        <f t="shared" si="191"/>
        <v>830800</v>
      </c>
      <c r="X145" s="68"/>
      <c r="Y145" s="55" t="str">
        <f t="shared" si="192"/>
        <v>LC50</v>
      </c>
      <c r="Z145" s="55">
        <f>VLOOKUP(Y145,Tables!$C$5:$D$23,2,FALSE)</f>
        <v>5</v>
      </c>
      <c r="AA145" s="55">
        <f t="shared" si="149"/>
        <v>166160</v>
      </c>
      <c r="AB145" s="55" t="str">
        <f t="shared" si="193"/>
        <v>Acute</v>
      </c>
      <c r="AC145" s="55">
        <f>VLOOKUP(AB145,Tables!$C$27:$D$28,2,FALSE)</f>
        <v>2</v>
      </c>
      <c r="AD145" s="55">
        <f t="shared" si="194"/>
        <v>83080</v>
      </c>
      <c r="AE145" s="68"/>
      <c r="AF145" s="69" t="str">
        <f t="shared" si="195"/>
        <v>Lepomis macrochirus</v>
      </c>
      <c r="AG145" s="69" t="str">
        <f t="shared" si="196"/>
        <v>LC50</v>
      </c>
      <c r="AH145" s="70" t="str">
        <f t="shared" si="197"/>
        <v>Acute</v>
      </c>
      <c r="AI145" s="70"/>
      <c r="AJ145" s="69">
        <f>VLOOKUP(SUM(Z145,AC145),Tables!$J$5:$K$12,2,FALSE)</f>
        <v>4</v>
      </c>
      <c r="AK145" s="69" t="str">
        <f t="shared" si="198"/>
        <v>YES!!!</v>
      </c>
      <c r="AL145" s="69" t="str">
        <f t="shared" si="199"/>
        <v>Mortality</v>
      </c>
      <c r="AM145" s="85" t="s">
        <v>75</v>
      </c>
      <c r="AN145" s="71">
        <f t="shared" si="200"/>
        <v>96</v>
      </c>
      <c r="AO145" s="85" t="s">
        <v>76</v>
      </c>
      <c r="AQ145" s="72">
        <f t="shared" si="201"/>
        <v>83080</v>
      </c>
      <c r="AR145" s="69"/>
      <c r="AS145" s="69"/>
      <c r="AT145" s="69"/>
      <c r="AU145" s="73" t="s">
        <v>77</v>
      </c>
      <c r="AX145" s="69"/>
      <c r="AY145" s="69"/>
      <c r="AZ145" s="69"/>
      <c r="BA145" s="69"/>
      <c r="BB145" s="69"/>
      <c r="BC145" s="69"/>
      <c r="BD145" s="69"/>
      <c r="BE145" s="73" t="s">
        <v>77</v>
      </c>
    </row>
    <row r="146" spans="1:74" s="85" customFormat="1" ht="14.25" customHeight="1" thickTop="1" thickBot="1" x14ac:dyDescent="0.25">
      <c r="A146" s="55" t="s">
        <v>111</v>
      </c>
      <c r="B146" s="55">
        <v>200344</v>
      </c>
      <c r="C146" s="56"/>
      <c r="D146" s="55" t="s">
        <v>60</v>
      </c>
      <c r="E146" s="57" t="s">
        <v>191</v>
      </c>
      <c r="F146" s="55" t="s">
        <v>180</v>
      </c>
      <c r="G146" s="55" t="s">
        <v>181</v>
      </c>
      <c r="H146" s="55" t="s">
        <v>178</v>
      </c>
      <c r="I146" s="55" t="s">
        <v>116</v>
      </c>
      <c r="J146" s="55" t="s">
        <v>94</v>
      </c>
      <c r="K146" s="68"/>
      <c r="L146" s="56" t="s">
        <v>117</v>
      </c>
      <c r="M146" s="55" t="s">
        <v>117</v>
      </c>
      <c r="N146" s="55" t="s">
        <v>117</v>
      </c>
      <c r="O146" s="55" t="s">
        <v>118</v>
      </c>
      <c r="P146" s="55">
        <v>96</v>
      </c>
      <c r="Q146" s="55" t="s">
        <v>119</v>
      </c>
      <c r="R146" s="55" t="s">
        <v>120</v>
      </c>
      <c r="S146" s="68"/>
      <c r="T146" s="55">
        <v>140000</v>
      </c>
      <c r="U146" s="55" t="s">
        <v>121</v>
      </c>
      <c r="V146" s="55" t="s">
        <v>122</v>
      </c>
      <c r="W146" s="55">
        <f t="shared" si="191"/>
        <v>140000</v>
      </c>
      <c r="X146" s="68"/>
      <c r="Y146" s="55" t="str">
        <f t="shared" si="192"/>
        <v>LC50</v>
      </c>
      <c r="Z146" s="55">
        <f>VLOOKUP(Y146,Tables!$C$5:$D$23,2,FALSE)</f>
        <v>5</v>
      </c>
      <c r="AA146" s="55">
        <f t="shared" si="149"/>
        <v>28000</v>
      </c>
      <c r="AB146" s="55" t="str">
        <f t="shared" si="193"/>
        <v>Acute</v>
      </c>
      <c r="AC146" s="55">
        <f>VLOOKUP(AB146,Tables!$C$27:$D$28,2,FALSE)</f>
        <v>2</v>
      </c>
      <c r="AD146" s="55">
        <f t="shared" si="194"/>
        <v>14000</v>
      </c>
      <c r="AE146" s="68"/>
      <c r="AF146" s="69" t="str">
        <f t="shared" si="195"/>
        <v>Lepomis macrochirus</v>
      </c>
      <c r="AG146" s="69" t="str">
        <f t="shared" si="196"/>
        <v>LC50</v>
      </c>
      <c r="AH146" s="70" t="str">
        <f t="shared" si="197"/>
        <v>Acute</v>
      </c>
      <c r="AI146" s="70"/>
      <c r="AJ146" s="69">
        <f>VLOOKUP(SUM(Z146,AC146),Tables!$J$5:$K$12,2,FALSE)</f>
        <v>4</v>
      </c>
      <c r="AK146" s="69" t="str">
        <f t="shared" si="198"/>
        <v>YES!!!</v>
      </c>
      <c r="AL146" s="69" t="str">
        <f t="shared" si="199"/>
        <v>Mortality</v>
      </c>
      <c r="AM146" s="85" t="s">
        <v>75</v>
      </c>
      <c r="AN146" s="71">
        <f t="shared" si="200"/>
        <v>96</v>
      </c>
      <c r="AO146" s="85" t="s">
        <v>76</v>
      </c>
      <c r="AQ146" s="72">
        <f t="shared" si="201"/>
        <v>14000</v>
      </c>
      <c r="AR146" s="69"/>
      <c r="AS146" s="69"/>
      <c r="AT146" s="69"/>
      <c r="AU146" s="73" t="s">
        <v>77</v>
      </c>
      <c r="AX146" s="69"/>
      <c r="AY146" s="69"/>
      <c r="AZ146" s="69"/>
      <c r="BA146" s="69"/>
      <c r="BB146" s="69"/>
      <c r="BC146" s="69"/>
      <c r="BD146" s="69"/>
      <c r="BE146" s="73" t="s">
        <v>77</v>
      </c>
    </row>
    <row r="147" spans="1:74" s="85" customFormat="1" ht="14.25" customHeight="1" thickTop="1" thickBot="1" x14ac:dyDescent="0.25">
      <c r="A147" s="55">
        <v>13702</v>
      </c>
      <c r="B147" s="55" t="s">
        <v>359</v>
      </c>
      <c r="C147" s="56"/>
      <c r="D147" s="55" t="s">
        <v>60</v>
      </c>
      <c r="E147" s="57" t="s">
        <v>191</v>
      </c>
      <c r="F147" s="55" t="s">
        <v>180</v>
      </c>
      <c r="G147" s="55" t="s">
        <v>181</v>
      </c>
      <c r="H147" s="55" t="s">
        <v>178</v>
      </c>
      <c r="I147" s="55" t="s">
        <v>116</v>
      </c>
      <c r="J147" s="55" t="s">
        <v>94</v>
      </c>
      <c r="K147" s="68"/>
      <c r="L147" s="56" t="s">
        <v>117</v>
      </c>
      <c r="M147" s="55" t="s">
        <v>117</v>
      </c>
      <c r="N147" s="55" t="s">
        <v>117</v>
      </c>
      <c r="O147" s="55" t="s">
        <v>103</v>
      </c>
      <c r="P147" s="55">
        <v>96</v>
      </c>
      <c r="Q147" s="55" t="s">
        <v>119</v>
      </c>
      <c r="R147" s="55" t="s">
        <v>120</v>
      </c>
      <c r="S147" s="68"/>
      <c r="T147" s="58">
        <v>32</v>
      </c>
      <c r="U147" s="55" t="s">
        <v>97</v>
      </c>
      <c r="V147" s="55" t="s">
        <v>74</v>
      </c>
      <c r="W147" s="55">
        <f t="shared" ref="W147" si="209">T147*V147</f>
        <v>32000</v>
      </c>
      <c r="X147" s="68"/>
      <c r="Y147" s="55" t="str">
        <f t="shared" ref="Y147" si="210">O147</f>
        <v>NOEL</v>
      </c>
      <c r="Z147" s="55">
        <f>VLOOKUP(Y147,Tables!$C$5:$D$23,2,FALSE)</f>
        <v>1</v>
      </c>
      <c r="AA147" s="55">
        <f t="shared" ref="AA147" si="211">W147/Z147</f>
        <v>32000</v>
      </c>
      <c r="AB147" s="55" t="str">
        <f t="shared" ref="AB147" si="212">R147</f>
        <v>Acute</v>
      </c>
      <c r="AC147" s="55">
        <f>VLOOKUP(AB147,Tables!$C$27:$D$28,2,FALSE)</f>
        <v>2</v>
      </c>
      <c r="AD147" s="55">
        <f t="shared" ref="AD147" si="213">AA147/AC147</f>
        <v>16000</v>
      </c>
      <c r="AE147" s="68"/>
      <c r="AF147" s="69" t="str">
        <f t="shared" ref="AF147" si="214">E147</f>
        <v>Lepomis macrochirus</v>
      </c>
      <c r="AG147" s="69" t="str">
        <f t="shared" ref="AG147" si="215">Y147</f>
        <v>NOEL</v>
      </c>
      <c r="AH147" s="70" t="str">
        <f t="shared" ref="AH147" si="216">R147</f>
        <v>Acute</v>
      </c>
      <c r="AI147" s="70"/>
      <c r="AJ147" s="69" t="str">
        <f>VLOOKUP(SUM(Z147,AC147),Tables!$J$5:$K$12,2,FALSE)</f>
        <v>Do Not Use</v>
      </c>
      <c r="AK147" s="69" t="str">
        <f t="shared" si="198"/>
        <v>Reject</v>
      </c>
      <c r="AL147" s="69"/>
      <c r="AN147" s="71"/>
      <c r="AQ147" s="72"/>
      <c r="AR147" s="69"/>
      <c r="AS147" s="69"/>
      <c r="AT147" s="69"/>
      <c r="AU147" s="73" t="s">
        <v>77</v>
      </c>
      <c r="AX147" s="69"/>
      <c r="AY147" s="69"/>
      <c r="AZ147" s="69"/>
      <c r="BA147" s="69"/>
      <c r="BB147" s="69"/>
      <c r="BC147" s="69"/>
      <c r="BD147" s="69"/>
      <c r="BE147" s="73" t="s">
        <v>77</v>
      </c>
    </row>
    <row r="148" spans="1:74" s="85" customFormat="1" ht="14.25" customHeight="1" thickTop="1" thickBot="1" x14ac:dyDescent="0.25">
      <c r="A148" s="55">
        <v>13702</v>
      </c>
      <c r="B148" s="55" t="s">
        <v>359</v>
      </c>
      <c r="C148" s="56"/>
      <c r="D148" s="55" t="s">
        <v>60</v>
      </c>
      <c r="E148" s="57" t="s">
        <v>191</v>
      </c>
      <c r="F148" s="55" t="s">
        <v>180</v>
      </c>
      <c r="G148" s="55" t="s">
        <v>181</v>
      </c>
      <c r="H148" s="55" t="s">
        <v>178</v>
      </c>
      <c r="I148" s="55" t="s">
        <v>116</v>
      </c>
      <c r="J148" s="55" t="s">
        <v>94</v>
      </c>
      <c r="K148" s="68"/>
      <c r="L148" s="56" t="s">
        <v>117</v>
      </c>
      <c r="M148" s="55" t="s">
        <v>117</v>
      </c>
      <c r="N148" s="55" t="s">
        <v>117</v>
      </c>
      <c r="O148" s="55" t="s">
        <v>118</v>
      </c>
      <c r="P148" s="55">
        <v>96</v>
      </c>
      <c r="Q148" s="55" t="s">
        <v>119</v>
      </c>
      <c r="R148" s="55" t="s">
        <v>120</v>
      </c>
      <c r="S148" s="68"/>
      <c r="T148" s="58">
        <v>45</v>
      </c>
      <c r="U148" s="55" t="s">
        <v>97</v>
      </c>
      <c r="V148" s="55" t="s">
        <v>74</v>
      </c>
      <c r="W148" s="55">
        <f t="shared" si="191"/>
        <v>45000</v>
      </c>
      <c r="X148" s="68"/>
      <c r="Y148" s="55" t="str">
        <f t="shared" si="192"/>
        <v>LC50</v>
      </c>
      <c r="Z148" s="55">
        <f>VLOOKUP(Y148,Tables!$C$5:$D$23,2,FALSE)</f>
        <v>5</v>
      </c>
      <c r="AA148" s="55">
        <f t="shared" si="149"/>
        <v>9000</v>
      </c>
      <c r="AB148" s="55" t="str">
        <f t="shared" si="193"/>
        <v>Acute</v>
      </c>
      <c r="AC148" s="55">
        <f>VLOOKUP(AB148,Tables!$C$27:$D$28,2,FALSE)</f>
        <v>2</v>
      </c>
      <c r="AD148" s="55">
        <f t="shared" si="194"/>
        <v>4500</v>
      </c>
      <c r="AE148" s="68"/>
      <c r="AF148" s="69" t="str">
        <f t="shared" si="195"/>
        <v>Lepomis macrochirus</v>
      </c>
      <c r="AG148" s="69" t="str">
        <f t="shared" si="196"/>
        <v>LC50</v>
      </c>
      <c r="AH148" s="70" t="str">
        <f t="shared" si="197"/>
        <v>Acute</v>
      </c>
      <c r="AI148" s="70"/>
      <c r="AJ148" s="69">
        <f>VLOOKUP(SUM(Z148,AC148),Tables!$J$5:$K$12,2,FALSE)</f>
        <v>4</v>
      </c>
      <c r="AK148" s="69" t="str">
        <f t="shared" si="198"/>
        <v>YES!!!</v>
      </c>
      <c r="AL148" s="69" t="str">
        <f t="shared" ref="AL148" si="217">N148</f>
        <v>Mortality</v>
      </c>
      <c r="AM148" s="85" t="s">
        <v>75</v>
      </c>
      <c r="AN148" s="71">
        <f t="shared" ref="AN148" si="218">P148</f>
        <v>96</v>
      </c>
      <c r="AO148" s="85" t="s">
        <v>76</v>
      </c>
      <c r="AQ148" s="72">
        <f t="shared" ref="AQ148" si="219">AD148</f>
        <v>4500</v>
      </c>
      <c r="AU148" s="73" t="s">
        <v>77</v>
      </c>
      <c r="BE148" s="73" t="s">
        <v>77</v>
      </c>
    </row>
    <row r="149" spans="1:74" s="85" customFormat="1" ht="14.25" customHeight="1" thickTop="1" thickBot="1" x14ac:dyDescent="0.25">
      <c r="A149" s="55">
        <v>2005</v>
      </c>
      <c r="B149" s="55" t="s">
        <v>360</v>
      </c>
      <c r="C149" s="56"/>
      <c r="D149" s="55" t="s">
        <v>60</v>
      </c>
      <c r="E149" s="57" t="s">
        <v>191</v>
      </c>
      <c r="F149" s="55" t="s">
        <v>180</v>
      </c>
      <c r="G149" s="55" t="s">
        <v>181</v>
      </c>
      <c r="H149" s="55" t="s">
        <v>178</v>
      </c>
      <c r="I149" s="55" t="s">
        <v>116</v>
      </c>
      <c r="J149" s="55" t="s">
        <v>167</v>
      </c>
      <c r="K149" s="68"/>
      <c r="L149" s="56" t="s">
        <v>117</v>
      </c>
      <c r="M149" s="55" t="s">
        <v>117</v>
      </c>
      <c r="N149" s="55" t="s">
        <v>117</v>
      </c>
      <c r="O149" s="55" t="s">
        <v>103</v>
      </c>
      <c r="P149" s="55">
        <v>96</v>
      </c>
      <c r="Q149" s="55" t="s">
        <v>119</v>
      </c>
      <c r="R149" s="55" t="s">
        <v>120</v>
      </c>
      <c r="S149" s="68"/>
      <c r="T149" s="58">
        <v>100</v>
      </c>
      <c r="U149" s="55" t="s">
        <v>97</v>
      </c>
      <c r="V149" s="55" t="s">
        <v>74</v>
      </c>
      <c r="W149" s="55">
        <f t="shared" ref="W149" si="220">T149*V149</f>
        <v>100000</v>
      </c>
      <c r="X149" s="68"/>
      <c r="Y149" s="55" t="str">
        <f t="shared" ref="Y149" si="221">O149</f>
        <v>NOEL</v>
      </c>
      <c r="Z149" s="55">
        <f>VLOOKUP(Y149,Tables!$C$5:$D$23,2,FALSE)</f>
        <v>1</v>
      </c>
      <c r="AA149" s="55">
        <f t="shared" ref="AA149" si="222">W149/Z149</f>
        <v>100000</v>
      </c>
      <c r="AB149" s="55" t="str">
        <f t="shared" ref="AB149" si="223">R149</f>
        <v>Acute</v>
      </c>
      <c r="AC149" s="55">
        <f>VLOOKUP(AB149,Tables!$C$27:$D$28,2,FALSE)</f>
        <v>2</v>
      </c>
      <c r="AD149" s="55">
        <f t="shared" ref="AD149" si="224">AA149/AC149</f>
        <v>50000</v>
      </c>
      <c r="AE149" s="68"/>
      <c r="AF149" s="69" t="str">
        <f t="shared" ref="AF149" si="225">E149</f>
        <v>Lepomis macrochirus</v>
      </c>
      <c r="AG149" s="69" t="str">
        <f t="shared" ref="AG149" si="226">Y149</f>
        <v>NOEL</v>
      </c>
      <c r="AH149" s="70" t="str">
        <f t="shared" ref="AH149" si="227">R149</f>
        <v>Acute</v>
      </c>
      <c r="AJ149" s="69" t="str">
        <f>VLOOKUP(SUM(Z149,AC149),Tables!$J$5:$K$12,2,FALSE)</f>
        <v>Do Not Use</v>
      </c>
      <c r="AK149" s="69" t="str">
        <f t="shared" si="198"/>
        <v>Reject</v>
      </c>
      <c r="AL149" s="69"/>
      <c r="AN149" s="71"/>
      <c r="AQ149" s="72"/>
      <c r="AU149" s="73" t="s">
        <v>77</v>
      </c>
      <c r="BE149" s="73" t="s">
        <v>77</v>
      </c>
    </row>
    <row r="150" spans="1:74" s="85" customFormat="1" ht="14.25" customHeight="1" thickTop="1" thickBot="1" x14ac:dyDescent="0.25">
      <c r="A150" s="76"/>
      <c r="B150" s="76"/>
      <c r="C150" s="77"/>
      <c r="D150" s="78"/>
      <c r="E150" s="79"/>
      <c r="F150" s="78"/>
      <c r="G150" s="78"/>
      <c r="H150" s="76"/>
      <c r="I150" s="76"/>
      <c r="J150" s="76"/>
      <c r="K150" s="68"/>
      <c r="L150" s="77"/>
      <c r="M150" s="76"/>
      <c r="N150" s="76"/>
      <c r="O150" s="76"/>
      <c r="P150" s="76"/>
      <c r="Q150" s="76"/>
      <c r="R150" s="76"/>
      <c r="S150" s="68"/>
      <c r="T150" s="76"/>
      <c r="U150" s="76"/>
      <c r="V150" s="76"/>
      <c r="W150" s="76"/>
      <c r="X150" s="68"/>
      <c r="Y150" s="68"/>
      <c r="Z150" s="68"/>
      <c r="AA150" s="68"/>
      <c r="AB150" s="68"/>
      <c r="AC150" s="68"/>
      <c r="AD150" s="68"/>
      <c r="AE150" s="68"/>
      <c r="AF150" s="93"/>
      <c r="AG150" s="80"/>
      <c r="AH150" s="80"/>
      <c r="AI150" s="80"/>
      <c r="AJ150" s="80"/>
      <c r="AK150" s="80"/>
      <c r="AL150" s="80"/>
      <c r="AM150" s="80"/>
      <c r="AN150" s="68"/>
      <c r="AO150" s="80"/>
      <c r="AP150" s="80"/>
      <c r="AQ150" s="68"/>
      <c r="AR150" s="80"/>
      <c r="AS150" s="80"/>
      <c r="AT150" s="80"/>
      <c r="AU150" s="80"/>
      <c r="AV150" s="81"/>
      <c r="AW150" s="81"/>
      <c r="AX150" s="82"/>
      <c r="AY150" s="80"/>
      <c r="AZ150" s="80"/>
      <c r="BA150" s="80"/>
      <c r="BB150" s="80"/>
      <c r="BC150" s="80"/>
      <c r="BD150" s="83"/>
      <c r="BE150" s="80"/>
    </row>
    <row r="151" spans="1:74" s="85" customFormat="1" ht="14.25" customHeight="1" thickTop="1" thickBot="1" x14ac:dyDescent="0.25">
      <c r="A151" s="55">
        <v>871</v>
      </c>
      <c r="B151" s="55" t="s">
        <v>361</v>
      </c>
      <c r="C151" s="56"/>
      <c r="D151" s="55" t="s">
        <v>60</v>
      </c>
      <c r="E151" s="57" t="s">
        <v>129</v>
      </c>
      <c r="F151" s="55" t="s">
        <v>62</v>
      </c>
      <c r="G151" s="55" t="s">
        <v>63</v>
      </c>
      <c r="H151" s="55" t="s">
        <v>64</v>
      </c>
      <c r="I151" s="55" t="s">
        <v>65</v>
      </c>
      <c r="J151" s="55" t="s">
        <v>66</v>
      </c>
      <c r="K151" s="68"/>
      <c r="L151" s="56" t="s">
        <v>67</v>
      </c>
      <c r="M151" s="55" t="s">
        <v>68</v>
      </c>
      <c r="N151" s="55" t="s">
        <v>69</v>
      </c>
      <c r="O151" s="55" t="s">
        <v>70</v>
      </c>
      <c r="P151" s="55">
        <v>21</v>
      </c>
      <c r="Q151" s="55" t="s">
        <v>71</v>
      </c>
      <c r="R151" s="55" t="s">
        <v>72</v>
      </c>
      <c r="S151" s="68"/>
      <c r="T151" s="55">
        <v>246.6</v>
      </c>
      <c r="U151" s="55" t="s">
        <v>73</v>
      </c>
      <c r="V151" s="55" t="s">
        <v>74</v>
      </c>
      <c r="W151" s="55">
        <f>T151*V151</f>
        <v>246600</v>
      </c>
      <c r="X151" s="68"/>
      <c r="Y151" s="55" t="str">
        <f>O151</f>
        <v>EC50</v>
      </c>
      <c r="Z151" s="55">
        <f>VLOOKUP(Y151,Tables!$C$5:$D$23,2,FALSE)</f>
        <v>5</v>
      </c>
      <c r="AA151" s="55">
        <f t="shared" si="149"/>
        <v>49320</v>
      </c>
      <c r="AB151" s="55" t="str">
        <f>R151</f>
        <v>Chronic</v>
      </c>
      <c r="AC151" s="55">
        <f>VLOOKUP(AB151,Tables!$C$27:$D$28,2,FALSE)</f>
        <v>1</v>
      </c>
      <c r="AD151" s="55">
        <f>AA151/AC151</f>
        <v>49320</v>
      </c>
      <c r="AE151" s="68"/>
      <c r="AF151" s="69" t="str">
        <f>E151</f>
        <v>Leptolyngbya boryana</v>
      </c>
      <c r="AG151" s="69" t="str">
        <f>Y151</f>
        <v>EC50</v>
      </c>
      <c r="AH151" s="70" t="str">
        <f>R151</f>
        <v>Chronic</v>
      </c>
      <c r="AI151" s="70"/>
      <c r="AJ151" s="69">
        <f>VLOOKUP(SUM(Z151,AC151),Tables!$J$5:$K$12,2,FALSE)</f>
        <v>2</v>
      </c>
      <c r="AK151" s="69" t="str">
        <f>IF(AJ151:AJ153=MIN($AJ$151),"YES!!!","Reject")</f>
        <v>YES!!!</v>
      </c>
      <c r="AL151" s="69" t="str">
        <f>N151</f>
        <v>Total chlorophyll</v>
      </c>
      <c r="AM151" s="85" t="s">
        <v>75</v>
      </c>
      <c r="AN151" s="72">
        <f>P151</f>
        <v>21</v>
      </c>
      <c r="AO151" s="85" t="s">
        <v>76</v>
      </c>
      <c r="AQ151" s="72">
        <f>AD151</f>
        <v>49320</v>
      </c>
      <c r="AR151" s="69">
        <f>GEOMEAN(AQ151:AQ153)</f>
        <v>4159.9263423841776</v>
      </c>
      <c r="AS151" s="69">
        <f>MIN(AR151:AR153)</f>
        <v>4159.9263423841776</v>
      </c>
      <c r="AT151" s="69">
        <f>MIN(AS151:AS153)</f>
        <v>4159.9263423841776</v>
      </c>
      <c r="AU151" s="73" t="s">
        <v>77</v>
      </c>
      <c r="AX151" s="69" t="str">
        <f>H151</f>
        <v>Microalgae</v>
      </c>
      <c r="AY151" s="69" t="str">
        <f>E151</f>
        <v>Leptolyngbya boryana</v>
      </c>
      <c r="AZ151" s="69" t="str">
        <f>F151</f>
        <v>Cyanobacteria</v>
      </c>
      <c r="BA151" s="69" t="str">
        <f>G151</f>
        <v>Cyanophyceae</v>
      </c>
      <c r="BB151" s="69" t="str">
        <f>I151</f>
        <v>Phototroph</v>
      </c>
      <c r="BC151" s="69">
        <f>AJ151</f>
        <v>2</v>
      </c>
      <c r="BD151" s="69">
        <f>AT151</f>
        <v>4159.9263423841776</v>
      </c>
      <c r="BE151" s="73" t="s">
        <v>77</v>
      </c>
    </row>
    <row r="152" spans="1:74" s="85" customFormat="1" ht="14.25" customHeight="1" thickTop="1" thickBot="1" x14ac:dyDescent="0.25">
      <c r="A152" s="55" t="s">
        <v>58</v>
      </c>
      <c r="B152" s="55" t="s">
        <v>362</v>
      </c>
      <c r="C152" s="56"/>
      <c r="D152" s="55" t="s">
        <v>60</v>
      </c>
      <c r="E152" s="57" t="s">
        <v>129</v>
      </c>
      <c r="F152" s="55" t="s">
        <v>62</v>
      </c>
      <c r="G152" s="55" t="s">
        <v>63</v>
      </c>
      <c r="H152" s="55" t="s">
        <v>64</v>
      </c>
      <c r="I152" s="55" t="s">
        <v>65</v>
      </c>
      <c r="J152" s="55" t="s">
        <v>82</v>
      </c>
      <c r="K152" s="68"/>
      <c r="L152" s="56" t="s">
        <v>67</v>
      </c>
      <c r="M152" s="55" t="s">
        <v>68</v>
      </c>
      <c r="N152" s="55" t="s">
        <v>69</v>
      </c>
      <c r="O152" s="55" t="s">
        <v>70</v>
      </c>
      <c r="P152" s="55">
        <v>21</v>
      </c>
      <c r="Q152" s="55" t="s">
        <v>71</v>
      </c>
      <c r="R152" s="55" t="s">
        <v>72</v>
      </c>
      <c r="S152" s="68"/>
      <c r="T152" s="55">
        <v>4.0999999999999996</v>
      </c>
      <c r="U152" s="55" t="s">
        <v>73</v>
      </c>
      <c r="V152" s="55" t="s">
        <v>74</v>
      </c>
      <c r="W152" s="55">
        <f t="shared" ref="W152:W153" si="228">T152*V152</f>
        <v>4100</v>
      </c>
      <c r="X152" s="68"/>
      <c r="Y152" s="55" t="str">
        <f t="shared" ref="Y152:Y153" si="229">O152</f>
        <v>EC50</v>
      </c>
      <c r="Z152" s="55">
        <f>VLOOKUP(Y152,Tables!$C$5:$D$23,2,FALSE)</f>
        <v>5</v>
      </c>
      <c r="AA152" s="55">
        <f t="shared" si="149"/>
        <v>820</v>
      </c>
      <c r="AB152" s="55" t="str">
        <f t="shared" ref="AB152:AB153" si="230">R152</f>
        <v>Chronic</v>
      </c>
      <c r="AC152" s="55">
        <f>VLOOKUP(AB152,Tables!$C$27:$D$28,2,FALSE)</f>
        <v>1</v>
      </c>
      <c r="AD152" s="55">
        <f t="shared" ref="AD152:AD153" si="231">AA152/AC152</f>
        <v>820</v>
      </c>
      <c r="AE152" s="68"/>
      <c r="AF152" s="69" t="str">
        <f t="shared" ref="AF152:AF153" si="232">E152</f>
        <v>Leptolyngbya boryana</v>
      </c>
      <c r="AG152" s="69" t="str">
        <f t="shared" ref="AG152:AG153" si="233">Y152</f>
        <v>EC50</v>
      </c>
      <c r="AH152" s="70" t="str">
        <f t="shared" ref="AH152:AH153" si="234">R152</f>
        <v>Chronic</v>
      </c>
      <c r="AI152" s="70"/>
      <c r="AJ152" s="69">
        <f>VLOOKUP(SUM(Z152,AC152),Tables!$J$5:$K$12,2,FALSE)</f>
        <v>2</v>
      </c>
      <c r="AK152" s="69" t="str">
        <f>IF(AJ151:AJ153=MIN($AJ$151),"YES!!!","Reject")</f>
        <v>YES!!!</v>
      </c>
      <c r="AL152" s="69" t="str">
        <f t="shared" ref="AL152:AL153" si="235">N152</f>
        <v>Total chlorophyll</v>
      </c>
      <c r="AM152" s="85" t="s">
        <v>75</v>
      </c>
      <c r="AN152" s="71">
        <f t="shared" ref="AN152:AN153" si="236">P152</f>
        <v>21</v>
      </c>
      <c r="AO152" s="85" t="s">
        <v>76</v>
      </c>
      <c r="AQ152" s="72">
        <f>AD152</f>
        <v>820</v>
      </c>
      <c r="AR152" s="69"/>
      <c r="AS152" s="69"/>
      <c r="AT152" s="69"/>
      <c r="AU152" s="73" t="s">
        <v>77</v>
      </c>
      <c r="AX152" s="69"/>
      <c r="AY152" s="69"/>
      <c r="AZ152" s="69"/>
      <c r="BA152" s="69"/>
      <c r="BB152" s="69"/>
      <c r="BC152" s="69"/>
      <c r="BD152" s="69"/>
      <c r="BE152" s="73" t="s">
        <v>77</v>
      </c>
    </row>
    <row r="153" spans="1:74" s="85" customFormat="1" ht="14.25" customHeight="1" thickTop="1" thickBot="1" x14ac:dyDescent="0.25">
      <c r="A153" s="55" t="s">
        <v>58</v>
      </c>
      <c r="B153" s="55" t="s">
        <v>363</v>
      </c>
      <c r="C153" s="56"/>
      <c r="D153" s="55" t="s">
        <v>60</v>
      </c>
      <c r="E153" s="57" t="s">
        <v>129</v>
      </c>
      <c r="F153" s="55" t="s">
        <v>62</v>
      </c>
      <c r="G153" s="55" t="s">
        <v>63</v>
      </c>
      <c r="H153" s="55" t="s">
        <v>64</v>
      </c>
      <c r="I153" s="55" t="s">
        <v>65</v>
      </c>
      <c r="J153" s="55" t="s">
        <v>82</v>
      </c>
      <c r="K153" s="68"/>
      <c r="L153" s="56" t="s">
        <v>67</v>
      </c>
      <c r="M153" s="55" t="s">
        <v>68</v>
      </c>
      <c r="N153" s="55" t="s">
        <v>69</v>
      </c>
      <c r="O153" s="55" t="s">
        <v>70</v>
      </c>
      <c r="P153" s="55">
        <v>21</v>
      </c>
      <c r="Q153" s="55" t="s">
        <v>71</v>
      </c>
      <c r="R153" s="55" t="s">
        <v>72</v>
      </c>
      <c r="S153" s="68"/>
      <c r="T153" s="55">
        <v>8.9</v>
      </c>
      <c r="U153" s="55" t="s">
        <v>73</v>
      </c>
      <c r="V153" s="55" t="s">
        <v>74</v>
      </c>
      <c r="W153" s="55">
        <f t="shared" si="228"/>
        <v>8900</v>
      </c>
      <c r="X153" s="68"/>
      <c r="Y153" s="55" t="str">
        <f t="shared" si="229"/>
        <v>EC50</v>
      </c>
      <c r="Z153" s="55">
        <f>VLOOKUP(Y153,Tables!$C$5:$D$23,2,FALSE)</f>
        <v>5</v>
      </c>
      <c r="AA153" s="55">
        <f t="shared" si="149"/>
        <v>1780</v>
      </c>
      <c r="AB153" s="55" t="str">
        <f t="shared" si="230"/>
        <v>Chronic</v>
      </c>
      <c r="AC153" s="55">
        <f>VLOOKUP(AB153,Tables!$C$27:$D$28,2,FALSE)</f>
        <v>1</v>
      </c>
      <c r="AD153" s="55">
        <f t="shared" si="231"/>
        <v>1780</v>
      </c>
      <c r="AE153" s="68"/>
      <c r="AF153" s="69" t="str">
        <f t="shared" si="232"/>
        <v>Leptolyngbya boryana</v>
      </c>
      <c r="AG153" s="69" t="str">
        <f t="shared" si="233"/>
        <v>EC50</v>
      </c>
      <c r="AH153" s="70" t="str">
        <f t="shared" si="234"/>
        <v>Chronic</v>
      </c>
      <c r="AI153" s="70"/>
      <c r="AJ153" s="69">
        <f>VLOOKUP(SUM(Z153,AC153),Tables!$J$5:$K$12,2,FALSE)</f>
        <v>2</v>
      </c>
      <c r="AK153" s="69" t="str">
        <f>IF(AJ151:AJ153=MIN($AJ$151),"YES!!!","Reject")</f>
        <v>YES!!!</v>
      </c>
      <c r="AL153" s="69" t="str">
        <f t="shared" si="235"/>
        <v>Total chlorophyll</v>
      </c>
      <c r="AM153" s="85" t="s">
        <v>75</v>
      </c>
      <c r="AN153" s="71">
        <f t="shared" si="236"/>
        <v>21</v>
      </c>
      <c r="AO153" s="85" t="s">
        <v>76</v>
      </c>
      <c r="AQ153" s="72">
        <f>AD153</f>
        <v>1780</v>
      </c>
      <c r="AR153" s="69"/>
      <c r="AS153" s="69"/>
      <c r="AT153" s="69"/>
      <c r="AU153" s="73" t="s">
        <v>77</v>
      </c>
      <c r="AX153" s="69"/>
      <c r="AY153" s="69"/>
      <c r="AZ153" s="69"/>
      <c r="BA153" s="69"/>
      <c r="BB153" s="69"/>
      <c r="BC153" s="69"/>
      <c r="BD153" s="69"/>
      <c r="BE153" s="73" t="s">
        <v>77</v>
      </c>
    </row>
    <row r="154" spans="1:74" s="85" customFormat="1" ht="14.25" customHeight="1" thickTop="1" thickBot="1" x14ac:dyDescent="0.25">
      <c r="A154" s="76"/>
      <c r="B154" s="76"/>
      <c r="C154" s="77"/>
      <c r="D154" s="78"/>
      <c r="E154" s="79"/>
      <c r="F154" s="78"/>
      <c r="G154" s="78"/>
      <c r="H154" s="76"/>
      <c r="I154" s="76"/>
      <c r="J154" s="76"/>
      <c r="K154" s="68"/>
      <c r="L154" s="77"/>
      <c r="M154" s="76"/>
      <c r="N154" s="76"/>
      <c r="O154" s="76"/>
      <c r="P154" s="76"/>
      <c r="Q154" s="76"/>
      <c r="R154" s="76"/>
      <c r="S154" s="68"/>
      <c r="T154" s="76"/>
      <c r="U154" s="76"/>
      <c r="V154" s="76"/>
      <c r="W154" s="76"/>
      <c r="X154" s="68"/>
      <c r="Y154" s="68"/>
      <c r="Z154" s="68"/>
      <c r="AA154" s="68"/>
      <c r="AB154" s="68"/>
      <c r="AC154" s="68"/>
      <c r="AD154" s="68"/>
      <c r="AE154" s="68"/>
      <c r="AF154" s="93"/>
      <c r="AG154" s="80"/>
      <c r="AH154" s="80"/>
      <c r="AI154" s="80"/>
      <c r="AJ154" s="80"/>
      <c r="AK154" s="80"/>
      <c r="AL154" s="80"/>
      <c r="AM154" s="80"/>
      <c r="AN154" s="68"/>
      <c r="AO154" s="80"/>
      <c r="AP154" s="80"/>
      <c r="AQ154" s="68"/>
      <c r="AR154" s="80"/>
      <c r="AS154" s="80"/>
      <c r="AT154" s="80"/>
      <c r="AU154" s="80"/>
      <c r="AV154" s="81"/>
      <c r="AW154" s="81"/>
      <c r="AX154" s="82"/>
      <c r="AY154" s="80"/>
      <c r="AZ154" s="80"/>
      <c r="BA154" s="80"/>
      <c r="BB154" s="80"/>
      <c r="BC154" s="80"/>
      <c r="BD154" s="83"/>
      <c r="BE154" s="80"/>
    </row>
    <row r="155" spans="1:74" s="85" customFormat="1" ht="14.25" customHeight="1" thickTop="1" thickBot="1" x14ac:dyDescent="0.25">
      <c r="A155" s="55">
        <v>871</v>
      </c>
      <c r="B155" s="55" t="s">
        <v>364</v>
      </c>
      <c r="C155" s="56"/>
      <c r="D155" s="55" t="s">
        <v>60</v>
      </c>
      <c r="E155" s="57" t="s">
        <v>132</v>
      </c>
      <c r="F155" s="55" t="s">
        <v>62</v>
      </c>
      <c r="G155" s="55" t="s">
        <v>63</v>
      </c>
      <c r="H155" s="55" t="s">
        <v>64</v>
      </c>
      <c r="I155" s="55" t="s">
        <v>65</v>
      </c>
      <c r="J155" s="55" t="s">
        <v>66</v>
      </c>
      <c r="K155" s="68"/>
      <c r="L155" s="56" t="s">
        <v>67</v>
      </c>
      <c r="M155" s="55" t="s">
        <v>68</v>
      </c>
      <c r="N155" s="55" t="s">
        <v>69</v>
      </c>
      <c r="O155" s="55" t="s">
        <v>70</v>
      </c>
      <c r="P155" s="55">
        <v>21</v>
      </c>
      <c r="Q155" s="55" t="s">
        <v>71</v>
      </c>
      <c r="R155" s="55" t="s">
        <v>72</v>
      </c>
      <c r="S155" s="68"/>
      <c r="T155" s="55">
        <v>251.4</v>
      </c>
      <c r="U155" s="55" t="s">
        <v>73</v>
      </c>
      <c r="V155" s="55" t="s">
        <v>74</v>
      </c>
      <c r="W155" s="55">
        <f>T155*V155</f>
        <v>251400</v>
      </c>
      <c r="X155" s="68"/>
      <c r="Y155" s="55" t="str">
        <f>O155</f>
        <v>EC50</v>
      </c>
      <c r="Z155" s="55">
        <f>VLOOKUP(Y155,Tables!$C$5:$D$23,2,FALSE)</f>
        <v>5</v>
      </c>
      <c r="AA155" s="55">
        <f t="shared" si="149"/>
        <v>50280</v>
      </c>
      <c r="AB155" s="55" t="str">
        <f>R155</f>
        <v>Chronic</v>
      </c>
      <c r="AC155" s="55">
        <f>VLOOKUP(AB155,Tables!$C$27:$D$28,2,FALSE)</f>
        <v>1</v>
      </c>
      <c r="AD155" s="55">
        <f>AA155/AC155</f>
        <v>50280</v>
      </c>
      <c r="AE155" s="68"/>
      <c r="AF155" s="69" t="str">
        <f>E155</f>
        <v>Microcystis aeruginosa</v>
      </c>
      <c r="AG155" s="69" t="str">
        <f>Y155</f>
        <v>EC50</v>
      </c>
      <c r="AH155" s="70" t="str">
        <f>R155</f>
        <v>Chronic</v>
      </c>
      <c r="AI155" s="70"/>
      <c r="AJ155" s="69">
        <f>VLOOKUP(SUM(Z155,AC155),Tables!$J$5:$K$12,2,FALSE)</f>
        <v>2</v>
      </c>
      <c r="AK155" s="69" t="str">
        <f>IF(AJ155:AJ157=MIN($AJ$155),"YES!!!","Reject")</f>
        <v>YES!!!</v>
      </c>
      <c r="AL155" s="69" t="str">
        <f>N155</f>
        <v>Total chlorophyll</v>
      </c>
      <c r="AM155" s="85" t="s">
        <v>75</v>
      </c>
      <c r="AN155" s="71">
        <f>P155</f>
        <v>21</v>
      </c>
      <c r="AO155" s="85" t="s">
        <v>76</v>
      </c>
      <c r="AQ155" s="72">
        <f t="shared" ref="AQ155:AQ157" si="237">AD155</f>
        <v>50280</v>
      </c>
      <c r="AR155" s="69">
        <f>GEOMEAN(AQ155:AQ157)</f>
        <v>5243.701326022805</v>
      </c>
      <c r="AS155" s="69">
        <f>MIN(AR155:AR157)</f>
        <v>5243.701326022805</v>
      </c>
      <c r="AT155" s="69">
        <f>MIN(AS155:AS157)</f>
        <v>5243.701326022805</v>
      </c>
      <c r="AU155" s="73" t="s">
        <v>77</v>
      </c>
      <c r="AX155" s="69" t="str">
        <f>H155</f>
        <v>Microalgae</v>
      </c>
      <c r="AY155" s="69" t="str">
        <f>E155</f>
        <v>Microcystis aeruginosa</v>
      </c>
      <c r="AZ155" s="69" t="str">
        <f>F155</f>
        <v>Cyanobacteria</v>
      </c>
      <c r="BA155" s="69" t="str">
        <f>G155</f>
        <v>Cyanophyceae</v>
      </c>
      <c r="BB155" s="69" t="str">
        <f>I155</f>
        <v>Phototroph</v>
      </c>
      <c r="BC155" s="69">
        <f>AJ155</f>
        <v>2</v>
      </c>
      <c r="BD155" s="69">
        <f>AT155</f>
        <v>5243.701326022805</v>
      </c>
      <c r="BE155" s="73" t="s">
        <v>77</v>
      </c>
    </row>
    <row r="156" spans="1:74" s="85" customFormat="1" ht="14.25" customHeight="1" thickTop="1" thickBot="1" x14ac:dyDescent="0.25">
      <c r="A156" s="55" t="s">
        <v>58</v>
      </c>
      <c r="B156" s="55" t="s">
        <v>365</v>
      </c>
      <c r="C156" s="56"/>
      <c r="D156" s="55" t="s">
        <v>60</v>
      </c>
      <c r="E156" s="57" t="s">
        <v>132</v>
      </c>
      <c r="F156" s="55" t="s">
        <v>62</v>
      </c>
      <c r="G156" s="55" t="s">
        <v>63</v>
      </c>
      <c r="H156" s="55" t="s">
        <v>64</v>
      </c>
      <c r="I156" s="55" t="s">
        <v>65</v>
      </c>
      <c r="J156" s="55" t="s">
        <v>82</v>
      </c>
      <c r="K156" s="68"/>
      <c r="L156" s="56" t="s">
        <v>67</v>
      </c>
      <c r="M156" s="55" t="s">
        <v>68</v>
      </c>
      <c r="N156" s="55" t="s">
        <v>69</v>
      </c>
      <c r="O156" s="55" t="s">
        <v>70</v>
      </c>
      <c r="P156" s="55">
        <v>21</v>
      </c>
      <c r="Q156" s="55" t="s">
        <v>71</v>
      </c>
      <c r="R156" s="55" t="s">
        <v>72</v>
      </c>
      <c r="S156" s="68"/>
      <c r="T156" s="55">
        <v>6.7</v>
      </c>
      <c r="U156" s="55" t="s">
        <v>73</v>
      </c>
      <c r="V156" s="55" t="s">
        <v>74</v>
      </c>
      <c r="W156" s="55">
        <f t="shared" ref="W156:W157" si="238">T156*V156</f>
        <v>6700</v>
      </c>
      <c r="X156" s="68"/>
      <c r="Y156" s="55" t="str">
        <f t="shared" ref="Y156:Y157" si="239">O156</f>
        <v>EC50</v>
      </c>
      <c r="Z156" s="55">
        <f>VLOOKUP(Y156,Tables!$C$5:$D$23,2,FALSE)</f>
        <v>5</v>
      </c>
      <c r="AA156" s="55">
        <f t="shared" si="149"/>
        <v>1340</v>
      </c>
      <c r="AB156" s="55" t="str">
        <f t="shared" ref="AB156:AB157" si="240">R156</f>
        <v>Chronic</v>
      </c>
      <c r="AC156" s="55">
        <f>VLOOKUP(AB156,Tables!$C$27:$D$28,2,FALSE)</f>
        <v>1</v>
      </c>
      <c r="AD156" s="55">
        <f t="shared" ref="AD156:AD157" si="241">AA156/AC156</f>
        <v>1340</v>
      </c>
      <c r="AE156" s="68"/>
      <c r="AF156" s="69" t="str">
        <f t="shared" ref="AF156:AF157" si="242">E156</f>
        <v>Microcystis aeruginosa</v>
      </c>
      <c r="AG156" s="69" t="str">
        <f t="shared" ref="AG156:AG157" si="243">Y156</f>
        <v>EC50</v>
      </c>
      <c r="AH156" s="70" t="str">
        <f t="shared" ref="AH156:AH157" si="244">R156</f>
        <v>Chronic</v>
      </c>
      <c r="AI156" s="70"/>
      <c r="AJ156" s="69">
        <f>VLOOKUP(SUM(Z156,AC156),Tables!$J$5:$K$12,2,FALSE)</f>
        <v>2</v>
      </c>
      <c r="AK156" s="69" t="str">
        <f>IF(AJ155:AJ157=MIN($AJ$155),"YES!!!","Reject")</f>
        <v>YES!!!</v>
      </c>
      <c r="AL156" s="69" t="str">
        <f t="shared" ref="AL156:AL157" si="245">N156</f>
        <v>Total chlorophyll</v>
      </c>
      <c r="AM156" s="85" t="s">
        <v>75</v>
      </c>
      <c r="AN156" s="71">
        <f t="shared" ref="AN156:AN157" si="246">P156</f>
        <v>21</v>
      </c>
      <c r="AO156" s="85" t="s">
        <v>76</v>
      </c>
      <c r="AQ156" s="72">
        <f t="shared" si="237"/>
        <v>1340</v>
      </c>
      <c r="AR156" s="69"/>
      <c r="AS156" s="69"/>
      <c r="AT156" s="69"/>
      <c r="AU156" s="73" t="s">
        <v>77</v>
      </c>
      <c r="AX156" s="69"/>
      <c r="AY156" s="69"/>
      <c r="AZ156" s="69"/>
      <c r="BA156" s="69"/>
      <c r="BB156" s="69"/>
      <c r="BC156" s="69"/>
      <c r="BD156" s="69"/>
      <c r="BE156" s="73" t="s">
        <v>77</v>
      </c>
    </row>
    <row r="157" spans="1:74" s="85" customFormat="1" ht="14.25" customHeight="1" thickTop="1" thickBot="1" x14ac:dyDescent="0.25">
      <c r="A157" s="55" t="s">
        <v>58</v>
      </c>
      <c r="B157" s="55" t="s">
        <v>366</v>
      </c>
      <c r="C157" s="56"/>
      <c r="D157" s="55" t="s">
        <v>60</v>
      </c>
      <c r="E157" s="57" t="s">
        <v>132</v>
      </c>
      <c r="F157" s="55" t="s">
        <v>62</v>
      </c>
      <c r="G157" s="55" t="s">
        <v>63</v>
      </c>
      <c r="H157" s="55" t="s">
        <v>64</v>
      </c>
      <c r="I157" s="55" t="s">
        <v>65</v>
      </c>
      <c r="J157" s="55" t="s">
        <v>82</v>
      </c>
      <c r="K157" s="68"/>
      <c r="L157" s="56" t="s">
        <v>67</v>
      </c>
      <c r="M157" s="55" t="s">
        <v>68</v>
      </c>
      <c r="N157" s="55" t="s">
        <v>69</v>
      </c>
      <c r="O157" s="55" t="s">
        <v>70</v>
      </c>
      <c r="P157" s="55">
        <v>21</v>
      </c>
      <c r="Q157" s="55" t="s">
        <v>71</v>
      </c>
      <c r="R157" s="55" t="s">
        <v>72</v>
      </c>
      <c r="S157" s="68"/>
      <c r="T157" s="55">
        <v>10.7</v>
      </c>
      <c r="U157" s="55" t="s">
        <v>73</v>
      </c>
      <c r="V157" s="55" t="s">
        <v>74</v>
      </c>
      <c r="W157" s="55">
        <f t="shared" si="238"/>
        <v>10700</v>
      </c>
      <c r="X157" s="68"/>
      <c r="Y157" s="55" t="str">
        <f t="shared" si="239"/>
        <v>EC50</v>
      </c>
      <c r="Z157" s="55">
        <f>VLOOKUP(Y157,Tables!$C$5:$D$23,2,FALSE)</f>
        <v>5</v>
      </c>
      <c r="AA157" s="55">
        <f t="shared" si="149"/>
        <v>2140</v>
      </c>
      <c r="AB157" s="55" t="str">
        <f t="shared" si="240"/>
        <v>Chronic</v>
      </c>
      <c r="AC157" s="55">
        <f>VLOOKUP(AB157,Tables!$C$27:$D$28,2,FALSE)</f>
        <v>1</v>
      </c>
      <c r="AD157" s="55">
        <f t="shared" si="241"/>
        <v>2140</v>
      </c>
      <c r="AE157" s="68"/>
      <c r="AF157" s="69" t="str">
        <f t="shared" si="242"/>
        <v>Microcystis aeruginosa</v>
      </c>
      <c r="AG157" s="69" t="str">
        <f t="shared" si="243"/>
        <v>EC50</v>
      </c>
      <c r="AH157" s="70" t="str">
        <f t="shared" si="244"/>
        <v>Chronic</v>
      </c>
      <c r="AI157" s="70"/>
      <c r="AJ157" s="69">
        <f>VLOOKUP(SUM(Z157,AC157),Tables!$J$5:$K$12,2,FALSE)</f>
        <v>2</v>
      </c>
      <c r="AK157" s="69" t="str">
        <f>IF(AJ155:AJ157=MIN($AJ$155),"YES!!!","Reject")</f>
        <v>YES!!!</v>
      </c>
      <c r="AL157" s="69" t="str">
        <f t="shared" si="245"/>
        <v>Total chlorophyll</v>
      </c>
      <c r="AM157" s="85" t="s">
        <v>75</v>
      </c>
      <c r="AN157" s="71">
        <f t="shared" si="246"/>
        <v>21</v>
      </c>
      <c r="AO157" s="85" t="s">
        <v>76</v>
      </c>
      <c r="AQ157" s="72">
        <f t="shared" si="237"/>
        <v>2140</v>
      </c>
      <c r="AR157" s="69"/>
      <c r="AS157" s="69"/>
      <c r="AT157" s="69"/>
      <c r="AU157" s="73" t="s">
        <v>77</v>
      </c>
      <c r="AX157" s="69"/>
      <c r="AY157" s="69"/>
      <c r="AZ157" s="69"/>
      <c r="BA157" s="69"/>
      <c r="BB157" s="69"/>
      <c r="BC157" s="69"/>
      <c r="BD157" s="69"/>
      <c r="BE157" s="73" t="s">
        <v>77</v>
      </c>
    </row>
    <row r="158" spans="1:74" s="85" customFormat="1" ht="14.25" customHeight="1" thickTop="1" thickBot="1" x14ac:dyDescent="0.25">
      <c r="A158" s="76"/>
      <c r="B158" s="76"/>
      <c r="C158" s="77"/>
      <c r="D158" s="78"/>
      <c r="E158" s="79"/>
      <c r="F158" s="78"/>
      <c r="G158" s="78"/>
      <c r="H158" s="76"/>
      <c r="I158" s="76"/>
      <c r="J158" s="76"/>
      <c r="K158" s="68"/>
      <c r="L158" s="77"/>
      <c r="M158" s="76"/>
      <c r="N158" s="76"/>
      <c r="O158" s="76"/>
      <c r="P158" s="76"/>
      <c r="Q158" s="76"/>
      <c r="R158" s="76"/>
      <c r="S158" s="68"/>
      <c r="T158" s="76"/>
      <c r="U158" s="76"/>
      <c r="V158" s="76"/>
      <c r="W158" s="76"/>
      <c r="X158" s="68"/>
      <c r="Y158" s="68"/>
      <c r="Z158" s="68"/>
      <c r="AA158" s="68"/>
      <c r="AB158" s="68"/>
      <c r="AC158" s="68"/>
      <c r="AD158" s="68"/>
      <c r="AE158" s="68"/>
      <c r="AF158" s="93"/>
      <c r="AG158" s="80"/>
      <c r="AH158" s="80"/>
      <c r="AI158" s="80"/>
      <c r="AJ158" s="80"/>
      <c r="AK158" s="80"/>
      <c r="AL158" s="80"/>
      <c r="AM158" s="80"/>
      <c r="AN158" s="68"/>
      <c r="AO158" s="80"/>
      <c r="AP158" s="80"/>
      <c r="AQ158" s="68"/>
      <c r="AR158" s="80"/>
      <c r="AS158" s="80"/>
      <c r="AT158" s="80"/>
      <c r="AU158" s="80"/>
      <c r="AV158" s="81"/>
      <c r="AW158" s="81"/>
      <c r="AX158" s="82"/>
      <c r="AY158" s="80"/>
      <c r="AZ158" s="80"/>
      <c r="BA158" s="80"/>
      <c r="BB158" s="80"/>
      <c r="BC158" s="80"/>
      <c r="BD158" s="83"/>
      <c r="BE158" s="80"/>
      <c r="BP158" s="81"/>
      <c r="BQ158" s="81"/>
      <c r="BR158" s="81"/>
      <c r="BS158" s="81"/>
      <c r="BT158" s="81"/>
      <c r="BU158" s="81"/>
      <c r="BV158" s="81"/>
    </row>
    <row r="159" spans="1:74" s="85" customFormat="1" ht="14.25" customHeight="1" thickTop="1" thickBot="1" x14ac:dyDescent="0.25">
      <c r="A159" s="55"/>
      <c r="B159" s="65" t="s">
        <v>367</v>
      </c>
      <c r="C159" s="61" t="s">
        <v>368</v>
      </c>
      <c r="D159" s="55" t="s">
        <v>60</v>
      </c>
      <c r="E159" s="57" t="s">
        <v>139</v>
      </c>
      <c r="F159" s="55" t="s">
        <v>89</v>
      </c>
      <c r="G159" s="55" t="s">
        <v>140</v>
      </c>
      <c r="H159" s="55" t="s">
        <v>87</v>
      </c>
      <c r="I159" s="55" t="s">
        <v>65</v>
      </c>
      <c r="J159" s="55" t="s">
        <v>167</v>
      </c>
      <c r="K159" s="68"/>
      <c r="L159" s="66" t="s">
        <v>369</v>
      </c>
      <c r="M159" s="55" t="s">
        <v>68</v>
      </c>
      <c r="N159" s="55" t="s">
        <v>370</v>
      </c>
      <c r="O159" s="64" t="s">
        <v>146</v>
      </c>
      <c r="P159" s="58">
        <v>14</v>
      </c>
      <c r="Q159" s="55" t="s">
        <v>71</v>
      </c>
      <c r="R159" s="55" t="s">
        <v>72</v>
      </c>
      <c r="S159" s="68"/>
      <c r="T159" s="62">
        <v>2.99</v>
      </c>
      <c r="U159" s="63" t="s">
        <v>73</v>
      </c>
      <c r="V159" s="63" t="s">
        <v>74</v>
      </c>
      <c r="W159" s="63">
        <f>T159*V159</f>
        <v>2990</v>
      </c>
      <c r="X159" s="68"/>
      <c r="Y159" s="63" t="str">
        <f t="shared" ref="Y159:Y161" si="247">O159</f>
        <v>IC50</v>
      </c>
      <c r="Z159" s="63">
        <f>VLOOKUP(Y159,Tables!$C$5:$D$23,2,FALSE)</f>
        <v>5</v>
      </c>
      <c r="AA159" s="63">
        <f t="shared" ref="AA159:AA161" si="248">W159/Z159</f>
        <v>598</v>
      </c>
      <c r="AB159" s="63" t="str">
        <f t="shared" ref="AB159:AB161" si="249">R159</f>
        <v>Chronic</v>
      </c>
      <c r="AC159" s="63">
        <f>VLOOKUP(AB159,Tables!$C$27:$D$28,2,FALSE)</f>
        <v>1</v>
      </c>
      <c r="AD159" s="63">
        <f t="shared" ref="AD159:AD161" si="250">AA159/AC159</f>
        <v>598</v>
      </c>
      <c r="AE159" s="68"/>
      <c r="AF159" s="86" t="str">
        <f t="shared" ref="AF159" si="251">E159</f>
        <v>Myriophyllum sibiricum</v>
      </c>
      <c r="AG159" s="86" t="str">
        <f t="shared" ref="AG159" si="252">Y159</f>
        <v>IC50</v>
      </c>
      <c r="AH159" s="87" t="str">
        <f t="shared" ref="AH159" si="253">R159</f>
        <v>Chronic</v>
      </c>
      <c r="AI159" s="91"/>
      <c r="AJ159" s="86">
        <f>VLOOKUP(SUM(Z159,AC159),Tables!$J$5:$K$12,2,FALSE)</f>
        <v>2</v>
      </c>
      <c r="AK159" s="69"/>
      <c r="AL159" s="69"/>
      <c r="AN159" s="71"/>
      <c r="AQ159" s="72"/>
      <c r="AR159" s="69"/>
      <c r="AS159" s="69"/>
      <c r="AT159" s="69"/>
      <c r="AU159" s="73" t="s">
        <v>77</v>
      </c>
      <c r="AX159" s="69"/>
      <c r="AY159" s="69"/>
      <c r="AZ159" s="69"/>
      <c r="BA159" s="69"/>
      <c r="BB159" s="69"/>
      <c r="BC159" s="69"/>
      <c r="BD159" s="69"/>
      <c r="BE159" s="73" t="s">
        <v>77</v>
      </c>
    </row>
    <row r="160" spans="1:74" s="85" customFormat="1" ht="14.25" customHeight="1" thickTop="1" thickBot="1" x14ac:dyDescent="0.25">
      <c r="A160" s="55"/>
      <c r="B160" s="59" t="s">
        <v>371</v>
      </c>
      <c r="C160" s="56"/>
      <c r="D160" s="55" t="s">
        <v>60</v>
      </c>
      <c r="E160" s="57" t="s">
        <v>139</v>
      </c>
      <c r="F160" s="55" t="s">
        <v>89</v>
      </c>
      <c r="G160" s="55" t="s">
        <v>140</v>
      </c>
      <c r="H160" s="55" t="s">
        <v>87</v>
      </c>
      <c r="I160" s="55" t="s">
        <v>65</v>
      </c>
      <c r="J160" s="55" t="s">
        <v>167</v>
      </c>
      <c r="K160" s="68"/>
      <c r="L160" s="66" t="s">
        <v>372</v>
      </c>
      <c r="M160" s="55" t="s">
        <v>68</v>
      </c>
      <c r="N160" s="55" t="s">
        <v>373</v>
      </c>
      <c r="O160" s="64" t="s">
        <v>146</v>
      </c>
      <c r="P160" s="58">
        <v>14</v>
      </c>
      <c r="Q160" s="55" t="s">
        <v>71</v>
      </c>
      <c r="R160" s="55" t="s">
        <v>72</v>
      </c>
      <c r="S160" s="68"/>
      <c r="T160" s="58">
        <v>2.798</v>
      </c>
      <c r="U160" s="55" t="s">
        <v>73</v>
      </c>
      <c r="V160" s="55" t="s">
        <v>74</v>
      </c>
      <c r="W160" s="55">
        <f t="shared" ref="W160:W161" si="254">T160*V160</f>
        <v>2798</v>
      </c>
      <c r="X160" s="68"/>
      <c r="Y160" s="55" t="str">
        <f t="shared" si="247"/>
        <v>IC50</v>
      </c>
      <c r="Z160" s="55">
        <f>VLOOKUP(Y160,Tables!$C$5:$D$23,2,FALSE)</f>
        <v>5</v>
      </c>
      <c r="AA160" s="55">
        <f t="shared" si="248"/>
        <v>559.6</v>
      </c>
      <c r="AB160" s="55" t="str">
        <f t="shared" si="249"/>
        <v>Chronic</v>
      </c>
      <c r="AC160" s="55">
        <f>VLOOKUP(AB160,Tables!$C$27:$D$28,2,FALSE)</f>
        <v>1</v>
      </c>
      <c r="AD160" s="55">
        <f t="shared" si="250"/>
        <v>559.6</v>
      </c>
      <c r="AE160" s="68"/>
      <c r="AF160" s="69" t="str">
        <f>E160</f>
        <v>Myriophyllum sibiricum</v>
      </c>
      <c r="AG160" s="69" t="str">
        <f>Y160</f>
        <v>IC50</v>
      </c>
      <c r="AH160" s="70" t="str">
        <f>R160</f>
        <v>Chronic</v>
      </c>
      <c r="AI160" s="70"/>
      <c r="AJ160" s="69">
        <f>VLOOKUP(SUM(Z160,AC160),Tables!$J$5:$K$12,2,FALSE)</f>
        <v>2</v>
      </c>
      <c r="AK160" s="69" t="str">
        <f>IF(AJ159:AJ161=MIN($AJ$160),"YES!!!","Reject")</f>
        <v>YES!!!</v>
      </c>
      <c r="AL160" s="69" t="str">
        <f t="shared" ref="AL160:AL161" si="255">N160</f>
        <v>Root number</v>
      </c>
      <c r="AM160" s="85" t="s">
        <v>75</v>
      </c>
      <c r="AN160" s="71">
        <f t="shared" ref="AN160:AN161" si="256">P160</f>
        <v>14</v>
      </c>
      <c r="AO160" s="85" t="s">
        <v>76</v>
      </c>
      <c r="AQ160" s="72">
        <f t="shared" ref="AQ160:AQ161" si="257">AD160</f>
        <v>559.6</v>
      </c>
      <c r="AR160" s="69">
        <f>GEOMEAN(AQ160)</f>
        <v>559.6</v>
      </c>
      <c r="AS160" s="69">
        <f>MIN(AR160)</f>
        <v>559.6</v>
      </c>
      <c r="AT160" s="69">
        <f>MIN(AS160:AS161)</f>
        <v>168.8</v>
      </c>
      <c r="AU160" s="73" t="s">
        <v>77</v>
      </c>
      <c r="AX160" s="69" t="str">
        <f>H160</f>
        <v>Macrophyte</v>
      </c>
      <c r="AY160" s="69" t="str">
        <f>E160</f>
        <v>Myriophyllum sibiricum</v>
      </c>
      <c r="AZ160" s="69" t="str">
        <f>F160</f>
        <v>Tracheophyta</v>
      </c>
      <c r="BA160" s="69" t="str">
        <f>G160</f>
        <v xml:space="preserve">	Magnoliopsida</v>
      </c>
      <c r="BB160" s="69" t="str">
        <f>I160</f>
        <v>Phototroph</v>
      </c>
      <c r="BC160" s="69">
        <f>AJ160</f>
        <v>2</v>
      </c>
      <c r="BD160" s="69">
        <f>AT160</f>
        <v>168.8</v>
      </c>
      <c r="BE160" s="73" t="s">
        <v>77</v>
      </c>
      <c r="BP160" s="81"/>
      <c r="BQ160" s="81"/>
      <c r="BR160" s="81"/>
      <c r="BS160" s="81"/>
      <c r="BT160" s="81"/>
      <c r="BU160" s="81"/>
      <c r="BV160" s="81"/>
    </row>
    <row r="161" spans="1:74" s="85" customFormat="1" ht="14.25" customHeight="1" thickTop="1" thickBot="1" x14ac:dyDescent="0.25">
      <c r="A161" s="55"/>
      <c r="B161" s="59" t="s">
        <v>374</v>
      </c>
      <c r="C161" s="56"/>
      <c r="D161" s="55" t="s">
        <v>60</v>
      </c>
      <c r="E161" s="57" t="s">
        <v>139</v>
      </c>
      <c r="F161" s="55" t="s">
        <v>89</v>
      </c>
      <c r="G161" s="55" t="s">
        <v>140</v>
      </c>
      <c r="H161" s="55" t="s">
        <v>87</v>
      </c>
      <c r="I161" s="55" t="s">
        <v>65</v>
      </c>
      <c r="J161" s="55" t="s">
        <v>167</v>
      </c>
      <c r="K161" s="68"/>
      <c r="L161" s="66" t="s">
        <v>375</v>
      </c>
      <c r="M161" s="55" t="s">
        <v>68</v>
      </c>
      <c r="N161" s="55" t="s">
        <v>376</v>
      </c>
      <c r="O161" s="64" t="s">
        <v>146</v>
      </c>
      <c r="P161" s="58">
        <v>14</v>
      </c>
      <c r="Q161" s="55" t="s">
        <v>71</v>
      </c>
      <c r="R161" s="55" t="s">
        <v>72</v>
      </c>
      <c r="S161" s="68"/>
      <c r="T161" s="58">
        <v>0.84399999999999997</v>
      </c>
      <c r="U161" s="55" t="s">
        <v>73</v>
      </c>
      <c r="V161" s="55" t="s">
        <v>74</v>
      </c>
      <c r="W161" s="55">
        <f t="shared" si="254"/>
        <v>844</v>
      </c>
      <c r="X161" s="68"/>
      <c r="Y161" s="55" t="str">
        <f t="shared" si="247"/>
        <v>IC50</v>
      </c>
      <c r="Z161" s="55">
        <f>VLOOKUP(Y161,Tables!$C$5:$D$23,2,FALSE)</f>
        <v>5</v>
      </c>
      <c r="AA161" s="55">
        <f t="shared" si="248"/>
        <v>168.8</v>
      </c>
      <c r="AB161" s="55" t="str">
        <f t="shared" si="249"/>
        <v>Chronic</v>
      </c>
      <c r="AC161" s="55">
        <f>VLOOKUP(AB161,Tables!$C$27:$D$28,2,FALSE)</f>
        <v>1</v>
      </c>
      <c r="AD161" s="55">
        <f t="shared" si="250"/>
        <v>168.8</v>
      </c>
      <c r="AE161" s="68"/>
      <c r="AF161" s="69" t="str">
        <f t="shared" ref="AF161" si="258">E161</f>
        <v>Myriophyllum sibiricum</v>
      </c>
      <c r="AG161" s="69" t="str">
        <f t="shared" ref="AG161" si="259">Y161</f>
        <v>IC50</v>
      </c>
      <c r="AH161" s="70" t="str">
        <f t="shared" ref="AH161" si="260">R161</f>
        <v>Chronic</v>
      </c>
      <c r="AI161" s="70"/>
      <c r="AJ161" s="69">
        <f>VLOOKUP(SUM(Z161,AC161),Tables!$J$5:$K$12,2,FALSE)</f>
        <v>2</v>
      </c>
      <c r="AK161" s="69" t="str">
        <f>IF(AJ159:AJ161=MIN($AJ$161),"YES!!!","Reject")</f>
        <v>YES!!!</v>
      </c>
      <c r="AL161" s="69" t="str">
        <f t="shared" si="255"/>
        <v>Root length</v>
      </c>
      <c r="AM161" s="85" t="s">
        <v>137</v>
      </c>
      <c r="AN161" s="71">
        <f t="shared" si="256"/>
        <v>14</v>
      </c>
      <c r="AO161" s="85" t="s">
        <v>138</v>
      </c>
      <c r="AQ161" s="72">
        <f t="shared" si="257"/>
        <v>168.8</v>
      </c>
      <c r="AR161" s="69">
        <f>GEOMEAN(AQ161)</f>
        <v>168.8</v>
      </c>
      <c r="AS161" s="69">
        <f>MIN(AR161)</f>
        <v>168.8</v>
      </c>
      <c r="AT161" s="69"/>
      <c r="AU161" s="73" t="s">
        <v>77</v>
      </c>
      <c r="AX161" s="69"/>
      <c r="AY161" s="69"/>
      <c r="AZ161" s="69"/>
      <c r="BA161" s="69"/>
      <c r="BB161" s="69"/>
      <c r="BC161" s="69"/>
      <c r="BD161" s="69"/>
      <c r="BE161" s="73" t="s">
        <v>77</v>
      </c>
      <c r="BP161" s="69"/>
      <c r="BQ161" s="69"/>
      <c r="BR161" s="69"/>
      <c r="BS161" s="69"/>
      <c r="BT161" s="69"/>
      <c r="BU161" s="69"/>
      <c r="BV161" s="69"/>
    </row>
    <row r="162" spans="1:74" s="85" customFormat="1" ht="14.25" customHeight="1" thickTop="1" thickBot="1" x14ac:dyDescent="0.25">
      <c r="A162" s="76"/>
      <c r="B162" s="76"/>
      <c r="C162" s="77"/>
      <c r="D162" s="78"/>
      <c r="E162" s="79"/>
      <c r="F162" s="78"/>
      <c r="G162" s="78"/>
      <c r="H162" s="76"/>
      <c r="I162" s="76"/>
      <c r="J162" s="76"/>
      <c r="K162" s="68"/>
      <c r="L162" s="77"/>
      <c r="M162" s="76"/>
      <c r="N162" s="76"/>
      <c r="O162" s="76"/>
      <c r="P162" s="76"/>
      <c r="Q162" s="76"/>
      <c r="R162" s="76"/>
      <c r="S162" s="68"/>
      <c r="T162" s="76"/>
      <c r="U162" s="76"/>
      <c r="V162" s="76"/>
      <c r="W162" s="76"/>
      <c r="X162" s="68"/>
      <c r="Y162" s="68"/>
      <c r="Z162" s="68"/>
      <c r="AA162" s="68"/>
      <c r="AB162" s="68"/>
      <c r="AC162" s="68"/>
      <c r="AD162" s="68"/>
      <c r="AE162" s="68"/>
      <c r="AF162" s="93"/>
      <c r="AG162" s="80"/>
      <c r="AH162" s="80"/>
      <c r="AI162" s="80"/>
      <c r="AJ162" s="80"/>
      <c r="AK162" s="80"/>
      <c r="AL162" s="80"/>
      <c r="AM162" s="80"/>
      <c r="AN162" s="68"/>
      <c r="AO162" s="80"/>
      <c r="AP162" s="80"/>
      <c r="AQ162" s="68"/>
      <c r="AR162" s="80"/>
      <c r="AS162" s="80"/>
      <c r="AT162" s="80"/>
      <c r="AU162" s="80"/>
      <c r="AV162" s="81"/>
      <c r="AW162" s="81"/>
      <c r="AX162" s="82"/>
      <c r="AY162" s="80"/>
      <c r="AZ162" s="80"/>
      <c r="BA162" s="80"/>
      <c r="BB162" s="80"/>
      <c r="BC162" s="80"/>
      <c r="BD162" s="94"/>
      <c r="BE162" s="80"/>
      <c r="BP162" s="69"/>
      <c r="BQ162" s="69"/>
      <c r="BR162" s="69"/>
      <c r="BS162" s="69"/>
      <c r="BT162" s="69"/>
      <c r="BU162" s="69"/>
      <c r="BV162" s="69"/>
    </row>
    <row r="163" spans="1:74" s="85" customFormat="1" ht="14.25" customHeight="1" thickTop="1" thickBot="1" x14ac:dyDescent="0.25">
      <c r="A163" s="55">
        <v>2015</v>
      </c>
      <c r="B163" s="55" t="s">
        <v>377</v>
      </c>
      <c r="C163" s="56"/>
      <c r="D163" s="55" t="s">
        <v>60</v>
      </c>
      <c r="E163" s="57" t="s">
        <v>98</v>
      </c>
      <c r="F163" s="55" t="s">
        <v>99</v>
      </c>
      <c r="G163" s="55" t="s">
        <v>100</v>
      </c>
      <c r="H163" s="55" t="s">
        <v>64</v>
      </c>
      <c r="I163" s="55" t="s">
        <v>65</v>
      </c>
      <c r="J163" s="55" t="s">
        <v>94</v>
      </c>
      <c r="K163" s="68"/>
      <c r="L163" s="56" t="s">
        <v>95</v>
      </c>
      <c r="M163" s="55" t="s">
        <v>96</v>
      </c>
      <c r="N163" s="55" t="s">
        <v>95</v>
      </c>
      <c r="O163" s="55" t="s">
        <v>70</v>
      </c>
      <c r="P163" s="55">
        <v>4</v>
      </c>
      <c r="Q163" s="55" t="s">
        <v>71</v>
      </c>
      <c r="R163" s="55" t="s">
        <v>72</v>
      </c>
      <c r="S163" s="68"/>
      <c r="T163" s="58">
        <v>38.6</v>
      </c>
      <c r="U163" s="55" t="s">
        <v>97</v>
      </c>
      <c r="V163" s="55" t="s">
        <v>74</v>
      </c>
      <c r="W163" s="55">
        <f t="shared" ref="W163:W166" si="261">T163*V163</f>
        <v>38600</v>
      </c>
      <c r="X163" s="68"/>
      <c r="Y163" s="55" t="str">
        <f t="shared" ref="Y163:Y166" si="262">O163</f>
        <v>EC50</v>
      </c>
      <c r="Z163" s="55">
        <f>VLOOKUP(Y163,Tables!$C$5:$D$23,2,FALSE)</f>
        <v>5</v>
      </c>
      <c r="AA163" s="55">
        <f t="shared" si="149"/>
        <v>7720</v>
      </c>
      <c r="AB163" s="55" t="str">
        <f t="shared" ref="AB163:AB166" si="263">R163</f>
        <v>Chronic</v>
      </c>
      <c r="AC163" s="55">
        <f>VLOOKUP(AB163,Tables!$C$27:$D$28,2,FALSE)</f>
        <v>1</v>
      </c>
      <c r="AD163" s="55">
        <f t="shared" ref="AD163:AD166" si="264">AA163/AC163</f>
        <v>7720</v>
      </c>
      <c r="AE163" s="68"/>
      <c r="AF163" s="69" t="str">
        <f t="shared" ref="AF163:AF166" si="265">E163</f>
        <v>Navicula pelliculosa</v>
      </c>
      <c r="AG163" s="69" t="str">
        <f t="shared" ref="AG163:AG166" si="266">Y163</f>
        <v>EC50</v>
      </c>
      <c r="AH163" s="70" t="str">
        <f t="shared" ref="AH163:AH166" si="267">R163</f>
        <v>Chronic</v>
      </c>
      <c r="AI163" s="70"/>
      <c r="AJ163" s="69">
        <f>VLOOKUP(SUM(Z163,AC163),Tables!$J$5:$K$12,2,FALSE)</f>
        <v>2</v>
      </c>
      <c r="AK163" s="69" t="str">
        <f>IF(AJ163=MIN($AJ$163:$AJ$166),"YES!!!","Reject")</f>
        <v>Reject</v>
      </c>
      <c r="AL163" s="69"/>
      <c r="AN163" s="71"/>
      <c r="AQ163" s="72"/>
      <c r="AR163" s="69"/>
      <c r="AS163" s="69"/>
      <c r="AT163" s="69"/>
      <c r="AU163" s="73" t="s">
        <v>77</v>
      </c>
      <c r="AX163" s="69"/>
      <c r="AY163" s="69"/>
      <c r="AZ163" s="69"/>
      <c r="BA163" s="69"/>
      <c r="BB163" s="69"/>
      <c r="BC163" s="69"/>
      <c r="BD163" s="69"/>
      <c r="BE163" s="73" t="s">
        <v>77</v>
      </c>
      <c r="BP163" s="69"/>
      <c r="BQ163" s="69"/>
      <c r="BR163" s="69"/>
      <c r="BS163" s="69"/>
      <c r="BT163" s="69"/>
      <c r="BU163" s="69"/>
      <c r="BV163" s="69"/>
    </row>
    <row r="164" spans="1:74" s="81" customFormat="1" ht="14.25" customHeight="1" thickTop="1" thickBot="1" x14ac:dyDescent="0.25">
      <c r="A164" s="55">
        <v>2015</v>
      </c>
      <c r="B164" s="55" t="s">
        <v>377</v>
      </c>
      <c r="C164" s="56"/>
      <c r="D164" s="55" t="s">
        <v>60</v>
      </c>
      <c r="E164" s="57" t="s">
        <v>98</v>
      </c>
      <c r="F164" s="55" t="s">
        <v>99</v>
      </c>
      <c r="G164" s="55" t="s">
        <v>100</v>
      </c>
      <c r="H164" s="55" t="s">
        <v>64</v>
      </c>
      <c r="I164" s="55" t="s">
        <v>65</v>
      </c>
      <c r="J164" s="55" t="s">
        <v>94</v>
      </c>
      <c r="K164" s="68"/>
      <c r="L164" s="56" t="s">
        <v>95</v>
      </c>
      <c r="M164" s="55" t="s">
        <v>96</v>
      </c>
      <c r="N164" s="55" t="s">
        <v>95</v>
      </c>
      <c r="O164" s="55" t="s">
        <v>103</v>
      </c>
      <c r="P164" s="55">
        <v>4</v>
      </c>
      <c r="Q164" s="55" t="s">
        <v>71</v>
      </c>
      <c r="R164" s="55" t="s">
        <v>72</v>
      </c>
      <c r="S164" s="68"/>
      <c r="T164" s="58">
        <v>19.100000000000001</v>
      </c>
      <c r="U164" s="55" t="s">
        <v>97</v>
      </c>
      <c r="V164" s="55" t="s">
        <v>74</v>
      </c>
      <c r="W164" s="55">
        <f t="shared" si="261"/>
        <v>19100</v>
      </c>
      <c r="X164" s="68"/>
      <c r="Y164" s="55" t="str">
        <f t="shared" si="262"/>
        <v>NOEL</v>
      </c>
      <c r="Z164" s="55">
        <f>VLOOKUP(Y164,Tables!$C$5:$D$23,2,FALSE)</f>
        <v>1</v>
      </c>
      <c r="AA164" s="55">
        <f t="shared" ref="AA164:AA165" si="268">W164/Z164</f>
        <v>19100</v>
      </c>
      <c r="AB164" s="55" t="str">
        <f t="shared" si="263"/>
        <v>Chronic</v>
      </c>
      <c r="AC164" s="55">
        <f>VLOOKUP(AB164,Tables!$C$27:$D$28,2,FALSE)</f>
        <v>1</v>
      </c>
      <c r="AD164" s="55">
        <f t="shared" ref="AD164:AD165" si="269">AA164/AC164</f>
        <v>19100</v>
      </c>
      <c r="AE164" s="68"/>
      <c r="AF164" s="69" t="str">
        <f t="shared" si="265"/>
        <v>Navicula pelliculosa</v>
      </c>
      <c r="AG164" s="69" t="str">
        <f t="shared" ref="AG164:AG165" si="270">Y164</f>
        <v>NOEL</v>
      </c>
      <c r="AH164" s="70" t="str">
        <f t="shared" si="267"/>
        <v>Chronic</v>
      </c>
      <c r="AI164" s="70"/>
      <c r="AJ164" s="69">
        <f>VLOOKUP(SUM(Z164,AC164),Tables!$J$5:$K$12,2,FALSE)</f>
        <v>1</v>
      </c>
      <c r="AK164" s="69" t="str">
        <f>IF(AJ164=MIN($AJ$163:$AJ$166),"YES!!!","Reject")</f>
        <v>YES!!!</v>
      </c>
      <c r="AL164" s="69" t="str">
        <f>N164</f>
        <v>Biomass yield, growth rate, area under the growth curve</v>
      </c>
      <c r="AM164" s="85" t="s">
        <v>75</v>
      </c>
      <c r="AN164" s="71">
        <f>P164</f>
        <v>4</v>
      </c>
      <c r="AO164" s="85" t="s">
        <v>76</v>
      </c>
      <c r="AP164" s="85"/>
      <c r="AQ164" s="72">
        <f>AD164</f>
        <v>19100</v>
      </c>
      <c r="AR164" s="69">
        <f>GEOMEAN(AQ164:AQ164)</f>
        <v>19100</v>
      </c>
      <c r="AS164" s="69">
        <f>MIN(AR164:AR165)</f>
        <v>1800</v>
      </c>
      <c r="AT164" s="69">
        <f>MIN(AS164)</f>
        <v>1800</v>
      </c>
      <c r="AU164" s="73" t="s">
        <v>77</v>
      </c>
      <c r="AV164" s="85"/>
      <c r="AW164" s="85"/>
      <c r="AX164" s="69" t="str">
        <f>H164</f>
        <v>Microalgae</v>
      </c>
      <c r="AY164" s="69" t="str">
        <f>E164</f>
        <v>Navicula pelliculosa</v>
      </c>
      <c r="AZ164" s="69" t="str">
        <f>F164</f>
        <v>Bacillariophyta</v>
      </c>
      <c r="BA164" s="69" t="str">
        <f>G164</f>
        <v>Bacillariophyceae</v>
      </c>
      <c r="BB164" s="69" t="str">
        <f>I164</f>
        <v>Phototroph</v>
      </c>
      <c r="BC164" s="69">
        <f>AJ164</f>
        <v>1</v>
      </c>
      <c r="BD164" s="69">
        <f>AT164</f>
        <v>1800</v>
      </c>
      <c r="BE164" s="73" t="s">
        <v>77</v>
      </c>
      <c r="BF164" s="85"/>
      <c r="BG164" s="85"/>
      <c r="BH164" s="85"/>
      <c r="BI164" s="85"/>
      <c r="BJ164" s="85"/>
      <c r="BK164" s="85"/>
      <c r="BL164" s="85"/>
      <c r="BM164" s="85"/>
      <c r="BN164" s="85"/>
      <c r="BO164" s="85"/>
      <c r="BP164" s="69"/>
      <c r="BQ164" s="69"/>
      <c r="BR164" s="69"/>
      <c r="BS164" s="69"/>
      <c r="BT164" s="69"/>
      <c r="BU164" s="69"/>
      <c r="BV164" s="69"/>
    </row>
    <row r="165" spans="1:74" s="81" customFormat="1" ht="14.25" customHeight="1" thickTop="1" thickBot="1" x14ac:dyDescent="0.25">
      <c r="A165" s="55">
        <v>13723</v>
      </c>
      <c r="B165" s="55">
        <v>13723</v>
      </c>
      <c r="C165" s="56"/>
      <c r="D165" s="55" t="s">
        <v>60</v>
      </c>
      <c r="E165" s="57" t="s">
        <v>98</v>
      </c>
      <c r="F165" s="55" t="s">
        <v>99</v>
      </c>
      <c r="G165" s="55" t="s">
        <v>100</v>
      </c>
      <c r="H165" s="55" t="s">
        <v>64</v>
      </c>
      <c r="I165" s="55" t="s">
        <v>65</v>
      </c>
      <c r="J165" s="55" t="s">
        <v>94</v>
      </c>
      <c r="K165" s="68"/>
      <c r="L165" s="56" t="s">
        <v>95</v>
      </c>
      <c r="M165" s="55" t="s">
        <v>96</v>
      </c>
      <c r="N165" s="55" t="s">
        <v>95</v>
      </c>
      <c r="O165" s="55" t="s">
        <v>103</v>
      </c>
      <c r="P165" s="55">
        <v>5</v>
      </c>
      <c r="Q165" s="55" t="s">
        <v>71</v>
      </c>
      <c r="R165" s="55" t="s">
        <v>72</v>
      </c>
      <c r="S165" s="68"/>
      <c r="T165" s="58">
        <v>1.8</v>
      </c>
      <c r="U165" s="55" t="s">
        <v>97</v>
      </c>
      <c r="V165" s="55" t="s">
        <v>74</v>
      </c>
      <c r="W165" s="55">
        <f t="shared" si="261"/>
        <v>1800</v>
      </c>
      <c r="X165" s="68"/>
      <c r="Y165" s="55" t="str">
        <f t="shared" si="262"/>
        <v>NOEL</v>
      </c>
      <c r="Z165" s="55">
        <f>VLOOKUP(Y165,Tables!$C$5:$D$23,2,FALSE)</f>
        <v>1</v>
      </c>
      <c r="AA165" s="55">
        <f t="shared" si="268"/>
        <v>1800</v>
      </c>
      <c r="AB165" s="55" t="str">
        <f t="shared" si="263"/>
        <v>Chronic</v>
      </c>
      <c r="AC165" s="55">
        <f>VLOOKUP(AB165,Tables!$C$27:$D$28,2,FALSE)</f>
        <v>1</v>
      </c>
      <c r="AD165" s="55">
        <f t="shared" si="269"/>
        <v>1800</v>
      </c>
      <c r="AE165" s="68"/>
      <c r="AF165" s="69" t="str">
        <f t="shared" si="265"/>
        <v>Navicula pelliculosa</v>
      </c>
      <c r="AG165" s="69" t="str">
        <f t="shared" si="270"/>
        <v>NOEL</v>
      </c>
      <c r="AH165" s="70" t="str">
        <f t="shared" si="267"/>
        <v>Chronic</v>
      </c>
      <c r="AI165" s="70"/>
      <c r="AJ165" s="69">
        <f>VLOOKUP(SUM(Z165,AC165),Tables!$J$5:$K$12,2,FALSE)</f>
        <v>1</v>
      </c>
      <c r="AK165" s="69" t="str">
        <f>IF(AJ165=MIN($AJ$163:$AJ$166),"YES!!!","Reject")</f>
        <v>YES!!!</v>
      </c>
      <c r="AL165" s="69" t="str">
        <f>N165</f>
        <v>Biomass yield, growth rate, area under the growth curve</v>
      </c>
      <c r="AM165" s="85" t="s">
        <v>75</v>
      </c>
      <c r="AN165" s="71">
        <f>P165</f>
        <v>5</v>
      </c>
      <c r="AO165" s="85" t="s">
        <v>199</v>
      </c>
      <c r="AP165" s="85"/>
      <c r="AQ165" s="72">
        <f>AD165</f>
        <v>1800</v>
      </c>
      <c r="AR165" s="69">
        <f>GEOMEAN(AQ165:AQ166)</f>
        <v>1800</v>
      </c>
      <c r="AS165" s="69"/>
      <c r="AT165" s="69"/>
      <c r="AU165" s="73" t="s">
        <v>77</v>
      </c>
      <c r="AV165" s="85"/>
      <c r="AW165" s="85"/>
      <c r="AX165" s="69"/>
      <c r="AY165" s="69"/>
      <c r="AZ165" s="69"/>
      <c r="BA165" s="69"/>
      <c r="BB165" s="69"/>
      <c r="BC165" s="69"/>
      <c r="BD165" s="69"/>
      <c r="BE165" s="73" t="s">
        <v>77</v>
      </c>
      <c r="BF165" s="85"/>
      <c r="BG165" s="85"/>
      <c r="BH165" s="85"/>
      <c r="BI165" s="85"/>
      <c r="BJ165" s="85"/>
      <c r="BK165" s="85"/>
      <c r="BL165" s="85"/>
      <c r="BM165" s="85"/>
      <c r="BN165" s="85"/>
      <c r="BO165" s="85"/>
      <c r="BP165" s="69"/>
      <c r="BQ165" s="69"/>
      <c r="BR165" s="69"/>
      <c r="BS165" s="69"/>
      <c r="BT165" s="69"/>
      <c r="BU165" s="69"/>
      <c r="BV165" s="69"/>
    </row>
    <row r="166" spans="1:74" s="85" customFormat="1" ht="14.25" customHeight="1" thickTop="1" thickBot="1" x14ac:dyDescent="0.25">
      <c r="A166" s="55">
        <v>13723</v>
      </c>
      <c r="B166" s="55">
        <v>13723</v>
      </c>
      <c r="C166" s="56"/>
      <c r="D166" s="55" t="s">
        <v>60</v>
      </c>
      <c r="E166" s="57" t="s">
        <v>98</v>
      </c>
      <c r="F166" s="55" t="s">
        <v>99</v>
      </c>
      <c r="G166" s="55" t="s">
        <v>100</v>
      </c>
      <c r="H166" s="55" t="s">
        <v>64</v>
      </c>
      <c r="I166" s="55" t="s">
        <v>65</v>
      </c>
      <c r="J166" s="55" t="s">
        <v>94</v>
      </c>
      <c r="K166" s="68"/>
      <c r="L166" s="56" t="s">
        <v>95</v>
      </c>
      <c r="M166" s="55" t="s">
        <v>96</v>
      </c>
      <c r="N166" s="55" t="s">
        <v>95</v>
      </c>
      <c r="O166" s="55" t="s">
        <v>70</v>
      </c>
      <c r="P166" s="55">
        <v>5</v>
      </c>
      <c r="Q166" s="55" t="s">
        <v>71</v>
      </c>
      <c r="R166" s="55" t="s">
        <v>72</v>
      </c>
      <c r="S166" s="68"/>
      <c r="T166" s="58">
        <v>17</v>
      </c>
      <c r="U166" s="55" t="s">
        <v>97</v>
      </c>
      <c r="V166" s="55" t="s">
        <v>74</v>
      </c>
      <c r="W166" s="55">
        <f t="shared" si="261"/>
        <v>17000</v>
      </c>
      <c r="X166" s="68"/>
      <c r="Y166" s="55" t="str">
        <f t="shared" si="262"/>
        <v>EC50</v>
      </c>
      <c r="Z166" s="55">
        <f>VLOOKUP(Y166,Tables!$C$5:$D$23,2,FALSE)</f>
        <v>5</v>
      </c>
      <c r="AA166" s="55">
        <f t="shared" si="149"/>
        <v>3400</v>
      </c>
      <c r="AB166" s="55" t="str">
        <f t="shared" si="263"/>
        <v>Chronic</v>
      </c>
      <c r="AC166" s="55">
        <f>VLOOKUP(AB166,Tables!$C$27:$D$28,2,FALSE)</f>
        <v>1</v>
      </c>
      <c r="AD166" s="55">
        <f t="shared" si="264"/>
        <v>3400</v>
      </c>
      <c r="AE166" s="68"/>
      <c r="AF166" s="69" t="str">
        <f t="shared" si="265"/>
        <v>Navicula pelliculosa</v>
      </c>
      <c r="AG166" s="69" t="str">
        <f t="shared" si="266"/>
        <v>EC50</v>
      </c>
      <c r="AH166" s="70" t="str">
        <f t="shared" si="267"/>
        <v>Chronic</v>
      </c>
      <c r="AI166" s="70"/>
      <c r="AJ166" s="69">
        <f>VLOOKUP(SUM(Z166,AC166),Tables!$J$5:$K$12,2,FALSE)</f>
        <v>2</v>
      </c>
      <c r="AK166" s="69" t="str">
        <f>IF(AJ166=MIN($AJ$163:$AJ$166),"YES!!!","Reject")</f>
        <v>Reject</v>
      </c>
      <c r="AL166" s="69"/>
      <c r="AN166" s="71"/>
      <c r="AQ166" s="72"/>
      <c r="AR166" s="69"/>
      <c r="AU166" s="73" t="s">
        <v>77</v>
      </c>
      <c r="BE166" s="73" t="s">
        <v>77</v>
      </c>
      <c r="BP166" s="69"/>
      <c r="BQ166" s="69"/>
      <c r="BR166" s="69"/>
      <c r="BS166" s="69"/>
      <c r="BT166" s="69"/>
      <c r="BU166" s="69"/>
      <c r="BV166" s="69"/>
    </row>
    <row r="167" spans="1:74" s="81" customFormat="1" ht="14.25" customHeight="1" thickTop="1" thickBot="1" x14ac:dyDescent="0.25">
      <c r="A167" s="76"/>
      <c r="B167" s="76"/>
      <c r="C167" s="77"/>
      <c r="D167" s="78"/>
      <c r="E167" s="79"/>
      <c r="F167" s="78"/>
      <c r="G167" s="78"/>
      <c r="H167" s="76"/>
      <c r="I167" s="76"/>
      <c r="J167" s="76"/>
      <c r="K167" s="68"/>
      <c r="L167" s="77"/>
      <c r="M167" s="76"/>
      <c r="N167" s="76"/>
      <c r="O167" s="76"/>
      <c r="P167" s="76"/>
      <c r="Q167" s="76"/>
      <c r="R167" s="76"/>
      <c r="S167" s="68"/>
      <c r="T167" s="76"/>
      <c r="U167" s="76"/>
      <c r="V167" s="76"/>
      <c r="W167" s="76"/>
      <c r="X167" s="68"/>
      <c r="Y167" s="68"/>
      <c r="Z167" s="68"/>
      <c r="AA167" s="68"/>
      <c r="AB167" s="68"/>
      <c r="AC167" s="68"/>
      <c r="AD167" s="68"/>
      <c r="AE167" s="68"/>
      <c r="AF167" s="93"/>
      <c r="AG167" s="80"/>
      <c r="AH167" s="80"/>
      <c r="AI167" s="80"/>
      <c r="AJ167" s="80"/>
      <c r="AK167" s="80"/>
      <c r="AL167" s="80"/>
      <c r="AM167" s="80"/>
      <c r="AN167" s="68"/>
      <c r="AO167" s="80"/>
      <c r="AP167" s="80"/>
      <c r="AQ167" s="68"/>
      <c r="AR167" s="80"/>
      <c r="AS167" s="80"/>
      <c r="AT167" s="80"/>
      <c r="AU167" s="80"/>
      <c r="AX167" s="82"/>
      <c r="AY167" s="80"/>
      <c r="AZ167" s="80"/>
      <c r="BA167" s="80"/>
      <c r="BB167" s="80"/>
      <c r="BC167" s="80"/>
      <c r="BD167" s="83"/>
      <c r="BE167" s="80"/>
      <c r="BF167" s="85"/>
      <c r="BG167" s="85"/>
      <c r="BH167" s="85"/>
      <c r="BI167" s="85"/>
      <c r="BJ167" s="85"/>
      <c r="BK167" s="85"/>
      <c r="BL167" s="85"/>
      <c r="BM167" s="85"/>
      <c r="BN167" s="85"/>
      <c r="BO167" s="85"/>
      <c r="BP167" s="69"/>
      <c r="BQ167" s="69"/>
      <c r="BR167" s="69"/>
      <c r="BS167" s="69"/>
      <c r="BT167" s="69"/>
      <c r="BU167" s="69"/>
      <c r="BV167" s="69"/>
    </row>
    <row r="168" spans="1:74" s="85" customFormat="1" ht="14.25" customHeight="1" thickTop="1" thickBot="1" x14ac:dyDescent="0.25">
      <c r="A168" s="55" t="s">
        <v>58</v>
      </c>
      <c r="B168" s="55" t="s">
        <v>378</v>
      </c>
      <c r="C168" s="56"/>
      <c r="D168" s="55" t="s">
        <v>60</v>
      </c>
      <c r="E168" s="57" t="s">
        <v>142</v>
      </c>
      <c r="F168" s="55" t="s">
        <v>62</v>
      </c>
      <c r="G168" s="55" t="s">
        <v>63</v>
      </c>
      <c r="H168" s="55" t="s">
        <v>64</v>
      </c>
      <c r="I168" s="55" t="s">
        <v>65</v>
      </c>
      <c r="J168" s="55" t="s">
        <v>66</v>
      </c>
      <c r="K168" s="68"/>
      <c r="L168" s="56" t="s">
        <v>67</v>
      </c>
      <c r="M168" s="55" t="s">
        <v>68</v>
      </c>
      <c r="N168" s="55" t="s">
        <v>69</v>
      </c>
      <c r="O168" s="55" t="s">
        <v>70</v>
      </c>
      <c r="P168" s="55">
        <v>21</v>
      </c>
      <c r="Q168" s="55" t="s">
        <v>71</v>
      </c>
      <c r="R168" s="55" t="s">
        <v>72</v>
      </c>
      <c r="S168" s="68"/>
      <c r="T168" s="55">
        <v>598.4</v>
      </c>
      <c r="U168" s="55" t="s">
        <v>73</v>
      </c>
      <c r="V168" s="55" t="s">
        <v>74</v>
      </c>
      <c r="W168" s="55">
        <f>T168*V168</f>
        <v>598400</v>
      </c>
      <c r="X168" s="68"/>
      <c r="Y168" s="55" t="str">
        <f>O168</f>
        <v>EC50</v>
      </c>
      <c r="Z168" s="55">
        <f>VLOOKUP(Y168,Tables!$C$5:$D$23,2,FALSE)</f>
        <v>5</v>
      </c>
      <c r="AA168" s="55">
        <f t="shared" si="149"/>
        <v>119680</v>
      </c>
      <c r="AB168" s="55" t="str">
        <f>R168</f>
        <v>Chronic</v>
      </c>
      <c r="AC168" s="55">
        <f>VLOOKUP(AB168,Tables!$C$27:$D$28,2,FALSE)</f>
        <v>1</v>
      </c>
      <c r="AD168" s="55">
        <f>AA168/AC168</f>
        <v>119680</v>
      </c>
      <c r="AE168" s="68"/>
      <c r="AF168" s="69" t="str">
        <f>E168</f>
        <v>Nostoc punctiforme</v>
      </c>
      <c r="AG168" s="69" t="str">
        <f>Y168</f>
        <v>EC50</v>
      </c>
      <c r="AH168" s="70" t="str">
        <f>R168</f>
        <v>Chronic</v>
      </c>
      <c r="AI168" s="70"/>
      <c r="AJ168" s="69">
        <f>VLOOKUP(SUM(Z168,AC168),Tables!$J$5:$K$12,2,FALSE)</f>
        <v>2</v>
      </c>
      <c r="AK168" s="69" t="str">
        <f>IF(AJ168:AJ170=MIN($AJ$168),"YES!!!","Reject")</f>
        <v>YES!!!</v>
      </c>
      <c r="AL168" s="69" t="str">
        <f>N168</f>
        <v>Total chlorophyll</v>
      </c>
      <c r="AM168" s="85" t="s">
        <v>75</v>
      </c>
      <c r="AN168" s="71">
        <f>P168</f>
        <v>21</v>
      </c>
      <c r="AO168" s="85" t="s">
        <v>76</v>
      </c>
      <c r="AQ168" s="72">
        <f>AD168</f>
        <v>119680</v>
      </c>
      <c r="AR168" s="69">
        <f>GEOMEAN(AQ168:AQ170)</f>
        <v>22899.475975626588</v>
      </c>
      <c r="AS168" s="69">
        <f>MIN(AR168:AR170)</f>
        <v>22899.475975626588</v>
      </c>
      <c r="AT168" s="69">
        <f>MIN(AS168:AS170)</f>
        <v>22899.475975626588</v>
      </c>
      <c r="AU168" s="73" t="s">
        <v>77</v>
      </c>
      <c r="AX168" s="69" t="str">
        <f>H168</f>
        <v>Microalgae</v>
      </c>
      <c r="AY168" s="69" t="str">
        <f>E168</f>
        <v>Nostoc punctiforme</v>
      </c>
      <c r="AZ168" s="69" t="str">
        <f>F168</f>
        <v>Cyanobacteria</v>
      </c>
      <c r="BA168" s="69" t="str">
        <f>G168</f>
        <v>Cyanophyceae</v>
      </c>
      <c r="BB168" s="69" t="str">
        <f>I168</f>
        <v>Phototroph</v>
      </c>
      <c r="BC168" s="69">
        <f>AJ168</f>
        <v>2</v>
      </c>
      <c r="BD168" s="69">
        <f>AT168</f>
        <v>22899.475975626588</v>
      </c>
      <c r="BE168" s="73" t="s">
        <v>77</v>
      </c>
    </row>
    <row r="169" spans="1:74" s="81" customFormat="1" ht="14.25" customHeight="1" thickTop="1" thickBot="1" x14ac:dyDescent="0.25">
      <c r="A169" s="55" t="s">
        <v>58</v>
      </c>
      <c r="B169" s="55" t="s">
        <v>379</v>
      </c>
      <c r="C169" s="56"/>
      <c r="D169" s="55" t="s">
        <v>60</v>
      </c>
      <c r="E169" s="57" t="s">
        <v>142</v>
      </c>
      <c r="F169" s="55" t="s">
        <v>62</v>
      </c>
      <c r="G169" s="55" t="s">
        <v>63</v>
      </c>
      <c r="H169" s="55" t="s">
        <v>64</v>
      </c>
      <c r="I169" s="55" t="s">
        <v>65</v>
      </c>
      <c r="J169" s="55" t="s">
        <v>82</v>
      </c>
      <c r="K169" s="68"/>
      <c r="L169" s="56" t="s">
        <v>67</v>
      </c>
      <c r="M169" s="55" t="s">
        <v>68</v>
      </c>
      <c r="N169" s="55" t="s">
        <v>69</v>
      </c>
      <c r="O169" s="55" t="s">
        <v>70</v>
      </c>
      <c r="P169" s="58">
        <v>21</v>
      </c>
      <c r="Q169" s="55" t="s">
        <v>71</v>
      </c>
      <c r="R169" s="55" t="s">
        <v>72</v>
      </c>
      <c r="S169" s="68"/>
      <c r="T169" s="55">
        <v>42.3</v>
      </c>
      <c r="U169" s="55" t="s">
        <v>73</v>
      </c>
      <c r="V169" s="55" t="s">
        <v>74</v>
      </c>
      <c r="W169" s="55">
        <f t="shared" ref="W169:W170" si="271">T169*V169</f>
        <v>42300</v>
      </c>
      <c r="X169" s="68"/>
      <c r="Y169" s="55" t="str">
        <f t="shared" ref="Y169:Y170" si="272">O169</f>
        <v>EC50</v>
      </c>
      <c r="Z169" s="55">
        <f>VLOOKUP(Y169,Tables!$C$5:$D$23,2,FALSE)</f>
        <v>5</v>
      </c>
      <c r="AA169" s="55">
        <f t="shared" si="149"/>
        <v>8460</v>
      </c>
      <c r="AB169" s="55" t="str">
        <f t="shared" ref="AB169:AB170" si="273">R169</f>
        <v>Chronic</v>
      </c>
      <c r="AC169" s="55">
        <f>VLOOKUP(AB169,Tables!$C$27:$D$28,2,FALSE)</f>
        <v>1</v>
      </c>
      <c r="AD169" s="55">
        <f t="shared" ref="AD169:AD170" si="274">AA169/AC169</f>
        <v>8460</v>
      </c>
      <c r="AE169" s="68"/>
      <c r="AF169" s="69" t="str">
        <f t="shared" ref="AF169:AF170" si="275">E169</f>
        <v>Nostoc punctiforme</v>
      </c>
      <c r="AG169" s="69" t="str">
        <f t="shared" ref="AG169:AG170" si="276">Y169</f>
        <v>EC50</v>
      </c>
      <c r="AH169" s="70" t="str">
        <f t="shared" ref="AH169:AH170" si="277">R169</f>
        <v>Chronic</v>
      </c>
      <c r="AI169" s="70"/>
      <c r="AJ169" s="69">
        <f>VLOOKUP(SUM(Z169,AC169),Tables!$J$5:$K$12,2,FALSE)</f>
        <v>2</v>
      </c>
      <c r="AK169" s="69" t="str">
        <f t="shared" ref="AK169:AK170" si="278">IF(AJ169:AJ172=MIN($AJ$168),"YES!!!","Reject")</f>
        <v>YES!!!</v>
      </c>
      <c r="AL169" s="69" t="str">
        <f t="shared" ref="AL169:AL170" si="279">N169</f>
        <v>Total chlorophyll</v>
      </c>
      <c r="AM169" s="85" t="s">
        <v>75</v>
      </c>
      <c r="AN169" s="71">
        <f t="shared" ref="AN169:AN170" si="280">P169</f>
        <v>21</v>
      </c>
      <c r="AO169" s="85" t="s">
        <v>76</v>
      </c>
      <c r="AP169" s="85"/>
      <c r="AQ169" s="72">
        <f>AD169</f>
        <v>8460</v>
      </c>
      <c r="AR169" s="69"/>
      <c r="AS169" s="69"/>
      <c r="AT169" s="69"/>
      <c r="AU169" s="73" t="s">
        <v>77</v>
      </c>
      <c r="AV169" s="85"/>
      <c r="AW169" s="85"/>
      <c r="AX169" s="69"/>
      <c r="AY169" s="69"/>
      <c r="AZ169" s="69"/>
      <c r="BA169" s="69"/>
      <c r="BB169" s="69"/>
      <c r="BC169" s="69"/>
      <c r="BD169" s="69"/>
      <c r="BE169" s="73" t="s">
        <v>77</v>
      </c>
      <c r="BF169" s="85"/>
      <c r="BG169" s="85"/>
      <c r="BH169" s="85"/>
      <c r="BI169" s="85"/>
      <c r="BJ169" s="85"/>
      <c r="BK169" s="85"/>
      <c r="BL169" s="85"/>
      <c r="BM169" s="85"/>
      <c r="BN169" s="85"/>
      <c r="BO169" s="85"/>
      <c r="BP169" s="85"/>
      <c r="BQ169" s="85"/>
      <c r="BR169" s="85"/>
      <c r="BS169" s="85"/>
      <c r="BT169" s="85"/>
      <c r="BU169" s="85"/>
      <c r="BV169" s="85"/>
    </row>
    <row r="170" spans="1:74" s="81" customFormat="1" ht="14.25" customHeight="1" thickTop="1" thickBot="1" x14ac:dyDescent="0.25">
      <c r="A170" s="55" t="s">
        <v>58</v>
      </c>
      <c r="B170" s="55" t="s">
        <v>380</v>
      </c>
      <c r="C170" s="56"/>
      <c r="D170" s="55" t="s">
        <v>60</v>
      </c>
      <c r="E170" s="57" t="s">
        <v>142</v>
      </c>
      <c r="F170" s="55" t="s">
        <v>62</v>
      </c>
      <c r="G170" s="55" t="s">
        <v>63</v>
      </c>
      <c r="H170" s="55" t="s">
        <v>64</v>
      </c>
      <c r="I170" s="55" t="s">
        <v>65</v>
      </c>
      <c r="J170" s="55" t="s">
        <v>82</v>
      </c>
      <c r="K170" s="68"/>
      <c r="L170" s="56" t="s">
        <v>67</v>
      </c>
      <c r="M170" s="55" t="s">
        <v>68</v>
      </c>
      <c r="N170" s="55" t="s">
        <v>69</v>
      </c>
      <c r="O170" s="55" t="s">
        <v>70</v>
      </c>
      <c r="P170" s="55">
        <v>21</v>
      </c>
      <c r="Q170" s="55" t="s">
        <v>71</v>
      </c>
      <c r="R170" s="55" t="s">
        <v>72</v>
      </c>
      <c r="S170" s="68"/>
      <c r="T170" s="55">
        <v>59.3</v>
      </c>
      <c r="U170" s="55" t="s">
        <v>73</v>
      </c>
      <c r="V170" s="55" t="s">
        <v>74</v>
      </c>
      <c r="W170" s="55">
        <f t="shared" si="271"/>
        <v>59300</v>
      </c>
      <c r="X170" s="68"/>
      <c r="Y170" s="55" t="str">
        <f t="shared" si="272"/>
        <v>EC50</v>
      </c>
      <c r="Z170" s="55">
        <f>VLOOKUP(Y170,Tables!$C$5:$D$23,2,FALSE)</f>
        <v>5</v>
      </c>
      <c r="AA170" s="55">
        <f t="shared" ref="AA170" si="281">W170/Z170</f>
        <v>11860</v>
      </c>
      <c r="AB170" s="55" t="str">
        <f t="shared" si="273"/>
        <v>Chronic</v>
      </c>
      <c r="AC170" s="55">
        <f>VLOOKUP(AB170,Tables!$C$27:$D$28,2,FALSE)</f>
        <v>1</v>
      </c>
      <c r="AD170" s="55">
        <f t="shared" si="274"/>
        <v>11860</v>
      </c>
      <c r="AE170" s="68"/>
      <c r="AF170" s="69" t="str">
        <f t="shared" si="275"/>
        <v>Nostoc punctiforme</v>
      </c>
      <c r="AG170" s="69" t="str">
        <f t="shared" si="276"/>
        <v>EC50</v>
      </c>
      <c r="AH170" s="70" t="str">
        <f t="shared" si="277"/>
        <v>Chronic</v>
      </c>
      <c r="AI170" s="70"/>
      <c r="AJ170" s="69">
        <f>VLOOKUP(SUM(Z170,AC170),Tables!$J$5:$K$12,2,FALSE)</f>
        <v>2</v>
      </c>
      <c r="AK170" s="69" t="str">
        <f t="shared" si="278"/>
        <v>YES!!!</v>
      </c>
      <c r="AL170" s="69" t="str">
        <f t="shared" si="279"/>
        <v>Total chlorophyll</v>
      </c>
      <c r="AM170" s="85" t="s">
        <v>75</v>
      </c>
      <c r="AN170" s="71">
        <f t="shared" si="280"/>
        <v>21</v>
      </c>
      <c r="AO170" s="85" t="s">
        <v>76</v>
      </c>
      <c r="AP170" s="85"/>
      <c r="AQ170" s="72">
        <f>AD170</f>
        <v>11860</v>
      </c>
      <c r="AR170" s="69"/>
      <c r="AS170" s="69"/>
      <c r="AT170" s="69"/>
      <c r="AU170" s="73" t="s">
        <v>77</v>
      </c>
      <c r="AV170" s="85"/>
      <c r="AW170" s="85"/>
      <c r="AX170" s="69"/>
      <c r="AY170" s="69"/>
      <c r="AZ170" s="69"/>
      <c r="BA170" s="69"/>
      <c r="BB170" s="69"/>
      <c r="BC170" s="69"/>
      <c r="BD170" s="69"/>
      <c r="BE170" s="73" t="s">
        <v>77</v>
      </c>
      <c r="BF170" s="85"/>
      <c r="BG170" s="85"/>
      <c r="BH170" s="85"/>
      <c r="BI170" s="85"/>
      <c r="BJ170" s="85"/>
      <c r="BK170" s="85"/>
      <c r="BL170" s="85"/>
      <c r="BM170" s="85"/>
      <c r="BN170" s="85"/>
      <c r="BO170" s="85"/>
    </row>
    <row r="171" spans="1:74" s="81" customFormat="1" ht="14.25" customHeight="1" thickTop="1" thickBot="1" x14ac:dyDescent="0.25">
      <c r="A171" s="76"/>
      <c r="B171" s="76"/>
      <c r="C171" s="77"/>
      <c r="D171" s="78"/>
      <c r="E171" s="79"/>
      <c r="F171" s="78"/>
      <c r="G171" s="78"/>
      <c r="H171" s="76"/>
      <c r="I171" s="76"/>
      <c r="J171" s="76"/>
      <c r="K171" s="68"/>
      <c r="L171" s="77"/>
      <c r="M171" s="76"/>
      <c r="N171" s="76"/>
      <c r="O171" s="76"/>
      <c r="P171" s="76"/>
      <c r="Q171" s="76"/>
      <c r="R171" s="76"/>
      <c r="S171" s="68"/>
      <c r="T171" s="76"/>
      <c r="U171" s="76"/>
      <c r="V171" s="76"/>
      <c r="W171" s="76"/>
      <c r="X171" s="68"/>
      <c r="Y171" s="68"/>
      <c r="Z171" s="68"/>
      <c r="AA171" s="68"/>
      <c r="AB171" s="68"/>
      <c r="AC171" s="68"/>
      <c r="AD171" s="68"/>
      <c r="AE171" s="68"/>
      <c r="AF171" s="93"/>
      <c r="AG171" s="80"/>
      <c r="AH171" s="80"/>
      <c r="AI171" s="80"/>
      <c r="AJ171" s="80"/>
      <c r="AK171" s="80"/>
      <c r="AL171" s="80"/>
      <c r="AM171" s="80"/>
      <c r="AN171" s="68"/>
      <c r="AO171" s="80"/>
      <c r="AP171" s="80"/>
      <c r="AQ171" s="68"/>
      <c r="AR171" s="80"/>
      <c r="AS171" s="80"/>
      <c r="AT171" s="80"/>
      <c r="AU171" s="80"/>
      <c r="AX171" s="82"/>
      <c r="AY171" s="80"/>
      <c r="AZ171" s="80"/>
      <c r="BA171" s="80"/>
      <c r="BB171" s="80"/>
      <c r="BC171" s="80"/>
      <c r="BD171" s="83"/>
      <c r="BE171" s="80"/>
      <c r="BF171" s="85"/>
      <c r="BG171" s="85"/>
      <c r="BH171" s="85"/>
      <c r="BI171" s="85"/>
      <c r="BJ171" s="85"/>
      <c r="BK171" s="85"/>
      <c r="BL171" s="85"/>
      <c r="BM171" s="85"/>
      <c r="BN171" s="85"/>
      <c r="BO171" s="85"/>
      <c r="BP171" s="69"/>
      <c r="BQ171" s="69"/>
      <c r="BR171" s="69"/>
      <c r="BS171" s="69"/>
      <c r="BT171" s="69"/>
      <c r="BU171" s="69"/>
      <c r="BV171" s="69"/>
    </row>
    <row r="172" spans="1:74" s="81" customFormat="1" ht="14.25" customHeight="1" thickTop="1" thickBot="1" x14ac:dyDescent="0.25">
      <c r="A172" s="55" t="s">
        <v>111</v>
      </c>
      <c r="B172" s="55">
        <v>200924</v>
      </c>
      <c r="C172" s="56"/>
      <c r="D172" s="55" t="s">
        <v>60</v>
      </c>
      <c r="E172" s="57" t="s">
        <v>194</v>
      </c>
      <c r="F172" s="55" t="s">
        <v>180</v>
      </c>
      <c r="G172" s="55" t="s">
        <v>181</v>
      </c>
      <c r="H172" s="55" t="s">
        <v>178</v>
      </c>
      <c r="I172" s="55" t="s">
        <v>116</v>
      </c>
      <c r="J172" s="55" t="s">
        <v>94</v>
      </c>
      <c r="K172" s="68"/>
      <c r="L172" s="56" t="s">
        <v>117</v>
      </c>
      <c r="M172" s="55" t="s">
        <v>117</v>
      </c>
      <c r="N172" s="55" t="s">
        <v>117</v>
      </c>
      <c r="O172" s="55" t="s">
        <v>118</v>
      </c>
      <c r="P172" s="55">
        <v>48</v>
      </c>
      <c r="Q172" s="55" t="s">
        <v>119</v>
      </c>
      <c r="R172" s="55" t="s">
        <v>120</v>
      </c>
      <c r="S172" s="68"/>
      <c r="T172" s="55">
        <v>102000</v>
      </c>
      <c r="U172" s="55" t="s">
        <v>121</v>
      </c>
      <c r="V172" s="55" t="s">
        <v>122</v>
      </c>
      <c r="W172" s="55">
        <f t="shared" ref="W172:W177" si="282">T172*V172</f>
        <v>102000</v>
      </c>
      <c r="X172" s="68"/>
      <c r="Y172" s="55" t="str">
        <f t="shared" ref="Y172:Y177" si="283">O172</f>
        <v>LC50</v>
      </c>
      <c r="Z172" s="55">
        <f>VLOOKUP(Y172,Tables!$C$5:$D$23,2,FALSE)</f>
        <v>5</v>
      </c>
      <c r="AA172" s="55">
        <f t="shared" ref="AA172:AA233" si="284">W172/Z172</f>
        <v>20400</v>
      </c>
      <c r="AB172" s="55" t="str">
        <f t="shared" ref="AB172:AB177" si="285">R172</f>
        <v>Acute</v>
      </c>
      <c r="AC172" s="55">
        <f>VLOOKUP(AB172,Tables!$C$27:$D$28,2,FALSE)</f>
        <v>2</v>
      </c>
      <c r="AD172" s="55">
        <f t="shared" ref="AD172:AD177" si="286">AA172/AC172</f>
        <v>10200</v>
      </c>
      <c r="AE172" s="68"/>
      <c r="AF172" s="69" t="str">
        <f t="shared" ref="AF172:AF177" si="287">E172</f>
        <v>Oncorhynchus gorbuscha</v>
      </c>
      <c r="AG172" s="69" t="str">
        <f t="shared" ref="AG172:AG177" si="288">Y172</f>
        <v>LC50</v>
      </c>
      <c r="AH172" s="70" t="str">
        <f t="shared" ref="AH172:AH177" si="289">R172</f>
        <v>Acute</v>
      </c>
      <c r="AI172" s="70"/>
      <c r="AJ172" s="69">
        <f>VLOOKUP(SUM(Z172,AC172),Tables!$J$5:$K$12,2,FALSE)</f>
        <v>4</v>
      </c>
      <c r="AK172" s="69" t="str">
        <f>IF(AJ172=MIN($AJ$172:$AJ$177),"YES!!!","Reject")</f>
        <v>YES!!!</v>
      </c>
      <c r="AL172" s="69" t="str">
        <f t="shared" ref="AL172:AL177" si="290">N172</f>
        <v>Mortality</v>
      </c>
      <c r="AM172" s="85" t="s">
        <v>75</v>
      </c>
      <c r="AN172" s="71">
        <f t="shared" ref="AN172:AN177" si="291">P172</f>
        <v>48</v>
      </c>
      <c r="AO172" s="85" t="s">
        <v>76</v>
      </c>
      <c r="AP172" s="85"/>
      <c r="AQ172" s="71">
        <f t="shared" ref="AQ172:AQ177" si="292">AD172</f>
        <v>10200</v>
      </c>
      <c r="AR172" s="69">
        <f>GEOMEAN(AQ172:AQ173)</f>
        <v>9791.8333319149169</v>
      </c>
      <c r="AS172" s="69">
        <f>MIN(AR172:AR177)</f>
        <v>9791.8333319149169</v>
      </c>
      <c r="AT172" s="69">
        <f>MIN(AS172:AS177)</f>
        <v>9791.8333319149169</v>
      </c>
      <c r="AU172" s="73" t="s">
        <v>77</v>
      </c>
      <c r="AV172" s="85"/>
      <c r="AW172" s="85"/>
      <c r="AX172" s="69" t="str">
        <f>H172</f>
        <v>Fish</v>
      </c>
      <c r="AY172" s="69" t="str">
        <f>E172</f>
        <v>Oncorhynchus gorbuscha</v>
      </c>
      <c r="AZ172" s="69" t="str">
        <f>F172</f>
        <v>Chordata</v>
      </c>
      <c r="BA172" s="69" t="str">
        <f>G172</f>
        <v>Actinopterygii</v>
      </c>
      <c r="BB172" s="69" t="str">
        <f>I172</f>
        <v>Heterotroph</v>
      </c>
      <c r="BC172" s="69">
        <f>AJ172</f>
        <v>4</v>
      </c>
      <c r="BD172" s="69">
        <f>AT172</f>
        <v>9791.8333319149169</v>
      </c>
      <c r="BE172" s="73" t="s">
        <v>77</v>
      </c>
      <c r="BF172" s="85"/>
      <c r="BG172" s="85"/>
      <c r="BH172" s="85"/>
      <c r="BI172" s="85"/>
      <c r="BJ172" s="85"/>
      <c r="BK172" s="85"/>
      <c r="BL172" s="85"/>
      <c r="BM172" s="85"/>
      <c r="BN172" s="85"/>
      <c r="BO172" s="85"/>
      <c r="BP172" s="69"/>
      <c r="BQ172" s="69"/>
      <c r="BR172" s="69"/>
      <c r="BS172" s="69"/>
      <c r="BT172" s="69"/>
      <c r="BU172" s="69"/>
      <c r="BV172" s="69"/>
    </row>
    <row r="173" spans="1:74" s="81" customFormat="1" ht="14.25" customHeight="1" thickTop="1" thickBot="1" x14ac:dyDescent="0.25">
      <c r="A173" s="55" t="s">
        <v>111</v>
      </c>
      <c r="B173" s="55">
        <v>200924</v>
      </c>
      <c r="C173" s="56"/>
      <c r="D173" s="55" t="s">
        <v>60</v>
      </c>
      <c r="E173" s="57" t="s">
        <v>194</v>
      </c>
      <c r="F173" s="55" t="s">
        <v>180</v>
      </c>
      <c r="G173" s="55" t="s">
        <v>181</v>
      </c>
      <c r="H173" s="55" t="s">
        <v>178</v>
      </c>
      <c r="I173" s="55" t="s">
        <v>116</v>
      </c>
      <c r="J173" s="55" t="s">
        <v>94</v>
      </c>
      <c r="K173" s="68"/>
      <c r="L173" s="56" t="s">
        <v>117</v>
      </c>
      <c r="M173" s="55" t="s">
        <v>117</v>
      </c>
      <c r="N173" s="55" t="s">
        <v>117</v>
      </c>
      <c r="O173" s="55" t="s">
        <v>118</v>
      </c>
      <c r="P173" s="55">
        <v>48</v>
      </c>
      <c r="Q173" s="55" t="s">
        <v>119</v>
      </c>
      <c r="R173" s="55" t="s">
        <v>120</v>
      </c>
      <c r="S173" s="68"/>
      <c r="T173" s="55">
        <v>94000</v>
      </c>
      <c r="U173" s="55" t="s">
        <v>121</v>
      </c>
      <c r="V173" s="55" t="s">
        <v>122</v>
      </c>
      <c r="W173" s="55">
        <f t="shared" si="282"/>
        <v>94000</v>
      </c>
      <c r="X173" s="68"/>
      <c r="Y173" s="55" t="str">
        <f t="shared" si="283"/>
        <v>LC50</v>
      </c>
      <c r="Z173" s="55">
        <f>VLOOKUP(Y173,Tables!$C$5:$D$23,2,FALSE)</f>
        <v>5</v>
      </c>
      <c r="AA173" s="55">
        <f t="shared" si="284"/>
        <v>18800</v>
      </c>
      <c r="AB173" s="55" t="str">
        <f t="shared" si="285"/>
        <v>Acute</v>
      </c>
      <c r="AC173" s="55">
        <f>VLOOKUP(AB173,Tables!$C$27:$D$28,2,FALSE)</f>
        <v>2</v>
      </c>
      <c r="AD173" s="55">
        <f t="shared" si="286"/>
        <v>9400</v>
      </c>
      <c r="AE173" s="68"/>
      <c r="AF173" s="69" t="str">
        <f t="shared" si="287"/>
        <v>Oncorhynchus gorbuscha</v>
      </c>
      <c r="AG173" s="69" t="str">
        <f t="shared" si="288"/>
        <v>LC50</v>
      </c>
      <c r="AH173" s="70" t="str">
        <f t="shared" si="289"/>
        <v>Acute</v>
      </c>
      <c r="AI173" s="70"/>
      <c r="AJ173" s="69">
        <f>VLOOKUP(SUM(Z173,AC173),Tables!$J$5:$K$12,2,FALSE)</f>
        <v>4</v>
      </c>
      <c r="AK173" s="69" t="str">
        <f t="shared" ref="AK173:AK177" si="293">IF(AJ173=MIN($AJ$172:$AJ$177),"YES!!!","Reject")</f>
        <v>YES!!!</v>
      </c>
      <c r="AL173" s="69" t="str">
        <f t="shared" si="290"/>
        <v>Mortality</v>
      </c>
      <c r="AM173" s="85" t="s">
        <v>75</v>
      </c>
      <c r="AN173" s="71">
        <f t="shared" si="291"/>
        <v>48</v>
      </c>
      <c r="AO173" s="85" t="s">
        <v>76</v>
      </c>
      <c r="AP173" s="85"/>
      <c r="AQ173" s="71">
        <f t="shared" si="292"/>
        <v>9400</v>
      </c>
      <c r="AR173" s="85"/>
      <c r="AS173" s="85"/>
      <c r="AT173" s="85"/>
      <c r="AU173" s="73" t="s">
        <v>77</v>
      </c>
      <c r="AV173" s="85"/>
      <c r="AW173" s="85"/>
      <c r="AX173" s="85"/>
      <c r="AY173" s="85"/>
      <c r="AZ173" s="85"/>
      <c r="BA173" s="85"/>
      <c r="BB173" s="85"/>
      <c r="BC173" s="85"/>
      <c r="BD173" s="85"/>
      <c r="BE173" s="73" t="s">
        <v>77</v>
      </c>
      <c r="BF173" s="85"/>
      <c r="BG173" s="85"/>
      <c r="BH173" s="85"/>
      <c r="BI173" s="85"/>
      <c r="BJ173" s="85"/>
      <c r="BK173" s="85"/>
      <c r="BL173" s="85"/>
      <c r="BM173" s="85"/>
      <c r="BN173" s="85"/>
      <c r="BO173" s="85"/>
    </row>
    <row r="174" spans="1:74" s="81" customFormat="1" ht="14.25" customHeight="1" thickTop="1" thickBot="1" x14ac:dyDescent="0.25">
      <c r="A174" s="55" t="s">
        <v>111</v>
      </c>
      <c r="B174" s="55">
        <v>200924</v>
      </c>
      <c r="C174" s="56"/>
      <c r="D174" s="55" t="s">
        <v>60</v>
      </c>
      <c r="E174" s="57" t="s">
        <v>194</v>
      </c>
      <c r="F174" s="55" t="s">
        <v>180</v>
      </c>
      <c r="G174" s="55" t="s">
        <v>181</v>
      </c>
      <c r="H174" s="55" t="s">
        <v>178</v>
      </c>
      <c r="I174" s="55" t="s">
        <v>116</v>
      </c>
      <c r="J174" s="55" t="s">
        <v>94</v>
      </c>
      <c r="K174" s="68"/>
      <c r="L174" s="56" t="s">
        <v>117</v>
      </c>
      <c r="M174" s="55" t="s">
        <v>117</v>
      </c>
      <c r="N174" s="55" t="s">
        <v>117</v>
      </c>
      <c r="O174" s="55" t="s">
        <v>118</v>
      </c>
      <c r="P174" s="55">
        <v>72</v>
      </c>
      <c r="Q174" s="55" t="s">
        <v>119</v>
      </c>
      <c r="R174" s="55" t="s">
        <v>120</v>
      </c>
      <c r="S174" s="68"/>
      <c r="T174" s="55">
        <v>94000</v>
      </c>
      <c r="U174" s="55" t="s">
        <v>121</v>
      </c>
      <c r="V174" s="55" t="s">
        <v>122</v>
      </c>
      <c r="W174" s="55">
        <f t="shared" si="282"/>
        <v>94000</v>
      </c>
      <c r="X174" s="68"/>
      <c r="Y174" s="55" t="str">
        <f t="shared" si="283"/>
        <v>LC50</v>
      </c>
      <c r="Z174" s="55">
        <f>VLOOKUP(Y174,Tables!$C$5:$D$23,2,FALSE)</f>
        <v>5</v>
      </c>
      <c r="AA174" s="55">
        <f t="shared" si="284"/>
        <v>18800</v>
      </c>
      <c r="AB174" s="55" t="str">
        <f t="shared" si="285"/>
        <v>Acute</v>
      </c>
      <c r="AC174" s="55">
        <f>VLOOKUP(AB174,Tables!$C$27:$D$28,2,FALSE)</f>
        <v>2</v>
      </c>
      <c r="AD174" s="55">
        <f t="shared" si="286"/>
        <v>9400</v>
      </c>
      <c r="AE174" s="68"/>
      <c r="AF174" s="69" t="str">
        <f t="shared" si="287"/>
        <v>Oncorhynchus gorbuscha</v>
      </c>
      <c r="AG174" s="69" t="str">
        <f t="shared" si="288"/>
        <v>LC50</v>
      </c>
      <c r="AH174" s="70" t="str">
        <f t="shared" si="289"/>
        <v>Acute</v>
      </c>
      <c r="AI174" s="70"/>
      <c r="AJ174" s="69">
        <f>VLOOKUP(SUM(Z174,AC174),Tables!$J$5:$K$12,2,FALSE)</f>
        <v>4</v>
      </c>
      <c r="AK174" s="69" t="str">
        <f t="shared" si="293"/>
        <v>YES!!!</v>
      </c>
      <c r="AL174" s="69" t="str">
        <f t="shared" si="290"/>
        <v>Mortality</v>
      </c>
      <c r="AM174" s="85" t="s">
        <v>75</v>
      </c>
      <c r="AN174" s="71">
        <f t="shared" si="291"/>
        <v>72</v>
      </c>
      <c r="AO174" s="85" t="s">
        <v>199</v>
      </c>
      <c r="AP174" s="85"/>
      <c r="AQ174" s="71">
        <f t="shared" si="292"/>
        <v>9400</v>
      </c>
      <c r="AR174" s="69">
        <f>GEOMEAN(AQ174:AQ175)</f>
        <v>9791.8333319149169</v>
      </c>
      <c r="AS174" s="85"/>
      <c r="AT174" s="85"/>
      <c r="AU174" s="73" t="s">
        <v>77</v>
      </c>
      <c r="AV174" s="85"/>
      <c r="AW174" s="85"/>
      <c r="AX174" s="85"/>
      <c r="AY174" s="85"/>
      <c r="AZ174" s="85"/>
      <c r="BA174" s="85"/>
      <c r="BB174" s="85"/>
      <c r="BC174" s="85"/>
      <c r="BD174" s="85"/>
      <c r="BE174" s="73" t="s">
        <v>77</v>
      </c>
      <c r="BF174" s="85"/>
      <c r="BG174" s="85"/>
      <c r="BH174" s="85"/>
      <c r="BI174" s="85"/>
      <c r="BJ174" s="85"/>
      <c r="BK174" s="85"/>
      <c r="BL174" s="85"/>
      <c r="BM174" s="85"/>
      <c r="BN174" s="85"/>
      <c r="BO174" s="85"/>
      <c r="BP174" s="69"/>
      <c r="BQ174" s="69"/>
      <c r="BR174" s="69"/>
      <c r="BS174" s="69"/>
      <c r="BT174" s="69"/>
      <c r="BU174" s="69"/>
      <c r="BV174" s="69"/>
    </row>
    <row r="175" spans="1:74" s="81" customFormat="1" ht="14.25" customHeight="1" thickTop="1" thickBot="1" x14ac:dyDescent="0.25">
      <c r="A175" s="55" t="s">
        <v>111</v>
      </c>
      <c r="B175" s="55">
        <v>200924</v>
      </c>
      <c r="C175" s="56"/>
      <c r="D175" s="55" t="s">
        <v>60</v>
      </c>
      <c r="E175" s="57" t="s">
        <v>194</v>
      </c>
      <c r="F175" s="55" t="s">
        <v>180</v>
      </c>
      <c r="G175" s="55" t="s">
        <v>181</v>
      </c>
      <c r="H175" s="55" t="s">
        <v>178</v>
      </c>
      <c r="I175" s="55" t="s">
        <v>116</v>
      </c>
      <c r="J175" s="55" t="s">
        <v>94</v>
      </c>
      <c r="K175" s="68"/>
      <c r="L175" s="56" t="s">
        <v>117</v>
      </c>
      <c r="M175" s="55" t="s">
        <v>117</v>
      </c>
      <c r="N175" s="55" t="s">
        <v>117</v>
      </c>
      <c r="O175" s="55" t="s">
        <v>118</v>
      </c>
      <c r="P175" s="55">
        <v>72</v>
      </c>
      <c r="Q175" s="55" t="s">
        <v>119</v>
      </c>
      <c r="R175" s="55" t="s">
        <v>120</v>
      </c>
      <c r="S175" s="68"/>
      <c r="T175" s="55">
        <v>102000</v>
      </c>
      <c r="U175" s="55" t="s">
        <v>121</v>
      </c>
      <c r="V175" s="55" t="s">
        <v>122</v>
      </c>
      <c r="W175" s="55">
        <f t="shared" si="282"/>
        <v>102000</v>
      </c>
      <c r="X175" s="68"/>
      <c r="Y175" s="55" t="str">
        <f t="shared" si="283"/>
        <v>LC50</v>
      </c>
      <c r="Z175" s="55">
        <f>VLOOKUP(Y175,Tables!$C$5:$D$23,2,FALSE)</f>
        <v>5</v>
      </c>
      <c r="AA175" s="55">
        <f t="shared" si="284"/>
        <v>20400</v>
      </c>
      <c r="AB175" s="55" t="str">
        <f t="shared" si="285"/>
        <v>Acute</v>
      </c>
      <c r="AC175" s="55">
        <f>VLOOKUP(AB175,Tables!$C$27:$D$28,2,FALSE)</f>
        <v>2</v>
      </c>
      <c r="AD175" s="55">
        <f t="shared" si="286"/>
        <v>10200</v>
      </c>
      <c r="AE175" s="68"/>
      <c r="AF175" s="69" t="str">
        <f t="shared" si="287"/>
        <v>Oncorhynchus gorbuscha</v>
      </c>
      <c r="AG175" s="69" t="str">
        <f t="shared" si="288"/>
        <v>LC50</v>
      </c>
      <c r="AH175" s="70" t="str">
        <f t="shared" si="289"/>
        <v>Acute</v>
      </c>
      <c r="AI175" s="70"/>
      <c r="AJ175" s="69">
        <f>VLOOKUP(SUM(Z175,AC175),Tables!$J$5:$K$12,2,FALSE)</f>
        <v>4</v>
      </c>
      <c r="AK175" s="69" t="str">
        <f t="shared" si="293"/>
        <v>YES!!!</v>
      </c>
      <c r="AL175" s="69" t="str">
        <f t="shared" si="290"/>
        <v>Mortality</v>
      </c>
      <c r="AM175" s="85" t="s">
        <v>75</v>
      </c>
      <c r="AN175" s="71">
        <f t="shared" si="291"/>
        <v>72</v>
      </c>
      <c r="AO175" s="85" t="s">
        <v>199</v>
      </c>
      <c r="AP175" s="85"/>
      <c r="AQ175" s="71">
        <f t="shared" si="292"/>
        <v>10200</v>
      </c>
      <c r="AR175" s="85"/>
      <c r="AS175" s="85"/>
      <c r="AT175" s="85"/>
      <c r="AU175" s="73" t="s">
        <v>77</v>
      </c>
      <c r="AV175" s="85"/>
      <c r="AW175" s="85"/>
      <c r="AX175" s="85"/>
      <c r="AY175" s="85"/>
      <c r="AZ175" s="85"/>
      <c r="BA175" s="85"/>
      <c r="BB175" s="85"/>
      <c r="BC175" s="85"/>
      <c r="BD175" s="85"/>
      <c r="BE175" s="73" t="s">
        <v>77</v>
      </c>
      <c r="BF175" s="85"/>
      <c r="BG175" s="85"/>
      <c r="BH175" s="85"/>
      <c r="BI175" s="85"/>
      <c r="BJ175" s="85"/>
      <c r="BK175" s="85"/>
      <c r="BL175" s="85"/>
      <c r="BM175" s="85"/>
      <c r="BN175" s="85"/>
      <c r="BO175" s="85"/>
      <c r="BP175" s="69"/>
      <c r="BQ175" s="69"/>
      <c r="BR175" s="69"/>
      <c r="BS175" s="69"/>
      <c r="BT175" s="69"/>
      <c r="BU175" s="69"/>
      <c r="BV175" s="69"/>
    </row>
    <row r="176" spans="1:74" s="81" customFormat="1" ht="14.25" customHeight="1" thickTop="1" thickBot="1" x14ac:dyDescent="0.25">
      <c r="A176" s="55" t="s">
        <v>111</v>
      </c>
      <c r="B176" s="55">
        <v>200924</v>
      </c>
      <c r="C176" s="56"/>
      <c r="D176" s="55" t="s">
        <v>60</v>
      </c>
      <c r="E176" s="57" t="s">
        <v>194</v>
      </c>
      <c r="F176" s="55" t="s">
        <v>180</v>
      </c>
      <c r="G176" s="55" t="s">
        <v>181</v>
      </c>
      <c r="H176" s="55" t="s">
        <v>178</v>
      </c>
      <c r="I176" s="55" t="s">
        <v>116</v>
      </c>
      <c r="J176" s="55" t="s">
        <v>94</v>
      </c>
      <c r="K176" s="68"/>
      <c r="L176" s="56" t="s">
        <v>117</v>
      </c>
      <c r="M176" s="55" t="s">
        <v>117</v>
      </c>
      <c r="N176" s="55" t="s">
        <v>117</v>
      </c>
      <c r="O176" s="55" t="s">
        <v>118</v>
      </c>
      <c r="P176" s="55">
        <v>96</v>
      </c>
      <c r="Q176" s="55" t="s">
        <v>119</v>
      </c>
      <c r="R176" s="55" t="s">
        <v>120</v>
      </c>
      <c r="S176" s="68"/>
      <c r="T176" s="55">
        <v>94000</v>
      </c>
      <c r="U176" s="55" t="s">
        <v>121</v>
      </c>
      <c r="V176" s="55" t="s">
        <v>122</v>
      </c>
      <c r="W176" s="55">
        <f t="shared" si="282"/>
        <v>94000</v>
      </c>
      <c r="X176" s="68"/>
      <c r="Y176" s="55" t="str">
        <f t="shared" si="283"/>
        <v>LC50</v>
      </c>
      <c r="Z176" s="55">
        <f>VLOOKUP(Y176,Tables!$C$5:$D$23,2,FALSE)</f>
        <v>5</v>
      </c>
      <c r="AA176" s="55">
        <f t="shared" si="284"/>
        <v>18800</v>
      </c>
      <c r="AB176" s="55" t="str">
        <f t="shared" si="285"/>
        <v>Acute</v>
      </c>
      <c r="AC176" s="55">
        <f>VLOOKUP(AB176,Tables!$C$27:$D$28,2,FALSE)</f>
        <v>2</v>
      </c>
      <c r="AD176" s="55">
        <f t="shared" si="286"/>
        <v>9400</v>
      </c>
      <c r="AE176" s="68"/>
      <c r="AF176" s="69" t="str">
        <f t="shared" si="287"/>
        <v>Oncorhynchus gorbuscha</v>
      </c>
      <c r="AG176" s="69" t="str">
        <f t="shared" si="288"/>
        <v>LC50</v>
      </c>
      <c r="AH176" s="70" t="str">
        <f t="shared" si="289"/>
        <v>Acute</v>
      </c>
      <c r="AI176" s="70"/>
      <c r="AJ176" s="69">
        <f>VLOOKUP(SUM(Z176,AC176),Tables!$J$5:$K$12,2,FALSE)</f>
        <v>4</v>
      </c>
      <c r="AK176" s="69" t="str">
        <f t="shared" si="293"/>
        <v>YES!!!</v>
      </c>
      <c r="AL176" s="69" t="str">
        <f t="shared" si="290"/>
        <v>Mortality</v>
      </c>
      <c r="AM176" s="85" t="s">
        <v>75</v>
      </c>
      <c r="AN176" s="71">
        <f t="shared" si="291"/>
        <v>96</v>
      </c>
      <c r="AO176" s="85" t="s">
        <v>381</v>
      </c>
      <c r="AP176" s="85"/>
      <c r="AQ176" s="71">
        <f t="shared" si="292"/>
        <v>9400</v>
      </c>
      <c r="AR176" s="69">
        <f>GEOMEAN(AQ176:AQ177)</f>
        <v>9791.8333319149169</v>
      </c>
      <c r="AS176" s="85"/>
      <c r="AT176" s="85"/>
      <c r="AU176" s="73" t="s">
        <v>77</v>
      </c>
      <c r="AV176" s="85"/>
      <c r="AW176" s="85"/>
      <c r="AX176" s="85"/>
      <c r="AY176" s="85"/>
      <c r="AZ176" s="85"/>
      <c r="BA176" s="85"/>
      <c r="BB176" s="85"/>
      <c r="BC176" s="85"/>
      <c r="BD176" s="85"/>
      <c r="BE176" s="73" t="s">
        <v>77</v>
      </c>
      <c r="BF176" s="85"/>
      <c r="BG176" s="85"/>
      <c r="BH176" s="85"/>
      <c r="BI176" s="85"/>
      <c r="BJ176" s="85"/>
      <c r="BK176" s="85"/>
      <c r="BL176" s="85"/>
      <c r="BM176" s="85"/>
      <c r="BN176" s="85"/>
      <c r="BO176" s="85"/>
    </row>
    <row r="177" spans="1:74" s="85" customFormat="1" ht="14.25" customHeight="1" thickTop="1" thickBot="1" x14ac:dyDescent="0.25">
      <c r="A177" s="55" t="s">
        <v>111</v>
      </c>
      <c r="B177" s="55">
        <v>200924</v>
      </c>
      <c r="C177" s="56"/>
      <c r="D177" s="55" t="s">
        <v>60</v>
      </c>
      <c r="E177" s="57" t="s">
        <v>194</v>
      </c>
      <c r="F177" s="55" t="s">
        <v>180</v>
      </c>
      <c r="G177" s="55" t="s">
        <v>181</v>
      </c>
      <c r="H177" s="55" t="s">
        <v>178</v>
      </c>
      <c r="I177" s="55" t="s">
        <v>116</v>
      </c>
      <c r="J177" s="55" t="s">
        <v>94</v>
      </c>
      <c r="K177" s="68"/>
      <c r="L177" s="56" t="s">
        <v>117</v>
      </c>
      <c r="M177" s="55" t="s">
        <v>117</v>
      </c>
      <c r="N177" s="55" t="s">
        <v>117</v>
      </c>
      <c r="O177" s="55" t="s">
        <v>118</v>
      </c>
      <c r="P177" s="55">
        <v>96</v>
      </c>
      <c r="Q177" s="55" t="s">
        <v>119</v>
      </c>
      <c r="R177" s="55" t="s">
        <v>120</v>
      </c>
      <c r="S177" s="68"/>
      <c r="T177" s="55">
        <v>102000</v>
      </c>
      <c r="U177" s="55" t="s">
        <v>121</v>
      </c>
      <c r="V177" s="55" t="s">
        <v>122</v>
      </c>
      <c r="W177" s="55">
        <f t="shared" si="282"/>
        <v>102000</v>
      </c>
      <c r="X177" s="68"/>
      <c r="Y177" s="55" t="str">
        <f t="shared" si="283"/>
        <v>LC50</v>
      </c>
      <c r="Z177" s="55">
        <f>VLOOKUP(Y177,Tables!$C$5:$D$23,2,FALSE)</f>
        <v>5</v>
      </c>
      <c r="AA177" s="55">
        <f t="shared" si="284"/>
        <v>20400</v>
      </c>
      <c r="AB177" s="55" t="str">
        <f t="shared" si="285"/>
        <v>Acute</v>
      </c>
      <c r="AC177" s="55">
        <f>VLOOKUP(AB177,Tables!$C$27:$D$28,2,FALSE)</f>
        <v>2</v>
      </c>
      <c r="AD177" s="55">
        <f t="shared" si="286"/>
        <v>10200</v>
      </c>
      <c r="AE177" s="68"/>
      <c r="AF177" s="69" t="str">
        <f t="shared" si="287"/>
        <v>Oncorhynchus gorbuscha</v>
      </c>
      <c r="AG177" s="69" t="str">
        <f t="shared" si="288"/>
        <v>LC50</v>
      </c>
      <c r="AH177" s="70" t="str">
        <f t="shared" si="289"/>
        <v>Acute</v>
      </c>
      <c r="AI177" s="70"/>
      <c r="AJ177" s="69">
        <f>VLOOKUP(SUM(Z177,AC177),Tables!$J$5:$K$12,2,FALSE)</f>
        <v>4</v>
      </c>
      <c r="AK177" s="69" t="str">
        <f t="shared" si="293"/>
        <v>YES!!!</v>
      </c>
      <c r="AL177" s="69" t="str">
        <f t="shared" si="290"/>
        <v>Mortality</v>
      </c>
      <c r="AM177" s="85" t="s">
        <v>75</v>
      </c>
      <c r="AN177" s="71">
        <f t="shared" si="291"/>
        <v>96</v>
      </c>
      <c r="AO177" s="85" t="s">
        <v>381</v>
      </c>
      <c r="AQ177" s="71">
        <f t="shared" si="292"/>
        <v>10200</v>
      </c>
      <c r="AU177" s="73" t="s">
        <v>77</v>
      </c>
      <c r="BE177" s="73" t="s">
        <v>77</v>
      </c>
      <c r="BP177" s="69"/>
      <c r="BQ177" s="69"/>
      <c r="BR177" s="69"/>
      <c r="BS177" s="69"/>
      <c r="BT177" s="69"/>
      <c r="BU177" s="69"/>
      <c r="BV177" s="69"/>
    </row>
    <row r="178" spans="1:74" s="81" customFormat="1" ht="14.25" customHeight="1" thickTop="1" thickBot="1" x14ac:dyDescent="0.25">
      <c r="A178" s="76"/>
      <c r="B178" s="76"/>
      <c r="C178" s="77"/>
      <c r="D178" s="78"/>
      <c r="E178" s="79"/>
      <c r="F178" s="78"/>
      <c r="G178" s="78"/>
      <c r="H178" s="76"/>
      <c r="I178" s="76"/>
      <c r="J178" s="76"/>
      <c r="K178" s="68"/>
      <c r="L178" s="77"/>
      <c r="M178" s="76"/>
      <c r="N178" s="76"/>
      <c r="O178" s="76"/>
      <c r="P178" s="76"/>
      <c r="Q178" s="76"/>
      <c r="R178" s="76"/>
      <c r="S178" s="68"/>
      <c r="T178" s="76"/>
      <c r="U178" s="76"/>
      <c r="V178" s="76"/>
      <c r="W178" s="76"/>
      <c r="X178" s="68"/>
      <c r="Y178" s="68"/>
      <c r="Z178" s="68"/>
      <c r="AA178" s="68"/>
      <c r="AB178" s="68"/>
      <c r="AC178" s="68"/>
      <c r="AD178" s="68"/>
      <c r="AE178" s="68"/>
      <c r="AF178" s="93"/>
      <c r="AG178" s="80"/>
      <c r="AH178" s="80"/>
      <c r="AI178" s="80"/>
      <c r="AJ178" s="80"/>
      <c r="AK178" s="80"/>
      <c r="AL178" s="80"/>
      <c r="AM178" s="80"/>
      <c r="AN178" s="68"/>
      <c r="AO178" s="80"/>
      <c r="AP178" s="80"/>
      <c r="AQ178" s="68"/>
      <c r="AR178" s="80"/>
      <c r="AS178" s="80"/>
      <c r="AT178" s="80"/>
      <c r="AU178" s="80"/>
      <c r="AX178" s="82"/>
      <c r="AY178" s="80"/>
      <c r="AZ178" s="80"/>
      <c r="BA178" s="80"/>
      <c r="BB178" s="80"/>
      <c r="BC178" s="80"/>
      <c r="BD178" s="83"/>
      <c r="BE178" s="80"/>
      <c r="BF178" s="85"/>
      <c r="BG178" s="85"/>
      <c r="BH178" s="85"/>
      <c r="BI178" s="85"/>
      <c r="BJ178" s="85"/>
      <c r="BK178" s="85"/>
      <c r="BL178" s="85"/>
      <c r="BM178" s="85"/>
      <c r="BN178" s="85"/>
      <c r="BO178" s="85"/>
      <c r="BP178" s="69"/>
      <c r="BQ178" s="69"/>
      <c r="BR178" s="69"/>
      <c r="BS178" s="69"/>
      <c r="BT178" s="69"/>
      <c r="BU178" s="69"/>
      <c r="BV178" s="69"/>
    </row>
    <row r="179" spans="1:74" s="85" customFormat="1" ht="14.25" customHeight="1" thickTop="1" thickBot="1" x14ac:dyDescent="0.25">
      <c r="A179" s="55" t="s">
        <v>111</v>
      </c>
      <c r="B179" s="55">
        <v>200924</v>
      </c>
      <c r="C179" s="56"/>
      <c r="D179" s="55" t="s">
        <v>60</v>
      </c>
      <c r="E179" s="57" t="s">
        <v>195</v>
      </c>
      <c r="F179" s="55" t="s">
        <v>180</v>
      </c>
      <c r="G179" s="55" t="s">
        <v>181</v>
      </c>
      <c r="H179" s="55" t="s">
        <v>178</v>
      </c>
      <c r="I179" s="55" t="s">
        <v>116</v>
      </c>
      <c r="J179" s="55" t="s">
        <v>94</v>
      </c>
      <c r="K179" s="68"/>
      <c r="L179" s="56" t="s">
        <v>117</v>
      </c>
      <c r="M179" s="55" t="s">
        <v>117</v>
      </c>
      <c r="N179" s="55" t="s">
        <v>117</v>
      </c>
      <c r="O179" s="55" t="s">
        <v>118</v>
      </c>
      <c r="P179" s="55">
        <v>48</v>
      </c>
      <c r="Q179" s="55" t="s">
        <v>119</v>
      </c>
      <c r="R179" s="55" t="s">
        <v>120</v>
      </c>
      <c r="S179" s="68"/>
      <c r="T179" s="55">
        <v>101000</v>
      </c>
      <c r="U179" s="55" t="s">
        <v>121</v>
      </c>
      <c r="V179" s="55" t="s">
        <v>122</v>
      </c>
      <c r="W179" s="55">
        <f>T179*V179</f>
        <v>101000</v>
      </c>
      <c r="X179" s="68"/>
      <c r="Y179" s="55" t="str">
        <f>O179</f>
        <v>LC50</v>
      </c>
      <c r="Z179" s="55">
        <f>VLOOKUP(Y179,Tables!$C$5:$D$23,2,FALSE)</f>
        <v>5</v>
      </c>
      <c r="AA179" s="55">
        <f t="shared" si="284"/>
        <v>20200</v>
      </c>
      <c r="AB179" s="55" t="str">
        <f>R179</f>
        <v>Acute</v>
      </c>
      <c r="AC179" s="55">
        <f>VLOOKUP(AB179,Tables!$C$27:$D$28,2,FALSE)</f>
        <v>2</v>
      </c>
      <c r="AD179" s="55">
        <f t="shared" ref="AD179:AD181" si="294">AA179/AC179</f>
        <v>10100</v>
      </c>
      <c r="AE179" s="68"/>
      <c r="AF179" s="69" t="str">
        <f>E179</f>
        <v xml:space="preserve">Oncorhynchus keta </v>
      </c>
      <c r="AG179" s="69" t="str">
        <f t="shared" ref="AG179:AG181" si="295">Y179</f>
        <v>LC50</v>
      </c>
      <c r="AH179" s="70" t="str">
        <f>R179</f>
        <v>Acute</v>
      </c>
      <c r="AI179" s="70"/>
      <c r="AJ179" s="69">
        <f>VLOOKUP(SUM(Z179,AC179),Tables!$J$5:$K$12,2,FALSE)</f>
        <v>4</v>
      </c>
      <c r="AK179" s="69" t="str">
        <f>IF(AJ179=MIN($AJ$179:$AJ$181),"YES!!!","Reject")</f>
        <v>YES!!!</v>
      </c>
      <c r="AL179" s="69" t="str">
        <f>N179</f>
        <v>Mortality</v>
      </c>
      <c r="AM179" s="85" t="s">
        <v>75</v>
      </c>
      <c r="AN179" s="71">
        <f>P179</f>
        <v>48</v>
      </c>
      <c r="AO179" s="85" t="s">
        <v>76</v>
      </c>
      <c r="AQ179" s="72">
        <f t="shared" ref="AQ179:AQ181" si="296">AD179</f>
        <v>10100</v>
      </c>
      <c r="AR179" s="69">
        <f>GEOMEAN(AQ179)</f>
        <v>10100</v>
      </c>
      <c r="AS179" s="69">
        <f>MIN(AR179:AR181)</f>
        <v>9900</v>
      </c>
      <c r="AT179" s="69">
        <f>MIN(AS179:AS181)</f>
        <v>9900</v>
      </c>
      <c r="AU179" s="73" t="s">
        <v>77</v>
      </c>
      <c r="AX179" s="69" t="str">
        <f>H179</f>
        <v>Fish</v>
      </c>
      <c r="AY179" s="69" t="str">
        <f>E179</f>
        <v xml:space="preserve">Oncorhynchus keta </v>
      </c>
      <c r="AZ179" s="69" t="str">
        <f>F179</f>
        <v>Chordata</v>
      </c>
      <c r="BA179" s="69" t="str">
        <f>G179</f>
        <v>Actinopterygii</v>
      </c>
      <c r="BB179" s="69" t="str">
        <f>I179</f>
        <v>Heterotroph</v>
      </c>
      <c r="BC179" s="69">
        <f>AJ179</f>
        <v>4</v>
      </c>
      <c r="BD179" s="69">
        <f>AT179</f>
        <v>9900</v>
      </c>
      <c r="BE179" s="73" t="s">
        <v>77</v>
      </c>
      <c r="BP179" s="81"/>
      <c r="BQ179" s="81"/>
      <c r="BR179" s="81"/>
      <c r="BS179" s="81"/>
      <c r="BT179" s="81"/>
      <c r="BU179" s="81"/>
      <c r="BV179" s="81"/>
    </row>
    <row r="180" spans="1:74" s="85" customFormat="1" ht="14.25" customHeight="1" thickTop="1" thickBot="1" x14ac:dyDescent="0.25">
      <c r="A180" s="55" t="s">
        <v>111</v>
      </c>
      <c r="B180" s="55">
        <v>200924</v>
      </c>
      <c r="C180" s="56"/>
      <c r="D180" s="55" t="s">
        <v>60</v>
      </c>
      <c r="E180" s="57" t="s">
        <v>195</v>
      </c>
      <c r="F180" s="55" t="s">
        <v>180</v>
      </c>
      <c r="G180" s="55" t="s">
        <v>181</v>
      </c>
      <c r="H180" s="55" t="s">
        <v>178</v>
      </c>
      <c r="I180" s="55" t="s">
        <v>116</v>
      </c>
      <c r="J180" s="55" t="s">
        <v>94</v>
      </c>
      <c r="K180" s="68"/>
      <c r="L180" s="56" t="s">
        <v>117</v>
      </c>
      <c r="M180" s="55" t="s">
        <v>117</v>
      </c>
      <c r="N180" s="55" t="s">
        <v>117</v>
      </c>
      <c r="O180" s="55" t="s">
        <v>118</v>
      </c>
      <c r="P180" s="55">
        <v>72</v>
      </c>
      <c r="Q180" s="55" t="s">
        <v>119</v>
      </c>
      <c r="R180" s="55" t="s">
        <v>120</v>
      </c>
      <c r="S180" s="68"/>
      <c r="T180" s="55">
        <v>101000</v>
      </c>
      <c r="U180" s="55" t="s">
        <v>121</v>
      </c>
      <c r="V180" s="55" t="s">
        <v>122</v>
      </c>
      <c r="W180" s="55">
        <f>T180*V180</f>
        <v>101000</v>
      </c>
      <c r="X180" s="68"/>
      <c r="Y180" s="55" t="str">
        <f>O180</f>
        <v>LC50</v>
      </c>
      <c r="Z180" s="55">
        <f>VLOOKUP(Y180,Tables!$C$5:$D$23,2,FALSE)</f>
        <v>5</v>
      </c>
      <c r="AA180" s="55">
        <f t="shared" si="284"/>
        <v>20200</v>
      </c>
      <c r="AB180" s="55" t="str">
        <f>R180</f>
        <v>Acute</v>
      </c>
      <c r="AC180" s="55">
        <f>VLOOKUP(AB180,Tables!$C$27:$D$28,2,FALSE)</f>
        <v>2</v>
      </c>
      <c r="AD180" s="55">
        <f t="shared" si="294"/>
        <v>10100</v>
      </c>
      <c r="AE180" s="68"/>
      <c r="AF180" s="69" t="str">
        <f>E180</f>
        <v xml:space="preserve">Oncorhynchus keta </v>
      </c>
      <c r="AG180" s="69" t="str">
        <f t="shared" si="295"/>
        <v>LC50</v>
      </c>
      <c r="AH180" s="70" t="str">
        <f>R180</f>
        <v>Acute</v>
      </c>
      <c r="AI180" s="70"/>
      <c r="AJ180" s="69">
        <f>VLOOKUP(SUM(Z180,AC180),Tables!$J$5:$K$12,2,FALSE)</f>
        <v>4</v>
      </c>
      <c r="AK180" s="69" t="str">
        <f>IF(AJ180=MIN($AJ$179:$AJ$181),"YES!!!","Reject")</f>
        <v>YES!!!</v>
      </c>
      <c r="AL180" s="69" t="str">
        <f>N180</f>
        <v>Mortality</v>
      </c>
      <c r="AM180" s="85" t="s">
        <v>75</v>
      </c>
      <c r="AN180" s="71">
        <f>P180</f>
        <v>72</v>
      </c>
      <c r="AO180" s="85" t="s">
        <v>199</v>
      </c>
      <c r="AQ180" s="72">
        <f t="shared" si="296"/>
        <v>10100</v>
      </c>
      <c r="AR180" s="69">
        <f>GEOMEAN(AQ180)</f>
        <v>10100</v>
      </c>
      <c r="AS180" s="69"/>
      <c r="AU180" s="73" t="s">
        <v>77</v>
      </c>
      <c r="BE180" s="73" t="s">
        <v>77</v>
      </c>
      <c r="BP180" s="69"/>
      <c r="BQ180" s="69"/>
      <c r="BR180" s="69"/>
      <c r="BS180" s="69"/>
      <c r="BT180" s="69"/>
      <c r="BU180" s="69"/>
      <c r="BV180" s="69"/>
    </row>
    <row r="181" spans="1:74" s="81" customFormat="1" ht="14.25" customHeight="1" thickTop="1" thickBot="1" x14ac:dyDescent="0.25">
      <c r="A181" s="55" t="s">
        <v>111</v>
      </c>
      <c r="B181" s="55">
        <v>200924</v>
      </c>
      <c r="C181" s="56"/>
      <c r="D181" s="55" t="s">
        <v>60</v>
      </c>
      <c r="E181" s="57" t="s">
        <v>195</v>
      </c>
      <c r="F181" s="55" t="s">
        <v>180</v>
      </c>
      <c r="G181" s="55" t="s">
        <v>181</v>
      </c>
      <c r="H181" s="55" t="s">
        <v>178</v>
      </c>
      <c r="I181" s="55" t="s">
        <v>116</v>
      </c>
      <c r="J181" s="55" t="s">
        <v>94</v>
      </c>
      <c r="K181" s="68"/>
      <c r="L181" s="56" t="s">
        <v>117</v>
      </c>
      <c r="M181" s="55" t="s">
        <v>117</v>
      </c>
      <c r="N181" s="55" t="s">
        <v>117</v>
      </c>
      <c r="O181" s="55" t="s">
        <v>118</v>
      </c>
      <c r="P181" s="55">
        <v>96</v>
      </c>
      <c r="Q181" s="55" t="s">
        <v>119</v>
      </c>
      <c r="R181" s="55" t="s">
        <v>120</v>
      </c>
      <c r="S181" s="68"/>
      <c r="T181" s="55">
        <v>99000</v>
      </c>
      <c r="U181" s="55" t="s">
        <v>121</v>
      </c>
      <c r="V181" s="55" t="s">
        <v>122</v>
      </c>
      <c r="W181" s="55">
        <f>T181*V181</f>
        <v>99000</v>
      </c>
      <c r="X181" s="68"/>
      <c r="Y181" s="55" t="str">
        <f>O181</f>
        <v>LC50</v>
      </c>
      <c r="Z181" s="55">
        <f>VLOOKUP(Y181,Tables!$C$5:$D$23,2,FALSE)</f>
        <v>5</v>
      </c>
      <c r="AA181" s="55">
        <f t="shared" si="284"/>
        <v>19800</v>
      </c>
      <c r="AB181" s="55" t="str">
        <f>R181</f>
        <v>Acute</v>
      </c>
      <c r="AC181" s="55">
        <f>VLOOKUP(AB181,Tables!$C$27:$D$28,2,FALSE)</f>
        <v>2</v>
      </c>
      <c r="AD181" s="55">
        <f t="shared" si="294"/>
        <v>9900</v>
      </c>
      <c r="AE181" s="68"/>
      <c r="AF181" s="69" t="str">
        <f>E181</f>
        <v xml:space="preserve">Oncorhynchus keta </v>
      </c>
      <c r="AG181" s="69" t="str">
        <f t="shared" si="295"/>
        <v>LC50</v>
      </c>
      <c r="AH181" s="70" t="str">
        <f>R181</f>
        <v>Acute</v>
      </c>
      <c r="AI181" s="70"/>
      <c r="AJ181" s="69">
        <f>VLOOKUP(SUM(Z181,AC181),Tables!$J$5:$K$12,2,FALSE)</f>
        <v>4</v>
      </c>
      <c r="AK181" s="69" t="str">
        <f>IF(AJ181=MIN($AJ$179:$AJ$181),"YES!!!","Reject")</f>
        <v>YES!!!</v>
      </c>
      <c r="AL181" s="69" t="str">
        <f>N181</f>
        <v>Mortality</v>
      </c>
      <c r="AM181" s="85" t="s">
        <v>75</v>
      </c>
      <c r="AN181" s="71">
        <f>P181</f>
        <v>96</v>
      </c>
      <c r="AO181" s="85" t="s">
        <v>381</v>
      </c>
      <c r="AP181" s="85"/>
      <c r="AQ181" s="72">
        <f t="shared" si="296"/>
        <v>9900</v>
      </c>
      <c r="AR181" s="69">
        <f>GEOMEAN(AQ181)</f>
        <v>9900</v>
      </c>
      <c r="AS181" s="69"/>
      <c r="AT181" s="85"/>
      <c r="AU181" s="73" t="s">
        <v>77</v>
      </c>
      <c r="AV181" s="85"/>
      <c r="AW181" s="85"/>
      <c r="AX181" s="85"/>
      <c r="AY181" s="85"/>
      <c r="AZ181" s="85"/>
      <c r="BA181" s="85"/>
      <c r="BB181" s="85"/>
      <c r="BC181" s="85"/>
      <c r="BD181" s="85"/>
      <c r="BE181" s="73" t="s">
        <v>77</v>
      </c>
      <c r="BF181" s="85"/>
      <c r="BG181" s="85"/>
      <c r="BH181" s="85"/>
      <c r="BI181" s="85"/>
      <c r="BJ181" s="85"/>
      <c r="BK181" s="85"/>
      <c r="BL181" s="85"/>
      <c r="BM181" s="85"/>
      <c r="BN181" s="85"/>
      <c r="BO181" s="85"/>
      <c r="BP181" s="69"/>
      <c r="BQ181" s="69"/>
      <c r="BR181" s="69"/>
      <c r="BS181" s="69"/>
      <c r="BT181" s="69"/>
      <c r="BU181" s="69"/>
      <c r="BV181" s="69"/>
    </row>
    <row r="182" spans="1:74" s="81" customFormat="1" ht="14.25" customHeight="1" thickTop="1" thickBot="1" x14ac:dyDescent="0.25">
      <c r="A182" s="76"/>
      <c r="B182" s="76"/>
      <c r="C182" s="77"/>
      <c r="D182" s="78"/>
      <c r="E182" s="79"/>
      <c r="F182" s="78"/>
      <c r="G182" s="78"/>
      <c r="H182" s="76"/>
      <c r="I182" s="76"/>
      <c r="J182" s="76"/>
      <c r="K182" s="68"/>
      <c r="L182" s="77"/>
      <c r="M182" s="76"/>
      <c r="N182" s="76"/>
      <c r="O182" s="76"/>
      <c r="P182" s="76"/>
      <c r="Q182" s="76"/>
      <c r="R182" s="76"/>
      <c r="S182" s="68"/>
      <c r="T182" s="76"/>
      <c r="U182" s="76"/>
      <c r="V182" s="76"/>
      <c r="W182" s="76"/>
      <c r="X182" s="68"/>
      <c r="Y182" s="68"/>
      <c r="Z182" s="68"/>
      <c r="AA182" s="68"/>
      <c r="AB182" s="68"/>
      <c r="AC182" s="68"/>
      <c r="AD182" s="68"/>
      <c r="AE182" s="68"/>
      <c r="AF182" s="93"/>
      <c r="AG182" s="80"/>
      <c r="AH182" s="80"/>
      <c r="AI182" s="80"/>
      <c r="AJ182" s="80"/>
      <c r="AK182" s="80"/>
      <c r="AL182" s="80"/>
      <c r="AM182" s="80"/>
      <c r="AN182" s="68"/>
      <c r="AO182" s="80"/>
      <c r="AP182" s="80"/>
      <c r="AQ182" s="68"/>
      <c r="AR182" s="80"/>
      <c r="AS182" s="80"/>
      <c r="AT182" s="80"/>
      <c r="AU182" s="80"/>
      <c r="AX182" s="82"/>
      <c r="AY182" s="80"/>
      <c r="AZ182" s="80"/>
      <c r="BA182" s="80"/>
      <c r="BB182" s="80"/>
      <c r="BC182" s="80"/>
      <c r="BD182" s="83"/>
      <c r="BE182" s="80"/>
      <c r="BF182" s="85"/>
      <c r="BG182" s="85"/>
      <c r="BH182" s="85"/>
      <c r="BI182" s="85"/>
      <c r="BJ182" s="85"/>
      <c r="BK182" s="85"/>
      <c r="BL182" s="85"/>
      <c r="BM182" s="85"/>
      <c r="BN182" s="85"/>
      <c r="BO182" s="85"/>
      <c r="BP182" s="85"/>
      <c r="BQ182" s="85"/>
      <c r="BR182" s="85"/>
      <c r="BS182" s="85"/>
      <c r="BT182" s="85"/>
      <c r="BU182" s="85"/>
      <c r="BV182" s="85"/>
    </row>
    <row r="183" spans="1:74" s="81" customFormat="1" ht="14.25" customHeight="1" thickTop="1" thickBot="1" x14ac:dyDescent="0.25">
      <c r="A183" s="55" t="s">
        <v>111</v>
      </c>
      <c r="B183" s="55">
        <v>200924</v>
      </c>
      <c r="C183" s="56"/>
      <c r="D183" s="55" t="s">
        <v>60</v>
      </c>
      <c r="E183" s="57" t="s">
        <v>200</v>
      </c>
      <c r="F183" s="55" t="s">
        <v>180</v>
      </c>
      <c r="G183" s="55" t="s">
        <v>181</v>
      </c>
      <c r="H183" s="55" t="s">
        <v>178</v>
      </c>
      <c r="I183" s="55" t="s">
        <v>116</v>
      </c>
      <c r="J183" s="55" t="s">
        <v>94</v>
      </c>
      <c r="K183" s="68"/>
      <c r="L183" s="56" t="s">
        <v>117</v>
      </c>
      <c r="M183" s="55" t="s">
        <v>117</v>
      </c>
      <c r="N183" s="55" t="s">
        <v>117</v>
      </c>
      <c r="O183" s="55" t="s">
        <v>118</v>
      </c>
      <c r="P183" s="55">
        <v>48</v>
      </c>
      <c r="Q183" s="55" t="s">
        <v>119</v>
      </c>
      <c r="R183" s="55" t="s">
        <v>120</v>
      </c>
      <c r="S183" s="68"/>
      <c r="T183" s="55">
        <v>122000</v>
      </c>
      <c r="U183" s="55" t="s">
        <v>121</v>
      </c>
      <c r="V183" s="55" t="s">
        <v>122</v>
      </c>
      <c r="W183" s="55">
        <f t="shared" ref="W183:W188" si="297">T183*V183</f>
        <v>122000</v>
      </c>
      <c r="X183" s="68"/>
      <c r="Y183" s="55" t="str">
        <f t="shared" ref="Y183:Y188" si="298">O183</f>
        <v>LC50</v>
      </c>
      <c r="Z183" s="55">
        <f>VLOOKUP(Y183,Tables!$C$5:$D$23,2,FALSE)</f>
        <v>5</v>
      </c>
      <c r="AA183" s="55">
        <f t="shared" si="284"/>
        <v>24400</v>
      </c>
      <c r="AB183" s="55" t="str">
        <f t="shared" ref="AB183:AB188" si="299">R183</f>
        <v>Acute</v>
      </c>
      <c r="AC183" s="55">
        <f>VLOOKUP(AB183,Tables!$C$27:$D$28,2,FALSE)</f>
        <v>2</v>
      </c>
      <c r="AD183" s="55">
        <f t="shared" ref="AD183:AD188" si="300">AA183/AC183</f>
        <v>12200</v>
      </c>
      <c r="AE183" s="68"/>
      <c r="AF183" s="69" t="str">
        <f t="shared" ref="AF183:AF188" si="301">E183</f>
        <v xml:space="preserve">Oncorhynchus kisutch </v>
      </c>
      <c r="AG183" s="69" t="str">
        <f t="shared" ref="AG183:AG188" si="302">Y183</f>
        <v>LC50</v>
      </c>
      <c r="AH183" s="70" t="str">
        <f t="shared" ref="AH183:AH188" si="303">R183</f>
        <v>Acute</v>
      </c>
      <c r="AI183" s="70"/>
      <c r="AJ183" s="69">
        <f>VLOOKUP(SUM(Z183,AC183),Tables!$J$5:$K$12,2,FALSE)</f>
        <v>4</v>
      </c>
      <c r="AK183" s="69" t="str">
        <f>IF(AJ183=MIN($AJ$183:$AJ$188),"YES!!!","Reject")</f>
        <v>YES!!!</v>
      </c>
      <c r="AL183" s="69" t="str">
        <f t="shared" ref="AL183:AL188" si="304">N183</f>
        <v>Mortality</v>
      </c>
      <c r="AM183" s="85" t="s">
        <v>75</v>
      </c>
      <c r="AN183" s="71">
        <f t="shared" ref="AN183:AN188" si="305">P183</f>
        <v>48</v>
      </c>
      <c r="AO183" s="85" t="s">
        <v>76</v>
      </c>
      <c r="AP183" s="85"/>
      <c r="AQ183" s="72">
        <f t="shared" ref="AQ183:AQ188" si="306">AD183</f>
        <v>12200</v>
      </c>
      <c r="AR183" s="69">
        <f>GEOMEAN(AQ183:AQ184)</f>
        <v>12149.897118905987</v>
      </c>
      <c r="AS183" s="69">
        <f>MIN(AR183:AR188)</f>
        <v>11149.887891813083</v>
      </c>
      <c r="AT183" s="69">
        <f>MIN(AS183:AS188)</f>
        <v>11149.887891813083</v>
      </c>
      <c r="AU183" s="73" t="s">
        <v>77</v>
      </c>
      <c r="AV183" s="85"/>
      <c r="AW183" s="85"/>
      <c r="AX183" s="69" t="str">
        <f>H183</f>
        <v>Fish</v>
      </c>
      <c r="AY183" s="69" t="str">
        <f>E183</f>
        <v xml:space="preserve">Oncorhynchus kisutch </v>
      </c>
      <c r="AZ183" s="69" t="str">
        <f>F183</f>
        <v>Chordata</v>
      </c>
      <c r="BA183" s="69" t="str">
        <f>G183</f>
        <v>Actinopterygii</v>
      </c>
      <c r="BB183" s="69" t="str">
        <f>I183</f>
        <v>Heterotroph</v>
      </c>
      <c r="BC183" s="69">
        <f>AJ183</f>
        <v>4</v>
      </c>
      <c r="BD183" s="69">
        <f>AT183</f>
        <v>11149.887891813083</v>
      </c>
      <c r="BE183" s="73" t="s">
        <v>77</v>
      </c>
      <c r="BF183" s="85"/>
      <c r="BG183" s="85"/>
      <c r="BH183" s="85"/>
      <c r="BI183" s="85"/>
      <c r="BJ183" s="85"/>
      <c r="BK183" s="85"/>
      <c r="BL183" s="85"/>
      <c r="BM183" s="85"/>
      <c r="BN183" s="85"/>
      <c r="BO183" s="85"/>
    </row>
    <row r="184" spans="1:74" s="81" customFormat="1" ht="14.25" customHeight="1" thickTop="1" thickBot="1" x14ac:dyDescent="0.25">
      <c r="A184" s="55" t="s">
        <v>111</v>
      </c>
      <c r="B184" s="55">
        <v>200924</v>
      </c>
      <c r="C184" s="56"/>
      <c r="D184" s="55" t="s">
        <v>60</v>
      </c>
      <c r="E184" s="57" t="s">
        <v>200</v>
      </c>
      <c r="F184" s="55" t="s">
        <v>180</v>
      </c>
      <c r="G184" s="55" t="s">
        <v>181</v>
      </c>
      <c r="H184" s="55" t="s">
        <v>178</v>
      </c>
      <c r="I184" s="55" t="s">
        <v>116</v>
      </c>
      <c r="J184" s="55" t="s">
        <v>94</v>
      </c>
      <c r="K184" s="68"/>
      <c r="L184" s="56" t="s">
        <v>117</v>
      </c>
      <c r="M184" s="55" t="s">
        <v>117</v>
      </c>
      <c r="N184" s="55" t="s">
        <v>117</v>
      </c>
      <c r="O184" s="55" t="s">
        <v>118</v>
      </c>
      <c r="P184" s="55">
        <v>48</v>
      </c>
      <c r="Q184" s="55" t="s">
        <v>119</v>
      </c>
      <c r="R184" s="55" t="s">
        <v>120</v>
      </c>
      <c r="S184" s="68"/>
      <c r="T184" s="55">
        <v>121000</v>
      </c>
      <c r="U184" s="55" t="s">
        <v>121</v>
      </c>
      <c r="V184" s="55" t="s">
        <v>122</v>
      </c>
      <c r="W184" s="55">
        <f t="shared" si="297"/>
        <v>121000</v>
      </c>
      <c r="X184" s="68"/>
      <c r="Y184" s="55" t="str">
        <f t="shared" si="298"/>
        <v>LC50</v>
      </c>
      <c r="Z184" s="55">
        <f>VLOOKUP(Y184,Tables!$C$5:$D$23,2,FALSE)</f>
        <v>5</v>
      </c>
      <c r="AA184" s="55">
        <f t="shared" si="284"/>
        <v>24200</v>
      </c>
      <c r="AB184" s="55" t="str">
        <f t="shared" si="299"/>
        <v>Acute</v>
      </c>
      <c r="AC184" s="55">
        <f>VLOOKUP(AB184,Tables!$C$27:$D$28,2,FALSE)</f>
        <v>2</v>
      </c>
      <c r="AD184" s="55">
        <f t="shared" si="300"/>
        <v>12100</v>
      </c>
      <c r="AE184" s="68"/>
      <c r="AF184" s="69" t="str">
        <f t="shared" si="301"/>
        <v xml:space="preserve">Oncorhynchus kisutch </v>
      </c>
      <c r="AG184" s="69" t="str">
        <f t="shared" si="302"/>
        <v>LC50</v>
      </c>
      <c r="AH184" s="70" t="str">
        <f t="shared" si="303"/>
        <v>Acute</v>
      </c>
      <c r="AI184" s="70"/>
      <c r="AJ184" s="69">
        <f>VLOOKUP(SUM(Z184,AC184),Tables!$J$5:$K$12,2,FALSE)</f>
        <v>4</v>
      </c>
      <c r="AK184" s="69" t="str">
        <f t="shared" ref="AK184:AK187" si="307">IF(AJ184=MIN($AJ$183:$AJ$188),"YES!!!","Reject")</f>
        <v>YES!!!</v>
      </c>
      <c r="AL184" s="69" t="str">
        <f t="shared" si="304"/>
        <v>Mortality</v>
      </c>
      <c r="AM184" s="85" t="s">
        <v>75</v>
      </c>
      <c r="AN184" s="71">
        <f t="shared" si="305"/>
        <v>48</v>
      </c>
      <c r="AO184" s="85" t="s">
        <v>76</v>
      </c>
      <c r="AP184" s="85"/>
      <c r="AQ184" s="72">
        <f t="shared" si="306"/>
        <v>12100</v>
      </c>
      <c r="AR184" s="85"/>
      <c r="AS184" s="85"/>
      <c r="AT184" s="85"/>
      <c r="AU184" s="73" t="s">
        <v>77</v>
      </c>
      <c r="AV184" s="85"/>
      <c r="AW184" s="85"/>
      <c r="AX184" s="85"/>
      <c r="AY184" s="85"/>
      <c r="AZ184" s="85"/>
      <c r="BA184" s="85"/>
      <c r="BB184" s="85"/>
      <c r="BC184" s="85"/>
      <c r="BD184" s="85"/>
      <c r="BE184" s="73" t="s">
        <v>77</v>
      </c>
      <c r="BF184" s="85"/>
      <c r="BG184" s="85"/>
      <c r="BH184" s="85"/>
      <c r="BI184" s="85"/>
      <c r="BJ184" s="85"/>
      <c r="BK184" s="85"/>
      <c r="BL184" s="85"/>
      <c r="BM184" s="85"/>
      <c r="BN184" s="85"/>
      <c r="BO184" s="85"/>
      <c r="BP184" s="69"/>
      <c r="BQ184" s="69"/>
      <c r="BR184" s="69"/>
      <c r="BS184" s="69"/>
      <c r="BT184" s="69"/>
      <c r="BU184" s="69"/>
      <c r="BV184" s="69"/>
    </row>
    <row r="185" spans="1:74" s="85" customFormat="1" ht="14.25" customHeight="1" thickTop="1" thickBot="1" x14ac:dyDescent="0.25">
      <c r="A185" s="55" t="s">
        <v>111</v>
      </c>
      <c r="B185" s="55">
        <v>200924</v>
      </c>
      <c r="C185" s="56"/>
      <c r="D185" s="55" t="s">
        <v>60</v>
      </c>
      <c r="E185" s="57" t="s">
        <v>200</v>
      </c>
      <c r="F185" s="55" t="s">
        <v>180</v>
      </c>
      <c r="G185" s="55" t="s">
        <v>181</v>
      </c>
      <c r="H185" s="55" t="s">
        <v>178</v>
      </c>
      <c r="I185" s="55" t="s">
        <v>116</v>
      </c>
      <c r="J185" s="55" t="s">
        <v>94</v>
      </c>
      <c r="K185" s="68"/>
      <c r="L185" s="56" t="s">
        <v>117</v>
      </c>
      <c r="M185" s="55" t="s">
        <v>117</v>
      </c>
      <c r="N185" s="55" t="s">
        <v>117</v>
      </c>
      <c r="O185" s="55" t="s">
        <v>118</v>
      </c>
      <c r="P185" s="55">
        <v>72</v>
      </c>
      <c r="Q185" s="55" t="s">
        <v>119</v>
      </c>
      <c r="R185" s="55" t="s">
        <v>120</v>
      </c>
      <c r="S185" s="68"/>
      <c r="T185" s="55">
        <v>117000</v>
      </c>
      <c r="U185" s="55" t="s">
        <v>121</v>
      </c>
      <c r="V185" s="55" t="s">
        <v>122</v>
      </c>
      <c r="W185" s="55">
        <f t="shared" si="297"/>
        <v>117000</v>
      </c>
      <c r="X185" s="68"/>
      <c r="Y185" s="55" t="str">
        <f t="shared" si="298"/>
        <v>LC50</v>
      </c>
      <c r="Z185" s="55">
        <f>VLOOKUP(Y185,Tables!$C$5:$D$23,2,FALSE)</f>
        <v>5</v>
      </c>
      <c r="AA185" s="55">
        <f t="shared" si="284"/>
        <v>23400</v>
      </c>
      <c r="AB185" s="55" t="str">
        <f t="shared" si="299"/>
        <v>Acute</v>
      </c>
      <c r="AC185" s="55">
        <f>VLOOKUP(AB185,Tables!$C$27:$D$28,2,FALSE)</f>
        <v>2</v>
      </c>
      <c r="AD185" s="55">
        <f t="shared" si="300"/>
        <v>11700</v>
      </c>
      <c r="AE185" s="68"/>
      <c r="AF185" s="69" t="str">
        <f t="shared" si="301"/>
        <v xml:space="preserve">Oncorhynchus kisutch </v>
      </c>
      <c r="AG185" s="69" t="str">
        <f t="shared" si="302"/>
        <v>LC50</v>
      </c>
      <c r="AH185" s="70" t="str">
        <f t="shared" si="303"/>
        <v>Acute</v>
      </c>
      <c r="AI185" s="70"/>
      <c r="AJ185" s="69">
        <f>VLOOKUP(SUM(Z185,AC185),Tables!$J$5:$K$12,2,FALSE)</f>
        <v>4</v>
      </c>
      <c r="AK185" s="69" t="str">
        <f t="shared" si="307"/>
        <v>YES!!!</v>
      </c>
      <c r="AL185" s="69" t="str">
        <f t="shared" si="304"/>
        <v>Mortality</v>
      </c>
      <c r="AM185" s="85" t="s">
        <v>75</v>
      </c>
      <c r="AN185" s="71">
        <f t="shared" si="305"/>
        <v>72</v>
      </c>
      <c r="AO185" s="85" t="s">
        <v>199</v>
      </c>
      <c r="AQ185" s="72">
        <f t="shared" si="306"/>
        <v>11700</v>
      </c>
      <c r="AR185" s="69">
        <f>GEOMEAN(AQ185:AQ186)</f>
        <v>11599.568957508724</v>
      </c>
      <c r="AU185" s="73" t="s">
        <v>77</v>
      </c>
      <c r="BE185" s="73" t="s">
        <v>77</v>
      </c>
      <c r="BP185" s="69"/>
      <c r="BQ185" s="69"/>
      <c r="BR185" s="69"/>
      <c r="BS185" s="69"/>
      <c r="BT185" s="69"/>
      <c r="BU185" s="69"/>
      <c r="BV185" s="69"/>
    </row>
    <row r="186" spans="1:74" s="81" customFormat="1" ht="14.25" customHeight="1" thickTop="1" thickBot="1" x14ac:dyDescent="0.25">
      <c r="A186" s="55" t="s">
        <v>111</v>
      </c>
      <c r="B186" s="55">
        <v>200924</v>
      </c>
      <c r="C186" s="56"/>
      <c r="D186" s="55" t="s">
        <v>60</v>
      </c>
      <c r="E186" s="57" t="s">
        <v>200</v>
      </c>
      <c r="F186" s="55" t="s">
        <v>180</v>
      </c>
      <c r="G186" s="55" t="s">
        <v>181</v>
      </c>
      <c r="H186" s="55" t="s">
        <v>178</v>
      </c>
      <c r="I186" s="55" t="s">
        <v>116</v>
      </c>
      <c r="J186" s="55" t="s">
        <v>94</v>
      </c>
      <c r="K186" s="68"/>
      <c r="L186" s="56" t="s">
        <v>117</v>
      </c>
      <c r="M186" s="55" t="s">
        <v>117</v>
      </c>
      <c r="N186" s="55" t="s">
        <v>117</v>
      </c>
      <c r="O186" s="55" t="s">
        <v>118</v>
      </c>
      <c r="P186" s="55">
        <v>72</v>
      </c>
      <c r="Q186" s="55" t="s">
        <v>119</v>
      </c>
      <c r="R186" s="55" t="s">
        <v>120</v>
      </c>
      <c r="S186" s="68"/>
      <c r="T186" s="55">
        <v>115000</v>
      </c>
      <c r="U186" s="55" t="s">
        <v>121</v>
      </c>
      <c r="V186" s="55" t="s">
        <v>122</v>
      </c>
      <c r="W186" s="55">
        <f t="shared" si="297"/>
        <v>115000</v>
      </c>
      <c r="X186" s="68"/>
      <c r="Y186" s="55" t="str">
        <f t="shared" si="298"/>
        <v>LC50</v>
      </c>
      <c r="Z186" s="55">
        <f>VLOOKUP(Y186,Tables!$C$5:$D$23,2,FALSE)</f>
        <v>5</v>
      </c>
      <c r="AA186" s="55">
        <f t="shared" si="284"/>
        <v>23000</v>
      </c>
      <c r="AB186" s="55" t="str">
        <f t="shared" si="299"/>
        <v>Acute</v>
      </c>
      <c r="AC186" s="55">
        <f>VLOOKUP(AB186,Tables!$C$27:$D$28,2,FALSE)</f>
        <v>2</v>
      </c>
      <c r="AD186" s="55">
        <f t="shared" si="300"/>
        <v>11500</v>
      </c>
      <c r="AE186" s="68"/>
      <c r="AF186" s="69" t="str">
        <f t="shared" si="301"/>
        <v xml:space="preserve">Oncorhynchus kisutch </v>
      </c>
      <c r="AG186" s="69" t="str">
        <f t="shared" si="302"/>
        <v>LC50</v>
      </c>
      <c r="AH186" s="70" t="str">
        <f t="shared" si="303"/>
        <v>Acute</v>
      </c>
      <c r="AI186" s="70"/>
      <c r="AJ186" s="69">
        <f>VLOOKUP(SUM(Z186,AC186),Tables!$J$5:$K$12,2,FALSE)</f>
        <v>4</v>
      </c>
      <c r="AK186" s="69" t="str">
        <f t="shared" si="307"/>
        <v>YES!!!</v>
      </c>
      <c r="AL186" s="69" t="str">
        <f t="shared" si="304"/>
        <v>Mortality</v>
      </c>
      <c r="AM186" s="85" t="s">
        <v>75</v>
      </c>
      <c r="AN186" s="71">
        <f t="shared" si="305"/>
        <v>72</v>
      </c>
      <c r="AO186" s="85" t="s">
        <v>199</v>
      </c>
      <c r="AP186" s="85"/>
      <c r="AQ186" s="72">
        <f t="shared" si="306"/>
        <v>11500</v>
      </c>
      <c r="AR186" s="85"/>
      <c r="AS186" s="85"/>
      <c r="AT186" s="85"/>
      <c r="AU186" s="73" t="s">
        <v>77</v>
      </c>
      <c r="AV186" s="85"/>
      <c r="AW186" s="85"/>
      <c r="AX186" s="85"/>
      <c r="AY186" s="85"/>
      <c r="AZ186" s="85"/>
      <c r="BA186" s="85"/>
      <c r="BB186" s="85"/>
      <c r="BC186" s="85"/>
      <c r="BD186" s="85"/>
      <c r="BE186" s="73" t="s">
        <v>77</v>
      </c>
      <c r="BF186" s="85"/>
      <c r="BG186" s="85"/>
      <c r="BH186" s="85"/>
      <c r="BI186" s="85"/>
      <c r="BJ186" s="85"/>
      <c r="BK186" s="85"/>
      <c r="BL186" s="85"/>
      <c r="BM186" s="85"/>
      <c r="BN186" s="85"/>
      <c r="BO186" s="85"/>
    </row>
    <row r="187" spans="1:74" s="85" customFormat="1" ht="14.25" customHeight="1" thickTop="1" thickBot="1" x14ac:dyDescent="0.25">
      <c r="A187" s="55" t="s">
        <v>111</v>
      </c>
      <c r="B187" s="55">
        <v>200924</v>
      </c>
      <c r="C187" s="56"/>
      <c r="D187" s="55" t="s">
        <v>60</v>
      </c>
      <c r="E187" s="57" t="s">
        <v>200</v>
      </c>
      <c r="F187" s="55" t="s">
        <v>180</v>
      </c>
      <c r="G187" s="55" t="s">
        <v>181</v>
      </c>
      <c r="H187" s="55" t="s">
        <v>178</v>
      </c>
      <c r="I187" s="55" t="s">
        <v>116</v>
      </c>
      <c r="J187" s="55" t="s">
        <v>94</v>
      </c>
      <c r="K187" s="68"/>
      <c r="L187" s="56" t="s">
        <v>117</v>
      </c>
      <c r="M187" s="55" t="s">
        <v>117</v>
      </c>
      <c r="N187" s="55" t="s">
        <v>117</v>
      </c>
      <c r="O187" s="55" t="s">
        <v>118</v>
      </c>
      <c r="P187" s="55">
        <v>96</v>
      </c>
      <c r="Q187" s="55" t="s">
        <v>119</v>
      </c>
      <c r="R187" s="55" t="s">
        <v>120</v>
      </c>
      <c r="S187" s="68"/>
      <c r="T187" s="55">
        <v>112000</v>
      </c>
      <c r="U187" s="55" t="s">
        <v>121</v>
      </c>
      <c r="V187" s="55" t="s">
        <v>122</v>
      </c>
      <c r="W187" s="55">
        <f t="shared" si="297"/>
        <v>112000</v>
      </c>
      <c r="X187" s="68"/>
      <c r="Y187" s="55" t="str">
        <f t="shared" si="298"/>
        <v>LC50</v>
      </c>
      <c r="Z187" s="55">
        <f>VLOOKUP(Y187,Tables!$C$5:$D$23,2,FALSE)</f>
        <v>5</v>
      </c>
      <c r="AA187" s="55">
        <f t="shared" si="284"/>
        <v>22400</v>
      </c>
      <c r="AB187" s="55" t="str">
        <f t="shared" si="299"/>
        <v>Acute</v>
      </c>
      <c r="AC187" s="55">
        <f>VLOOKUP(AB187,Tables!$C$27:$D$28,2,FALSE)</f>
        <v>2</v>
      </c>
      <c r="AD187" s="55">
        <f t="shared" si="300"/>
        <v>11200</v>
      </c>
      <c r="AE187" s="68"/>
      <c r="AF187" s="69" t="str">
        <f t="shared" si="301"/>
        <v xml:space="preserve">Oncorhynchus kisutch </v>
      </c>
      <c r="AG187" s="69" t="str">
        <f t="shared" si="302"/>
        <v>LC50</v>
      </c>
      <c r="AH187" s="70" t="str">
        <f t="shared" si="303"/>
        <v>Acute</v>
      </c>
      <c r="AI187" s="70"/>
      <c r="AJ187" s="69">
        <f>VLOOKUP(SUM(Z187,AC187),Tables!$J$5:$K$12,2,FALSE)</f>
        <v>4</v>
      </c>
      <c r="AK187" s="69" t="str">
        <f t="shared" si="307"/>
        <v>YES!!!</v>
      </c>
      <c r="AL187" s="69" t="str">
        <f t="shared" si="304"/>
        <v>Mortality</v>
      </c>
      <c r="AM187" s="85" t="s">
        <v>75</v>
      </c>
      <c r="AN187" s="71">
        <f t="shared" si="305"/>
        <v>96</v>
      </c>
      <c r="AO187" s="85" t="s">
        <v>381</v>
      </c>
      <c r="AQ187" s="72">
        <f t="shared" si="306"/>
        <v>11200</v>
      </c>
      <c r="AR187" s="69">
        <f>GEOMEAN(AQ187:AQ188)</f>
        <v>11149.887891813083</v>
      </c>
      <c r="AU187" s="73" t="s">
        <v>77</v>
      </c>
      <c r="BE187" s="73" t="s">
        <v>77</v>
      </c>
    </row>
    <row r="188" spans="1:74" s="85" customFormat="1" ht="14.25" customHeight="1" thickTop="1" thickBot="1" x14ac:dyDescent="0.25">
      <c r="A188" s="55" t="s">
        <v>111</v>
      </c>
      <c r="B188" s="55">
        <v>200924</v>
      </c>
      <c r="C188" s="56"/>
      <c r="D188" s="55" t="s">
        <v>60</v>
      </c>
      <c r="E188" s="57" t="s">
        <v>200</v>
      </c>
      <c r="F188" s="55" t="s">
        <v>180</v>
      </c>
      <c r="G188" s="55" t="s">
        <v>181</v>
      </c>
      <c r="H188" s="55" t="s">
        <v>178</v>
      </c>
      <c r="I188" s="55" t="s">
        <v>116</v>
      </c>
      <c r="J188" s="55" t="s">
        <v>94</v>
      </c>
      <c r="K188" s="68"/>
      <c r="L188" s="56" t="s">
        <v>117</v>
      </c>
      <c r="M188" s="55" t="s">
        <v>117</v>
      </c>
      <c r="N188" s="55" t="s">
        <v>117</v>
      </c>
      <c r="O188" s="55" t="s">
        <v>118</v>
      </c>
      <c r="P188" s="55">
        <v>96</v>
      </c>
      <c r="Q188" s="55" t="s">
        <v>119</v>
      </c>
      <c r="R188" s="55" t="s">
        <v>120</v>
      </c>
      <c r="S188" s="68"/>
      <c r="T188" s="55">
        <v>111000</v>
      </c>
      <c r="U188" s="55" t="s">
        <v>121</v>
      </c>
      <c r="V188" s="55" t="s">
        <v>122</v>
      </c>
      <c r="W188" s="55">
        <f t="shared" si="297"/>
        <v>111000</v>
      </c>
      <c r="X188" s="68"/>
      <c r="Y188" s="55" t="str">
        <f t="shared" si="298"/>
        <v>LC50</v>
      </c>
      <c r="Z188" s="55">
        <f>VLOOKUP(Y188,Tables!$C$5:$D$23,2,FALSE)</f>
        <v>5</v>
      </c>
      <c r="AA188" s="55">
        <f t="shared" si="284"/>
        <v>22200</v>
      </c>
      <c r="AB188" s="55" t="str">
        <f t="shared" si="299"/>
        <v>Acute</v>
      </c>
      <c r="AC188" s="55">
        <f>VLOOKUP(AB188,Tables!$C$27:$D$28,2,FALSE)</f>
        <v>2</v>
      </c>
      <c r="AD188" s="55">
        <f t="shared" si="300"/>
        <v>11100</v>
      </c>
      <c r="AE188" s="68"/>
      <c r="AF188" s="69" t="str">
        <f t="shared" si="301"/>
        <v xml:space="preserve">Oncorhynchus kisutch </v>
      </c>
      <c r="AG188" s="69" t="str">
        <f t="shared" si="302"/>
        <v>LC50</v>
      </c>
      <c r="AH188" s="70" t="str">
        <f t="shared" si="303"/>
        <v>Acute</v>
      </c>
      <c r="AI188" s="70"/>
      <c r="AJ188" s="69">
        <f>VLOOKUP(SUM(Z188,AC188),Tables!$J$5:$K$12,2,FALSE)</f>
        <v>4</v>
      </c>
      <c r="AK188" s="69" t="str">
        <f>IF(AJ188=MIN($AJ$183:$AJ$188),"YES!!!","Reject")</f>
        <v>YES!!!</v>
      </c>
      <c r="AL188" s="69" t="str">
        <f t="shared" si="304"/>
        <v>Mortality</v>
      </c>
      <c r="AM188" s="85" t="s">
        <v>75</v>
      </c>
      <c r="AN188" s="71">
        <f t="shared" si="305"/>
        <v>96</v>
      </c>
      <c r="AO188" s="85" t="s">
        <v>381</v>
      </c>
      <c r="AQ188" s="72">
        <f t="shared" si="306"/>
        <v>11100</v>
      </c>
      <c r="AU188" s="73" t="s">
        <v>77</v>
      </c>
      <c r="BE188" s="73" t="s">
        <v>77</v>
      </c>
    </row>
    <row r="189" spans="1:74" s="85" customFormat="1" ht="14.25" customHeight="1" thickTop="1" thickBot="1" x14ac:dyDescent="0.25">
      <c r="A189" s="76"/>
      <c r="B189" s="76"/>
      <c r="C189" s="77"/>
      <c r="D189" s="78"/>
      <c r="E189" s="79"/>
      <c r="F189" s="78"/>
      <c r="G189" s="78"/>
      <c r="H189" s="76"/>
      <c r="I189" s="76"/>
      <c r="J189" s="76"/>
      <c r="K189" s="68"/>
      <c r="L189" s="77"/>
      <c r="M189" s="76"/>
      <c r="N189" s="76"/>
      <c r="O189" s="76"/>
      <c r="P189" s="76"/>
      <c r="Q189" s="76"/>
      <c r="R189" s="76"/>
      <c r="S189" s="68"/>
      <c r="T189" s="76"/>
      <c r="U189" s="76"/>
      <c r="V189" s="76"/>
      <c r="W189" s="76"/>
      <c r="X189" s="68"/>
      <c r="Y189" s="68"/>
      <c r="Z189" s="68"/>
      <c r="AA189" s="68"/>
      <c r="AB189" s="68"/>
      <c r="AC189" s="68"/>
      <c r="AD189" s="68"/>
      <c r="AE189" s="68"/>
      <c r="AF189" s="93"/>
      <c r="AG189" s="80"/>
      <c r="AH189" s="80"/>
      <c r="AI189" s="80"/>
      <c r="AJ189" s="80"/>
      <c r="AK189" s="80"/>
      <c r="AL189" s="80"/>
      <c r="AM189" s="80"/>
      <c r="AN189" s="68"/>
      <c r="AO189" s="80"/>
      <c r="AP189" s="80"/>
      <c r="AQ189" s="68"/>
      <c r="AR189" s="80"/>
      <c r="AS189" s="80"/>
      <c r="AT189" s="80"/>
      <c r="AU189" s="80"/>
      <c r="AV189" s="81"/>
      <c r="AW189" s="81"/>
      <c r="AX189" s="82"/>
      <c r="AY189" s="80"/>
      <c r="AZ189" s="80"/>
      <c r="BA189" s="80"/>
      <c r="BB189" s="80"/>
      <c r="BC189" s="80"/>
      <c r="BD189" s="83"/>
      <c r="BE189" s="80"/>
    </row>
    <row r="190" spans="1:74" s="85" customFormat="1" ht="14.25" customHeight="1" thickTop="1" thickBot="1" x14ac:dyDescent="0.25">
      <c r="A190" s="55" t="s">
        <v>111</v>
      </c>
      <c r="B190" s="55">
        <v>200924</v>
      </c>
      <c r="C190" s="56"/>
      <c r="D190" s="55" t="s">
        <v>60</v>
      </c>
      <c r="E190" s="57" t="s">
        <v>204</v>
      </c>
      <c r="F190" s="55" t="s">
        <v>180</v>
      </c>
      <c r="G190" s="55" t="s">
        <v>181</v>
      </c>
      <c r="H190" s="55" t="s">
        <v>178</v>
      </c>
      <c r="I190" s="55" t="s">
        <v>116</v>
      </c>
      <c r="J190" s="55" t="s">
        <v>94</v>
      </c>
      <c r="K190" s="68"/>
      <c r="L190" s="56" t="s">
        <v>117</v>
      </c>
      <c r="M190" s="55" t="s">
        <v>117</v>
      </c>
      <c r="N190" s="55" t="s">
        <v>117</v>
      </c>
      <c r="O190" s="55" t="s">
        <v>118</v>
      </c>
      <c r="P190" s="55">
        <v>48</v>
      </c>
      <c r="Q190" s="55" t="s">
        <v>119</v>
      </c>
      <c r="R190" s="55" t="s">
        <v>120</v>
      </c>
      <c r="S190" s="68"/>
      <c r="T190" s="55">
        <v>107000</v>
      </c>
      <c r="U190" s="55" t="s">
        <v>121</v>
      </c>
      <c r="V190" s="55" t="s">
        <v>122</v>
      </c>
      <c r="W190" s="55">
        <f t="shared" ref="W190:W206" si="308">T190*V190</f>
        <v>107000</v>
      </c>
      <c r="X190" s="68"/>
      <c r="Y190" s="55" t="str">
        <f t="shared" ref="Y190:Y206" si="309">O190</f>
        <v>LC50</v>
      </c>
      <c r="Z190" s="55">
        <f>VLOOKUP(Y190,Tables!$C$5:$D$23,2,FALSE)</f>
        <v>5</v>
      </c>
      <c r="AA190" s="55">
        <f t="shared" si="284"/>
        <v>21400</v>
      </c>
      <c r="AB190" s="55" t="str">
        <f t="shared" ref="AB190:AB206" si="310">R190</f>
        <v>Acute</v>
      </c>
      <c r="AC190" s="55">
        <f>VLOOKUP(AB190,Tables!$C$27:$D$28,2,FALSE)</f>
        <v>2</v>
      </c>
      <c r="AD190" s="55">
        <f t="shared" ref="AD190:AD206" si="311">AA190/AC190</f>
        <v>10700</v>
      </c>
      <c r="AE190" s="68"/>
      <c r="AF190" s="69" t="str">
        <f t="shared" ref="AF190:AF206" si="312">E190</f>
        <v>Oncorhynchus mykiss</v>
      </c>
      <c r="AG190" s="69" t="str">
        <f t="shared" ref="AG190:AG206" si="313">Y190</f>
        <v>LC50</v>
      </c>
      <c r="AH190" s="70" t="str">
        <f t="shared" ref="AH190:AH206" si="314">R190</f>
        <v>Acute</v>
      </c>
      <c r="AI190" s="70"/>
      <c r="AJ190" s="69">
        <f>VLOOKUP(SUM(Z190,AC190),Tables!$J$5:$K$12,2,FALSE)</f>
        <v>4</v>
      </c>
      <c r="AK190" s="69" t="str">
        <f t="shared" ref="AK190:AK207" si="315">IF(AJ190=MIN($AJ$190:$AJ$207),"YES!!!","Reject")</f>
        <v>YES!!!</v>
      </c>
      <c r="AL190" s="69" t="str">
        <f t="shared" ref="AL190" si="316">N190</f>
        <v>Mortality</v>
      </c>
      <c r="AM190" s="85" t="s">
        <v>75</v>
      </c>
      <c r="AN190" s="72">
        <f>P190</f>
        <v>48</v>
      </c>
      <c r="AO190" s="85" t="s">
        <v>76</v>
      </c>
      <c r="AQ190" s="72">
        <f>AD190</f>
        <v>10700</v>
      </c>
      <c r="AR190" s="69">
        <f>GEOMEAN(AQ190:AQ191)</f>
        <v>10749.88372030135</v>
      </c>
      <c r="AS190" s="69">
        <f>MIN(AR190:AR194)</f>
        <v>10547.037498748168</v>
      </c>
      <c r="AT190" s="69">
        <f>MIN(AS190)</f>
        <v>10547.037498748168</v>
      </c>
      <c r="AU190" s="73" t="s">
        <v>77</v>
      </c>
      <c r="AX190" s="69" t="str">
        <f>H190</f>
        <v>Fish</v>
      </c>
      <c r="AY190" s="69" t="str">
        <f>E190</f>
        <v>Oncorhynchus mykiss</v>
      </c>
      <c r="AZ190" s="69" t="str">
        <f>F190</f>
        <v>Chordata</v>
      </c>
      <c r="BA190" s="69" t="str">
        <f>G190</f>
        <v>Actinopterygii</v>
      </c>
      <c r="BB190" s="69" t="str">
        <f>I190</f>
        <v>Heterotroph</v>
      </c>
      <c r="BC190" s="69">
        <f>AJ190</f>
        <v>4</v>
      </c>
      <c r="BD190" s="69">
        <f>AT190</f>
        <v>10547.037498748168</v>
      </c>
      <c r="BE190" s="73" t="s">
        <v>77</v>
      </c>
    </row>
    <row r="191" spans="1:74" s="85" customFormat="1" ht="14.25" customHeight="1" thickTop="1" thickBot="1" x14ac:dyDescent="0.25">
      <c r="A191" s="55" t="s">
        <v>111</v>
      </c>
      <c r="B191" s="55">
        <v>200924</v>
      </c>
      <c r="C191" s="56"/>
      <c r="D191" s="55" t="s">
        <v>60</v>
      </c>
      <c r="E191" s="57" t="s">
        <v>204</v>
      </c>
      <c r="F191" s="55" t="s">
        <v>180</v>
      </c>
      <c r="G191" s="55" t="s">
        <v>181</v>
      </c>
      <c r="H191" s="55" t="s">
        <v>178</v>
      </c>
      <c r="I191" s="55" t="s">
        <v>116</v>
      </c>
      <c r="J191" s="55" t="s">
        <v>94</v>
      </c>
      <c r="K191" s="68"/>
      <c r="L191" s="56" t="s">
        <v>117</v>
      </c>
      <c r="M191" s="55" t="s">
        <v>117</v>
      </c>
      <c r="N191" s="55" t="s">
        <v>117</v>
      </c>
      <c r="O191" s="55" t="s">
        <v>118</v>
      </c>
      <c r="P191" s="55">
        <v>48</v>
      </c>
      <c r="Q191" s="55" t="s">
        <v>119</v>
      </c>
      <c r="R191" s="55" t="s">
        <v>120</v>
      </c>
      <c r="S191" s="68"/>
      <c r="T191" s="55">
        <v>108000</v>
      </c>
      <c r="U191" s="55" t="s">
        <v>121</v>
      </c>
      <c r="V191" s="55" t="s">
        <v>122</v>
      </c>
      <c r="W191" s="55">
        <f t="shared" si="308"/>
        <v>108000</v>
      </c>
      <c r="X191" s="68"/>
      <c r="Y191" s="55" t="str">
        <f t="shared" si="309"/>
        <v>LC50</v>
      </c>
      <c r="Z191" s="55">
        <f>VLOOKUP(Y191,Tables!$C$5:$D$23,2,FALSE)</f>
        <v>5</v>
      </c>
      <c r="AA191" s="55">
        <f t="shared" si="284"/>
        <v>21600</v>
      </c>
      <c r="AB191" s="55" t="str">
        <f t="shared" si="310"/>
        <v>Acute</v>
      </c>
      <c r="AC191" s="55">
        <f>VLOOKUP(AB191,Tables!$C$27:$D$28,2,FALSE)</f>
        <v>2</v>
      </c>
      <c r="AD191" s="55">
        <f t="shared" si="311"/>
        <v>10800</v>
      </c>
      <c r="AE191" s="68"/>
      <c r="AF191" s="69" t="str">
        <f t="shared" si="312"/>
        <v>Oncorhynchus mykiss</v>
      </c>
      <c r="AG191" s="69" t="str">
        <f t="shared" si="313"/>
        <v>LC50</v>
      </c>
      <c r="AH191" s="70" t="str">
        <f t="shared" si="314"/>
        <v>Acute</v>
      </c>
      <c r="AI191" s="70"/>
      <c r="AJ191" s="69">
        <f>VLOOKUP(SUM(Z191,AC191),Tables!$J$5:$K$12,2,FALSE)</f>
        <v>4</v>
      </c>
      <c r="AK191" s="69" t="str">
        <f t="shared" si="315"/>
        <v>YES!!!</v>
      </c>
      <c r="AL191" s="69" t="str">
        <f t="shared" ref="AL191:AL204" si="317">N191</f>
        <v>Mortality</v>
      </c>
      <c r="AM191" s="85" t="s">
        <v>75</v>
      </c>
      <c r="AN191" s="72">
        <f t="shared" ref="AN191:AN204" si="318">P191</f>
        <v>48</v>
      </c>
      <c r="AO191" s="85" t="s">
        <v>76</v>
      </c>
      <c r="AQ191" s="72">
        <f t="shared" ref="AQ191:AQ204" si="319">AD191</f>
        <v>10800</v>
      </c>
      <c r="AR191" s="69"/>
      <c r="AU191" s="73" t="s">
        <v>77</v>
      </c>
      <c r="BE191" s="73" t="s">
        <v>77</v>
      </c>
    </row>
    <row r="192" spans="1:74" s="85" customFormat="1" ht="14.25" customHeight="1" thickTop="1" thickBot="1" x14ac:dyDescent="0.25">
      <c r="A192" s="55" t="s">
        <v>111</v>
      </c>
      <c r="B192" s="55">
        <v>200924</v>
      </c>
      <c r="C192" s="56"/>
      <c r="D192" s="55" t="s">
        <v>60</v>
      </c>
      <c r="E192" s="57" t="s">
        <v>204</v>
      </c>
      <c r="F192" s="55" t="s">
        <v>180</v>
      </c>
      <c r="G192" s="55" t="s">
        <v>181</v>
      </c>
      <c r="H192" s="55" t="s">
        <v>178</v>
      </c>
      <c r="I192" s="55" t="s">
        <v>116</v>
      </c>
      <c r="J192" s="55" t="s">
        <v>94</v>
      </c>
      <c r="K192" s="68"/>
      <c r="L192" s="56" t="s">
        <v>117</v>
      </c>
      <c r="M192" s="55" t="s">
        <v>117</v>
      </c>
      <c r="N192" s="55" t="s">
        <v>117</v>
      </c>
      <c r="O192" s="55" t="s">
        <v>118</v>
      </c>
      <c r="P192" s="55">
        <v>72</v>
      </c>
      <c r="Q192" s="55" t="s">
        <v>119</v>
      </c>
      <c r="R192" s="55" t="s">
        <v>120</v>
      </c>
      <c r="S192" s="68"/>
      <c r="T192" s="55">
        <v>103000</v>
      </c>
      <c r="U192" s="55" t="s">
        <v>121</v>
      </c>
      <c r="V192" s="55" t="s">
        <v>122</v>
      </c>
      <c r="W192" s="55">
        <f t="shared" si="308"/>
        <v>103000</v>
      </c>
      <c r="X192" s="68"/>
      <c r="Y192" s="55" t="str">
        <f t="shared" si="309"/>
        <v>LC50</v>
      </c>
      <c r="Z192" s="55">
        <f>VLOOKUP(Y192,Tables!$C$5:$D$23,2,FALSE)</f>
        <v>5</v>
      </c>
      <c r="AA192" s="55">
        <f t="shared" si="284"/>
        <v>20600</v>
      </c>
      <c r="AB192" s="55" t="str">
        <f t="shared" si="310"/>
        <v>Acute</v>
      </c>
      <c r="AC192" s="55">
        <f>VLOOKUP(AB192,Tables!$C$27:$D$28,2,FALSE)</f>
        <v>2</v>
      </c>
      <c r="AD192" s="55">
        <f t="shared" si="311"/>
        <v>10300</v>
      </c>
      <c r="AE192" s="68"/>
      <c r="AF192" s="69" t="str">
        <f t="shared" si="312"/>
        <v>Oncorhynchus mykiss</v>
      </c>
      <c r="AG192" s="69" t="str">
        <f t="shared" si="313"/>
        <v>LC50</v>
      </c>
      <c r="AH192" s="70" t="str">
        <f t="shared" si="314"/>
        <v>Acute</v>
      </c>
      <c r="AI192" s="70"/>
      <c r="AJ192" s="69">
        <f>VLOOKUP(SUM(Z192,AC192),Tables!$J$5:$K$12,2,FALSE)</f>
        <v>4</v>
      </c>
      <c r="AK192" s="69" t="str">
        <f t="shared" si="315"/>
        <v>YES!!!</v>
      </c>
      <c r="AL192" s="69" t="str">
        <f t="shared" si="317"/>
        <v>Mortality</v>
      </c>
      <c r="AM192" s="85" t="s">
        <v>75</v>
      </c>
      <c r="AN192" s="72">
        <f t="shared" si="318"/>
        <v>72</v>
      </c>
      <c r="AO192" s="85" t="s">
        <v>76</v>
      </c>
      <c r="AQ192" s="72">
        <f t="shared" si="319"/>
        <v>10300</v>
      </c>
      <c r="AR192" s="69">
        <f>GEOMEAN(AQ192:AQ193)</f>
        <v>10547.037498748168</v>
      </c>
      <c r="AU192" s="73" t="s">
        <v>77</v>
      </c>
      <c r="BE192" s="73" t="s">
        <v>77</v>
      </c>
      <c r="BP192" s="81"/>
      <c r="BQ192" s="81"/>
      <c r="BR192" s="81"/>
      <c r="BS192" s="81"/>
      <c r="BT192" s="81"/>
      <c r="BU192" s="81"/>
      <c r="BV192" s="81"/>
    </row>
    <row r="193" spans="1:74" s="81" customFormat="1" ht="14.25" customHeight="1" thickTop="1" thickBot="1" x14ac:dyDescent="0.25">
      <c r="A193" s="55" t="s">
        <v>111</v>
      </c>
      <c r="B193" s="55">
        <v>200924</v>
      </c>
      <c r="C193" s="56"/>
      <c r="D193" s="55" t="s">
        <v>60</v>
      </c>
      <c r="E193" s="57" t="s">
        <v>204</v>
      </c>
      <c r="F193" s="55" t="s">
        <v>180</v>
      </c>
      <c r="G193" s="55" t="s">
        <v>181</v>
      </c>
      <c r="H193" s="55" t="s">
        <v>178</v>
      </c>
      <c r="I193" s="55" t="s">
        <v>116</v>
      </c>
      <c r="J193" s="55" t="s">
        <v>94</v>
      </c>
      <c r="K193" s="68"/>
      <c r="L193" s="56" t="s">
        <v>117</v>
      </c>
      <c r="M193" s="55" t="s">
        <v>117</v>
      </c>
      <c r="N193" s="55" t="s">
        <v>117</v>
      </c>
      <c r="O193" s="55" t="s">
        <v>118</v>
      </c>
      <c r="P193" s="55">
        <v>72</v>
      </c>
      <c r="Q193" s="55" t="s">
        <v>119</v>
      </c>
      <c r="R193" s="55" t="s">
        <v>120</v>
      </c>
      <c r="S193" s="68"/>
      <c r="T193" s="55">
        <v>108000</v>
      </c>
      <c r="U193" s="55" t="s">
        <v>121</v>
      </c>
      <c r="V193" s="55" t="s">
        <v>122</v>
      </c>
      <c r="W193" s="55">
        <f t="shared" si="308"/>
        <v>108000</v>
      </c>
      <c r="X193" s="68"/>
      <c r="Y193" s="55" t="str">
        <f t="shared" si="309"/>
        <v>LC50</v>
      </c>
      <c r="Z193" s="55">
        <f>VLOOKUP(Y193,Tables!$C$5:$D$23,2,FALSE)</f>
        <v>5</v>
      </c>
      <c r="AA193" s="55">
        <f t="shared" si="284"/>
        <v>21600</v>
      </c>
      <c r="AB193" s="55" t="str">
        <f t="shared" si="310"/>
        <v>Acute</v>
      </c>
      <c r="AC193" s="55">
        <f>VLOOKUP(AB193,Tables!$C$27:$D$28,2,FALSE)</f>
        <v>2</v>
      </c>
      <c r="AD193" s="55">
        <f t="shared" si="311"/>
        <v>10800</v>
      </c>
      <c r="AE193" s="68"/>
      <c r="AF193" s="69" t="str">
        <f t="shared" si="312"/>
        <v>Oncorhynchus mykiss</v>
      </c>
      <c r="AG193" s="69" t="str">
        <f t="shared" si="313"/>
        <v>LC50</v>
      </c>
      <c r="AH193" s="70" t="str">
        <f t="shared" si="314"/>
        <v>Acute</v>
      </c>
      <c r="AI193" s="70"/>
      <c r="AJ193" s="69">
        <f>VLOOKUP(SUM(Z193,AC193),Tables!$J$5:$K$12,2,FALSE)</f>
        <v>4</v>
      </c>
      <c r="AK193" s="69" t="str">
        <f t="shared" si="315"/>
        <v>YES!!!</v>
      </c>
      <c r="AL193" s="69" t="str">
        <f t="shared" si="317"/>
        <v>Mortality</v>
      </c>
      <c r="AM193" s="85" t="s">
        <v>75</v>
      </c>
      <c r="AN193" s="72">
        <f t="shared" si="318"/>
        <v>72</v>
      </c>
      <c r="AO193" s="85" t="s">
        <v>76</v>
      </c>
      <c r="AP193" s="85"/>
      <c r="AQ193" s="72">
        <f t="shared" si="319"/>
        <v>10800</v>
      </c>
      <c r="AR193" s="69"/>
      <c r="AS193" s="85"/>
      <c r="AT193" s="85"/>
      <c r="AU193" s="73" t="s">
        <v>77</v>
      </c>
      <c r="AV193" s="85"/>
      <c r="AW193" s="85"/>
      <c r="AX193" s="85"/>
      <c r="AY193" s="85"/>
      <c r="AZ193" s="85"/>
      <c r="BA193" s="85"/>
      <c r="BB193" s="85"/>
      <c r="BC193" s="85"/>
      <c r="BD193" s="85"/>
      <c r="BE193" s="73" t="s">
        <v>77</v>
      </c>
      <c r="BF193" s="85"/>
      <c r="BG193" s="85"/>
      <c r="BH193" s="85"/>
      <c r="BI193" s="85"/>
      <c r="BJ193" s="85"/>
      <c r="BK193" s="85"/>
      <c r="BL193" s="85"/>
      <c r="BM193" s="85"/>
      <c r="BN193" s="85"/>
      <c r="BO193" s="85"/>
      <c r="BP193" s="85"/>
      <c r="BQ193" s="85"/>
      <c r="BR193" s="85"/>
      <c r="BS193" s="85"/>
      <c r="BT193" s="85"/>
      <c r="BU193" s="85"/>
      <c r="BV193" s="85"/>
    </row>
    <row r="194" spans="1:74" s="85" customFormat="1" ht="14.25" customHeight="1" thickTop="1" thickBot="1" x14ac:dyDescent="0.25">
      <c r="A194" s="55" t="s">
        <v>111</v>
      </c>
      <c r="B194" s="55">
        <v>200924</v>
      </c>
      <c r="C194" s="56"/>
      <c r="D194" s="55" t="s">
        <v>60</v>
      </c>
      <c r="E194" s="57" t="s">
        <v>204</v>
      </c>
      <c r="F194" s="55" t="s">
        <v>180</v>
      </c>
      <c r="G194" s="55" t="s">
        <v>181</v>
      </c>
      <c r="H194" s="55" t="s">
        <v>178</v>
      </c>
      <c r="I194" s="55" t="s">
        <v>116</v>
      </c>
      <c r="J194" s="55" t="s">
        <v>94</v>
      </c>
      <c r="K194" s="68"/>
      <c r="L194" s="56" t="s">
        <v>117</v>
      </c>
      <c r="M194" s="55" t="s">
        <v>117</v>
      </c>
      <c r="N194" s="55" t="s">
        <v>117</v>
      </c>
      <c r="O194" s="55" t="s">
        <v>118</v>
      </c>
      <c r="P194" s="55">
        <v>96</v>
      </c>
      <c r="Q194" s="55" t="s">
        <v>119</v>
      </c>
      <c r="R194" s="55" t="s">
        <v>120</v>
      </c>
      <c r="S194" s="68"/>
      <c r="T194" s="55">
        <v>99000</v>
      </c>
      <c r="U194" s="55" t="s">
        <v>121</v>
      </c>
      <c r="V194" s="55" t="s">
        <v>122</v>
      </c>
      <c r="W194" s="55">
        <f t="shared" si="308"/>
        <v>99000</v>
      </c>
      <c r="X194" s="68"/>
      <c r="Y194" s="55" t="str">
        <f t="shared" si="309"/>
        <v>LC50</v>
      </c>
      <c r="Z194" s="55">
        <f>VLOOKUP(Y194,Tables!$C$5:$D$23,2,FALSE)</f>
        <v>5</v>
      </c>
      <c r="AA194" s="55">
        <f t="shared" si="284"/>
        <v>19800</v>
      </c>
      <c r="AB194" s="55" t="str">
        <f t="shared" si="310"/>
        <v>Acute</v>
      </c>
      <c r="AC194" s="55">
        <f>VLOOKUP(AB194,Tables!$C$27:$D$28,2,FALSE)</f>
        <v>2</v>
      </c>
      <c r="AD194" s="55">
        <f t="shared" si="311"/>
        <v>9900</v>
      </c>
      <c r="AE194" s="68"/>
      <c r="AF194" s="69" t="str">
        <f t="shared" si="312"/>
        <v>Oncorhynchus mykiss</v>
      </c>
      <c r="AG194" s="69" t="str">
        <f t="shared" si="313"/>
        <v>LC50</v>
      </c>
      <c r="AH194" s="70" t="str">
        <f t="shared" si="314"/>
        <v>Acute</v>
      </c>
      <c r="AI194" s="70"/>
      <c r="AJ194" s="69">
        <f>VLOOKUP(SUM(Z194,AC194),Tables!$J$5:$K$12,2,FALSE)</f>
        <v>4</v>
      </c>
      <c r="AK194" s="69" t="str">
        <f t="shared" si="315"/>
        <v>YES!!!</v>
      </c>
      <c r="AL194" s="69" t="str">
        <f t="shared" si="317"/>
        <v>Mortality</v>
      </c>
      <c r="AM194" s="85" t="s">
        <v>75</v>
      </c>
      <c r="AN194" s="72">
        <f t="shared" si="318"/>
        <v>96</v>
      </c>
      <c r="AO194" s="85" t="s">
        <v>76</v>
      </c>
      <c r="AQ194" s="72">
        <f t="shared" si="319"/>
        <v>9900</v>
      </c>
      <c r="AR194" s="69">
        <f>GEOMEAN(AQ194:AQ206)</f>
        <v>14200.999775372928</v>
      </c>
      <c r="AU194" s="73" t="s">
        <v>77</v>
      </c>
      <c r="BE194" s="73" t="s">
        <v>77</v>
      </c>
    </row>
    <row r="195" spans="1:74" s="85" customFormat="1" ht="14.25" customHeight="1" thickTop="1" thickBot="1" x14ac:dyDescent="0.25">
      <c r="A195" s="55" t="s">
        <v>111</v>
      </c>
      <c r="B195" s="55">
        <v>200344</v>
      </c>
      <c r="C195" s="56"/>
      <c r="D195" s="55" t="s">
        <v>60</v>
      </c>
      <c r="E195" s="57" t="s">
        <v>204</v>
      </c>
      <c r="F195" s="55" t="s">
        <v>180</v>
      </c>
      <c r="G195" s="55" t="s">
        <v>181</v>
      </c>
      <c r="H195" s="55" t="s">
        <v>178</v>
      </c>
      <c r="I195" s="55" t="s">
        <v>116</v>
      </c>
      <c r="J195" s="55" t="s">
        <v>94</v>
      </c>
      <c r="K195" s="68"/>
      <c r="L195" s="56" t="s">
        <v>117</v>
      </c>
      <c r="M195" s="55" t="s">
        <v>117</v>
      </c>
      <c r="N195" s="55" t="s">
        <v>117</v>
      </c>
      <c r="O195" s="55" t="s">
        <v>118</v>
      </c>
      <c r="P195" s="55">
        <v>96</v>
      </c>
      <c r="Q195" s="55" t="s">
        <v>119</v>
      </c>
      <c r="R195" s="55" t="s">
        <v>120</v>
      </c>
      <c r="S195" s="68"/>
      <c r="T195" s="55">
        <v>150000</v>
      </c>
      <c r="U195" s="55" t="s">
        <v>121</v>
      </c>
      <c r="V195" s="55" t="s">
        <v>122</v>
      </c>
      <c r="W195" s="55">
        <f t="shared" si="308"/>
        <v>150000</v>
      </c>
      <c r="X195" s="68"/>
      <c r="Y195" s="55" t="str">
        <f t="shared" si="309"/>
        <v>LC50</v>
      </c>
      <c r="Z195" s="55">
        <f>VLOOKUP(Y195,Tables!$C$5:$D$23,2,FALSE)</f>
        <v>5</v>
      </c>
      <c r="AA195" s="55">
        <f t="shared" si="284"/>
        <v>30000</v>
      </c>
      <c r="AB195" s="55" t="str">
        <f t="shared" si="310"/>
        <v>Acute</v>
      </c>
      <c r="AC195" s="55">
        <f>VLOOKUP(AB195,Tables!$C$27:$D$28,2,FALSE)</f>
        <v>2</v>
      </c>
      <c r="AD195" s="55">
        <f t="shared" si="311"/>
        <v>15000</v>
      </c>
      <c r="AE195" s="68"/>
      <c r="AF195" s="69" t="str">
        <f t="shared" si="312"/>
        <v>Oncorhynchus mykiss</v>
      </c>
      <c r="AG195" s="69" t="str">
        <f t="shared" si="313"/>
        <v>LC50</v>
      </c>
      <c r="AH195" s="70" t="str">
        <f t="shared" si="314"/>
        <v>Acute</v>
      </c>
      <c r="AI195" s="70"/>
      <c r="AJ195" s="69">
        <f>VLOOKUP(SUM(Z195,AC195),Tables!$J$5:$K$12,2,FALSE)</f>
        <v>4</v>
      </c>
      <c r="AK195" s="69" t="str">
        <f t="shared" si="315"/>
        <v>YES!!!</v>
      </c>
      <c r="AL195" s="69" t="str">
        <f t="shared" si="317"/>
        <v>Mortality</v>
      </c>
      <c r="AM195" s="85" t="s">
        <v>75</v>
      </c>
      <c r="AN195" s="72">
        <f t="shared" si="318"/>
        <v>96</v>
      </c>
      <c r="AO195" s="85" t="s">
        <v>76</v>
      </c>
      <c r="AQ195" s="72">
        <f t="shared" si="319"/>
        <v>15000</v>
      </c>
      <c r="AU195" s="73" t="s">
        <v>77</v>
      </c>
      <c r="BE195" s="73" t="s">
        <v>77</v>
      </c>
      <c r="BP195" s="81"/>
      <c r="BQ195" s="81"/>
      <c r="BR195" s="81"/>
      <c r="BS195" s="81"/>
      <c r="BT195" s="81"/>
      <c r="BU195" s="81"/>
      <c r="BV195" s="81"/>
    </row>
    <row r="196" spans="1:74" s="85" customFormat="1" ht="14.25" customHeight="1" thickTop="1" thickBot="1" x14ac:dyDescent="0.25">
      <c r="A196" s="55" t="s">
        <v>111</v>
      </c>
      <c r="B196" s="55">
        <v>200924</v>
      </c>
      <c r="C196" s="56"/>
      <c r="D196" s="55" t="s">
        <v>60</v>
      </c>
      <c r="E196" s="57" t="s">
        <v>204</v>
      </c>
      <c r="F196" s="55" t="s">
        <v>180</v>
      </c>
      <c r="G196" s="55" t="s">
        <v>181</v>
      </c>
      <c r="H196" s="55" t="s">
        <v>178</v>
      </c>
      <c r="I196" s="55" t="s">
        <v>116</v>
      </c>
      <c r="J196" s="55" t="s">
        <v>94</v>
      </c>
      <c r="K196" s="68"/>
      <c r="L196" s="56" t="s">
        <v>117</v>
      </c>
      <c r="M196" s="55" t="s">
        <v>117</v>
      </c>
      <c r="N196" s="55" t="s">
        <v>117</v>
      </c>
      <c r="O196" s="55" t="s">
        <v>118</v>
      </c>
      <c r="P196" s="58">
        <v>96</v>
      </c>
      <c r="Q196" s="55" t="s">
        <v>119</v>
      </c>
      <c r="R196" s="55" t="s">
        <v>120</v>
      </c>
      <c r="S196" s="68"/>
      <c r="T196" s="55">
        <v>93000</v>
      </c>
      <c r="U196" s="55" t="s">
        <v>121</v>
      </c>
      <c r="V196" s="55" t="s">
        <v>122</v>
      </c>
      <c r="W196" s="55">
        <f t="shared" si="308"/>
        <v>93000</v>
      </c>
      <c r="X196" s="68"/>
      <c r="Y196" s="55" t="str">
        <f t="shared" si="309"/>
        <v>LC50</v>
      </c>
      <c r="Z196" s="55">
        <f>VLOOKUP(Y196,Tables!$C$5:$D$23,2,FALSE)</f>
        <v>5</v>
      </c>
      <c r="AA196" s="55">
        <f t="shared" si="284"/>
        <v>18600</v>
      </c>
      <c r="AB196" s="55" t="str">
        <f t="shared" si="310"/>
        <v>Acute</v>
      </c>
      <c r="AC196" s="55">
        <f>VLOOKUP(AB196,Tables!$C$27:$D$28,2,FALSE)</f>
        <v>2</v>
      </c>
      <c r="AD196" s="55">
        <f t="shared" si="311"/>
        <v>9300</v>
      </c>
      <c r="AE196" s="68"/>
      <c r="AF196" s="69" t="str">
        <f t="shared" si="312"/>
        <v>Oncorhynchus mykiss</v>
      </c>
      <c r="AG196" s="69" t="str">
        <f t="shared" si="313"/>
        <v>LC50</v>
      </c>
      <c r="AH196" s="70" t="str">
        <f t="shared" si="314"/>
        <v>Acute</v>
      </c>
      <c r="AI196" s="70"/>
      <c r="AJ196" s="69">
        <f>VLOOKUP(SUM(Z196,AC196),Tables!$J$5:$K$12,2,FALSE)</f>
        <v>4</v>
      </c>
      <c r="AK196" s="69" t="str">
        <f t="shared" si="315"/>
        <v>YES!!!</v>
      </c>
      <c r="AL196" s="69" t="str">
        <f t="shared" si="317"/>
        <v>Mortality</v>
      </c>
      <c r="AM196" s="85" t="s">
        <v>75</v>
      </c>
      <c r="AN196" s="72">
        <f t="shared" si="318"/>
        <v>96</v>
      </c>
      <c r="AO196" s="85" t="s">
        <v>76</v>
      </c>
      <c r="AQ196" s="72">
        <f t="shared" si="319"/>
        <v>9300</v>
      </c>
      <c r="AU196" s="73" t="s">
        <v>77</v>
      </c>
      <c r="BE196" s="73" t="s">
        <v>77</v>
      </c>
    </row>
    <row r="197" spans="1:74" s="85" customFormat="1" ht="14.25" customHeight="1" thickTop="1" thickBot="1" x14ac:dyDescent="0.25">
      <c r="A197" s="55" t="s">
        <v>111</v>
      </c>
      <c r="B197" s="55">
        <v>200344</v>
      </c>
      <c r="C197" s="56"/>
      <c r="D197" s="55" t="s">
        <v>60</v>
      </c>
      <c r="E197" s="57" t="s">
        <v>204</v>
      </c>
      <c r="F197" s="55" t="s">
        <v>180</v>
      </c>
      <c r="G197" s="55" t="s">
        <v>181</v>
      </c>
      <c r="H197" s="55" t="s">
        <v>178</v>
      </c>
      <c r="I197" s="55" t="s">
        <v>116</v>
      </c>
      <c r="J197" s="55" t="s">
        <v>94</v>
      </c>
      <c r="K197" s="68"/>
      <c r="L197" s="56" t="s">
        <v>117</v>
      </c>
      <c r="M197" s="55" t="s">
        <v>117</v>
      </c>
      <c r="N197" s="55" t="s">
        <v>117</v>
      </c>
      <c r="O197" s="55" t="s">
        <v>118</v>
      </c>
      <c r="P197" s="55">
        <v>96</v>
      </c>
      <c r="Q197" s="55" t="s">
        <v>119</v>
      </c>
      <c r="R197" s="55" t="s">
        <v>120</v>
      </c>
      <c r="S197" s="68"/>
      <c r="T197" s="55">
        <v>140000</v>
      </c>
      <c r="U197" s="55" t="s">
        <v>121</v>
      </c>
      <c r="V197" s="55" t="s">
        <v>122</v>
      </c>
      <c r="W197" s="55">
        <f t="shared" si="308"/>
        <v>140000</v>
      </c>
      <c r="X197" s="68"/>
      <c r="Y197" s="55" t="str">
        <f t="shared" si="309"/>
        <v>LC50</v>
      </c>
      <c r="Z197" s="55">
        <f>VLOOKUP(Y197,Tables!$C$5:$D$23,2,FALSE)</f>
        <v>5</v>
      </c>
      <c r="AA197" s="55">
        <f t="shared" si="284"/>
        <v>28000</v>
      </c>
      <c r="AB197" s="55" t="str">
        <f t="shared" si="310"/>
        <v>Acute</v>
      </c>
      <c r="AC197" s="55">
        <f>VLOOKUP(AB197,Tables!$C$27:$D$28,2,FALSE)</f>
        <v>2</v>
      </c>
      <c r="AD197" s="55">
        <f t="shared" si="311"/>
        <v>14000</v>
      </c>
      <c r="AE197" s="68"/>
      <c r="AF197" s="69" t="str">
        <f t="shared" si="312"/>
        <v>Oncorhynchus mykiss</v>
      </c>
      <c r="AG197" s="69" t="str">
        <f t="shared" si="313"/>
        <v>LC50</v>
      </c>
      <c r="AH197" s="70" t="str">
        <f t="shared" si="314"/>
        <v>Acute</v>
      </c>
      <c r="AI197" s="70"/>
      <c r="AJ197" s="69">
        <f>VLOOKUP(SUM(Z197,AC197),Tables!$J$5:$K$12,2,FALSE)</f>
        <v>4</v>
      </c>
      <c r="AK197" s="69" t="str">
        <f t="shared" si="315"/>
        <v>YES!!!</v>
      </c>
      <c r="AL197" s="69" t="str">
        <f t="shared" si="317"/>
        <v>Mortality</v>
      </c>
      <c r="AM197" s="85" t="s">
        <v>75</v>
      </c>
      <c r="AN197" s="72">
        <f t="shared" si="318"/>
        <v>96</v>
      </c>
      <c r="AO197" s="85" t="s">
        <v>76</v>
      </c>
      <c r="AQ197" s="72">
        <f t="shared" si="319"/>
        <v>14000</v>
      </c>
      <c r="AU197" s="73" t="s">
        <v>77</v>
      </c>
      <c r="BE197" s="73" t="s">
        <v>77</v>
      </c>
    </row>
    <row r="198" spans="1:74" s="85" customFormat="1" ht="14.25" customHeight="1" thickTop="1" thickBot="1" x14ac:dyDescent="0.25">
      <c r="A198" s="55" t="s">
        <v>111</v>
      </c>
      <c r="B198" s="55">
        <v>205752</v>
      </c>
      <c r="C198" s="56"/>
      <c r="D198" s="55" t="s">
        <v>60</v>
      </c>
      <c r="E198" s="57" t="s">
        <v>204</v>
      </c>
      <c r="F198" s="55" t="s">
        <v>180</v>
      </c>
      <c r="G198" s="55" t="s">
        <v>181</v>
      </c>
      <c r="H198" s="55" t="s">
        <v>178</v>
      </c>
      <c r="I198" s="55" t="s">
        <v>116</v>
      </c>
      <c r="J198" s="55" t="s">
        <v>94</v>
      </c>
      <c r="K198" s="68"/>
      <c r="L198" s="56" t="s">
        <v>117</v>
      </c>
      <c r="M198" s="55" t="s">
        <v>117</v>
      </c>
      <c r="N198" s="55" t="s">
        <v>117</v>
      </c>
      <c r="O198" s="55" t="s">
        <v>118</v>
      </c>
      <c r="P198" s="55">
        <v>96</v>
      </c>
      <c r="Q198" s="55" t="s">
        <v>119</v>
      </c>
      <c r="R198" s="55" t="s">
        <v>120</v>
      </c>
      <c r="S198" s="68"/>
      <c r="T198" s="55">
        <v>240000</v>
      </c>
      <c r="U198" s="55" t="s">
        <v>121</v>
      </c>
      <c r="V198" s="55" t="s">
        <v>122</v>
      </c>
      <c r="W198" s="55">
        <f t="shared" si="308"/>
        <v>240000</v>
      </c>
      <c r="X198" s="68"/>
      <c r="Y198" s="55" t="str">
        <f t="shared" si="309"/>
        <v>LC50</v>
      </c>
      <c r="Z198" s="55">
        <f>VLOOKUP(Y198,Tables!$C$5:$D$23,2,FALSE)</f>
        <v>5</v>
      </c>
      <c r="AA198" s="55">
        <f t="shared" si="284"/>
        <v>48000</v>
      </c>
      <c r="AB198" s="55" t="str">
        <f t="shared" si="310"/>
        <v>Acute</v>
      </c>
      <c r="AC198" s="55">
        <f>VLOOKUP(AB198,Tables!$C$27:$D$28,2,FALSE)</f>
        <v>2</v>
      </c>
      <c r="AD198" s="55">
        <f t="shared" si="311"/>
        <v>24000</v>
      </c>
      <c r="AE198" s="68"/>
      <c r="AF198" s="69" t="str">
        <f t="shared" si="312"/>
        <v>Oncorhynchus mykiss</v>
      </c>
      <c r="AG198" s="69" t="str">
        <f t="shared" si="313"/>
        <v>LC50</v>
      </c>
      <c r="AH198" s="70" t="str">
        <f t="shared" si="314"/>
        <v>Acute</v>
      </c>
      <c r="AI198" s="70"/>
      <c r="AJ198" s="69">
        <f>VLOOKUP(SUM(Z198,AC198),Tables!$J$5:$K$12,2,FALSE)</f>
        <v>4</v>
      </c>
      <c r="AK198" s="69" t="str">
        <f t="shared" si="315"/>
        <v>YES!!!</v>
      </c>
      <c r="AL198" s="69" t="str">
        <f t="shared" si="317"/>
        <v>Mortality</v>
      </c>
      <c r="AM198" s="85" t="s">
        <v>75</v>
      </c>
      <c r="AN198" s="72">
        <f t="shared" si="318"/>
        <v>96</v>
      </c>
      <c r="AO198" s="85" t="s">
        <v>76</v>
      </c>
      <c r="AQ198" s="72">
        <f t="shared" si="319"/>
        <v>24000</v>
      </c>
      <c r="AU198" s="73" t="s">
        <v>77</v>
      </c>
      <c r="BE198" s="73" t="s">
        <v>77</v>
      </c>
    </row>
    <row r="199" spans="1:74" s="85" customFormat="1" ht="14.25" customHeight="1" thickTop="1" thickBot="1" x14ac:dyDescent="0.25">
      <c r="A199" s="55" t="s">
        <v>111</v>
      </c>
      <c r="B199" s="55">
        <v>205752</v>
      </c>
      <c r="C199" s="56"/>
      <c r="D199" s="55" t="s">
        <v>60</v>
      </c>
      <c r="E199" s="57" t="s">
        <v>204</v>
      </c>
      <c r="F199" s="55" t="s">
        <v>180</v>
      </c>
      <c r="G199" s="55" t="s">
        <v>181</v>
      </c>
      <c r="H199" s="55" t="s">
        <v>178</v>
      </c>
      <c r="I199" s="55" t="s">
        <v>116</v>
      </c>
      <c r="J199" s="55" t="s">
        <v>94</v>
      </c>
      <c r="K199" s="68"/>
      <c r="L199" s="56" t="s">
        <v>117</v>
      </c>
      <c r="M199" s="55" t="s">
        <v>117</v>
      </c>
      <c r="N199" s="55" t="s">
        <v>117</v>
      </c>
      <c r="O199" s="55" t="s">
        <v>118</v>
      </c>
      <c r="P199" s="55">
        <v>96</v>
      </c>
      <c r="Q199" s="55" t="s">
        <v>119</v>
      </c>
      <c r="R199" s="55" t="s">
        <v>120</v>
      </c>
      <c r="S199" s="68"/>
      <c r="T199" s="55">
        <v>140000</v>
      </c>
      <c r="U199" s="55" t="s">
        <v>121</v>
      </c>
      <c r="V199" s="55" t="s">
        <v>122</v>
      </c>
      <c r="W199" s="55">
        <f t="shared" si="308"/>
        <v>140000</v>
      </c>
      <c r="X199" s="68"/>
      <c r="Y199" s="55" t="str">
        <f t="shared" si="309"/>
        <v>LC50</v>
      </c>
      <c r="Z199" s="55">
        <f>VLOOKUP(Y199,Tables!$C$5:$D$23,2,FALSE)</f>
        <v>5</v>
      </c>
      <c r="AA199" s="55">
        <f t="shared" si="284"/>
        <v>28000</v>
      </c>
      <c r="AB199" s="55" t="str">
        <f t="shared" si="310"/>
        <v>Acute</v>
      </c>
      <c r="AC199" s="55">
        <f>VLOOKUP(AB199,Tables!$C$27:$D$28,2,FALSE)</f>
        <v>2</v>
      </c>
      <c r="AD199" s="55">
        <f t="shared" si="311"/>
        <v>14000</v>
      </c>
      <c r="AE199" s="68"/>
      <c r="AF199" s="69" t="str">
        <f t="shared" si="312"/>
        <v>Oncorhynchus mykiss</v>
      </c>
      <c r="AG199" s="69" t="str">
        <f t="shared" si="313"/>
        <v>LC50</v>
      </c>
      <c r="AH199" s="70" t="str">
        <f t="shared" si="314"/>
        <v>Acute</v>
      </c>
      <c r="AI199" s="70"/>
      <c r="AJ199" s="69">
        <f>VLOOKUP(SUM(Z199,AC199),Tables!$J$5:$K$12,2,FALSE)</f>
        <v>4</v>
      </c>
      <c r="AK199" s="69" t="str">
        <f t="shared" si="315"/>
        <v>YES!!!</v>
      </c>
      <c r="AL199" s="69" t="str">
        <f t="shared" si="317"/>
        <v>Mortality</v>
      </c>
      <c r="AM199" s="85" t="s">
        <v>75</v>
      </c>
      <c r="AN199" s="72">
        <f t="shared" si="318"/>
        <v>96</v>
      </c>
      <c r="AO199" s="85" t="s">
        <v>76</v>
      </c>
      <c r="AQ199" s="72">
        <f t="shared" si="319"/>
        <v>14000</v>
      </c>
      <c r="AU199" s="73" t="s">
        <v>77</v>
      </c>
      <c r="BE199" s="73" t="s">
        <v>77</v>
      </c>
    </row>
    <row r="200" spans="1:74" s="85" customFormat="1" ht="14.25" customHeight="1" thickTop="1" thickBot="1" x14ac:dyDescent="0.25">
      <c r="A200" s="55" t="s">
        <v>111</v>
      </c>
      <c r="B200" s="55">
        <v>200344</v>
      </c>
      <c r="C200" s="56"/>
      <c r="D200" s="55" t="s">
        <v>60</v>
      </c>
      <c r="E200" s="57" t="s">
        <v>204</v>
      </c>
      <c r="F200" s="55" t="s">
        <v>180</v>
      </c>
      <c r="G200" s="55" t="s">
        <v>181</v>
      </c>
      <c r="H200" s="55" t="s">
        <v>178</v>
      </c>
      <c r="I200" s="55" t="s">
        <v>116</v>
      </c>
      <c r="J200" s="55" t="s">
        <v>94</v>
      </c>
      <c r="K200" s="68"/>
      <c r="L200" s="56" t="s">
        <v>117</v>
      </c>
      <c r="M200" s="55" t="s">
        <v>117</v>
      </c>
      <c r="N200" s="55" t="s">
        <v>117</v>
      </c>
      <c r="O200" s="55" t="s">
        <v>118</v>
      </c>
      <c r="P200" s="55">
        <v>96</v>
      </c>
      <c r="Q200" s="55" t="s">
        <v>119</v>
      </c>
      <c r="R200" s="55" t="s">
        <v>120</v>
      </c>
      <c r="S200" s="68"/>
      <c r="T200" s="55">
        <v>86000</v>
      </c>
      <c r="U200" s="55" t="s">
        <v>121</v>
      </c>
      <c r="V200" s="55" t="s">
        <v>122</v>
      </c>
      <c r="W200" s="55">
        <f t="shared" si="308"/>
        <v>86000</v>
      </c>
      <c r="X200" s="68"/>
      <c r="Y200" s="55" t="str">
        <f t="shared" si="309"/>
        <v>LC50</v>
      </c>
      <c r="Z200" s="55">
        <f>VLOOKUP(Y200,Tables!$C$5:$D$23,2,FALSE)</f>
        <v>5</v>
      </c>
      <c r="AA200" s="55">
        <f t="shared" si="284"/>
        <v>17200</v>
      </c>
      <c r="AB200" s="55" t="str">
        <f t="shared" si="310"/>
        <v>Acute</v>
      </c>
      <c r="AC200" s="55">
        <f>VLOOKUP(AB200,Tables!$C$27:$D$28,2,FALSE)</f>
        <v>2</v>
      </c>
      <c r="AD200" s="55">
        <f t="shared" si="311"/>
        <v>8600</v>
      </c>
      <c r="AE200" s="68"/>
      <c r="AF200" s="69" t="str">
        <f t="shared" si="312"/>
        <v>Oncorhynchus mykiss</v>
      </c>
      <c r="AG200" s="69" t="str">
        <f t="shared" si="313"/>
        <v>LC50</v>
      </c>
      <c r="AH200" s="70" t="str">
        <f t="shared" si="314"/>
        <v>Acute</v>
      </c>
      <c r="AI200" s="70"/>
      <c r="AJ200" s="69">
        <f>VLOOKUP(SUM(Z200,AC200),Tables!$J$5:$K$12,2,FALSE)</f>
        <v>4</v>
      </c>
      <c r="AK200" s="69" t="str">
        <f t="shared" si="315"/>
        <v>YES!!!</v>
      </c>
      <c r="AL200" s="69" t="str">
        <f t="shared" si="317"/>
        <v>Mortality</v>
      </c>
      <c r="AM200" s="85" t="s">
        <v>75</v>
      </c>
      <c r="AN200" s="72">
        <f t="shared" si="318"/>
        <v>96</v>
      </c>
      <c r="AO200" s="85" t="s">
        <v>76</v>
      </c>
      <c r="AQ200" s="72">
        <f t="shared" si="319"/>
        <v>8600</v>
      </c>
      <c r="AU200" s="73" t="s">
        <v>77</v>
      </c>
      <c r="BE200" s="73" t="s">
        <v>77</v>
      </c>
    </row>
    <row r="201" spans="1:74" s="85" customFormat="1" ht="14.25" customHeight="1" thickTop="1" thickBot="1" x14ac:dyDescent="0.25">
      <c r="A201" s="55" t="s">
        <v>111</v>
      </c>
      <c r="B201" s="55">
        <v>200666</v>
      </c>
      <c r="C201" s="56"/>
      <c r="D201" s="55" t="s">
        <v>60</v>
      </c>
      <c r="E201" s="57" t="s">
        <v>204</v>
      </c>
      <c r="F201" s="55" t="s">
        <v>180</v>
      </c>
      <c r="G201" s="55" t="s">
        <v>181</v>
      </c>
      <c r="H201" s="55" t="s">
        <v>178</v>
      </c>
      <c r="I201" s="55" t="s">
        <v>116</v>
      </c>
      <c r="J201" s="55" t="s">
        <v>94</v>
      </c>
      <c r="K201" s="68"/>
      <c r="L201" s="56" t="s">
        <v>117</v>
      </c>
      <c r="M201" s="55" t="s">
        <v>117</v>
      </c>
      <c r="N201" s="55" t="s">
        <v>117</v>
      </c>
      <c r="O201" s="55" t="s">
        <v>118</v>
      </c>
      <c r="P201" s="55">
        <v>96</v>
      </c>
      <c r="Q201" s="55" t="s">
        <v>119</v>
      </c>
      <c r="R201" s="55" t="s">
        <v>120</v>
      </c>
      <c r="S201" s="68"/>
      <c r="T201" s="55">
        <v>130000</v>
      </c>
      <c r="U201" s="55" t="s">
        <v>121</v>
      </c>
      <c r="V201" s="55" t="s">
        <v>122</v>
      </c>
      <c r="W201" s="55">
        <f t="shared" si="308"/>
        <v>130000</v>
      </c>
      <c r="X201" s="68"/>
      <c r="Y201" s="55" t="str">
        <f t="shared" si="309"/>
        <v>LC50</v>
      </c>
      <c r="Z201" s="55">
        <f>VLOOKUP(Y201,Tables!$C$5:$D$23,2,FALSE)</f>
        <v>5</v>
      </c>
      <c r="AA201" s="55">
        <f t="shared" si="284"/>
        <v>26000</v>
      </c>
      <c r="AB201" s="55" t="str">
        <f t="shared" si="310"/>
        <v>Acute</v>
      </c>
      <c r="AC201" s="55">
        <f>VLOOKUP(AB201,Tables!$C$27:$D$28,2,FALSE)</f>
        <v>2</v>
      </c>
      <c r="AD201" s="55">
        <f t="shared" si="311"/>
        <v>13000</v>
      </c>
      <c r="AE201" s="68"/>
      <c r="AF201" s="69" t="str">
        <f t="shared" si="312"/>
        <v>Oncorhynchus mykiss</v>
      </c>
      <c r="AG201" s="69" t="str">
        <f t="shared" si="313"/>
        <v>LC50</v>
      </c>
      <c r="AH201" s="70" t="str">
        <f t="shared" si="314"/>
        <v>Acute</v>
      </c>
      <c r="AI201" s="70"/>
      <c r="AJ201" s="69">
        <f>VLOOKUP(SUM(Z201,AC201),Tables!$J$5:$K$12,2,FALSE)</f>
        <v>4</v>
      </c>
      <c r="AK201" s="69" t="str">
        <f t="shared" si="315"/>
        <v>YES!!!</v>
      </c>
      <c r="AL201" s="69" t="str">
        <f t="shared" si="317"/>
        <v>Mortality</v>
      </c>
      <c r="AM201" s="85" t="s">
        <v>75</v>
      </c>
      <c r="AN201" s="72">
        <f t="shared" si="318"/>
        <v>96</v>
      </c>
      <c r="AO201" s="85" t="s">
        <v>76</v>
      </c>
      <c r="AQ201" s="72">
        <f t="shared" si="319"/>
        <v>13000</v>
      </c>
      <c r="AU201" s="73" t="s">
        <v>77</v>
      </c>
      <c r="BE201" s="73" t="s">
        <v>77</v>
      </c>
      <c r="BP201" s="81"/>
      <c r="BQ201" s="81"/>
      <c r="BR201" s="81"/>
      <c r="BS201" s="81"/>
      <c r="BT201" s="81"/>
      <c r="BU201" s="81"/>
      <c r="BV201" s="81"/>
    </row>
    <row r="202" spans="1:74" s="85" customFormat="1" ht="14.25" customHeight="1" thickTop="1" thickBot="1" x14ac:dyDescent="0.25">
      <c r="A202" s="55" t="s">
        <v>111</v>
      </c>
      <c r="B202" s="55">
        <v>205752</v>
      </c>
      <c r="C202" s="56"/>
      <c r="D202" s="55" t="s">
        <v>60</v>
      </c>
      <c r="E202" s="57" t="s">
        <v>204</v>
      </c>
      <c r="F202" s="55" t="s">
        <v>180</v>
      </c>
      <c r="G202" s="55" t="s">
        <v>181</v>
      </c>
      <c r="H202" s="55" t="s">
        <v>178</v>
      </c>
      <c r="I202" s="55" t="s">
        <v>116</v>
      </c>
      <c r="J202" s="55" t="s">
        <v>94</v>
      </c>
      <c r="K202" s="68"/>
      <c r="L202" s="56" t="s">
        <v>117</v>
      </c>
      <c r="M202" s="55" t="s">
        <v>117</v>
      </c>
      <c r="N202" s="55" t="s">
        <v>117</v>
      </c>
      <c r="O202" s="55" t="s">
        <v>118</v>
      </c>
      <c r="P202" s="55">
        <v>96</v>
      </c>
      <c r="Q202" s="55" t="s">
        <v>119</v>
      </c>
      <c r="R202" s="55" t="s">
        <v>120</v>
      </c>
      <c r="S202" s="68"/>
      <c r="T202" s="55">
        <v>240000</v>
      </c>
      <c r="U202" s="55" t="s">
        <v>121</v>
      </c>
      <c r="V202" s="55" t="s">
        <v>122</v>
      </c>
      <c r="W202" s="55">
        <f t="shared" si="308"/>
        <v>240000</v>
      </c>
      <c r="X202" s="68"/>
      <c r="Y202" s="55" t="str">
        <f t="shared" si="309"/>
        <v>LC50</v>
      </c>
      <c r="Z202" s="55">
        <f>VLOOKUP(Y202,Tables!$C$5:$D$23,2,FALSE)</f>
        <v>5</v>
      </c>
      <c r="AA202" s="55">
        <f t="shared" si="284"/>
        <v>48000</v>
      </c>
      <c r="AB202" s="55" t="str">
        <f t="shared" si="310"/>
        <v>Acute</v>
      </c>
      <c r="AC202" s="55">
        <f>VLOOKUP(AB202,Tables!$C$27:$D$28,2,FALSE)</f>
        <v>2</v>
      </c>
      <c r="AD202" s="55">
        <f t="shared" si="311"/>
        <v>24000</v>
      </c>
      <c r="AE202" s="68"/>
      <c r="AF202" s="69" t="str">
        <f t="shared" si="312"/>
        <v>Oncorhynchus mykiss</v>
      </c>
      <c r="AG202" s="69" t="str">
        <f t="shared" si="313"/>
        <v>LC50</v>
      </c>
      <c r="AH202" s="70" t="str">
        <f t="shared" si="314"/>
        <v>Acute</v>
      </c>
      <c r="AI202" s="70"/>
      <c r="AJ202" s="69">
        <f>VLOOKUP(SUM(Z202,AC202),Tables!$J$5:$K$12,2,FALSE)</f>
        <v>4</v>
      </c>
      <c r="AK202" s="69" t="str">
        <f t="shared" si="315"/>
        <v>YES!!!</v>
      </c>
      <c r="AL202" s="69" t="str">
        <f t="shared" si="317"/>
        <v>Mortality</v>
      </c>
      <c r="AM202" s="85" t="s">
        <v>75</v>
      </c>
      <c r="AN202" s="72">
        <f t="shared" si="318"/>
        <v>96</v>
      </c>
      <c r="AO202" s="85" t="s">
        <v>76</v>
      </c>
      <c r="AQ202" s="72">
        <f t="shared" si="319"/>
        <v>24000</v>
      </c>
      <c r="AU202" s="73" t="s">
        <v>77</v>
      </c>
      <c r="BE202" s="73" t="s">
        <v>77</v>
      </c>
    </row>
    <row r="203" spans="1:74" s="85" customFormat="1" ht="14.25" customHeight="1" thickTop="1" thickBot="1" x14ac:dyDescent="0.25">
      <c r="A203" s="55" t="s">
        <v>111</v>
      </c>
      <c r="B203" s="55">
        <v>200344</v>
      </c>
      <c r="C203" s="56"/>
      <c r="D203" s="55" t="s">
        <v>60</v>
      </c>
      <c r="E203" s="57" t="s">
        <v>204</v>
      </c>
      <c r="F203" s="55" t="s">
        <v>180</v>
      </c>
      <c r="G203" s="55" t="s">
        <v>181</v>
      </c>
      <c r="H203" s="55" t="s">
        <v>178</v>
      </c>
      <c r="I203" s="55" t="s">
        <v>116</v>
      </c>
      <c r="J203" s="55" t="s">
        <v>94</v>
      </c>
      <c r="K203" s="68"/>
      <c r="L203" s="56" t="s">
        <v>117</v>
      </c>
      <c r="M203" s="55" t="s">
        <v>117</v>
      </c>
      <c r="N203" s="55" t="s">
        <v>117</v>
      </c>
      <c r="O203" s="55" t="s">
        <v>118</v>
      </c>
      <c r="P203" s="55">
        <v>96</v>
      </c>
      <c r="Q203" s="55" t="s">
        <v>119</v>
      </c>
      <c r="R203" s="55" t="s">
        <v>120</v>
      </c>
      <c r="S203" s="68"/>
      <c r="T203" s="55">
        <v>240000</v>
      </c>
      <c r="U203" s="55" t="s">
        <v>121</v>
      </c>
      <c r="V203" s="55" t="s">
        <v>122</v>
      </c>
      <c r="W203" s="55">
        <f t="shared" si="308"/>
        <v>240000</v>
      </c>
      <c r="X203" s="68"/>
      <c r="Y203" s="55" t="str">
        <f t="shared" si="309"/>
        <v>LC50</v>
      </c>
      <c r="Z203" s="55">
        <f>VLOOKUP(Y203,Tables!$C$5:$D$23,2,FALSE)</f>
        <v>5</v>
      </c>
      <c r="AA203" s="55">
        <f t="shared" si="284"/>
        <v>48000</v>
      </c>
      <c r="AB203" s="55" t="str">
        <f t="shared" si="310"/>
        <v>Acute</v>
      </c>
      <c r="AC203" s="55">
        <f>VLOOKUP(AB203,Tables!$C$27:$D$28,2,FALSE)</f>
        <v>2</v>
      </c>
      <c r="AD203" s="55">
        <f t="shared" si="311"/>
        <v>24000</v>
      </c>
      <c r="AE203" s="68"/>
      <c r="AF203" s="69" t="str">
        <f t="shared" si="312"/>
        <v>Oncorhynchus mykiss</v>
      </c>
      <c r="AG203" s="69" t="str">
        <f t="shared" si="313"/>
        <v>LC50</v>
      </c>
      <c r="AH203" s="70" t="str">
        <f t="shared" si="314"/>
        <v>Acute</v>
      </c>
      <c r="AI203" s="70"/>
      <c r="AJ203" s="69">
        <f>VLOOKUP(SUM(Z203,AC203),Tables!$J$5:$K$12,2,FALSE)</f>
        <v>4</v>
      </c>
      <c r="AK203" s="69" t="str">
        <f t="shared" si="315"/>
        <v>YES!!!</v>
      </c>
      <c r="AL203" s="69" t="str">
        <f t="shared" si="317"/>
        <v>Mortality</v>
      </c>
      <c r="AM203" s="85" t="s">
        <v>75</v>
      </c>
      <c r="AN203" s="72">
        <f t="shared" si="318"/>
        <v>96</v>
      </c>
      <c r="AO203" s="85" t="s">
        <v>76</v>
      </c>
      <c r="AQ203" s="72">
        <f t="shared" si="319"/>
        <v>24000</v>
      </c>
      <c r="AU203" s="73" t="s">
        <v>77</v>
      </c>
      <c r="BE203" s="73" t="s">
        <v>77</v>
      </c>
    </row>
    <row r="204" spans="1:74" s="85" customFormat="1" ht="14.25" customHeight="1" thickTop="1" thickBot="1" x14ac:dyDescent="0.25">
      <c r="A204" s="55" t="s">
        <v>111</v>
      </c>
      <c r="B204" s="55">
        <v>200344</v>
      </c>
      <c r="C204" s="56"/>
      <c r="D204" s="55" t="s">
        <v>60</v>
      </c>
      <c r="E204" s="57" t="s">
        <v>204</v>
      </c>
      <c r="F204" s="55" t="s">
        <v>180</v>
      </c>
      <c r="G204" s="55" t="s">
        <v>181</v>
      </c>
      <c r="H204" s="55" t="s">
        <v>178</v>
      </c>
      <c r="I204" s="55" t="s">
        <v>116</v>
      </c>
      <c r="J204" s="55" t="s">
        <v>94</v>
      </c>
      <c r="K204" s="68"/>
      <c r="L204" s="56" t="s">
        <v>117</v>
      </c>
      <c r="M204" s="55" t="s">
        <v>117</v>
      </c>
      <c r="N204" s="55" t="s">
        <v>117</v>
      </c>
      <c r="O204" s="55" t="s">
        <v>118</v>
      </c>
      <c r="P204" s="55">
        <v>96</v>
      </c>
      <c r="Q204" s="55" t="s">
        <v>119</v>
      </c>
      <c r="R204" s="55" t="s">
        <v>120</v>
      </c>
      <c r="S204" s="68"/>
      <c r="T204" s="55">
        <v>120000</v>
      </c>
      <c r="U204" s="55" t="s">
        <v>121</v>
      </c>
      <c r="V204" s="55" t="s">
        <v>122</v>
      </c>
      <c r="W204" s="55">
        <f t="shared" si="308"/>
        <v>120000</v>
      </c>
      <c r="X204" s="68"/>
      <c r="Y204" s="55" t="str">
        <f t="shared" si="309"/>
        <v>LC50</v>
      </c>
      <c r="Z204" s="55">
        <f>VLOOKUP(Y204,Tables!$C$5:$D$23,2,FALSE)</f>
        <v>5</v>
      </c>
      <c r="AA204" s="55">
        <f t="shared" si="284"/>
        <v>24000</v>
      </c>
      <c r="AB204" s="55" t="str">
        <f t="shared" si="310"/>
        <v>Acute</v>
      </c>
      <c r="AC204" s="55">
        <f>VLOOKUP(AB204,Tables!$C$27:$D$28,2,FALSE)</f>
        <v>2</v>
      </c>
      <c r="AD204" s="55">
        <f t="shared" si="311"/>
        <v>12000</v>
      </c>
      <c r="AE204" s="68"/>
      <c r="AF204" s="69" t="str">
        <f t="shared" si="312"/>
        <v>Oncorhynchus mykiss</v>
      </c>
      <c r="AG204" s="69" t="str">
        <f t="shared" si="313"/>
        <v>LC50</v>
      </c>
      <c r="AH204" s="70" t="str">
        <f t="shared" si="314"/>
        <v>Acute</v>
      </c>
      <c r="AI204" s="70"/>
      <c r="AJ204" s="69">
        <f>VLOOKUP(SUM(Z204,AC204),Tables!$J$5:$K$12,2,FALSE)</f>
        <v>4</v>
      </c>
      <c r="AK204" s="69" t="str">
        <f t="shared" si="315"/>
        <v>YES!!!</v>
      </c>
      <c r="AL204" s="69" t="str">
        <f t="shared" si="317"/>
        <v>Mortality</v>
      </c>
      <c r="AM204" s="85" t="s">
        <v>75</v>
      </c>
      <c r="AN204" s="72">
        <f t="shared" si="318"/>
        <v>96</v>
      </c>
      <c r="AO204" s="85" t="s">
        <v>76</v>
      </c>
      <c r="AQ204" s="72">
        <f t="shared" si="319"/>
        <v>12000</v>
      </c>
      <c r="AU204" s="73" t="s">
        <v>77</v>
      </c>
      <c r="BE204" s="73" t="s">
        <v>77</v>
      </c>
    </row>
    <row r="205" spans="1:74" s="85" customFormat="1" ht="14.25" customHeight="1" thickTop="1" thickBot="1" x14ac:dyDescent="0.25">
      <c r="A205" s="55">
        <v>13701</v>
      </c>
      <c r="B205" s="55" t="s">
        <v>382</v>
      </c>
      <c r="C205" s="56"/>
      <c r="D205" s="55" t="s">
        <v>60</v>
      </c>
      <c r="E205" s="57" t="s">
        <v>204</v>
      </c>
      <c r="F205" s="55" t="s">
        <v>180</v>
      </c>
      <c r="G205" s="55" t="s">
        <v>181</v>
      </c>
      <c r="H205" s="55" t="s">
        <v>178</v>
      </c>
      <c r="I205" s="55" t="s">
        <v>116</v>
      </c>
      <c r="J205" s="55" t="s">
        <v>383</v>
      </c>
      <c r="K205" s="68"/>
      <c r="L205" s="56" t="s">
        <v>117</v>
      </c>
      <c r="M205" s="55" t="s">
        <v>117</v>
      </c>
      <c r="N205" s="55" t="s">
        <v>117</v>
      </c>
      <c r="O205" s="55" t="s">
        <v>103</v>
      </c>
      <c r="P205" s="55">
        <v>96</v>
      </c>
      <c r="Q205" s="55" t="s">
        <v>119</v>
      </c>
      <c r="R205" s="55" t="s">
        <v>120</v>
      </c>
      <c r="S205" s="68"/>
      <c r="T205" s="55" t="s">
        <v>384</v>
      </c>
      <c r="U205" s="55" t="s">
        <v>97</v>
      </c>
      <c r="V205" s="55" t="s">
        <v>74</v>
      </c>
      <c r="W205" s="55">
        <f t="shared" ref="W205" si="320">T205*V205</f>
        <v>32000</v>
      </c>
      <c r="X205" s="68"/>
      <c r="Y205" s="55" t="str">
        <f t="shared" ref="Y205" si="321">O205</f>
        <v>NOEL</v>
      </c>
      <c r="Z205" s="55">
        <f>VLOOKUP(Y205,Tables!$C$5:$D$23,2,FALSE)</f>
        <v>1</v>
      </c>
      <c r="AA205" s="55">
        <f t="shared" ref="AA205" si="322">W205/Z205</f>
        <v>32000</v>
      </c>
      <c r="AB205" s="55" t="str">
        <f t="shared" ref="AB205" si="323">R205</f>
        <v>Acute</v>
      </c>
      <c r="AC205" s="55">
        <f>VLOOKUP(AB205,Tables!$C$27:$D$28,2,FALSE)</f>
        <v>2</v>
      </c>
      <c r="AD205" s="55">
        <f t="shared" ref="AD205" si="324">AA205/AC205</f>
        <v>16000</v>
      </c>
      <c r="AE205" s="68"/>
      <c r="AF205" s="69" t="str">
        <f t="shared" ref="AF205" si="325">E205</f>
        <v>Oncorhynchus mykiss</v>
      </c>
      <c r="AG205" s="69" t="str">
        <f t="shared" ref="AG205" si="326">Y205</f>
        <v>NOEL</v>
      </c>
      <c r="AH205" s="70" t="str">
        <f t="shared" ref="AH205" si="327">R205</f>
        <v>Acute</v>
      </c>
      <c r="AI205" s="70"/>
      <c r="AJ205" s="69" t="str">
        <f>VLOOKUP(SUM(Z205,AC205),Tables!$J$5:$K$12,2,FALSE)</f>
        <v>Do Not Use</v>
      </c>
      <c r="AK205" s="69" t="str">
        <f t="shared" si="315"/>
        <v>Reject</v>
      </c>
      <c r="AL205" s="69"/>
      <c r="AN205" s="72"/>
      <c r="AQ205" s="72"/>
      <c r="AR205" s="69"/>
      <c r="AS205" s="69"/>
      <c r="AT205" s="69"/>
      <c r="AU205" s="73" t="s">
        <v>77</v>
      </c>
      <c r="AX205" s="69"/>
      <c r="AY205" s="69"/>
      <c r="AZ205" s="69"/>
      <c r="BA205" s="69"/>
      <c r="BB205" s="69"/>
      <c r="BC205" s="69"/>
      <c r="BD205" s="69"/>
      <c r="BE205" s="73" t="s">
        <v>77</v>
      </c>
    </row>
    <row r="206" spans="1:74" s="85" customFormat="1" ht="14.25" customHeight="1" thickTop="1" thickBot="1" x14ac:dyDescent="0.25">
      <c r="A206" s="55">
        <v>13701</v>
      </c>
      <c r="B206" s="55" t="s">
        <v>382</v>
      </c>
      <c r="C206" s="56"/>
      <c r="D206" s="55" t="s">
        <v>60</v>
      </c>
      <c r="E206" s="57" t="s">
        <v>204</v>
      </c>
      <c r="F206" s="55" t="s">
        <v>180</v>
      </c>
      <c r="G206" s="55" t="s">
        <v>181</v>
      </c>
      <c r="H206" s="55" t="s">
        <v>178</v>
      </c>
      <c r="I206" s="55" t="s">
        <v>116</v>
      </c>
      <c r="J206" s="55" t="s">
        <v>383</v>
      </c>
      <c r="K206" s="68"/>
      <c r="L206" s="56" t="s">
        <v>117</v>
      </c>
      <c r="M206" s="55" t="s">
        <v>117</v>
      </c>
      <c r="N206" s="55" t="s">
        <v>117</v>
      </c>
      <c r="O206" s="55" t="s">
        <v>118</v>
      </c>
      <c r="P206" s="55">
        <v>96</v>
      </c>
      <c r="Q206" s="55" t="s">
        <v>119</v>
      </c>
      <c r="R206" s="55" t="s">
        <v>120</v>
      </c>
      <c r="S206" s="68"/>
      <c r="T206" s="55" t="s">
        <v>385</v>
      </c>
      <c r="U206" s="55" t="s">
        <v>97</v>
      </c>
      <c r="V206" s="55" t="s">
        <v>74</v>
      </c>
      <c r="W206" s="55">
        <f t="shared" si="308"/>
        <v>134000</v>
      </c>
      <c r="X206" s="68"/>
      <c r="Y206" s="55" t="str">
        <f t="shared" si="309"/>
        <v>LC50</v>
      </c>
      <c r="Z206" s="55">
        <f>VLOOKUP(Y206,Tables!$C$5:$D$23,2,FALSE)</f>
        <v>5</v>
      </c>
      <c r="AA206" s="55">
        <f t="shared" si="284"/>
        <v>26800</v>
      </c>
      <c r="AB206" s="55" t="str">
        <f t="shared" si="310"/>
        <v>Acute</v>
      </c>
      <c r="AC206" s="55">
        <f>VLOOKUP(AB206,Tables!$C$27:$D$28,2,FALSE)</f>
        <v>2</v>
      </c>
      <c r="AD206" s="55">
        <f t="shared" si="311"/>
        <v>13400</v>
      </c>
      <c r="AE206" s="68"/>
      <c r="AF206" s="69" t="str">
        <f t="shared" si="312"/>
        <v>Oncorhynchus mykiss</v>
      </c>
      <c r="AG206" s="69" t="str">
        <f t="shared" si="313"/>
        <v>LC50</v>
      </c>
      <c r="AH206" s="70" t="str">
        <f t="shared" si="314"/>
        <v>Acute</v>
      </c>
      <c r="AI206" s="70"/>
      <c r="AJ206" s="69">
        <f>VLOOKUP(SUM(Z206,AC206),Tables!$J$5:$K$12,2,FALSE)</f>
        <v>4</v>
      </c>
      <c r="AK206" s="69" t="str">
        <f t="shared" si="315"/>
        <v>YES!!!</v>
      </c>
      <c r="AL206" s="69" t="str">
        <f t="shared" ref="AL206" si="328">N206</f>
        <v>Mortality</v>
      </c>
      <c r="AM206" s="85" t="s">
        <v>75</v>
      </c>
      <c r="AN206" s="72">
        <f t="shared" ref="AN206" si="329">P206</f>
        <v>96</v>
      </c>
      <c r="AO206" s="85" t="s">
        <v>76</v>
      </c>
      <c r="AQ206" s="72">
        <f t="shared" ref="AQ206" si="330">AD206</f>
        <v>13400</v>
      </c>
      <c r="AU206" s="73" t="s">
        <v>77</v>
      </c>
      <c r="BE206" s="73" t="s">
        <v>77</v>
      </c>
    </row>
    <row r="207" spans="1:74" s="85" customFormat="1" ht="14.25" customHeight="1" thickTop="1" thickBot="1" x14ac:dyDescent="0.25">
      <c r="A207" s="55">
        <v>2006</v>
      </c>
      <c r="B207" s="55" t="s">
        <v>386</v>
      </c>
      <c r="C207" s="56"/>
      <c r="D207" s="55" t="s">
        <v>60</v>
      </c>
      <c r="E207" s="57" t="s">
        <v>204</v>
      </c>
      <c r="F207" s="55" t="s">
        <v>180</v>
      </c>
      <c r="G207" s="55" t="s">
        <v>181</v>
      </c>
      <c r="H207" s="55" t="s">
        <v>387</v>
      </c>
      <c r="I207" s="55" t="s">
        <v>116</v>
      </c>
      <c r="J207" s="55" t="s">
        <v>167</v>
      </c>
      <c r="K207" s="68"/>
      <c r="L207" s="56" t="s">
        <v>117</v>
      </c>
      <c r="M207" s="55" t="s">
        <v>117</v>
      </c>
      <c r="N207" s="55" t="s">
        <v>117</v>
      </c>
      <c r="O207" s="55" t="s">
        <v>103</v>
      </c>
      <c r="P207" s="55">
        <v>96</v>
      </c>
      <c r="Q207" s="55" t="s">
        <v>119</v>
      </c>
      <c r="R207" s="55" t="s">
        <v>120</v>
      </c>
      <c r="S207" s="68"/>
      <c r="T207" s="55" t="s">
        <v>388</v>
      </c>
      <c r="U207" s="55" t="s">
        <v>97</v>
      </c>
      <c r="V207" s="55" t="s">
        <v>74</v>
      </c>
      <c r="W207" s="55">
        <f t="shared" ref="W207" si="331">T207*V207</f>
        <v>42000</v>
      </c>
      <c r="X207" s="68"/>
      <c r="Y207" s="55" t="str">
        <f t="shared" ref="Y207" si="332">O207</f>
        <v>NOEL</v>
      </c>
      <c r="Z207" s="55">
        <f>VLOOKUP(Y207,Tables!$C$5:$D$23,2,FALSE)</f>
        <v>1</v>
      </c>
      <c r="AA207" s="55">
        <f t="shared" ref="AA207" si="333">W207/Z207</f>
        <v>42000</v>
      </c>
      <c r="AB207" s="55" t="str">
        <f t="shared" ref="AB207" si="334">R207</f>
        <v>Acute</v>
      </c>
      <c r="AC207" s="55">
        <f>VLOOKUP(AB207,Tables!$C$27:$D$28,2,FALSE)</f>
        <v>2</v>
      </c>
      <c r="AD207" s="55">
        <f t="shared" ref="AD207" si="335">AA207/AC207</f>
        <v>21000</v>
      </c>
      <c r="AE207" s="68"/>
      <c r="AF207" s="69" t="str">
        <f t="shared" ref="AF207" si="336">E207</f>
        <v>Oncorhynchus mykiss</v>
      </c>
      <c r="AG207" s="69" t="str">
        <f t="shared" ref="AG207" si="337">Y207</f>
        <v>NOEL</v>
      </c>
      <c r="AH207" s="70" t="str">
        <f t="shared" ref="AH207" si="338">R207</f>
        <v>Acute</v>
      </c>
      <c r="AJ207" s="69" t="str">
        <f>VLOOKUP(SUM(Z207,AC207),Tables!$J$5:$K$12,2,FALSE)</f>
        <v>Do Not Use</v>
      </c>
      <c r="AK207" s="69" t="str">
        <f t="shared" si="315"/>
        <v>Reject</v>
      </c>
      <c r="AL207" s="69"/>
      <c r="AN207" s="72"/>
      <c r="AQ207" s="72"/>
      <c r="AU207" s="73" t="s">
        <v>77</v>
      </c>
      <c r="BE207" s="73" t="s">
        <v>77</v>
      </c>
    </row>
    <row r="208" spans="1:74" s="85" customFormat="1" ht="14.25" customHeight="1" thickTop="1" thickBot="1" x14ac:dyDescent="0.25">
      <c r="A208" s="80"/>
      <c r="B208" s="68"/>
      <c r="C208" s="93"/>
      <c r="D208" s="95"/>
      <c r="E208" s="96"/>
      <c r="F208" s="93"/>
      <c r="G208" s="93"/>
      <c r="H208" s="93"/>
      <c r="I208" s="93"/>
      <c r="J208" s="68"/>
      <c r="K208" s="68"/>
      <c r="L208" s="77"/>
      <c r="M208" s="76"/>
      <c r="N208" s="76"/>
      <c r="O208" s="68"/>
      <c r="P208" s="80"/>
      <c r="Q208" s="68"/>
      <c r="R208" s="95"/>
      <c r="S208" s="68"/>
      <c r="T208" s="68"/>
      <c r="U208" s="80"/>
      <c r="V208" s="95"/>
      <c r="W208" s="95"/>
      <c r="X208" s="68"/>
      <c r="Y208" s="95"/>
      <c r="Z208" s="95"/>
      <c r="AA208" s="95"/>
      <c r="AB208" s="95"/>
      <c r="AC208" s="95"/>
      <c r="AD208" s="95"/>
      <c r="AE208" s="68"/>
      <c r="AF208" s="95"/>
      <c r="AG208" s="95"/>
      <c r="AH208" s="95"/>
      <c r="AI208" s="95"/>
      <c r="AJ208" s="95"/>
      <c r="AK208" s="80"/>
      <c r="AL208" s="80"/>
      <c r="AM208" s="80"/>
      <c r="AN208" s="80"/>
      <c r="AO208" s="80"/>
      <c r="AP208" s="80"/>
      <c r="AQ208" s="97"/>
      <c r="AR208" s="97"/>
      <c r="AS208" s="97"/>
      <c r="AT208" s="97"/>
      <c r="AU208" s="80"/>
      <c r="AV208" s="81"/>
      <c r="AW208" s="81"/>
      <c r="AX208" s="82"/>
      <c r="AY208" s="80"/>
      <c r="AZ208" s="80"/>
      <c r="BA208" s="80"/>
      <c r="BB208" s="80"/>
      <c r="BC208" s="80"/>
      <c r="BD208" s="83"/>
      <c r="BE208" s="80"/>
    </row>
    <row r="209" spans="1:74" s="85" customFormat="1" ht="14.25" customHeight="1" thickTop="1" thickBot="1" x14ac:dyDescent="0.25">
      <c r="A209" s="55" t="s">
        <v>111</v>
      </c>
      <c r="B209" s="55">
        <v>200924</v>
      </c>
      <c r="C209" s="56"/>
      <c r="D209" s="55" t="s">
        <v>60</v>
      </c>
      <c r="E209" s="57" t="s">
        <v>207</v>
      </c>
      <c r="F209" s="55" t="s">
        <v>180</v>
      </c>
      <c r="G209" s="55" t="s">
        <v>181</v>
      </c>
      <c r="H209" s="55" t="s">
        <v>178</v>
      </c>
      <c r="I209" s="55" t="s">
        <v>116</v>
      </c>
      <c r="J209" s="55" t="s">
        <v>94</v>
      </c>
      <c r="K209" s="68"/>
      <c r="L209" s="56" t="s">
        <v>117</v>
      </c>
      <c r="M209" s="55" t="s">
        <v>117</v>
      </c>
      <c r="N209" s="55" t="s">
        <v>117</v>
      </c>
      <c r="O209" s="55" t="s">
        <v>118</v>
      </c>
      <c r="P209" s="55">
        <v>48</v>
      </c>
      <c r="Q209" s="55" t="s">
        <v>119</v>
      </c>
      <c r="R209" s="55" t="s">
        <v>120</v>
      </c>
      <c r="S209" s="68"/>
      <c r="T209" s="55">
        <v>108000</v>
      </c>
      <c r="U209" s="55" t="s">
        <v>121</v>
      </c>
      <c r="V209" s="55" t="s">
        <v>122</v>
      </c>
      <c r="W209" s="55">
        <f t="shared" ref="W209:W214" si="339">T209*V209</f>
        <v>108000</v>
      </c>
      <c r="X209" s="68"/>
      <c r="Y209" s="55" t="str">
        <f t="shared" ref="Y209:Y214" si="340">O209</f>
        <v>LC50</v>
      </c>
      <c r="Z209" s="55">
        <f>VLOOKUP(Y209,Tables!$C$5:$D$23,2,FALSE)</f>
        <v>5</v>
      </c>
      <c r="AA209" s="55">
        <f t="shared" si="284"/>
        <v>21600</v>
      </c>
      <c r="AB209" s="55" t="str">
        <f t="shared" ref="AB209:AB214" si="341">R209</f>
        <v>Acute</v>
      </c>
      <c r="AC209" s="55">
        <f>VLOOKUP(AB209,Tables!$C$27:$D$28,2,FALSE)</f>
        <v>2</v>
      </c>
      <c r="AD209" s="55">
        <f t="shared" ref="AD209:AD214" si="342">AA209/AC209</f>
        <v>10800</v>
      </c>
      <c r="AE209" s="68"/>
      <c r="AF209" s="69" t="str">
        <f t="shared" ref="AF209:AF214" si="343">E209</f>
        <v>Oncorhynchus tshawytscha</v>
      </c>
      <c r="AG209" s="69" t="str">
        <f t="shared" ref="AG209:AG214" si="344">Y209</f>
        <v>LC50</v>
      </c>
      <c r="AH209" s="70" t="str">
        <f t="shared" ref="AH209:AH214" si="345">R209</f>
        <v>Acute</v>
      </c>
      <c r="AI209" s="70"/>
      <c r="AJ209" s="69">
        <f>VLOOKUP(SUM(Z209,AC209),Tables!$J$5:$K$12,2,FALSE)</f>
        <v>4</v>
      </c>
      <c r="AK209" s="69" t="str">
        <f>IF(AJ209=MIN($AJ$209:$AJ$214),"YES!!!","Reject")</f>
        <v>YES!!!</v>
      </c>
      <c r="AL209" s="69" t="str">
        <f t="shared" ref="AL209:AL214" si="346">N209</f>
        <v>Mortality</v>
      </c>
      <c r="AM209" s="85" t="s">
        <v>75</v>
      </c>
      <c r="AN209" s="71">
        <f t="shared" ref="AN209:AN214" si="347">P209</f>
        <v>48</v>
      </c>
      <c r="AO209" s="85" t="s">
        <v>76</v>
      </c>
      <c r="AQ209" s="72">
        <f t="shared" ref="AQ209:AQ214" si="348">AD209</f>
        <v>10800</v>
      </c>
      <c r="AR209" s="69">
        <f>GEOMEAN(AQ209:AQ210)</f>
        <v>10849.884792015075</v>
      </c>
      <c r="AS209" s="69">
        <f>MIN(AR209:AR214)</f>
        <v>10495.713410721541</v>
      </c>
      <c r="AT209" s="69">
        <f>MIN(AS209:AS214)</f>
        <v>10495.713410721541</v>
      </c>
      <c r="AU209" s="73" t="s">
        <v>77</v>
      </c>
      <c r="AX209" s="69" t="str">
        <f>H209</f>
        <v>Fish</v>
      </c>
      <c r="AY209" s="69" t="str">
        <f>E209</f>
        <v>Oncorhynchus tshawytscha</v>
      </c>
      <c r="AZ209" s="69" t="str">
        <f>F209</f>
        <v>Chordata</v>
      </c>
      <c r="BA209" s="69" t="str">
        <f>G209</f>
        <v>Actinopterygii</v>
      </c>
      <c r="BB209" s="69" t="str">
        <f>I209</f>
        <v>Heterotroph</v>
      </c>
      <c r="BC209" s="69">
        <f>AJ209</f>
        <v>4</v>
      </c>
      <c r="BD209" s="69">
        <f>AT209</f>
        <v>10495.713410721541</v>
      </c>
      <c r="BE209" s="73" t="s">
        <v>77</v>
      </c>
    </row>
    <row r="210" spans="1:74" s="85" customFormat="1" ht="14.25" customHeight="1" thickTop="1" thickBot="1" x14ac:dyDescent="0.25">
      <c r="A210" s="55" t="s">
        <v>111</v>
      </c>
      <c r="B210" s="55">
        <v>200924</v>
      </c>
      <c r="C210" s="56"/>
      <c r="D210" s="55" t="s">
        <v>60</v>
      </c>
      <c r="E210" s="57" t="s">
        <v>207</v>
      </c>
      <c r="F210" s="55" t="s">
        <v>180</v>
      </c>
      <c r="G210" s="55" t="s">
        <v>181</v>
      </c>
      <c r="H210" s="55" t="s">
        <v>178</v>
      </c>
      <c r="I210" s="55" t="s">
        <v>116</v>
      </c>
      <c r="J210" s="55" t="s">
        <v>94</v>
      </c>
      <c r="K210" s="68"/>
      <c r="L210" s="56" t="s">
        <v>117</v>
      </c>
      <c r="M210" s="55" t="s">
        <v>117</v>
      </c>
      <c r="N210" s="55" t="s">
        <v>117</v>
      </c>
      <c r="O210" s="55" t="s">
        <v>118</v>
      </c>
      <c r="P210" s="55">
        <v>48</v>
      </c>
      <c r="Q210" s="55" t="s">
        <v>119</v>
      </c>
      <c r="R210" s="55" t="s">
        <v>120</v>
      </c>
      <c r="S210" s="68"/>
      <c r="T210" s="55">
        <v>109000</v>
      </c>
      <c r="U210" s="55" t="s">
        <v>121</v>
      </c>
      <c r="V210" s="55" t="s">
        <v>122</v>
      </c>
      <c r="W210" s="55">
        <f t="shared" si="339"/>
        <v>109000</v>
      </c>
      <c r="X210" s="68"/>
      <c r="Y210" s="55" t="str">
        <f t="shared" si="340"/>
        <v>LC50</v>
      </c>
      <c r="Z210" s="55">
        <f>VLOOKUP(Y210,Tables!$C$5:$D$23,2,FALSE)</f>
        <v>5</v>
      </c>
      <c r="AA210" s="55">
        <f t="shared" si="284"/>
        <v>21800</v>
      </c>
      <c r="AB210" s="55" t="str">
        <f t="shared" si="341"/>
        <v>Acute</v>
      </c>
      <c r="AC210" s="55">
        <f>VLOOKUP(AB210,Tables!$C$27:$D$28,2,FALSE)</f>
        <v>2</v>
      </c>
      <c r="AD210" s="55">
        <f t="shared" si="342"/>
        <v>10900</v>
      </c>
      <c r="AE210" s="68"/>
      <c r="AF210" s="69" t="str">
        <f t="shared" si="343"/>
        <v>Oncorhynchus tshawytscha</v>
      </c>
      <c r="AG210" s="69" t="str">
        <f t="shared" si="344"/>
        <v>LC50</v>
      </c>
      <c r="AH210" s="70" t="str">
        <f t="shared" si="345"/>
        <v>Acute</v>
      </c>
      <c r="AI210" s="70"/>
      <c r="AJ210" s="69">
        <f>VLOOKUP(SUM(Z210,AC210),Tables!$J$5:$K$12,2,FALSE)</f>
        <v>4</v>
      </c>
      <c r="AK210" s="69" t="str">
        <f t="shared" ref="AK210:AK214" si="349">IF(AJ210=MIN($AJ$209:$AJ$214),"YES!!!","Reject")</f>
        <v>YES!!!</v>
      </c>
      <c r="AL210" s="69" t="str">
        <f t="shared" si="346"/>
        <v>Mortality</v>
      </c>
      <c r="AM210" s="85" t="s">
        <v>75</v>
      </c>
      <c r="AN210" s="71">
        <f t="shared" si="347"/>
        <v>48</v>
      </c>
      <c r="AO210" s="85" t="s">
        <v>76</v>
      </c>
      <c r="AQ210" s="72">
        <f t="shared" si="348"/>
        <v>10900</v>
      </c>
      <c r="AU210" s="73" t="s">
        <v>77</v>
      </c>
      <c r="BE210" s="73" t="s">
        <v>77</v>
      </c>
    </row>
    <row r="211" spans="1:74" s="85" customFormat="1" ht="14.25" customHeight="1" thickTop="1" thickBot="1" x14ac:dyDescent="0.25">
      <c r="A211" s="55" t="s">
        <v>111</v>
      </c>
      <c r="B211" s="55">
        <v>200924</v>
      </c>
      <c r="C211" s="56"/>
      <c r="D211" s="55" t="s">
        <v>60</v>
      </c>
      <c r="E211" s="57" t="s">
        <v>207</v>
      </c>
      <c r="F211" s="55" t="s">
        <v>180</v>
      </c>
      <c r="G211" s="55" t="s">
        <v>181</v>
      </c>
      <c r="H211" s="55" t="s">
        <v>178</v>
      </c>
      <c r="I211" s="55" t="s">
        <v>116</v>
      </c>
      <c r="J211" s="55" t="s">
        <v>94</v>
      </c>
      <c r="K211" s="68"/>
      <c r="L211" s="56" t="s">
        <v>117</v>
      </c>
      <c r="M211" s="55" t="s">
        <v>117</v>
      </c>
      <c r="N211" s="55" t="s">
        <v>117</v>
      </c>
      <c r="O211" s="55" t="s">
        <v>118</v>
      </c>
      <c r="P211" s="55">
        <v>72</v>
      </c>
      <c r="Q211" s="55" t="s">
        <v>119</v>
      </c>
      <c r="R211" s="55" t="s">
        <v>120</v>
      </c>
      <c r="S211" s="68"/>
      <c r="T211" s="55">
        <v>102000</v>
      </c>
      <c r="U211" s="55" t="s">
        <v>121</v>
      </c>
      <c r="V211" s="55" t="s">
        <v>122</v>
      </c>
      <c r="W211" s="55">
        <f t="shared" si="339"/>
        <v>102000</v>
      </c>
      <c r="X211" s="68"/>
      <c r="Y211" s="55" t="str">
        <f t="shared" si="340"/>
        <v>LC50</v>
      </c>
      <c r="Z211" s="55">
        <f>VLOOKUP(Y211,Tables!$C$5:$D$23,2,FALSE)</f>
        <v>5</v>
      </c>
      <c r="AA211" s="55">
        <f t="shared" si="284"/>
        <v>20400</v>
      </c>
      <c r="AB211" s="55" t="str">
        <f t="shared" si="341"/>
        <v>Acute</v>
      </c>
      <c r="AC211" s="55">
        <f>VLOOKUP(AB211,Tables!$C$27:$D$28,2,FALSE)</f>
        <v>2</v>
      </c>
      <c r="AD211" s="55">
        <f t="shared" si="342"/>
        <v>10200</v>
      </c>
      <c r="AE211" s="68"/>
      <c r="AF211" s="69" t="str">
        <f t="shared" si="343"/>
        <v>Oncorhynchus tshawytscha</v>
      </c>
      <c r="AG211" s="69" t="str">
        <f t="shared" si="344"/>
        <v>LC50</v>
      </c>
      <c r="AH211" s="70" t="str">
        <f t="shared" si="345"/>
        <v>Acute</v>
      </c>
      <c r="AI211" s="70"/>
      <c r="AJ211" s="69">
        <f>VLOOKUP(SUM(Z211,AC211),Tables!$J$5:$K$12,2,FALSE)</f>
        <v>4</v>
      </c>
      <c r="AK211" s="69" t="str">
        <f t="shared" si="349"/>
        <v>YES!!!</v>
      </c>
      <c r="AL211" s="69" t="str">
        <f t="shared" si="346"/>
        <v>Mortality</v>
      </c>
      <c r="AM211" s="85" t="s">
        <v>75</v>
      </c>
      <c r="AN211" s="71">
        <f t="shared" si="347"/>
        <v>72</v>
      </c>
      <c r="AO211" s="85" t="s">
        <v>199</v>
      </c>
      <c r="AQ211" s="72">
        <f>AD211</f>
        <v>10200</v>
      </c>
      <c r="AR211" s="69">
        <f>GEOMEAN(AQ211:AQ212)</f>
        <v>10495.713410721541</v>
      </c>
      <c r="AU211" s="73" t="s">
        <v>77</v>
      </c>
      <c r="BE211" s="73" t="s">
        <v>77</v>
      </c>
    </row>
    <row r="212" spans="1:74" s="85" customFormat="1" ht="14.25" customHeight="1" thickTop="1" thickBot="1" x14ac:dyDescent="0.25">
      <c r="A212" s="55" t="s">
        <v>111</v>
      </c>
      <c r="B212" s="55">
        <v>200924</v>
      </c>
      <c r="C212" s="56"/>
      <c r="D212" s="55" t="s">
        <v>60</v>
      </c>
      <c r="E212" s="57" t="s">
        <v>207</v>
      </c>
      <c r="F212" s="55" t="s">
        <v>180</v>
      </c>
      <c r="G212" s="55" t="s">
        <v>181</v>
      </c>
      <c r="H212" s="55" t="s">
        <v>178</v>
      </c>
      <c r="I212" s="55" t="s">
        <v>116</v>
      </c>
      <c r="J212" s="55" t="s">
        <v>94</v>
      </c>
      <c r="K212" s="68"/>
      <c r="L212" s="56" t="s">
        <v>117</v>
      </c>
      <c r="M212" s="55" t="s">
        <v>117</v>
      </c>
      <c r="N212" s="55" t="s">
        <v>117</v>
      </c>
      <c r="O212" s="55" t="s">
        <v>118</v>
      </c>
      <c r="P212" s="55">
        <v>72</v>
      </c>
      <c r="Q212" s="55" t="s">
        <v>119</v>
      </c>
      <c r="R212" s="55" t="s">
        <v>120</v>
      </c>
      <c r="S212" s="68"/>
      <c r="T212" s="55">
        <v>108000</v>
      </c>
      <c r="U212" s="55" t="s">
        <v>121</v>
      </c>
      <c r="V212" s="55" t="s">
        <v>122</v>
      </c>
      <c r="W212" s="55">
        <f t="shared" si="339"/>
        <v>108000</v>
      </c>
      <c r="X212" s="68"/>
      <c r="Y212" s="55" t="str">
        <f t="shared" si="340"/>
        <v>LC50</v>
      </c>
      <c r="Z212" s="55">
        <f>VLOOKUP(Y212,Tables!$C$5:$D$23,2,FALSE)</f>
        <v>5</v>
      </c>
      <c r="AA212" s="55">
        <f t="shared" si="284"/>
        <v>21600</v>
      </c>
      <c r="AB212" s="55" t="str">
        <f t="shared" si="341"/>
        <v>Acute</v>
      </c>
      <c r="AC212" s="55">
        <f>VLOOKUP(AB212,Tables!$C$27:$D$28,2,FALSE)</f>
        <v>2</v>
      </c>
      <c r="AD212" s="55">
        <f t="shared" si="342"/>
        <v>10800</v>
      </c>
      <c r="AE212" s="68"/>
      <c r="AF212" s="69" t="str">
        <f t="shared" si="343"/>
        <v>Oncorhynchus tshawytscha</v>
      </c>
      <c r="AG212" s="69" t="str">
        <f t="shared" si="344"/>
        <v>LC50</v>
      </c>
      <c r="AH212" s="70" t="str">
        <f t="shared" si="345"/>
        <v>Acute</v>
      </c>
      <c r="AI212" s="70"/>
      <c r="AJ212" s="69">
        <f>VLOOKUP(SUM(Z212,AC212),Tables!$J$5:$K$12,2,FALSE)</f>
        <v>4</v>
      </c>
      <c r="AK212" s="69" t="str">
        <f t="shared" si="349"/>
        <v>YES!!!</v>
      </c>
      <c r="AL212" s="69" t="str">
        <f t="shared" si="346"/>
        <v>Mortality</v>
      </c>
      <c r="AM212" s="85" t="s">
        <v>75</v>
      </c>
      <c r="AN212" s="71">
        <f t="shared" si="347"/>
        <v>72</v>
      </c>
      <c r="AO212" s="85" t="s">
        <v>199</v>
      </c>
      <c r="AQ212" s="72">
        <f t="shared" si="348"/>
        <v>10800</v>
      </c>
      <c r="AU212" s="73" t="s">
        <v>77</v>
      </c>
      <c r="BE212" s="73" t="s">
        <v>77</v>
      </c>
    </row>
    <row r="213" spans="1:74" s="85" customFormat="1" ht="14.25" customHeight="1" thickTop="1" thickBot="1" x14ac:dyDescent="0.25">
      <c r="A213" s="55" t="s">
        <v>111</v>
      </c>
      <c r="B213" s="55">
        <v>200924</v>
      </c>
      <c r="C213" s="56"/>
      <c r="D213" s="55" t="s">
        <v>60</v>
      </c>
      <c r="E213" s="57" t="s">
        <v>207</v>
      </c>
      <c r="F213" s="55" t="s">
        <v>180</v>
      </c>
      <c r="G213" s="55" t="s">
        <v>181</v>
      </c>
      <c r="H213" s="55" t="s">
        <v>178</v>
      </c>
      <c r="I213" s="55" t="s">
        <v>116</v>
      </c>
      <c r="J213" s="55" t="s">
        <v>94</v>
      </c>
      <c r="K213" s="68"/>
      <c r="L213" s="56" t="s">
        <v>117</v>
      </c>
      <c r="M213" s="55" t="s">
        <v>117</v>
      </c>
      <c r="N213" s="55" t="s">
        <v>117</v>
      </c>
      <c r="O213" s="55" t="s">
        <v>118</v>
      </c>
      <c r="P213" s="55">
        <v>96</v>
      </c>
      <c r="Q213" s="55" t="s">
        <v>119</v>
      </c>
      <c r="R213" s="55" t="s">
        <v>120</v>
      </c>
      <c r="S213" s="68"/>
      <c r="T213" s="55">
        <v>102000</v>
      </c>
      <c r="U213" s="55" t="s">
        <v>121</v>
      </c>
      <c r="V213" s="55" t="s">
        <v>122</v>
      </c>
      <c r="W213" s="55">
        <f t="shared" si="339"/>
        <v>102000</v>
      </c>
      <c r="X213" s="68"/>
      <c r="Y213" s="55" t="str">
        <f t="shared" si="340"/>
        <v>LC50</v>
      </c>
      <c r="Z213" s="55">
        <f>VLOOKUP(Y213,Tables!$C$5:$D$23,2,FALSE)</f>
        <v>5</v>
      </c>
      <c r="AA213" s="55">
        <f t="shared" si="284"/>
        <v>20400</v>
      </c>
      <c r="AB213" s="55" t="str">
        <f t="shared" si="341"/>
        <v>Acute</v>
      </c>
      <c r="AC213" s="55">
        <f>VLOOKUP(AB213,Tables!$C$27:$D$28,2,FALSE)</f>
        <v>2</v>
      </c>
      <c r="AD213" s="55">
        <f t="shared" si="342"/>
        <v>10200</v>
      </c>
      <c r="AE213" s="68"/>
      <c r="AF213" s="69" t="str">
        <f t="shared" si="343"/>
        <v>Oncorhynchus tshawytscha</v>
      </c>
      <c r="AG213" s="69" t="str">
        <f t="shared" si="344"/>
        <v>LC50</v>
      </c>
      <c r="AH213" s="70" t="str">
        <f t="shared" si="345"/>
        <v>Acute</v>
      </c>
      <c r="AI213" s="70"/>
      <c r="AJ213" s="69">
        <f>VLOOKUP(SUM(Z213,AC213),Tables!$J$5:$K$12,2,FALSE)</f>
        <v>4</v>
      </c>
      <c r="AK213" s="69" t="str">
        <f>IF(AJ213=MIN($AJ$209:$AJ$214),"YES!!!","Reject")</f>
        <v>YES!!!</v>
      </c>
      <c r="AL213" s="69" t="str">
        <f t="shared" si="346"/>
        <v>Mortality</v>
      </c>
      <c r="AM213" s="85" t="s">
        <v>75</v>
      </c>
      <c r="AN213" s="71">
        <f t="shared" si="347"/>
        <v>96</v>
      </c>
      <c r="AO213" s="85" t="s">
        <v>381</v>
      </c>
      <c r="AQ213" s="72">
        <f t="shared" si="348"/>
        <v>10200</v>
      </c>
      <c r="AR213" s="69">
        <f>GEOMEAN(AQ213:AQ214)</f>
        <v>10495.713410721541</v>
      </c>
      <c r="AU213" s="73" t="s">
        <v>77</v>
      </c>
      <c r="BE213" s="73" t="s">
        <v>77</v>
      </c>
    </row>
    <row r="214" spans="1:74" s="85" customFormat="1" ht="14.25" customHeight="1" thickTop="1" thickBot="1" x14ac:dyDescent="0.25">
      <c r="A214" s="55" t="s">
        <v>111</v>
      </c>
      <c r="B214" s="55">
        <v>200924</v>
      </c>
      <c r="C214" s="56"/>
      <c r="D214" s="55" t="s">
        <v>60</v>
      </c>
      <c r="E214" s="57" t="s">
        <v>207</v>
      </c>
      <c r="F214" s="55" t="s">
        <v>180</v>
      </c>
      <c r="G214" s="55" t="s">
        <v>181</v>
      </c>
      <c r="H214" s="55" t="s">
        <v>178</v>
      </c>
      <c r="I214" s="55" t="s">
        <v>116</v>
      </c>
      <c r="J214" s="55" t="s">
        <v>94</v>
      </c>
      <c r="K214" s="68"/>
      <c r="L214" s="56" t="s">
        <v>117</v>
      </c>
      <c r="M214" s="55" t="s">
        <v>117</v>
      </c>
      <c r="N214" s="55" t="s">
        <v>117</v>
      </c>
      <c r="O214" s="55" t="s">
        <v>118</v>
      </c>
      <c r="P214" s="55">
        <v>96</v>
      </c>
      <c r="Q214" s="55" t="s">
        <v>119</v>
      </c>
      <c r="R214" s="55" t="s">
        <v>120</v>
      </c>
      <c r="S214" s="68"/>
      <c r="T214" s="55">
        <v>108000</v>
      </c>
      <c r="U214" s="55" t="s">
        <v>121</v>
      </c>
      <c r="V214" s="55" t="s">
        <v>122</v>
      </c>
      <c r="W214" s="55">
        <f t="shared" si="339"/>
        <v>108000</v>
      </c>
      <c r="X214" s="68"/>
      <c r="Y214" s="55" t="str">
        <f t="shared" si="340"/>
        <v>LC50</v>
      </c>
      <c r="Z214" s="55">
        <f>VLOOKUP(Y214,Tables!$C$5:$D$23,2,FALSE)</f>
        <v>5</v>
      </c>
      <c r="AA214" s="55">
        <f t="shared" si="284"/>
        <v>21600</v>
      </c>
      <c r="AB214" s="55" t="str">
        <f t="shared" si="341"/>
        <v>Acute</v>
      </c>
      <c r="AC214" s="55">
        <f>VLOOKUP(AB214,Tables!$C$27:$D$28,2,FALSE)</f>
        <v>2</v>
      </c>
      <c r="AD214" s="55">
        <f t="shared" si="342"/>
        <v>10800</v>
      </c>
      <c r="AE214" s="68"/>
      <c r="AF214" s="69" t="str">
        <f t="shared" si="343"/>
        <v>Oncorhynchus tshawytscha</v>
      </c>
      <c r="AG214" s="69" t="str">
        <f t="shared" si="344"/>
        <v>LC50</v>
      </c>
      <c r="AH214" s="70" t="str">
        <f t="shared" si="345"/>
        <v>Acute</v>
      </c>
      <c r="AI214" s="70"/>
      <c r="AJ214" s="69">
        <f>VLOOKUP(SUM(Z214,AC214),Tables!$J$5:$K$12,2,FALSE)</f>
        <v>4</v>
      </c>
      <c r="AK214" s="69" t="str">
        <f t="shared" si="349"/>
        <v>YES!!!</v>
      </c>
      <c r="AL214" s="69" t="str">
        <f t="shared" si="346"/>
        <v>Mortality</v>
      </c>
      <c r="AM214" s="85" t="s">
        <v>75</v>
      </c>
      <c r="AN214" s="71">
        <f t="shared" si="347"/>
        <v>96</v>
      </c>
      <c r="AO214" s="85" t="s">
        <v>381</v>
      </c>
      <c r="AQ214" s="72">
        <f t="shared" si="348"/>
        <v>10800</v>
      </c>
      <c r="AU214" s="73" t="s">
        <v>77</v>
      </c>
      <c r="BE214" s="73" t="s">
        <v>77</v>
      </c>
    </row>
    <row r="215" spans="1:74" s="85" customFormat="1" ht="14.25" customHeight="1" thickTop="1" thickBot="1" x14ac:dyDescent="0.25">
      <c r="A215" s="76"/>
      <c r="B215" s="76"/>
      <c r="C215" s="77"/>
      <c r="D215" s="78"/>
      <c r="E215" s="79"/>
      <c r="F215" s="78"/>
      <c r="G215" s="78"/>
      <c r="H215" s="76"/>
      <c r="I215" s="76"/>
      <c r="J215" s="76"/>
      <c r="K215" s="68"/>
      <c r="L215" s="77"/>
      <c r="M215" s="76"/>
      <c r="N215" s="76"/>
      <c r="O215" s="76"/>
      <c r="P215" s="76"/>
      <c r="Q215" s="76"/>
      <c r="R215" s="76"/>
      <c r="S215" s="68"/>
      <c r="T215" s="76"/>
      <c r="U215" s="76"/>
      <c r="V215" s="76"/>
      <c r="W215" s="76"/>
      <c r="X215" s="68"/>
      <c r="Y215" s="68"/>
      <c r="Z215" s="68"/>
      <c r="AA215" s="68"/>
      <c r="AB215" s="68"/>
      <c r="AC215" s="68"/>
      <c r="AD215" s="68"/>
      <c r="AE215" s="68"/>
      <c r="AF215" s="93"/>
      <c r="AG215" s="80"/>
      <c r="AH215" s="80"/>
      <c r="AI215" s="80"/>
      <c r="AJ215" s="80"/>
      <c r="AK215" s="80"/>
      <c r="AL215" s="80"/>
      <c r="AM215" s="80"/>
      <c r="AN215" s="68"/>
      <c r="AO215" s="80"/>
      <c r="AP215" s="80"/>
      <c r="AQ215" s="68"/>
      <c r="AR215" s="80"/>
      <c r="AS215" s="80"/>
      <c r="AT215" s="80"/>
      <c r="AU215" s="80"/>
      <c r="AV215" s="81"/>
      <c r="AW215" s="81"/>
      <c r="AX215" s="82"/>
      <c r="AY215" s="80"/>
      <c r="AZ215" s="80"/>
      <c r="BA215" s="80"/>
      <c r="BB215" s="80"/>
      <c r="BC215" s="80"/>
      <c r="BD215" s="83"/>
      <c r="BE215" s="80"/>
    </row>
    <row r="216" spans="1:74" s="85" customFormat="1" ht="14.25" customHeight="1" thickTop="1" thickBot="1" x14ac:dyDescent="0.25">
      <c r="A216" s="55" t="s">
        <v>111</v>
      </c>
      <c r="B216" s="55">
        <v>205752</v>
      </c>
      <c r="C216" s="56"/>
      <c r="D216" s="55" t="s">
        <v>60</v>
      </c>
      <c r="E216" s="57" t="s">
        <v>209</v>
      </c>
      <c r="F216" s="55" t="s">
        <v>180</v>
      </c>
      <c r="G216" s="55" t="s">
        <v>181</v>
      </c>
      <c r="H216" s="55" t="s">
        <v>178</v>
      </c>
      <c r="I216" s="55" t="s">
        <v>116</v>
      </c>
      <c r="J216" s="55" t="s">
        <v>94</v>
      </c>
      <c r="K216" s="68"/>
      <c r="L216" s="56" t="s">
        <v>117</v>
      </c>
      <c r="M216" s="55" t="s">
        <v>117</v>
      </c>
      <c r="N216" s="55" t="s">
        <v>117</v>
      </c>
      <c r="O216" s="55" t="s">
        <v>118</v>
      </c>
      <c r="P216" s="55">
        <v>96</v>
      </c>
      <c r="Q216" s="55" t="s">
        <v>119</v>
      </c>
      <c r="R216" s="55" t="s">
        <v>120</v>
      </c>
      <c r="S216" s="68"/>
      <c r="T216" s="55">
        <v>97000</v>
      </c>
      <c r="U216" s="55" t="s">
        <v>121</v>
      </c>
      <c r="V216" s="55" t="s">
        <v>122</v>
      </c>
      <c r="W216" s="55">
        <f>T216*V216</f>
        <v>97000</v>
      </c>
      <c r="X216" s="68"/>
      <c r="Y216" s="55" t="str">
        <f>O216</f>
        <v>LC50</v>
      </c>
      <c r="Z216" s="55">
        <f>VLOOKUP(Y216,Tables!$C$5:$D$23,2,FALSE)</f>
        <v>5</v>
      </c>
      <c r="AA216" s="55">
        <f t="shared" si="284"/>
        <v>19400</v>
      </c>
      <c r="AB216" s="55" t="str">
        <f>R216</f>
        <v>Acute</v>
      </c>
      <c r="AC216" s="55">
        <f>VLOOKUP(AB216,Tables!$C$27:$D$28,2,FALSE)</f>
        <v>2</v>
      </c>
      <c r="AD216" s="55">
        <f t="shared" ref="AD216:AD218" si="350">AA216/AC216</f>
        <v>9700</v>
      </c>
      <c r="AE216" s="68"/>
      <c r="AF216" s="69" t="str">
        <f>E216</f>
        <v>Pimephales promelas</v>
      </c>
      <c r="AG216" s="69" t="str">
        <f t="shared" ref="AG216:AG218" si="351">Y216</f>
        <v>LC50</v>
      </c>
      <c r="AH216" s="70" t="str">
        <f>R216</f>
        <v>Acute</v>
      </c>
      <c r="AI216" s="70"/>
      <c r="AJ216" s="69">
        <f>VLOOKUP(SUM(Z216,AC216),Tables!$J$5:$K$12,2,FALSE)</f>
        <v>4</v>
      </c>
      <c r="AK216" s="69" t="str">
        <f>IF(AJ216=MIN($AJ$216:$AJ$218),"YES!!!","Reject")</f>
        <v>YES!!!</v>
      </c>
      <c r="AL216" s="69" t="str">
        <f>N216</f>
        <v>Mortality</v>
      </c>
      <c r="AM216" s="85" t="s">
        <v>75</v>
      </c>
      <c r="AN216" s="71">
        <f t="shared" ref="AN216" si="352">P216</f>
        <v>96</v>
      </c>
      <c r="AO216" s="85" t="s">
        <v>76</v>
      </c>
      <c r="AQ216" s="72">
        <f>AD216</f>
        <v>9700</v>
      </c>
      <c r="AR216" s="69">
        <f>GEOMEAN(AQ216)</f>
        <v>9700</v>
      </c>
      <c r="AS216" s="69">
        <f>MIN(AR216:AR218)</f>
        <v>8490</v>
      </c>
      <c r="AT216" s="69">
        <f>MIN(AS216)</f>
        <v>8490</v>
      </c>
      <c r="AU216" s="73" t="s">
        <v>77</v>
      </c>
      <c r="AX216" s="70" t="str">
        <f>H216</f>
        <v>Fish</v>
      </c>
      <c r="AY216" s="69" t="str">
        <f>E216</f>
        <v>Pimephales promelas</v>
      </c>
      <c r="AZ216" s="69" t="str">
        <f>F216</f>
        <v>Chordata</v>
      </c>
      <c r="BA216" s="69" t="str">
        <f>G216</f>
        <v>Actinopterygii</v>
      </c>
      <c r="BB216" s="69" t="str">
        <f>I216</f>
        <v>Heterotroph</v>
      </c>
      <c r="BC216" s="69">
        <f>AJ216</f>
        <v>4</v>
      </c>
      <c r="BD216" s="69">
        <f>AT216</f>
        <v>8490</v>
      </c>
      <c r="BE216" s="73" t="s">
        <v>77</v>
      </c>
      <c r="BP216" s="69"/>
      <c r="BQ216" s="69"/>
      <c r="BR216" s="69"/>
      <c r="BS216" s="69"/>
      <c r="BT216" s="69"/>
      <c r="BU216" s="69"/>
      <c r="BV216" s="69"/>
    </row>
    <row r="217" spans="1:74" s="85" customFormat="1" ht="14.25" customHeight="1" thickTop="1" thickBot="1" x14ac:dyDescent="0.25">
      <c r="A217" s="55">
        <v>2004</v>
      </c>
      <c r="B217" s="55" t="s">
        <v>389</v>
      </c>
      <c r="C217" s="56"/>
      <c r="D217" s="55" t="s">
        <v>60</v>
      </c>
      <c r="E217" s="57" t="s">
        <v>209</v>
      </c>
      <c r="F217" s="55" t="s">
        <v>180</v>
      </c>
      <c r="G217" s="55" t="s">
        <v>181</v>
      </c>
      <c r="H217" s="55" t="s">
        <v>387</v>
      </c>
      <c r="I217" s="55" t="s">
        <v>116</v>
      </c>
      <c r="J217" s="55" t="s">
        <v>167</v>
      </c>
      <c r="K217" s="68"/>
      <c r="L217" s="56" t="s">
        <v>117</v>
      </c>
      <c r="M217" s="55" t="s">
        <v>117</v>
      </c>
      <c r="N217" s="55" t="s">
        <v>117</v>
      </c>
      <c r="O217" s="55" t="s">
        <v>103</v>
      </c>
      <c r="P217" s="55">
        <v>24</v>
      </c>
      <c r="Q217" s="55" t="s">
        <v>119</v>
      </c>
      <c r="R217" s="55" t="s">
        <v>120</v>
      </c>
      <c r="S217" s="68"/>
      <c r="T217" s="58">
        <v>81</v>
      </c>
      <c r="U217" s="55" t="s">
        <v>97</v>
      </c>
      <c r="V217" s="55">
        <v>1000</v>
      </c>
      <c r="W217" s="55">
        <f t="shared" ref="W217" si="353">T217*V217</f>
        <v>81000</v>
      </c>
      <c r="X217" s="68"/>
      <c r="Y217" s="55" t="str">
        <f t="shared" ref="Y217" si="354">O217</f>
        <v>NOEL</v>
      </c>
      <c r="Z217" s="55">
        <f>VLOOKUP(Y217,Tables!$C$5:$D$23,2,FALSE)</f>
        <v>1</v>
      </c>
      <c r="AA217" s="55">
        <f t="shared" ref="AA217" si="355">W217/Z217</f>
        <v>81000</v>
      </c>
      <c r="AB217" s="55" t="str">
        <f t="shared" ref="AB217" si="356">R217</f>
        <v>Acute</v>
      </c>
      <c r="AC217" s="55">
        <f>VLOOKUP(AB217,Tables!$C$27:$D$28,2,FALSE)</f>
        <v>2</v>
      </c>
      <c r="AD217" s="55">
        <f t="shared" ref="AD217" si="357">AA217/AC217</f>
        <v>40500</v>
      </c>
      <c r="AE217" s="68"/>
      <c r="AF217" s="69" t="str">
        <f t="shared" ref="AF217" si="358">E217</f>
        <v>Pimephales promelas</v>
      </c>
      <c r="AG217" s="69" t="str">
        <f t="shared" ref="AG217" si="359">Y217</f>
        <v>NOEL</v>
      </c>
      <c r="AH217" s="70" t="str">
        <f t="shared" ref="AH217" si="360">R217</f>
        <v>Acute</v>
      </c>
      <c r="AJ217" s="69" t="str">
        <f>VLOOKUP(SUM(Z217,AC217),Tables!$J$5:$K$12,2,FALSE)</f>
        <v>Do Not Use</v>
      </c>
      <c r="AK217" s="69" t="str">
        <f>IF(AJ217=MIN($AJ$216:$AJ$218),"YES!!!","Reject")</f>
        <v>Reject</v>
      </c>
      <c r="AL217" s="69"/>
      <c r="AN217" s="71"/>
      <c r="AQ217" s="72"/>
      <c r="AR217" s="69"/>
      <c r="AU217" s="73" t="s">
        <v>77</v>
      </c>
      <c r="AX217" s="69"/>
      <c r="AY217" s="69"/>
      <c r="AZ217" s="69"/>
      <c r="BA217" s="69"/>
      <c r="BB217" s="69"/>
      <c r="BC217" s="69"/>
      <c r="BD217" s="69"/>
      <c r="BE217" s="73" t="s">
        <v>77</v>
      </c>
    </row>
    <row r="218" spans="1:74" s="85" customFormat="1" ht="14.25" customHeight="1" thickTop="1" thickBot="1" x14ac:dyDescent="0.25">
      <c r="A218" s="55">
        <v>2004</v>
      </c>
      <c r="B218" s="55" t="s">
        <v>389</v>
      </c>
      <c r="C218" s="56"/>
      <c r="D218" s="55" t="s">
        <v>60</v>
      </c>
      <c r="E218" s="57" t="s">
        <v>209</v>
      </c>
      <c r="F218" s="55" t="s">
        <v>180</v>
      </c>
      <c r="G218" s="55" t="s">
        <v>181</v>
      </c>
      <c r="H218" s="55" t="s">
        <v>387</v>
      </c>
      <c r="I218" s="55" t="s">
        <v>116</v>
      </c>
      <c r="J218" s="55" t="s">
        <v>167</v>
      </c>
      <c r="K218" s="68"/>
      <c r="L218" s="56" t="s">
        <v>117</v>
      </c>
      <c r="M218" s="55" t="s">
        <v>117</v>
      </c>
      <c r="N218" s="55" t="s">
        <v>117</v>
      </c>
      <c r="O218" s="55" t="s">
        <v>118</v>
      </c>
      <c r="P218" s="55">
        <v>24</v>
      </c>
      <c r="Q218" s="55" t="s">
        <v>119</v>
      </c>
      <c r="R218" s="55" t="s">
        <v>120</v>
      </c>
      <c r="S218" s="68"/>
      <c r="T218" s="58">
        <v>84.9</v>
      </c>
      <c r="U218" s="55" t="s">
        <v>97</v>
      </c>
      <c r="V218" s="55">
        <v>1000</v>
      </c>
      <c r="W218" s="55">
        <f t="shared" ref="W218" si="361">T218*V218</f>
        <v>84900</v>
      </c>
      <c r="X218" s="68"/>
      <c r="Y218" s="55" t="str">
        <f t="shared" ref="Y218" si="362">O218</f>
        <v>LC50</v>
      </c>
      <c r="Z218" s="55">
        <f>VLOOKUP(Y218,Tables!$C$5:$D$23,2,FALSE)</f>
        <v>5</v>
      </c>
      <c r="AA218" s="55">
        <f t="shared" si="284"/>
        <v>16980</v>
      </c>
      <c r="AB218" s="55" t="str">
        <f t="shared" ref="AB218" si="363">R218</f>
        <v>Acute</v>
      </c>
      <c r="AC218" s="55">
        <f>VLOOKUP(AB218,Tables!$C$27:$D$28,2,FALSE)</f>
        <v>2</v>
      </c>
      <c r="AD218" s="55">
        <f t="shared" si="350"/>
        <v>8490</v>
      </c>
      <c r="AE218" s="68"/>
      <c r="AF218" s="69" t="str">
        <f t="shared" ref="AF218" si="364">E218</f>
        <v>Pimephales promelas</v>
      </c>
      <c r="AG218" s="69" t="str">
        <f t="shared" si="351"/>
        <v>LC50</v>
      </c>
      <c r="AH218" s="70" t="str">
        <f t="shared" ref="AH218" si="365">R218</f>
        <v>Acute</v>
      </c>
      <c r="AJ218" s="69">
        <f>VLOOKUP(SUM(Z218,AC218),Tables!$J$5:$K$12,2,FALSE)</f>
        <v>4</v>
      </c>
      <c r="AK218" s="69" t="str">
        <f>IF(AJ218=MIN($AJ$216:$AJ$218),"YES!!!","Reject")</f>
        <v>YES!!!</v>
      </c>
      <c r="AL218" s="69" t="str">
        <f t="shared" ref="AL218" si="366">N218</f>
        <v>Mortality</v>
      </c>
      <c r="AM218" s="85" t="s">
        <v>75</v>
      </c>
      <c r="AN218" s="71">
        <f t="shared" ref="AN218" si="367">P218</f>
        <v>24</v>
      </c>
      <c r="AO218" s="85" t="s">
        <v>199</v>
      </c>
      <c r="AQ218" s="72">
        <f t="shared" ref="AQ218" si="368">AD218</f>
        <v>8490</v>
      </c>
      <c r="AR218" s="69">
        <f>GEOMEAN(AQ218)</f>
        <v>8490</v>
      </c>
      <c r="AU218" s="73" t="s">
        <v>77</v>
      </c>
      <c r="BE218" s="73" t="s">
        <v>77</v>
      </c>
    </row>
    <row r="219" spans="1:74" s="85" customFormat="1" ht="14.25" customHeight="1" thickTop="1" thickBot="1" x14ac:dyDescent="0.25">
      <c r="A219" s="76"/>
      <c r="B219" s="76"/>
      <c r="C219" s="77"/>
      <c r="D219" s="78"/>
      <c r="E219" s="79"/>
      <c r="F219" s="78"/>
      <c r="G219" s="78"/>
      <c r="H219" s="76"/>
      <c r="I219" s="76"/>
      <c r="J219" s="76"/>
      <c r="K219" s="68"/>
      <c r="L219" s="77"/>
      <c r="M219" s="76"/>
      <c r="N219" s="76"/>
      <c r="O219" s="76"/>
      <c r="P219" s="76"/>
      <c r="Q219" s="76"/>
      <c r="R219" s="76"/>
      <c r="S219" s="68"/>
      <c r="T219" s="76"/>
      <c r="U219" s="76"/>
      <c r="V219" s="76"/>
      <c r="W219" s="76"/>
      <c r="X219" s="68"/>
      <c r="Y219" s="68"/>
      <c r="Z219" s="68"/>
      <c r="AA219" s="68"/>
      <c r="AB219" s="68"/>
      <c r="AC219" s="68"/>
      <c r="AD219" s="68"/>
      <c r="AE219" s="68"/>
      <c r="AF219" s="93"/>
      <c r="AG219" s="80"/>
      <c r="AH219" s="80"/>
      <c r="AI219" s="80"/>
      <c r="AJ219" s="80"/>
      <c r="AK219" s="80"/>
      <c r="AL219" s="80"/>
      <c r="AM219" s="80"/>
      <c r="AN219" s="68"/>
      <c r="AO219" s="80"/>
      <c r="AP219" s="80"/>
      <c r="AQ219" s="68"/>
      <c r="AR219" s="80"/>
      <c r="AS219" s="80"/>
      <c r="AT219" s="68"/>
      <c r="AU219" s="80"/>
      <c r="AV219" s="81"/>
      <c r="AW219" s="81"/>
      <c r="AX219" s="82"/>
      <c r="AY219" s="80"/>
      <c r="AZ219" s="80"/>
      <c r="BA219" s="80"/>
      <c r="BB219" s="80"/>
      <c r="BC219" s="80"/>
      <c r="BD219" s="83"/>
      <c r="BE219" s="80"/>
      <c r="BP219" s="81"/>
      <c r="BQ219" s="81"/>
      <c r="BR219" s="81"/>
      <c r="BS219" s="81"/>
      <c r="BT219" s="81"/>
      <c r="BU219" s="81"/>
      <c r="BV219" s="81"/>
    </row>
    <row r="220" spans="1:74" s="85" customFormat="1" ht="14.25" customHeight="1" thickTop="1" thickBot="1" x14ac:dyDescent="0.25">
      <c r="A220" s="55">
        <v>925</v>
      </c>
      <c r="B220" s="55" t="s">
        <v>390</v>
      </c>
      <c r="C220" s="61" t="s">
        <v>391</v>
      </c>
      <c r="D220" s="55" t="s">
        <v>60</v>
      </c>
      <c r="E220" s="57" t="s">
        <v>171</v>
      </c>
      <c r="F220" s="55" t="s">
        <v>169</v>
      </c>
      <c r="G220" s="55" t="s">
        <v>172</v>
      </c>
      <c r="H220" s="55" t="s">
        <v>154</v>
      </c>
      <c r="I220" s="55" t="s">
        <v>116</v>
      </c>
      <c r="J220" s="55" t="s">
        <v>392</v>
      </c>
      <c r="K220" s="68"/>
      <c r="L220" s="56" t="s">
        <v>393</v>
      </c>
      <c r="M220" s="55" t="s">
        <v>68</v>
      </c>
      <c r="N220" s="55" t="s">
        <v>394</v>
      </c>
      <c r="O220" s="55" t="s">
        <v>128</v>
      </c>
      <c r="P220" s="55">
        <v>1</v>
      </c>
      <c r="Q220" s="55" t="s">
        <v>71</v>
      </c>
      <c r="R220" s="55" t="s">
        <v>120</v>
      </c>
      <c r="S220" s="68"/>
      <c r="T220" s="63" t="s">
        <v>395</v>
      </c>
      <c r="U220" s="63" t="s">
        <v>73</v>
      </c>
      <c r="V220" s="63" t="s">
        <v>74</v>
      </c>
      <c r="W220" s="63" t="s">
        <v>396</v>
      </c>
      <c r="X220" s="68"/>
      <c r="Y220" s="63" t="str">
        <f t="shared" ref="Y220:Y228" si="369">O220</f>
        <v>NOEC</v>
      </c>
      <c r="Z220" s="63">
        <f>VLOOKUP(Y220,Tables!$C$5:$D$23,2,FALSE)</f>
        <v>1</v>
      </c>
      <c r="AA220" s="63">
        <f t="shared" si="284"/>
        <v>10000</v>
      </c>
      <c r="AB220" s="63" t="str">
        <f t="shared" ref="AB220:AB228" si="370">R220</f>
        <v>Acute</v>
      </c>
      <c r="AC220" s="63">
        <f>VLOOKUP(AB220,Tables!$C$27:$D$28,2,FALSE)</f>
        <v>2</v>
      </c>
      <c r="AD220" s="63">
        <f t="shared" ref="AD220:AD228" si="371">AA220/AC220</f>
        <v>5000</v>
      </c>
      <c r="AE220" s="68"/>
      <c r="AF220" s="86" t="str">
        <f t="shared" ref="AF220:AF227" si="372">E220</f>
        <v>Pseudosuccinea columella</v>
      </c>
      <c r="AG220" s="86" t="str">
        <f t="shared" ref="AG220:AG227" si="373">Y220</f>
        <v>NOEC</v>
      </c>
      <c r="AH220" s="87" t="str">
        <f t="shared" ref="AH220:AH227" si="374">R220</f>
        <v>Acute</v>
      </c>
      <c r="AI220" s="87"/>
      <c r="AJ220" s="86" t="str">
        <f>VLOOKUP(SUM(Z220,AC220),Tables!$J$5:$K$12,2,FALSE)</f>
        <v>Do Not Use</v>
      </c>
      <c r="AK220" s="69"/>
      <c r="AL220" s="69"/>
      <c r="AN220" s="71"/>
      <c r="AQ220" s="71"/>
      <c r="AR220" s="69"/>
      <c r="AS220" s="69"/>
      <c r="AU220" s="73" t="s">
        <v>77</v>
      </c>
      <c r="BE220" s="73" t="s">
        <v>77</v>
      </c>
    </row>
    <row r="221" spans="1:74" s="85" customFormat="1" ht="14.25" customHeight="1" thickTop="1" thickBot="1" x14ac:dyDescent="0.25">
      <c r="A221" s="55">
        <v>925</v>
      </c>
      <c r="B221" s="55" t="s">
        <v>397</v>
      </c>
      <c r="C221" s="61" t="s">
        <v>391</v>
      </c>
      <c r="D221" s="55" t="s">
        <v>60</v>
      </c>
      <c r="E221" s="57" t="s">
        <v>171</v>
      </c>
      <c r="F221" s="55" t="s">
        <v>169</v>
      </c>
      <c r="G221" s="55" t="s">
        <v>172</v>
      </c>
      <c r="H221" s="55" t="s">
        <v>154</v>
      </c>
      <c r="I221" s="55" t="s">
        <v>116</v>
      </c>
      <c r="J221" s="55" t="s">
        <v>392</v>
      </c>
      <c r="K221" s="68"/>
      <c r="L221" s="56" t="s">
        <v>393</v>
      </c>
      <c r="M221" s="55" t="s">
        <v>68</v>
      </c>
      <c r="N221" s="55" t="s">
        <v>394</v>
      </c>
      <c r="O221" s="55" t="s">
        <v>128</v>
      </c>
      <c r="P221" s="55">
        <v>3</v>
      </c>
      <c r="Q221" s="55" t="s">
        <v>71</v>
      </c>
      <c r="R221" s="55" t="s">
        <v>120</v>
      </c>
      <c r="S221" s="68"/>
      <c r="T221" s="63" t="s">
        <v>395</v>
      </c>
      <c r="U221" s="63" t="s">
        <v>73</v>
      </c>
      <c r="V221" s="63" t="s">
        <v>74</v>
      </c>
      <c r="W221" s="63" t="s">
        <v>396</v>
      </c>
      <c r="X221" s="68"/>
      <c r="Y221" s="63" t="str">
        <f t="shared" si="369"/>
        <v>NOEC</v>
      </c>
      <c r="Z221" s="63">
        <f>VLOOKUP(Y221,Tables!$C$5:$D$23,2,FALSE)</f>
        <v>1</v>
      </c>
      <c r="AA221" s="63">
        <f t="shared" si="284"/>
        <v>10000</v>
      </c>
      <c r="AB221" s="63" t="str">
        <f t="shared" si="370"/>
        <v>Acute</v>
      </c>
      <c r="AC221" s="63">
        <f>VLOOKUP(AB221,Tables!$C$27:$D$28,2,FALSE)</f>
        <v>2</v>
      </c>
      <c r="AD221" s="63">
        <f t="shared" si="371"/>
        <v>5000</v>
      </c>
      <c r="AE221" s="68"/>
      <c r="AF221" s="86" t="str">
        <f t="shared" si="372"/>
        <v>Pseudosuccinea columella</v>
      </c>
      <c r="AG221" s="86" t="str">
        <f t="shared" si="373"/>
        <v>NOEC</v>
      </c>
      <c r="AH221" s="87" t="str">
        <f t="shared" si="374"/>
        <v>Acute</v>
      </c>
      <c r="AI221" s="87"/>
      <c r="AJ221" s="86" t="str">
        <f>VLOOKUP(SUM(Z221,AC221),Tables!$J$5:$K$12,2,FALSE)</f>
        <v>Do Not Use</v>
      </c>
      <c r="AK221" s="69"/>
      <c r="AL221" s="69"/>
      <c r="AN221" s="71"/>
      <c r="AQ221" s="71"/>
      <c r="AR221" s="69"/>
      <c r="AS221" s="69"/>
      <c r="AU221" s="73" t="s">
        <v>77</v>
      </c>
      <c r="BE221" s="73" t="s">
        <v>77</v>
      </c>
    </row>
    <row r="222" spans="1:74" s="81" customFormat="1" ht="14.25" customHeight="1" thickTop="1" thickBot="1" x14ac:dyDescent="0.25">
      <c r="A222" s="55">
        <v>925</v>
      </c>
      <c r="B222" s="55" t="s">
        <v>398</v>
      </c>
      <c r="C222" s="61" t="s">
        <v>391</v>
      </c>
      <c r="D222" s="55" t="s">
        <v>60</v>
      </c>
      <c r="E222" s="57" t="s">
        <v>171</v>
      </c>
      <c r="F222" s="55" t="s">
        <v>169</v>
      </c>
      <c r="G222" s="55" t="s">
        <v>172</v>
      </c>
      <c r="H222" s="55" t="s">
        <v>154</v>
      </c>
      <c r="I222" s="55" t="s">
        <v>116</v>
      </c>
      <c r="J222" s="55" t="s">
        <v>392</v>
      </c>
      <c r="K222" s="68"/>
      <c r="L222" s="56" t="s">
        <v>393</v>
      </c>
      <c r="M222" s="55" t="s">
        <v>68</v>
      </c>
      <c r="N222" s="55" t="s">
        <v>394</v>
      </c>
      <c r="O222" s="55" t="s">
        <v>128</v>
      </c>
      <c r="P222" s="55">
        <v>6</v>
      </c>
      <c r="Q222" s="55" t="s">
        <v>71</v>
      </c>
      <c r="R222" s="55" t="s">
        <v>120</v>
      </c>
      <c r="S222" s="68"/>
      <c r="T222" s="63" t="s">
        <v>395</v>
      </c>
      <c r="U222" s="63" t="s">
        <v>73</v>
      </c>
      <c r="V222" s="63" t="s">
        <v>74</v>
      </c>
      <c r="W222" s="63" t="s">
        <v>396</v>
      </c>
      <c r="X222" s="68"/>
      <c r="Y222" s="63" t="str">
        <f t="shared" si="369"/>
        <v>NOEC</v>
      </c>
      <c r="Z222" s="63">
        <f>VLOOKUP(Y222,Tables!$C$5:$D$23,2,FALSE)</f>
        <v>1</v>
      </c>
      <c r="AA222" s="63">
        <f t="shared" si="284"/>
        <v>10000</v>
      </c>
      <c r="AB222" s="63" t="str">
        <f t="shared" si="370"/>
        <v>Acute</v>
      </c>
      <c r="AC222" s="63">
        <f>VLOOKUP(AB222,Tables!$C$27:$D$28,2,FALSE)</f>
        <v>2</v>
      </c>
      <c r="AD222" s="63">
        <f t="shared" si="371"/>
        <v>5000</v>
      </c>
      <c r="AE222" s="68"/>
      <c r="AF222" s="86" t="str">
        <f t="shared" si="372"/>
        <v>Pseudosuccinea columella</v>
      </c>
      <c r="AG222" s="86" t="str">
        <f t="shared" si="373"/>
        <v>NOEC</v>
      </c>
      <c r="AH222" s="87" t="str">
        <f t="shared" si="374"/>
        <v>Acute</v>
      </c>
      <c r="AI222" s="87"/>
      <c r="AJ222" s="86" t="str">
        <f>VLOOKUP(SUM(Z222,AC222),Tables!$J$5:$K$12,2,FALSE)</f>
        <v>Do Not Use</v>
      </c>
      <c r="AK222" s="69"/>
      <c r="AL222" s="69"/>
      <c r="AM222" s="85"/>
      <c r="AN222" s="71"/>
      <c r="AO222" s="85"/>
      <c r="AP222" s="85"/>
      <c r="AQ222" s="71"/>
      <c r="AR222" s="69"/>
      <c r="AS222" s="69"/>
      <c r="AT222" s="85"/>
      <c r="AU222" s="73" t="s">
        <v>77</v>
      </c>
      <c r="AV222" s="85"/>
      <c r="AW222" s="85"/>
      <c r="AX222" s="85"/>
      <c r="AY222" s="85"/>
      <c r="AZ222" s="85"/>
      <c r="BA222" s="85"/>
      <c r="BB222" s="85"/>
      <c r="BC222" s="85"/>
      <c r="BD222" s="85"/>
      <c r="BE222" s="73" t="s">
        <v>77</v>
      </c>
      <c r="BF222" s="85"/>
      <c r="BG222" s="85"/>
      <c r="BH222" s="85"/>
      <c r="BI222" s="85"/>
      <c r="BJ222" s="85"/>
      <c r="BK222" s="85"/>
      <c r="BL222" s="85"/>
      <c r="BM222" s="85"/>
      <c r="BN222" s="85"/>
      <c r="BO222" s="85"/>
      <c r="BP222" s="85"/>
      <c r="BQ222" s="85"/>
      <c r="BR222" s="85"/>
      <c r="BS222" s="85"/>
      <c r="BT222" s="85"/>
      <c r="BU222" s="85"/>
      <c r="BV222" s="85"/>
    </row>
    <row r="223" spans="1:74" s="85" customFormat="1" ht="14.25" customHeight="1" thickTop="1" thickBot="1" x14ac:dyDescent="0.25">
      <c r="A223" s="55">
        <v>925</v>
      </c>
      <c r="B223" s="55" t="s">
        <v>399</v>
      </c>
      <c r="C223" s="61" t="s">
        <v>391</v>
      </c>
      <c r="D223" s="55" t="s">
        <v>60</v>
      </c>
      <c r="E223" s="57" t="s">
        <v>171</v>
      </c>
      <c r="F223" s="55" t="s">
        <v>169</v>
      </c>
      <c r="G223" s="55" t="s">
        <v>172</v>
      </c>
      <c r="H223" s="55" t="s">
        <v>154</v>
      </c>
      <c r="I223" s="55" t="s">
        <v>116</v>
      </c>
      <c r="J223" s="55" t="s">
        <v>392</v>
      </c>
      <c r="K223" s="68"/>
      <c r="L223" s="56" t="s">
        <v>393</v>
      </c>
      <c r="M223" s="55" t="s">
        <v>68</v>
      </c>
      <c r="N223" s="55" t="s">
        <v>394</v>
      </c>
      <c r="O223" s="55" t="s">
        <v>128</v>
      </c>
      <c r="P223" s="55">
        <v>9</v>
      </c>
      <c r="Q223" s="55" t="s">
        <v>71</v>
      </c>
      <c r="R223" s="55" t="s">
        <v>72</v>
      </c>
      <c r="S223" s="68"/>
      <c r="T223" s="63" t="s">
        <v>395</v>
      </c>
      <c r="U223" s="63" t="s">
        <v>73</v>
      </c>
      <c r="V223" s="63" t="s">
        <v>74</v>
      </c>
      <c r="W223" s="63" t="s">
        <v>396</v>
      </c>
      <c r="X223" s="68"/>
      <c r="Y223" s="63" t="str">
        <f t="shared" si="369"/>
        <v>NOEC</v>
      </c>
      <c r="Z223" s="63">
        <f>VLOOKUP(Y223,Tables!$C$5:$D$23,2,FALSE)</f>
        <v>1</v>
      </c>
      <c r="AA223" s="63">
        <f t="shared" si="284"/>
        <v>10000</v>
      </c>
      <c r="AB223" s="63" t="str">
        <f t="shared" si="370"/>
        <v>Chronic</v>
      </c>
      <c r="AC223" s="63">
        <f>VLOOKUP(AB223,Tables!$C$27:$D$28,2,FALSE)</f>
        <v>1</v>
      </c>
      <c r="AD223" s="63">
        <f t="shared" si="371"/>
        <v>10000</v>
      </c>
      <c r="AE223" s="68"/>
      <c r="AF223" s="86" t="str">
        <f t="shared" si="372"/>
        <v>Pseudosuccinea columella</v>
      </c>
      <c r="AG223" s="86" t="str">
        <f t="shared" si="373"/>
        <v>NOEC</v>
      </c>
      <c r="AH223" s="87" t="str">
        <f t="shared" si="374"/>
        <v>Chronic</v>
      </c>
      <c r="AI223" s="87"/>
      <c r="AJ223" s="86"/>
      <c r="AK223" s="69"/>
      <c r="AL223" s="69"/>
      <c r="AN223" s="71"/>
      <c r="AQ223" s="72"/>
      <c r="AR223" s="69"/>
      <c r="AS223" s="69"/>
      <c r="AU223" s="73" t="s">
        <v>77</v>
      </c>
      <c r="BE223" s="73" t="s">
        <v>77</v>
      </c>
    </row>
    <row r="224" spans="1:74" s="85" customFormat="1" ht="14.25" customHeight="1" thickTop="1" thickBot="1" x14ac:dyDescent="0.25">
      <c r="A224" s="55" t="s">
        <v>400</v>
      </c>
      <c r="B224" s="55" t="s">
        <v>401</v>
      </c>
      <c r="C224" s="61" t="s">
        <v>391</v>
      </c>
      <c r="D224" s="55" t="s">
        <v>60</v>
      </c>
      <c r="E224" s="57" t="s">
        <v>171</v>
      </c>
      <c r="F224" s="55" t="s">
        <v>169</v>
      </c>
      <c r="G224" s="55" t="s">
        <v>172</v>
      </c>
      <c r="H224" s="55" t="s">
        <v>154</v>
      </c>
      <c r="I224" s="55" t="s">
        <v>116</v>
      </c>
      <c r="J224" s="55" t="s">
        <v>392</v>
      </c>
      <c r="K224" s="68"/>
      <c r="L224" s="56" t="s">
        <v>393</v>
      </c>
      <c r="M224" s="55" t="s">
        <v>68</v>
      </c>
      <c r="N224" s="55" t="s">
        <v>394</v>
      </c>
      <c r="O224" s="55" t="s">
        <v>128</v>
      </c>
      <c r="P224" s="55">
        <v>12</v>
      </c>
      <c r="Q224" s="55" t="s">
        <v>71</v>
      </c>
      <c r="R224" s="55" t="s">
        <v>72</v>
      </c>
      <c r="S224" s="68"/>
      <c r="T224" s="63" t="s">
        <v>395</v>
      </c>
      <c r="U224" s="63" t="s">
        <v>73</v>
      </c>
      <c r="V224" s="63" t="s">
        <v>74</v>
      </c>
      <c r="W224" s="63" t="s">
        <v>396</v>
      </c>
      <c r="X224" s="68"/>
      <c r="Y224" s="63" t="str">
        <f t="shared" si="369"/>
        <v>NOEC</v>
      </c>
      <c r="Z224" s="63">
        <f>VLOOKUP(Y224,Tables!$C$5:$D$23,2,FALSE)</f>
        <v>1</v>
      </c>
      <c r="AA224" s="63">
        <f t="shared" si="284"/>
        <v>10000</v>
      </c>
      <c r="AB224" s="63" t="str">
        <f t="shared" si="370"/>
        <v>Chronic</v>
      </c>
      <c r="AC224" s="63">
        <f>VLOOKUP(AB224,Tables!$C$27:$D$28,2,FALSE)</f>
        <v>1</v>
      </c>
      <c r="AD224" s="63">
        <f t="shared" si="371"/>
        <v>10000</v>
      </c>
      <c r="AE224" s="68"/>
      <c r="AF224" s="86" t="str">
        <f t="shared" si="372"/>
        <v>Pseudosuccinea columella</v>
      </c>
      <c r="AG224" s="86" t="str">
        <f t="shared" si="373"/>
        <v>NOEC</v>
      </c>
      <c r="AH224" s="87" t="str">
        <f t="shared" si="374"/>
        <v>Chronic</v>
      </c>
      <c r="AI224" s="87"/>
      <c r="AJ224" s="86"/>
      <c r="AK224" s="69"/>
      <c r="AL224" s="69"/>
      <c r="AN224" s="71"/>
      <c r="AQ224" s="72"/>
      <c r="AR224" s="69"/>
      <c r="AS224" s="69"/>
      <c r="AU224" s="73" t="s">
        <v>77</v>
      </c>
      <c r="BE224" s="73" t="s">
        <v>77</v>
      </c>
    </row>
    <row r="225" spans="1:74" s="85" customFormat="1" ht="14.25" customHeight="1" thickTop="1" thickBot="1" x14ac:dyDescent="0.25">
      <c r="A225" s="55">
        <v>925</v>
      </c>
      <c r="B225" s="55" t="s">
        <v>402</v>
      </c>
      <c r="C225" s="56"/>
      <c r="D225" s="55" t="s">
        <v>60</v>
      </c>
      <c r="E225" s="57" t="s">
        <v>171</v>
      </c>
      <c r="F225" s="55" t="s">
        <v>169</v>
      </c>
      <c r="G225" s="55" t="s">
        <v>172</v>
      </c>
      <c r="H225" s="55" t="s">
        <v>154</v>
      </c>
      <c r="I225" s="55" t="s">
        <v>116</v>
      </c>
      <c r="J225" s="55" t="s">
        <v>392</v>
      </c>
      <c r="K225" s="68"/>
      <c r="L225" s="56" t="s">
        <v>218</v>
      </c>
      <c r="M225" s="55" t="s">
        <v>135</v>
      </c>
      <c r="N225" s="55" t="s">
        <v>219</v>
      </c>
      <c r="O225" s="55" t="s">
        <v>128</v>
      </c>
      <c r="P225" s="55">
        <v>12</v>
      </c>
      <c r="Q225" s="55" t="s">
        <v>71</v>
      </c>
      <c r="R225" s="55" t="s">
        <v>72</v>
      </c>
      <c r="S225" s="68"/>
      <c r="T225" s="55">
        <v>1</v>
      </c>
      <c r="U225" s="55" t="s">
        <v>73</v>
      </c>
      <c r="V225" s="55" t="s">
        <v>74</v>
      </c>
      <c r="W225" s="55">
        <f>T225*V225</f>
        <v>1000</v>
      </c>
      <c r="X225" s="68"/>
      <c r="Y225" s="55" t="str">
        <f t="shared" si="369"/>
        <v>NOEC</v>
      </c>
      <c r="Z225" s="55">
        <f>VLOOKUP(Y225,Tables!$C$5:$D$23,2,FALSE)</f>
        <v>1</v>
      </c>
      <c r="AA225" s="55">
        <f t="shared" si="284"/>
        <v>1000</v>
      </c>
      <c r="AB225" s="55" t="str">
        <f t="shared" si="370"/>
        <v>Chronic</v>
      </c>
      <c r="AC225" s="55">
        <f>VLOOKUP(AB225,Tables!$C$27:$D$28,2,FALSE)</f>
        <v>1</v>
      </c>
      <c r="AD225" s="55">
        <f t="shared" si="371"/>
        <v>1000</v>
      </c>
      <c r="AE225" s="68"/>
      <c r="AF225" s="69" t="str">
        <f t="shared" si="372"/>
        <v>Pseudosuccinea columella</v>
      </c>
      <c r="AG225" s="69" t="str">
        <f t="shared" si="373"/>
        <v>NOEC</v>
      </c>
      <c r="AH225" s="70" t="str">
        <f t="shared" si="374"/>
        <v>Chronic</v>
      </c>
      <c r="AI225" s="70"/>
      <c r="AJ225" s="69">
        <f>VLOOKUP(SUM(Z225,AC225),Tables!$J$5:$K$12,2,FALSE)</f>
        <v>1</v>
      </c>
      <c r="AK225" s="69" t="str">
        <f t="shared" ref="AK225:AK227" si="375">IF(AJ225=MIN($AJ$220:$AJ$227),"YES!!!","Reject")</f>
        <v>YES!!!</v>
      </c>
      <c r="AL225" s="69" t="str">
        <f>N225</f>
        <v>Egg Hatching Success</v>
      </c>
      <c r="AM225" s="85" t="s">
        <v>137</v>
      </c>
      <c r="AN225" s="71">
        <f>P225</f>
        <v>12</v>
      </c>
      <c r="AO225" s="85" t="s">
        <v>138</v>
      </c>
      <c r="AQ225" s="72">
        <f>AD225</f>
        <v>1000</v>
      </c>
      <c r="AR225" s="69">
        <f>GEOMEAN(AQ225:AQ227)</f>
        <v>316.22776601683796</v>
      </c>
      <c r="AS225" s="69">
        <f>MIN(AR225:AR227)</f>
        <v>316.22776601683796</v>
      </c>
      <c r="AT225" s="69">
        <f>MIN(AS220:AS227)</f>
        <v>316.22776601683796</v>
      </c>
      <c r="AU225" s="73" t="s">
        <v>77</v>
      </c>
      <c r="AX225" s="69" t="str">
        <f>H220</f>
        <v>Macroinvertebrate</v>
      </c>
      <c r="AY225" s="69" t="str">
        <f>E220</f>
        <v>Pseudosuccinea columella</v>
      </c>
      <c r="AZ225" s="69" t="str">
        <f>F220</f>
        <v>Mollusca</v>
      </c>
      <c r="BA225" s="69" t="str">
        <f>G220</f>
        <v>Gastropoda</v>
      </c>
      <c r="BB225" s="69" t="str">
        <f>I220</f>
        <v>Heterotroph</v>
      </c>
      <c r="BC225" s="69">
        <f>AJ225</f>
        <v>1</v>
      </c>
      <c r="BD225" s="69">
        <f>AT225</f>
        <v>316.22776601683796</v>
      </c>
      <c r="BE225" s="73" t="s">
        <v>77</v>
      </c>
      <c r="BP225" s="81"/>
      <c r="BQ225" s="81"/>
      <c r="BR225" s="81"/>
      <c r="BS225" s="81"/>
      <c r="BT225" s="81"/>
      <c r="BU225" s="81"/>
      <c r="BV225" s="81"/>
    </row>
    <row r="226" spans="1:74" s="85" customFormat="1" ht="14.25" customHeight="1" thickTop="1" thickBot="1" x14ac:dyDescent="0.25">
      <c r="A226" s="55">
        <v>925</v>
      </c>
      <c r="B226" s="55" t="s">
        <v>403</v>
      </c>
      <c r="C226" s="56"/>
      <c r="D226" s="55" t="s">
        <v>60</v>
      </c>
      <c r="E226" s="57" t="s">
        <v>171</v>
      </c>
      <c r="F226" s="55" t="s">
        <v>169</v>
      </c>
      <c r="G226" s="55" t="s">
        <v>172</v>
      </c>
      <c r="H226" s="55" t="s">
        <v>154</v>
      </c>
      <c r="I226" s="55" t="s">
        <v>116</v>
      </c>
      <c r="J226" s="55" t="s">
        <v>392</v>
      </c>
      <c r="K226" s="68"/>
      <c r="L226" s="56" t="s">
        <v>218</v>
      </c>
      <c r="M226" s="55" t="s">
        <v>135</v>
      </c>
      <c r="N226" s="55" t="s">
        <v>219</v>
      </c>
      <c r="O226" s="55" t="s">
        <v>131</v>
      </c>
      <c r="P226" s="55">
        <v>12</v>
      </c>
      <c r="Q226" s="55" t="s">
        <v>71</v>
      </c>
      <c r="R226" s="55" t="s">
        <v>72</v>
      </c>
      <c r="S226" s="68"/>
      <c r="T226" s="55">
        <v>10</v>
      </c>
      <c r="U226" s="55" t="s">
        <v>73</v>
      </c>
      <c r="V226" s="55" t="s">
        <v>74</v>
      </c>
      <c r="W226" s="55">
        <f>T226*V226</f>
        <v>10000</v>
      </c>
      <c r="X226" s="68"/>
      <c r="Y226" s="55" t="str">
        <f t="shared" si="369"/>
        <v>LOEC</v>
      </c>
      <c r="Z226" s="55">
        <f>VLOOKUP(Y226,Tables!$C$5:$D$23,2,FALSE)</f>
        <v>2.5</v>
      </c>
      <c r="AA226" s="55">
        <f t="shared" si="284"/>
        <v>4000</v>
      </c>
      <c r="AB226" s="55" t="str">
        <f t="shared" si="370"/>
        <v>Chronic</v>
      </c>
      <c r="AC226" s="55">
        <f>VLOOKUP(AB226,Tables!$C$27:$D$28,2,FALSE)</f>
        <v>1</v>
      </c>
      <c r="AD226" s="55">
        <f t="shared" si="371"/>
        <v>4000</v>
      </c>
      <c r="AE226" s="68"/>
      <c r="AF226" s="69" t="str">
        <f t="shared" si="372"/>
        <v>Pseudosuccinea columella</v>
      </c>
      <c r="AG226" s="69" t="str">
        <f t="shared" si="373"/>
        <v>LOEC</v>
      </c>
      <c r="AH226" s="70" t="str">
        <f t="shared" si="374"/>
        <v>Chronic</v>
      </c>
      <c r="AI226" s="70"/>
      <c r="AJ226" s="69">
        <f>VLOOKUP(SUM(Z226,AC226),Tables!$J$5:$K$12,2,FALSE)</f>
        <v>2</v>
      </c>
      <c r="AK226" s="69" t="str">
        <f t="shared" si="375"/>
        <v>Reject</v>
      </c>
      <c r="AN226" s="92"/>
      <c r="AQ226" s="92"/>
      <c r="AU226" s="73" t="s">
        <v>77</v>
      </c>
      <c r="BE226" s="73" t="s">
        <v>77</v>
      </c>
      <c r="BP226" s="69"/>
      <c r="BQ226" s="69"/>
      <c r="BR226" s="69"/>
      <c r="BS226" s="69"/>
      <c r="BT226" s="69"/>
      <c r="BU226" s="69"/>
      <c r="BV226" s="69"/>
    </row>
    <row r="227" spans="1:74" s="85" customFormat="1" ht="14.25" customHeight="1" thickTop="1" thickBot="1" x14ac:dyDescent="0.25">
      <c r="A227" s="55">
        <v>925</v>
      </c>
      <c r="B227" s="55" t="s">
        <v>404</v>
      </c>
      <c r="C227" s="56"/>
      <c r="D227" s="55" t="s">
        <v>60</v>
      </c>
      <c r="E227" s="57" t="s">
        <v>171</v>
      </c>
      <c r="F227" s="55" t="s">
        <v>169</v>
      </c>
      <c r="G227" s="55" t="s">
        <v>172</v>
      </c>
      <c r="H227" s="55" t="s">
        <v>154</v>
      </c>
      <c r="I227" s="55" t="s">
        <v>116</v>
      </c>
      <c r="J227" s="55" t="s">
        <v>392</v>
      </c>
      <c r="K227" s="68"/>
      <c r="L227" s="56" t="s">
        <v>218</v>
      </c>
      <c r="M227" s="55" t="s">
        <v>135</v>
      </c>
      <c r="N227" s="55" t="s">
        <v>219</v>
      </c>
      <c r="O227" s="55" t="s">
        <v>405</v>
      </c>
      <c r="P227" s="55">
        <v>12</v>
      </c>
      <c r="Q227" s="55" t="s">
        <v>71</v>
      </c>
      <c r="R227" s="55" t="s">
        <v>72</v>
      </c>
      <c r="S227" s="68"/>
      <c r="T227" s="55">
        <v>0.1</v>
      </c>
      <c r="U227" s="55" t="s">
        <v>73</v>
      </c>
      <c r="V227" s="55" t="s">
        <v>74</v>
      </c>
      <c r="W227" s="55">
        <f>T227*V227</f>
        <v>100</v>
      </c>
      <c r="X227" s="68"/>
      <c r="Y227" s="55" t="str">
        <f t="shared" si="369"/>
        <v>IC7</v>
      </c>
      <c r="Z227" s="55">
        <f>VLOOKUP(Y227,Tables!$C$5:$D$23,2,FALSE)</f>
        <v>1</v>
      </c>
      <c r="AA227" s="55">
        <f t="shared" si="284"/>
        <v>100</v>
      </c>
      <c r="AB227" s="55" t="str">
        <f t="shared" si="370"/>
        <v>Chronic</v>
      </c>
      <c r="AC227" s="55">
        <f>VLOOKUP(AB227,Tables!$C$27:$D$28,2,FALSE)</f>
        <v>1</v>
      </c>
      <c r="AD227" s="55">
        <f t="shared" si="371"/>
        <v>100</v>
      </c>
      <c r="AE227" s="68"/>
      <c r="AF227" s="69" t="str">
        <f t="shared" si="372"/>
        <v>Pseudosuccinea columella</v>
      </c>
      <c r="AG227" s="69" t="str">
        <f t="shared" si="373"/>
        <v>IC7</v>
      </c>
      <c r="AH227" s="70" t="str">
        <f t="shared" si="374"/>
        <v>Chronic</v>
      </c>
      <c r="AI227" s="70"/>
      <c r="AJ227" s="69">
        <f>VLOOKUP(SUM(Z227,AC227),Tables!$J$5:$K$12,2,FALSE)</f>
        <v>1</v>
      </c>
      <c r="AK227" s="69" t="str">
        <f t="shared" si="375"/>
        <v>YES!!!</v>
      </c>
      <c r="AL227" s="69" t="str">
        <f>N227</f>
        <v>Egg Hatching Success</v>
      </c>
      <c r="AM227" s="85" t="s">
        <v>137</v>
      </c>
      <c r="AN227" s="71">
        <f>P227</f>
        <v>12</v>
      </c>
      <c r="AO227" s="85" t="s">
        <v>138</v>
      </c>
      <c r="AQ227" s="72">
        <f>AD227</f>
        <v>100</v>
      </c>
      <c r="AU227" s="73" t="s">
        <v>77</v>
      </c>
      <c r="BB227" s="98"/>
      <c r="BC227" s="98"/>
      <c r="BD227" s="98"/>
      <c r="BE227" s="73" t="s">
        <v>77</v>
      </c>
    </row>
    <row r="228" spans="1:74" s="85" customFormat="1" ht="14.25" customHeight="1" thickTop="1" thickBot="1" x14ac:dyDescent="0.25">
      <c r="A228" s="55">
        <v>925</v>
      </c>
      <c r="B228" s="55" t="s">
        <v>406</v>
      </c>
      <c r="C228" s="61" t="s">
        <v>407</v>
      </c>
      <c r="D228" s="55" t="s">
        <v>60</v>
      </c>
      <c r="E228" s="57" t="s">
        <v>171</v>
      </c>
      <c r="F228" s="55" t="s">
        <v>169</v>
      </c>
      <c r="G228" s="55" t="s">
        <v>172</v>
      </c>
      <c r="H228" s="55" t="s">
        <v>154</v>
      </c>
      <c r="I228" s="55" t="s">
        <v>116</v>
      </c>
      <c r="J228" s="55" t="s">
        <v>392</v>
      </c>
      <c r="K228" s="68"/>
      <c r="L228" s="56" t="s">
        <v>218</v>
      </c>
      <c r="M228" s="55" t="s">
        <v>135</v>
      </c>
      <c r="N228" s="55" t="s">
        <v>219</v>
      </c>
      <c r="O228" s="55" t="s">
        <v>408</v>
      </c>
      <c r="P228" s="55">
        <v>12</v>
      </c>
      <c r="Q228" s="55" t="s">
        <v>71</v>
      </c>
      <c r="R228" s="55" t="s">
        <v>72</v>
      </c>
      <c r="S228" s="68"/>
      <c r="T228" s="63">
        <v>10</v>
      </c>
      <c r="U228" s="63" t="s">
        <v>73</v>
      </c>
      <c r="V228" s="63" t="s">
        <v>74</v>
      </c>
      <c r="W228" s="63">
        <f>T228*V228</f>
        <v>10000</v>
      </c>
      <c r="X228" s="68"/>
      <c r="Y228" s="63" t="str">
        <f t="shared" si="369"/>
        <v>IC66</v>
      </c>
      <c r="Z228" s="63" t="e">
        <f>VLOOKUP(Y228,Tables!$C$5:$D$23,2,FALSE)</f>
        <v>#N/A</v>
      </c>
      <c r="AA228" s="63" t="e">
        <f t="shared" si="284"/>
        <v>#N/A</v>
      </c>
      <c r="AB228" s="63" t="str">
        <f t="shared" si="370"/>
        <v>Chronic</v>
      </c>
      <c r="AC228" s="63">
        <f>VLOOKUP(AB228,Tables!$C$27:$D$28,2,FALSE)</f>
        <v>1</v>
      </c>
      <c r="AD228" s="63" t="e">
        <f t="shared" si="371"/>
        <v>#N/A</v>
      </c>
      <c r="AE228" s="68"/>
      <c r="AF228" s="86"/>
      <c r="AG228" s="86"/>
      <c r="AH228" s="87"/>
      <c r="AI228" s="91"/>
      <c r="AJ228" s="86"/>
      <c r="AN228" s="92"/>
      <c r="AQ228" s="92"/>
      <c r="AU228" s="73" t="s">
        <v>77</v>
      </c>
      <c r="BE228" s="73" t="s">
        <v>77</v>
      </c>
      <c r="BP228" s="81"/>
      <c r="BQ228" s="81"/>
      <c r="BR228" s="81"/>
      <c r="BS228" s="81"/>
      <c r="BT228" s="81"/>
      <c r="BU228" s="81"/>
      <c r="BV228" s="81"/>
    </row>
    <row r="229" spans="1:74" s="85" customFormat="1" ht="14.25" customHeight="1" thickTop="1" thickBot="1" x14ac:dyDescent="0.25">
      <c r="A229" s="76"/>
      <c r="B229" s="76"/>
      <c r="C229" s="77"/>
      <c r="D229" s="78"/>
      <c r="E229" s="79"/>
      <c r="F229" s="78"/>
      <c r="G229" s="78"/>
      <c r="H229" s="76"/>
      <c r="I229" s="76"/>
      <c r="J229" s="76"/>
      <c r="K229" s="68"/>
      <c r="L229" s="77"/>
      <c r="M229" s="76"/>
      <c r="N229" s="76"/>
      <c r="O229" s="76"/>
      <c r="P229" s="76"/>
      <c r="Q229" s="76"/>
      <c r="R229" s="76"/>
      <c r="S229" s="68"/>
      <c r="T229" s="76"/>
      <c r="U229" s="76"/>
      <c r="V229" s="76"/>
      <c r="W229" s="76"/>
      <c r="X229" s="68"/>
      <c r="Y229" s="68"/>
      <c r="Z229" s="68"/>
      <c r="AA229" s="68"/>
      <c r="AB229" s="68"/>
      <c r="AC229" s="68"/>
      <c r="AD229" s="68"/>
      <c r="AE229" s="68"/>
      <c r="AF229" s="93"/>
      <c r="AG229" s="80"/>
      <c r="AH229" s="80"/>
      <c r="AI229" s="80"/>
      <c r="AJ229" s="80"/>
      <c r="AK229" s="80"/>
      <c r="AL229" s="80"/>
      <c r="AM229" s="80"/>
      <c r="AN229" s="68"/>
      <c r="AO229" s="80"/>
      <c r="AP229" s="80"/>
      <c r="AQ229" s="68"/>
      <c r="AR229" s="80"/>
      <c r="AS229" s="80"/>
      <c r="AT229" s="80"/>
      <c r="AU229" s="80"/>
      <c r="AV229" s="81"/>
      <c r="AW229" s="81"/>
      <c r="AX229" s="82"/>
      <c r="AY229" s="80"/>
      <c r="AZ229" s="80"/>
      <c r="BA229" s="80"/>
      <c r="BB229" s="80"/>
      <c r="BC229" s="80"/>
      <c r="BD229" s="83"/>
      <c r="BE229" s="80"/>
    </row>
    <row r="230" spans="1:74" s="85" customFormat="1" ht="14.25" customHeight="1" thickTop="1" thickBot="1" x14ac:dyDescent="0.25">
      <c r="A230" s="55" t="s">
        <v>291</v>
      </c>
      <c r="B230" s="55" t="s">
        <v>409</v>
      </c>
      <c r="C230" s="61" t="s">
        <v>410</v>
      </c>
      <c r="D230" s="55" t="s">
        <v>60</v>
      </c>
      <c r="E230" s="57" t="s">
        <v>411</v>
      </c>
      <c r="F230" s="55" t="s">
        <v>180</v>
      </c>
      <c r="G230" s="55" t="s">
        <v>295</v>
      </c>
      <c r="H230" s="55" t="s">
        <v>296</v>
      </c>
      <c r="I230" s="55" t="s">
        <v>116</v>
      </c>
      <c r="J230" s="55" t="s">
        <v>297</v>
      </c>
      <c r="K230" s="68"/>
      <c r="L230" s="56" t="s">
        <v>298</v>
      </c>
      <c r="M230" s="55" t="s">
        <v>299</v>
      </c>
      <c r="N230" s="55" t="s">
        <v>300</v>
      </c>
      <c r="O230" s="55" t="s">
        <v>128</v>
      </c>
      <c r="P230" s="55">
        <v>57</v>
      </c>
      <c r="Q230" s="55" t="s">
        <v>71</v>
      </c>
      <c r="R230" s="55" t="s">
        <v>72</v>
      </c>
      <c r="S230" s="68"/>
      <c r="T230" s="63">
        <v>6.9</v>
      </c>
      <c r="U230" s="63" t="s">
        <v>121</v>
      </c>
      <c r="V230" s="63" t="s">
        <v>122</v>
      </c>
      <c r="W230" s="63">
        <f>T230*V230</f>
        <v>6.9</v>
      </c>
      <c r="X230" s="68"/>
      <c r="Y230" s="63" t="str">
        <f>O230</f>
        <v>NOEC</v>
      </c>
      <c r="Z230" s="63">
        <f>VLOOKUP(Y230,Tables!$C$5:$D$23,2,FALSE)</f>
        <v>1</v>
      </c>
      <c r="AA230" s="63">
        <f t="shared" si="284"/>
        <v>6.9</v>
      </c>
      <c r="AB230" s="63" t="str">
        <f>R230</f>
        <v>Chronic</v>
      </c>
      <c r="AC230" s="63">
        <f>VLOOKUP(AB230,Tables!$C$27:$D$28,2,FALSE)</f>
        <v>1</v>
      </c>
      <c r="AD230" s="63">
        <f>AA230/AC230</f>
        <v>6.9</v>
      </c>
      <c r="AE230" s="68"/>
      <c r="AF230" s="86" t="str">
        <f>E230</f>
        <v>Rana pipiens</v>
      </c>
      <c r="AG230" s="86" t="str">
        <f>Y230</f>
        <v>NOEC</v>
      </c>
      <c r="AH230" s="87" t="str">
        <f>R230</f>
        <v>Chronic</v>
      </c>
      <c r="AI230" s="87"/>
      <c r="AJ230" s="86">
        <f>VLOOKUP(SUM(Z230,AC230),Tables!$J$5:$K$12,2,FALSE)</f>
        <v>1</v>
      </c>
      <c r="AK230" s="69" t="str">
        <f>IF(AJ230=MIN($AJ$230),"YES!!!","Reject")</f>
        <v>YES!!!</v>
      </c>
      <c r="AL230" s="69"/>
      <c r="AN230" s="71"/>
      <c r="AQ230" s="72"/>
      <c r="AR230" s="69"/>
      <c r="AS230" s="69"/>
      <c r="AT230" s="69"/>
      <c r="AU230" s="73" t="s">
        <v>77</v>
      </c>
      <c r="AX230" s="69"/>
      <c r="AY230" s="69"/>
      <c r="AZ230" s="69"/>
      <c r="BA230" s="69"/>
      <c r="BB230" s="69"/>
      <c r="BC230" s="69"/>
      <c r="BD230" s="69"/>
      <c r="BE230" s="73" t="s">
        <v>77</v>
      </c>
    </row>
    <row r="231" spans="1:74" s="85" customFormat="1" ht="14.25" customHeight="1" thickTop="1" thickBot="1" x14ac:dyDescent="0.25">
      <c r="A231" s="76"/>
      <c r="B231" s="76"/>
      <c r="C231" s="77"/>
      <c r="D231" s="78"/>
      <c r="E231" s="79"/>
      <c r="F231" s="78"/>
      <c r="G231" s="78"/>
      <c r="H231" s="76"/>
      <c r="I231" s="76"/>
      <c r="J231" s="76"/>
      <c r="K231" s="68"/>
      <c r="L231" s="77"/>
      <c r="M231" s="76"/>
      <c r="N231" s="76"/>
      <c r="O231" s="76"/>
      <c r="P231" s="76"/>
      <c r="Q231" s="76"/>
      <c r="R231" s="76"/>
      <c r="S231" s="68"/>
      <c r="T231" s="76"/>
      <c r="U231" s="76"/>
      <c r="V231" s="76"/>
      <c r="W231" s="76"/>
      <c r="X231" s="68"/>
      <c r="Y231" s="68"/>
      <c r="Z231" s="68"/>
      <c r="AA231" s="68"/>
      <c r="AB231" s="68"/>
      <c r="AC231" s="68"/>
      <c r="AD231" s="68"/>
      <c r="AE231" s="68"/>
      <c r="AF231" s="93"/>
      <c r="AG231" s="80"/>
      <c r="AH231" s="80"/>
      <c r="AI231" s="80"/>
      <c r="AJ231" s="80"/>
      <c r="AK231" s="80"/>
      <c r="AL231" s="80"/>
      <c r="AM231" s="80"/>
      <c r="AN231" s="68"/>
      <c r="AO231" s="80"/>
      <c r="AP231" s="80"/>
      <c r="AQ231" s="68"/>
      <c r="AR231" s="80"/>
      <c r="AS231" s="80"/>
      <c r="AT231" s="80"/>
      <c r="AU231" s="80"/>
      <c r="AV231" s="81"/>
      <c r="AW231" s="81"/>
      <c r="AX231" s="82"/>
      <c r="AY231" s="80"/>
      <c r="AZ231" s="80"/>
      <c r="BA231" s="80"/>
      <c r="BB231" s="80"/>
      <c r="BC231" s="80"/>
      <c r="BD231" s="83"/>
      <c r="BE231" s="80"/>
    </row>
    <row r="232" spans="1:74" s="85" customFormat="1" ht="14.25" customHeight="1" thickTop="1" thickBot="1" x14ac:dyDescent="0.25">
      <c r="A232" s="55">
        <v>837</v>
      </c>
      <c r="B232" s="55" t="s">
        <v>412</v>
      </c>
      <c r="C232" s="56"/>
      <c r="D232" s="55" t="s">
        <v>60</v>
      </c>
      <c r="E232" s="57" t="s">
        <v>413</v>
      </c>
      <c r="F232" s="55" t="s">
        <v>84</v>
      </c>
      <c r="G232" s="55" t="s">
        <v>79</v>
      </c>
      <c r="H232" s="55" t="s">
        <v>64</v>
      </c>
      <c r="I232" s="55" t="s">
        <v>65</v>
      </c>
      <c r="J232" s="55" t="s">
        <v>94</v>
      </c>
      <c r="K232" s="68"/>
      <c r="L232" s="56" t="s">
        <v>203</v>
      </c>
      <c r="M232" s="55" t="s">
        <v>68</v>
      </c>
      <c r="N232" s="55" t="s">
        <v>177</v>
      </c>
      <c r="O232" s="55" t="s">
        <v>70</v>
      </c>
      <c r="P232" s="55">
        <v>96</v>
      </c>
      <c r="Q232" s="55" t="s">
        <v>119</v>
      </c>
      <c r="R232" s="55" t="s">
        <v>72</v>
      </c>
      <c r="S232" s="68"/>
      <c r="T232" s="55">
        <v>5555.4</v>
      </c>
      <c r="U232" s="55" t="s">
        <v>121</v>
      </c>
      <c r="V232" s="55" t="s">
        <v>122</v>
      </c>
      <c r="W232" s="55">
        <f t="shared" ref="W232:W237" si="376">T232*V232</f>
        <v>5555.4</v>
      </c>
      <c r="X232" s="68"/>
      <c r="Y232" s="55" t="str">
        <f t="shared" ref="Y232:Y237" si="377">O232</f>
        <v>EC50</v>
      </c>
      <c r="Z232" s="55">
        <f>VLOOKUP(Y232,Tables!$C$5:$D$23,2,FALSE)</f>
        <v>5</v>
      </c>
      <c r="AA232" s="55">
        <f t="shared" si="284"/>
        <v>1111.08</v>
      </c>
      <c r="AB232" s="55" t="str">
        <f t="shared" ref="AB232:AB237" si="378">R232</f>
        <v>Chronic</v>
      </c>
      <c r="AC232" s="55">
        <f>VLOOKUP(AB232,Tables!$C$27:$D$28,2,FALSE)</f>
        <v>1</v>
      </c>
      <c r="AD232" s="55">
        <f t="shared" ref="AD232:AD237" si="379">AA232/AC232</f>
        <v>1111.08</v>
      </c>
      <c r="AE232" s="68"/>
      <c r="AF232" s="69" t="str">
        <f t="shared" ref="AF232:AF237" si="380">E232</f>
        <v>Raphidocelis subcapitata</v>
      </c>
      <c r="AG232" s="69" t="str">
        <f t="shared" ref="AG232:AG237" si="381">Y232</f>
        <v>EC50</v>
      </c>
      <c r="AH232" s="70" t="str">
        <f t="shared" ref="AH232:AH237" si="382">R232</f>
        <v>Chronic</v>
      </c>
      <c r="AI232" s="70"/>
      <c r="AJ232" s="69">
        <f>VLOOKUP(SUM(Z232,AC232),Tables!$J$5:$K$12,2,FALSE)</f>
        <v>2</v>
      </c>
      <c r="AK232" s="69" t="str">
        <f t="shared" ref="AK232:AK237" si="383">IF(AJ232=MIN($AJ$232:$AJ$237),"YES!!!","Reject")</f>
        <v>Reject</v>
      </c>
      <c r="AN232" s="92"/>
      <c r="AQ232" s="92"/>
      <c r="AU232" s="73" t="s">
        <v>77</v>
      </c>
      <c r="BE232" s="73" t="s">
        <v>77</v>
      </c>
    </row>
    <row r="233" spans="1:74" s="85" customFormat="1" ht="14.25" customHeight="1" thickTop="1" thickBot="1" x14ac:dyDescent="0.25">
      <c r="A233" s="55">
        <v>874</v>
      </c>
      <c r="B233" s="55" t="s">
        <v>414</v>
      </c>
      <c r="C233" s="56"/>
      <c r="D233" s="55" t="s">
        <v>60</v>
      </c>
      <c r="E233" s="57" t="s">
        <v>415</v>
      </c>
      <c r="F233" s="55" t="s">
        <v>84</v>
      </c>
      <c r="G233" s="55" t="s">
        <v>79</v>
      </c>
      <c r="H233" s="55" t="s">
        <v>64</v>
      </c>
      <c r="I233" s="55" t="s">
        <v>65</v>
      </c>
      <c r="J233" s="55" t="s">
        <v>94</v>
      </c>
      <c r="K233" s="68"/>
      <c r="L233" s="56" t="s">
        <v>356</v>
      </c>
      <c r="M233" s="55" t="s">
        <v>161</v>
      </c>
      <c r="N233" s="55" t="s">
        <v>357</v>
      </c>
      <c r="O233" s="55" t="s">
        <v>185</v>
      </c>
      <c r="P233" s="55">
        <v>48</v>
      </c>
      <c r="Q233" s="55" t="s">
        <v>119</v>
      </c>
      <c r="R233" s="55" t="s">
        <v>72</v>
      </c>
      <c r="S233" s="68"/>
      <c r="T233" s="55">
        <v>92500</v>
      </c>
      <c r="U233" s="55" t="s">
        <v>121</v>
      </c>
      <c r="V233" s="55" t="s">
        <v>122</v>
      </c>
      <c r="W233" s="55">
        <f t="shared" si="376"/>
        <v>92500</v>
      </c>
      <c r="X233" s="68"/>
      <c r="Y233" s="55" t="str">
        <f t="shared" si="377"/>
        <v>EC10</v>
      </c>
      <c r="Z233" s="55">
        <f>VLOOKUP(Y233,Tables!$C$5:$D$23,2,FALSE)</f>
        <v>1</v>
      </c>
      <c r="AA233" s="55">
        <f t="shared" si="284"/>
        <v>92500</v>
      </c>
      <c r="AB233" s="55" t="str">
        <f t="shared" si="378"/>
        <v>Chronic</v>
      </c>
      <c r="AC233" s="55">
        <f>VLOOKUP(AB233,Tables!$C$27:$D$28,2,FALSE)</f>
        <v>1</v>
      </c>
      <c r="AD233" s="55">
        <f t="shared" si="379"/>
        <v>92500</v>
      </c>
      <c r="AE233" s="68"/>
      <c r="AF233" s="69" t="str">
        <f t="shared" si="380"/>
        <v>Pseudokirchneriella subcapitata</v>
      </c>
      <c r="AG233" s="69" t="str">
        <f t="shared" si="381"/>
        <v>EC10</v>
      </c>
      <c r="AH233" s="70" t="str">
        <f t="shared" si="382"/>
        <v>Chronic</v>
      </c>
      <c r="AI233" s="70"/>
      <c r="AJ233" s="69">
        <f>VLOOKUP(SUM(Z233,AC233),Tables!$J$5:$K$12,2,FALSE)</f>
        <v>1</v>
      </c>
      <c r="AK233" s="69" t="str">
        <f t="shared" si="383"/>
        <v>YES!!!</v>
      </c>
      <c r="AL233" s="69" t="str">
        <f>N233</f>
        <v>Chlorophyll-a</v>
      </c>
      <c r="AM233" s="85" t="s">
        <v>75</v>
      </c>
      <c r="AN233" s="71">
        <f>P233</f>
        <v>48</v>
      </c>
      <c r="AO233" s="85" t="s">
        <v>76</v>
      </c>
      <c r="AQ233" s="72">
        <f>AD233</f>
        <v>92500</v>
      </c>
      <c r="AR233" s="69">
        <f>GEOMEAN(AQ233)</f>
        <v>92500</v>
      </c>
      <c r="AS233" s="69">
        <f>MIN(AR233)</f>
        <v>92500</v>
      </c>
      <c r="AT233" s="69"/>
      <c r="AU233" s="73" t="s">
        <v>77</v>
      </c>
      <c r="AX233" s="69"/>
      <c r="AY233" s="69"/>
      <c r="AZ233" s="69"/>
      <c r="BA233" s="69"/>
      <c r="BB233" s="69"/>
      <c r="BC233" s="69"/>
      <c r="BD233" s="69"/>
      <c r="BE233" s="73" t="s">
        <v>77</v>
      </c>
    </row>
    <row r="234" spans="1:74" s="85" customFormat="1" ht="14.25" customHeight="1" thickTop="1" thickBot="1" x14ac:dyDescent="0.25">
      <c r="A234" s="55">
        <v>874</v>
      </c>
      <c r="B234" s="55" t="s">
        <v>416</v>
      </c>
      <c r="C234" s="56"/>
      <c r="D234" s="55" t="s">
        <v>60</v>
      </c>
      <c r="E234" s="57" t="s">
        <v>415</v>
      </c>
      <c r="F234" s="55" t="s">
        <v>84</v>
      </c>
      <c r="G234" s="55" t="s">
        <v>79</v>
      </c>
      <c r="H234" s="55" t="s">
        <v>64</v>
      </c>
      <c r="I234" s="55" t="s">
        <v>65</v>
      </c>
      <c r="J234" s="55" t="s">
        <v>94</v>
      </c>
      <c r="K234" s="68"/>
      <c r="L234" s="56" t="s">
        <v>356</v>
      </c>
      <c r="M234" s="55" t="s">
        <v>161</v>
      </c>
      <c r="N234" s="55" t="s">
        <v>357</v>
      </c>
      <c r="O234" s="55" t="s">
        <v>70</v>
      </c>
      <c r="P234" s="55">
        <v>48</v>
      </c>
      <c r="Q234" s="55" t="s">
        <v>119</v>
      </c>
      <c r="R234" s="55" t="s">
        <v>72</v>
      </c>
      <c r="S234" s="68"/>
      <c r="T234" s="55">
        <v>270000</v>
      </c>
      <c r="U234" s="55" t="s">
        <v>121</v>
      </c>
      <c r="V234" s="55" t="s">
        <v>122</v>
      </c>
      <c r="W234" s="55">
        <f t="shared" si="376"/>
        <v>270000</v>
      </c>
      <c r="X234" s="68"/>
      <c r="Y234" s="55" t="str">
        <f t="shared" si="377"/>
        <v>EC50</v>
      </c>
      <c r="Z234" s="55">
        <f>VLOOKUP(Y234,Tables!$C$5:$D$23,2,FALSE)</f>
        <v>5</v>
      </c>
      <c r="AA234" s="55">
        <f t="shared" ref="AA234:AA237" si="384">W234/Z234</f>
        <v>54000</v>
      </c>
      <c r="AB234" s="55" t="str">
        <f t="shared" si="378"/>
        <v>Chronic</v>
      </c>
      <c r="AC234" s="55">
        <f>VLOOKUP(AB234,Tables!$C$27:$D$28,2,FALSE)</f>
        <v>1</v>
      </c>
      <c r="AD234" s="55">
        <f t="shared" si="379"/>
        <v>54000</v>
      </c>
      <c r="AE234" s="68"/>
      <c r="AF234" s="69" t="str">
        <f t="shared" si="380"/>
        <v>Pseudokirchneriella subcapitata</v>
      </c>
      <c r="AG234" s="69" t="str">
        <f t="shared" si="381"/>
        <v>EC50</v>
      </c>
      <c r="AH234" s="70" t="str">
        <f t="shared" si="382"/>
        <v>Chronic</v>
      </c>
      <c r="AI234" s="70"/>
      <c r="AJ234" s="69">
        <f>VLOOKUP(SUM(Z234,AC234),Tables!$J$5:$K$12,2,FALSE)</f>
        <v>2</v>
      </c>
      <c r="AK234" s="69" t="str">
        <f t="shared" si="383"/>
        <v>Reject</v>
      </c>
      <c r="AN234" s="92"/>
      <c r="AQ234" s="92"/>
      <c r="AU234" s="73" t="s">
        <v>77</v>
      </c>
      <c r="BE234" s="73" t="s">
        <v>77</v>
      </c>
    </row>
    <row r="235" spans="1:74" s="85" customFormat="1" ht="14.25" customHeight="1" thickTop="1" thickBot="1" x14ac:dyDescent="0.25">
      <c r="A235" s="55">
        <v>2014</v>
      </c>
      <c r="B235" s="55" t="s">
        <v>417</v>
      </c>
      <c r="C235" s="56"/>
      <c r="D235" s="55" t="s">
        <v>60</v>
      </c>
      <c r="E235" s="57" t="s">
        <v>104</v>
      </c>
      <c r="F235" s="55" t="s">
        <v>84</v>
      </c>
      <c r="G235" s="55" t="s">
        <v>79</v>
      </c>
      <c r="H235" s="55" t="s">
        <v>64</v>
      </c>
      <c r="I235" s="55" t="s">
        <v>65</v>
      </c>
      <c r="J235" s="55" t="s">
        <v>94</v>
      </c>
      <c r="K235" s="68"/>
      <c r="L235" s="56" t="s">
        <v>95</v>
      </c>
      <c r="M235" s="55" t="s">
        <v>96</v>
      </c>
      <c r="N235" s="55" t="s">
        <v>95</v>
      </c>
      <c r="O235" s="55" t="s">
        <v>70</v>
      </c>
      <c r="P235" s="55">
        <v>4</v>
      </c>
      <c r="Q235" s="55" t="s">
        <v>71</v>
      </c>
      <c r="R235" s="55" t="s">
        <v>72</v>
      </c>
      <c r="S235" s="68"/>
      <c r="T235" s="58">
        <v>12.54</v>
      </c>
      <c r="U235" s="55" t="s">
        <v>97</v>
      </c>
      <c r="V235" s="55" t="s">
        <v>74</v>
      </c>
      <c r="W235" s="55">
        <f t="shared" si="376"/>
        <v>12540</v>
      </c>
      <c r="X235" s="68"/>
      <c r="Y235" s="55" t="str">
        <f t="shared" si="377"/>
        <v>EC50</v>
      </c>
      <c r="Z235" s="55">
        <f>VLOOKUP(Y235,Tables!$C$5:$D$23,2,FALSE)</f>
        <v>5</v>
      </c>
      <c r="AA235" s="55">
        <f t="shared" si="384"/>
        <v>2508</v>
      </c>
      <c r="AB235" s="55" t="str">
        <f t="shared" si="378"/>
        <v>Chronic</v>
      </c>
      <c r="AC235" s="55">
        <f>VLOOKUP(AB235,Tables!$C$27:$D$28,2,FALSE)</f>
        <v>1</v>
      </c>
      <c r="AD235" s="55">
        <f t="shared" si="379"/>
        <v>2508</v>
      </c>
      <c r="AE235" s="68"/>
      <c r="AF235" s="69" t="str">
        <f t="shared" si="380"/>
        <v>Selenastrum capricornutum</v>
      </c>
      <c r="AG235" s="69" t="str">
        <f t="shared" si="381"/>
        <v>EC50</v>
      </c>
      <c r="AH235" s="70" t="str">
        <f t="shared" si="382"/>
        <v>Chronic</v>
      </c>
      <c r="AI235" s="70"/>
      <c r="AJ235" s="69">
        <f>VLOOKUP(SUM(Z235,AC235),Tables!$J$5:$K$12,2,FALSE)</f>
        <v>2</v>
      </c>
      <c r="AK235" s="69" t="str">
        <f t="shared" si="383"/>
        <v>Reject</v>
      </c>
      <c r="AL235" s="69"/>
      <c r="AN235" s="92"/>
      <c r="AQ235" s="92"/>
      <c r="AU235" s="73" t="s">
        <v>77</v>
      </c>
      <c r="BE235" s="73" t="s">
        <v>77</v>
      </c>
    </row>
    <row r="236" spans="1:74" s="85" customFormat="1" ht="14.25" customHeight="1" thickTop="1" thickBot="1" x14ac:dyDescent="0.25">
      <c r="A236" s="55">
        <v>13719</v>
      </c>
      <c r="B236" s="55" t="s">
        <v>418</v>
      </c>
      <c r="C236" s="56"/>
      <c r="D236" s="55" t="s">
        <v>60</v>
      </c>
      <c r="E236" s="57" t="s">
        <v>104</v>
      </c>
      <c r="F236" s="55" t="s">
        <v>84</v>
      </c>
      <c r="G236" s="55" t="s">
        <v>79</v>
      </c>
      <c r="H236" s="55" t="s">
        <v>64</v>
      </c>
      <c r="I236" s="55" t="s">
        <v>65</v>
      </c>
      <c r="J236" s="55" t="s">
        <v>94</v>
      </c>
      <c r="K236" s="68"/>
      <c r="L236" s="56" t="s">
        <v>95</v>
      </c>
      <c r="M236" s="55" t="s">
        <v>96</v>
      </c>
      <c r="N236" s="55" t="s">
        <v>95</v>
      </c>
      <c r="O236" s="55" t="s">
        <v>103</v>
      </c>
      <c r="P236" s="55">
        <v>5</v>
      </c>
      <c r="Q236" s="55" t="s">
        <v>71</v>
      </c>
      <c r="R236" s="55" t="s">
        <v>72</v>
      </c>
      <c r="S236" s="68"/>
      <c r="T236" s="58">
        <v>10</v>
      </c>
      <c r="U236" s="55" t="s">
        <v>97</v>
      </c>
      <c r="V236" s="55" t="s">
        <v>74</v>
      </c>
      <c r="W236" s="55">
        <f t="shared" si="376"/>
        <v>10000</v>
      </c>
      <c r="X236" s="68"/>
      <c r="Y236" s="55" t="str">
        <f t="shared" si="377"/>
        <v>NOEL</v>
      </c>
      <c r="Z236" s="55">
        <f>VLOOKUP(Y236,Tables!$C$5:$D$23,2,FALSE)</f>
        <v>1</v>
      </c>
      <c r="AA236" s="55">
        <f t="shared" ref="AA236" si="385">W236/Z236</f>
        <v>10000</v>
      </c>
      <c r="AB236" s="55" t="str">
        <f t="shared" si="378"/>
        <v>Chronic</v>
      </c>
      <c r="AC236" s="55">
        <f>VLOOKUP(AB236,Tables!$C$27:$D$28,2,FALSE)</f>
        <v>1</v>
      </c>
      <c r="AD236" s="55">
        <f t="shared" ref="AD236" si="386">AA236/AC236</f>
        <v>10000</v>
      </c>
      <c r="AE236" s="68"/>
      <c r="AF236" s="69" t="str">
        <f t="shared" si="380"/>
        <v>Selenastrum capricornutum</v>
      </c>
      <c r="AG236" s="69" t="str">
        <f t="shared" ref="AG236" si="387">Y236</f>
        <v>NOEL</v>
      </c>
      <c r="AH236" s="70" t="str">
        <f t="shared" si="382"/>
        <v>Chronic</v>
      </c>
      <c r="AI236" s="70"/>
      <c r="AJ236" s="69">
        <f>VLOOKUP(SUM(Z236,AC236),Tables!$J$5:$K$12,2,FALSE)</f>
        <v>1</v>
      </c>
      <c r="AK236" s="69" t="str">
        <f t="shared" si="383"/>
        <v>YES!!!</v>
      </c>
      <c r="AL236" s="69" t="str">
        <f>N236</f>
        <v>Biomass yield, growth rate, area under the growth curve</v>
      </c>
      <c r="AM236" s="85" t="s">
        <v>137</v>
      </c>
      <c r="AN236" s="71">
        <f>P236</f>
        <v>5</v>
      </c>
      <c r="AO236" s="85" t="s">
        <v>138</v>
      </c>
      <c r="AQ236" s="72">
        <f>AD236</f>
        <v>10000</v>
      </c>
      <c r="AR236" s="69">
        <f>GEOMEAN(AQ236)</f>
        <v>10000</v>
      </c>
      <c r="AS236" s="69">
        <f>MIN(AR236)</f>
        <v>10000</v>
      </c>
      <c r="AT236" s="69">
        <f>MIN(AS233:AS236)</f>
        <v>10000</v>
      </c>
      <c r="AU236" s="73" t="s">
        <v>77</v>
      </c>
      <c r="AX236" s="69" t="str">
        <f>H236</f>
        <v>Microalgae</v>
      </c>
      <c r="AY236" s="69" t="str">
        <f>E236</f>
        <v>Selenastrum capricornutum</v>
      </c>
      <c r="AZ236" s="69" t="str">
        <f>F236</f>
        <v>Chlorophyta</v>
      </c>
      <c r="BA236" s="69" t="str">
        <f>G236</f>
        <v>Chlorophyceae</v>
      </c>
      <c r="BB236" s="69" t="str">
        <f>I236</f>
        <v>Phototroph</v>
      </c>
      <c r="BC236" s="69">
        <f>AJ236</f>
        <v>1</v>
      </c>
      <c r="BD236" s="69">
        <f>AT236</f>
        <v>10000</v>
      </c>
      <c r="BE236" s="73" t="s">
        <v>77</v>
      </c>
    </row>
    <row r="237" spans="1:74" s="81" customFormat="1" ht="14.25" customHeight="1" thickTop="1" thickBot="1" x14ac:dyDescent="0.25">
      <c r="A237" s="55">
        <v>13719</v>
      </c>
      <c r="B237" s="55" t="s">
        <v>418</v>
      </c>
      <c r="C237" s="56"/>
      <c r="D237" s="55" t="s">
        <v>60</v>
      </c>
      <c r="E237" s="57" t="s">
        <v>104</v>
      </c>
      <c r="F237" s="55" t="s">
        <v>84</v>
      </c>
      <c r="G237" s="55" t="s">
        <v>79</v>
      </c>
      <c r="H237" s="55" t="s">
        <v>64</v>
      </c>
      <c r="I237" s="55" t="s">
        <v>65</v>
      </c>
      <c r="J237" s="55" t="s">
        <v>94</v>
      </c>
      <c r="K237" s="68"/>
      <c r="L237" s="56" t="s">
        <v>95</v>
      </c>
      <c r="M237" s="55" t="s">
        <v>96</v>
      </c>
      <c r="N237" s="55" t="s">
        <v>95</v>
      </c>
      <c r="O237" s="55" t="s">
        <v>70</v>
      </c>
      <c r="P237" s="55">
        <v>5</v>
      </c>
      <c r="Q237" s="55" t="s">
        <v>71</v>
      </c>
      <c r="R237" s="55" t="s">
        <v>72</v>
      </c>
      <c r="S237" s="68"/>
      <c r="T237" s="58">
        <v>14</v>
      </c>
      <c r="U237" s="55" t="s">
        <v>97</v>
      </c>
      <c r="V237" s="55" t="s">
        <v>74</v>
      </c>
      <c r="W237" s="55">
        <f t="shared" si="376"/>
        <v>14000</v>
      </c>
      <c r="X237" s="68"/>
      <c r="Y237" s="55" t="str">
        <f t="shared" si="377"/>
        <v>EC50</v>
      </c>
      <c r="Z237" s="55">
        <f>VLOOKUP(Y237,Tables!$C$5:$D$23,2,FALSE)</f>
        <v>5</v>
      </c>
      <c r="AA237" s="55">
        <f t="shared" si="384"/>
        <v>2800</v>
      </c>
      <c r="AB237" s="55" t="str">
        <f t="shared" si="378"/>
        <v>Chronic</v>
      </c>
      <c r="AC237" s="55">
        <f>VLOOKUP(AB237,Tables!$C$27:$D$28,2,FALSE)</f>
        <v>1</v>
      </c>
      <c r="AD237" s="55">
        <f t="shared" si="379"/>
        <v>2800</v>
      </c>
      <c r="AE237" s="68"/>
      <c r="AF237" s="69" t="str">
        <f t="shared" si="380"/>
        <v>Selenastrum capricornutum</v>
      </c>
      <c r="AG237" s="69" t="str">
        <f t="shared" si="381"/>
        <v>EC50</v>
      </c>
      <c r="AH237" s="70" t="str">
        <f t="shared" si="382"/>
        <v>Chronic</v>
      </c>
      <c r="AI237" s="70"/>
      <c r="AJ237" s="69">
        <f>VLOOKUP(SUM(Z237,AC237),Tables!$J$5:$K$12,2,FALSE)</f>
        <v>2</v>
      </c>
      <c r="AK237" s="69" t="str">
        <f t="shared" si="383"/>
        <v>Reject</v>
      </c>
      <c r="AL237" s="85"/>
      <c r="AM237" s="85"/>
      <c r="AN237" s="92"/>
      <c r="AO237" s="85"/>
      <c r="AP237" s="85"/>
      <c r="AQ237" s="92"/>
      <c r="AR237" s="85"/>
      <c r="AS237" s="85"/>
      <c r="AT237" s="85"/>
      <c r="AU237" s="73" t="s">
        <v>77</v>
      </c>
      <c r="AV237" s="85"/>
      <c r="AW237" s="85"/>
      <c r="AX237" s="85"/>
      <c r="AY237" s="85"/>
      <c r="AZ237" s="85"/>
      <c r="BA237" s="85"/>
      <c r="BB237" s="85"/>
      <c r="BC237" s="85"/>
      <c r="BD237" s="85"/>
      <c r="BE237" s="73" t="s">
        <v>77</v>
      </c>
      <c r="BF237" s="85"/>
      <c r="BG237" s="85"/>
      <c r="BH237" s="85"/>
      <c r="BI237" s="85"/>
      <c r="BJ237" s="85"/>
      <c r="BK237" s="85"/>
      <c r="BL237" s="85"/>
      <c r="BM237" s="85"/>
      <c r="BN237" s="85"/>
      <c r="BO237" s="85"/>
    </row>
    <row r="238" spans="1:74" s="85" customFormat="1" ht="14.25" customHeight="1" thickTop="1" thickBot="1" x14ac:dyDescent="0.25">
      <c r="A238" s="76"/>
      <c r="B238" s="76"/>
      <c r="C238" s="77"/>
      <c r="D238" s="78"/>
      <c r="E238" s="79"/>
      <c r="F238" s="78"/>
      <c r="G238" s="78"/>
      <c r="H238" s="76"/>
      <c r="I238" s="76"/>
      <c r="J238" s="76"/>
      <c r="K238" s="68"/>
      <c r="L238" s="77"/>
      <c r="M238" s="76"/>
      <c r="N238" s="76"/>
      <c r="O238" s="76"/>
      <c r="P238" s="76"/>
      <c r="Q238" s="76"/>
      <c r="R238" s="76"/>
      <c r="S238" s="68"/>
      <c r="T238" s="76"/>
      <c r="U238" s="76"/>
      <c r="V238" s="76"/>
      <c r="W238" s="76"/>
      <c r="X238" s="68"/>
      <c r="Y238" s="68"/>
      <c r="Z238" s="68"/>
      <c r="AA238" s="68"/>
      <c r="AB238" s="68"/>
      <c r="AC238" s="68"/>
      <c r="AD238" s="68"/>
      <c r="AE238" s="68"/>
      <c r="AF238" s="93"/>
      <c r="AG238" s="80"/>
      <c r="AH238" s="80"/>
      <c r="AI238" s="80"/>
      <c r="AJ238" s="80"/>
      <c r="AK238" s="80"/>
      <c r="AL238" s="80"/>
      <c r="AM238" s="80"/>
      <c r="AN238" s="68"/>
      <c r="AO238" s="80"/>
      <c r="AP238" s="80"/>
      <c r="AQ238" s="68"/>
      <c r="AR238" s="80"/>
      <c r="AS238" s="80"/>
      <c r="AT238" s="80"/>
      <c r="AU238" s="80"/>
      <c r="AV238" s="81"/>
      <c r="AW238" s="81"/>
      <c r="AX238" s="82"/>
      <c r="AY238" s="80"/>
      <c r="AZ238" s="80"/>
      <c r="BA238" s="80"/>
      <c r="BB238" s="80"/>
      <c r="BC238" s="80"/>
      <c r="BD238" s="83"/>
      <c r="BE238" s="80"/>
      <c r="BP238" s="69"/>
      <c r="BQ238" s="69"/>
      <c r="BR238" s="69"/>
      <c r="BS238" s="69"/>
      <c r="BT238" s="69"/>
      <c r="BU238" s="69"/>
      <c r="BV238" s="69"/>
    </row>
    <row r="239" spans="1:74" s="81" customFormat="1" ht="14.25" customHeight="1" thickTop="1" thickBot="1" x14ac:dyDescent="0.25">
      <c r="A239" s="55" t="s">
        <v>419</v>
      </c>
      <c r="B239" s="55" t="s">
        <v>420</v>
      </c>
      <c r="C239" s="56"/>
      <c r="D239" s="55" t="s">
        <v>60</v>
      </c>
      <c r="E239" s="57" t="s">
        <v>421</v>
      </c>
      <c r="F239" s="55" t="s">
        <v>84</v>
      </c>
      <c r="G239" s="55" t="s">
        <v>79</v>
      </c>
      <c r="H239" s="55" t="s">
        <v>64</v>
      </c>
      <c r="I239" s="55" t="s">
        <v>65</v>
      </c>
      <c r="J239" s="55" t="s">
        <v>308</v>
      </c>
      <c r="K239" s="68"/>
      <c r="L239" s="56" t="s">
        <v>176</v>
      </c>
      <c r="M239" s="55" t="s">
        <v>68</v>
      </c>
      <c r="N239" s="55" t="s">
        <v>177</v>
      </c>
      <c r="O239" s="55" t="s">
        <v>70</v>
      </c>
      <c r="P239" s="55">
        <v>96</v>
      </c>
      <c r="Q239" s="55" t="s">
        <v>119</v>
      </c>
      <c r="R239" s="55" t="s">
        <v>72</v>
      </c>
      <c r="S239" s="68"/>
      <c r="T239" s="55">
        <v>55.858499999999999</v>
      </c>
      <c r="U239" s="55" t="s">
        <v>73</v>
      </c>
      <c r="V239" s="55" t="s">
        <v>74</v>
      </c>
      <c r="W239" s="55">
        <f>T239*V239</f>
        <v>55858.5</v>
      </c>
      <c r="X239" s="68"/>
      <c r="Y239" s="55" t="str">
        <f>O239</f>
        <v>EC50</v>
      </c>
      <c r="Z239" s="55">
        <f>VLOOKUP(Y239,Tables!$C$5:$D$23,2,FALSE)</f>
        <v>5</v>
      </c>
      <c r="AA239" s="55">
        <f t="shared" ref="AA239:AA241" si="388">W239/Z239</f>
        <v>11171.7</v>
      </c>
      <c r="AB239" s="55" t="str">
        <f>R239</f>
        <v>Chronic</v>
      </c>
      <c r="AC239" s="55">
        <f>VLOOKUP(AB239,Tables!$C$27:$D$28,2,FALSE)</f>
        <v>1</v>
      </c>
      <c r="AD239" s="55">
        <f t="shared" ref="AD239:AD241" si="389">AA239/AC239</f>
        <v>11171.7</v>
      </c>
      <c r="AE239" s="68"/>
      <c r="AF239" s="70" t="str">
        <f>E239</f>
        <v>Scenedesmus obliquus</v>
      </c>
      <c r="AG239" s="69" t="str">
        <f t="shared" ref="AG239:AG241" si="390">Y239</f>
        <v>EC50</v>
      </c>
      <c r="AH239" s="70" t="str">
        <f>R239</f>
        <v>Chronic</v>
      </c>
      <c r="AI239" s="70"/>
      <c r="AJ239" s="69">
        <f>VLOOKUP(SUM(Z239,AC239),Tables!$J$5:$K$12,2,FALSE)</f>
        <v>2</v>
      </c>
      <c r="AK239" s="69" t="str">
        <f>IF(AJ239=MIN($AJ$239:$AJ$244),"YES!!!","Reject")</f>
        <v>Reject</v>
      </c>
      <c r="AL239" s="69"/>
      <c r="AM239" s="85"/>
      <c r="AN239" s="71"/>
      <c r="AO239" s="85"/>
      <c r="AP239" s="85"/>
      <c r="AQ239" s="72"/>
      <c r="AR239" s="69"/>
      <c r="AS239" s="69"/>
      <c r="AT239" s="69"/>
      <c r="AU239" s="73" t="s">
        <v>77</v>
      </c>
      <c r="AV239" s="85"/>
      <c r="AW239" s="85"/>
      <c r="AX239" s="69"/>
      <c r="AY239" s="69"/>
      <c r="AZ239" s="69"/>
      <c r="BA239" s="69"/>
      <c r="BB239" s="69"/>
      <c r="BC239" s="69"/>
      <c r="BD239" s="69"/>
      <c r="BE239" s="73" t="s">
        <v>77</v>
      </c>
      <c r="BF239" s="85"/>
      <c r="BG239" s="85"/>
      <c r="BH239" s="85"/>
      <c r="BI239" s="85"/>
      <c r="BJ239" s="85"/>
      <c r="BK239" s="85"/>
      <c r="BL239" s="85"/>
      <c r="BM239" s="85"/>
      <c r="BN239" s="85"/>
      <c r="BO239" s="85"/>
    </row>
    <row r="240" spans="1:74" s="85" customFormat="1" ht="14.25" customHeight="1" thickTop="1" thickBot="1" x14ac:dyDescent="0.25">
      <c r="A240" s="55" t="s">
        <v>173</v>
      </c>
      <c r="B240" s="55" t="s">
        <v>422</v>
      </c>
      <c r="C240" s="56"/>
      <c r="D240" s="55" t="s">
        <v>60</v>
      </c>
      <c r="E240" s="57" t="s">
        <v>105</v>
      </c>
      <c r="F240" s="55" t="s">
        <v>84</v>
      </c>
      <c r="G240" s="55" t="s">
        <v>79</v>
      </c>
      <c r="H240" s="55" t="s">
        <v>64</v>
      </c>
      <c r="I240" s="55" t="s">
        <v>65</v>
      </c>
      <c r="J240" s="55" t="s">
        <v>175</v>
      </c>
      <c r="K240" s="68"/>
      <c r="L240" s="56" t="s">
        <v>176</v>
      </c>
      <c r="M240" s="55" t="s">
        <v>68</v>
      </c>
      <c r="N240" s="55" t="s">
        <v>177</v>
      </c>
      <c r="O240" s="55" t="s">
        <v>70</v>
      </c>
      <c r="P240" s="58">
        <v>72</v>
      </c>
      <c r="Q240" s="55" t="s">
        <v>119</v>
      </c>
      <c r="R240" s="55" t="s">
        <v>72</v>
      </c>
      <c r="S240" s="68"/>
      <c r="T240" s="58">
        <v>24.5</v>
      </c>
      <c r="U240" s="55" t="s">
        <v>73</v>
      </c>
      <c r="V240" s="55" t="s">
        <v>74</v>
      </c>
      <c r="W240" s="55">
        <f>T240*V240</f>
        <v>24500</v>
      </c>
      <c r="X240" s="68"/>
      <c r="Y240" s="55" t="str">
        <f>O240</f>
        <v>EC50</v>
      </c>
      <c r="Z240" s="55">
        <f>VLOOKUP(Y240,Tables!$C$5:$D$23,2,FALSE)</f>
        <v>5</v>
      </c>
      <c r="AA240" s="55">
        <f t="shared" si="388"/>
        <v>4900</v>
      </c>
      <c r="AB240" s="55" t="str">
        <f>R240</f>
        <v>Chronic</v>
      </c>
      <c r="AC240" s="55">
        <f>VLOOKUP(AB240,Tables!$C$27:$D$28,2,FALSE)</f>
        <v>1</v>
      </c>
      <c r="AD240" s="55">
        <f t="shared" si="389"/>
        <v>4900</v>
      </c>
      <c r="AE240" s="68"/>
      <c r="AF240" s="69" t="str">
        <f>E240</f>
        <v>Scenedesmus acutus</v>
      </c>
      <c r="AG240" s="69" t="str">
        <f t="shared" si="390"/>
        <v>EC50</v>
      </c>
      <c r="AH240" s="70" t="str">
        <f>R240</f>
        <v>Chronic</v>
      </c>
      <c r="AI240" s="70"/>
      <c r="AJ240" s="69">
        <f>VLOOKUP(SUM(Z240,AC240),Tables!$J$5:$K$12,2,FALSE)</f>
        <v>2</v>
      </c>
      <c r="AK240" s="69" t="str">
        <f t="shared" ref="AK240:AK244" si="391">IF(AJ240=MIN($AJ$239:$AJ$244),"YES!!!","Reject")</f>
        <v>Reject</v>
      </c>
      <c r="AL240" s="69"/>
      <c r="AN240" s="71"/>
      <c r="AQ240" s="72"/>
      <c r="AR240" s="69"/>
      <c r="AU240" s="73" t="s">
        <v>77</v>
      </c>
      <c r="BE240" s="73" t="s">
        <v>77</v>
      </c>
    </row>
    <row r="241" spans="1:74" s="85" customFormat="1" ht="14.25" customHeight="1" thickTop="1" thickBot="1" x14ac:dyDescent="0.25">
      <c r="A241" s="55" t="s">
        <v>173</v>
      </c>
      <c r="B241" s="55" t="s">
        <v>423</v>
      </c>
      <c r="C241" s="56"/>
      <c r="D241" s="55" t="s">
        <v>60</v>
      </c>
      <c r="E241" s="57" t="s">
        <v>105</v>
      </c>
      <c r="F241" s="55" t="s">
        <v>84</v>
      </c>
      <c r="G241" s="55" t="s">
        <v>79</v>
      </c>
      <c r="H241" s="55" t="s">
        <v>64</v>
      </c>
      <c r="I241" s="55" t="s">
        <v>65</v>
      </c>
      <c r="J241" s="55" t="s">
        <v>175</v>
      </c>
      <c r="K241" s="68"/>
      <c r="L241" s="56" t="s">
        <v>176</v>
      </c>
      <c r="M241" s="55" t="s">
        <v>68</v>
      </c>
      <c r="N241" s="55" t="s">
        <v>177</v>
      </c>
      <c r="O241" s="55" t="s">
        <v>131</v>
      </c>
      <c r="P241" s="58">
        <v>72</v>
      </c>
      <c r="Q241" s="55" t="s">
        <v>119</v>
      </c>
      <c r="R241" s="55" t="s">
        <v>72</v>
      </c>
      <c r="S241" s="68"/>
      <c r="T241" s="58">
        <v>0.1</v>
      </c>
      <c r="U241" s="55" t="s">
        <v>73</v>
      </c>
      <c r="V241" s="55" t="s">
        <v>74</v>
      </c>
      <c r="W241" s="55">
        <f>T241*V241</f>
        <v>100</v>
      </c>
      <c r="X241" s="68"/>
      <c r="Y241" s="55" t="str">
        <f>O241</f>
        <v>LOEC</v>
      </c>
      <c r="Z241" s="55">
        <f>VLOOKUP(Y241,Tables!$C$5:$D$23,2,FALSE)</f>
        <v>2.5</v>
      </c>
      <c r="AA241" s="55">
        <f t="shared" si="388"/>
        <v>40</v>
      </c>
      <c r="AB241" s="55" t="str">
        <f>R241</f>
        <v>Chronic</v>
      </c>
      <c r="AC241" s="55">
        <f>VLOOKUP(AB241,Tables!$C$27:$D$28,2,FALSE)</f>
        <v>1</v>
      </c>
      <c r="AD241" s="55">
        <f t="shared" si="389"/>
        <v>40</v>
      </c>
      <c r="AE241" s="68"/>
      <c r="AF241" s="69" t="str">
        <f>E241</f>
        <v>Scenedesmus acutus</v>
      </c>
      <c r="AG241" s="69" t="str">
        <f t="shared" si="390"/>
        <v>LOEC</v>
      </c>
      <c r="AH241" s="70" t="str">
        <f>R241</f>
        <v>Chronic</v>
      </c>
      <c r="AI241" s="70"/>
      <c r="AJ241" s="69">
        <f>VLOOKUP(SUM(Z241,AC241),Tables!$J$5:$K$12,2,FALSE)</f>
        <v>2</v>
      </c>
      <c r="AK241" s="69" t="str">
        <f t="shared" si="391"/>
        <v>Reject</v>
      </c>
      <c r="AL241" s="69"/>
      <c r="AN241" s="71"/>
      <c r="AQ241" s="72"/>
      <c r="AU241" s="73" t="s">
        <v>77</v>
      </c>
      <c r="BE241" s="73" t="s">
        <v>77</v>
      </c>
      <c r="BP241" s="69"/>
      <c r="BQ241" s="69"/>
      <c r="BR241" s="69"/>
      <c r="BS241" s="69"/>
      <c r="BT241" s="69"/>
      <c r="BU241" s="69"/>
      <c r="BV241" s="69"/>
    </row>
    <row r="242" spans="1:74" s="85" customFormat="1" ht="14.25" customHeight="1" thickTop="1" thickBot="1" x14ac:dyDescent="0.25">
      <c r="A242" s="55"/>
      <c r="B242" s="59" t="s">
        <v>424</v>
      </c>
      <c r="C242" s="56"/>
      <c r="D242" s="55" t="s">
        <v>60</v>
      </c>
      <c r="E242" s="57" t="s">
        <v>105</v>
      </c>
      <c r="F242" s="55" t="s">
        <v>84</v>
      </c>
      <c r="G242" s="55" t="s">
        <v>79</v>
      </c>
      <c r="H242" s="55" t="s">
        <v>64</v>
      </c>
      <c r="I242" s="55" t="s">
        <v>65</v>
      </c>
      <c r="J242" s="55" t="s">
        <v>308</v>
      </c>
      <c r="K242" s="68"/>
      <c r="L242" s="56" t="s">
        <v>425</v>
      </c>
      <c r="M242" s="55" t="s">
        <v>68</v>
      </c>
      <c r="N242" s="55" t="s">
        <v>426</v>
      </c>
      <c r="O242" s="64" t="s">
        <v>128</v>
      </c>
      <c r="P242" s="55">
        <v>96</v>
      </c>
      <c r="Q242" s="55" t="s">
        <v>119</v>
      </c>
      <c r="R242" s="55" t="s">
        <v>72</v>
      </c>
      <c r="S242" s="68"/>
      <c r="T242" s="58">
        <v>2</v>
      </c>
      <c r="U242" s="55" t="s">
        <v>73</v>
      </c>
      <c r="V242" s="55" t="s">
        <v>74</v>
      </c>
      <c r="W242" s="55">
        <f t="shared" ref="W242:W244" si="392">T242*V242</f>
        <v>2000</v>
      </c>
      <c r="X242" s="68"/>
      <c r="Y242" s="55" t="str">
        <f t="shared" ref="Y242:Y244" si="393">O242</f>
        <v>NOEC</v>
      </c>
      <c r="Z242" s="55">
        <f>VLOOKUP(Y242,Tables!$C$5:$D$23,2,FALSE)</f>
        <v>1</v>
      </c>
      <c r="AA242" s="55">
        <f t="shared" ref="AA242:AA244" si="394">W242/Z242</f>
        <v>2000</v>
      </c>
      <c r="AB242" s="55" t="str">
        <f t="shared" ref="AB242:AB244" si="395">R242</f>
        <v>Chronic</v>
      </c>
      <c r="AC242" s="55">
        <f>VLOOKUP(AB242,Tables!$C$27:$D$28,2,FALSE)</f>
        <v>1</v>
      </c>
      <c r="AD242" s="55">
        <f t="shared" ref="AD242:AD244" si="396">AA242/AC242</f>
        <v>2000</v>
      </c>
      <c r="AE242" s="68"/>
      <c r="AF242" s="69" t="str">
        <f t="shared" ref="AF242:AF244" si="397">E242</f>
        <v>Scenedesmus acutus</v>
      </c>
      <c r="AG242" s="69" t="str">
        <f t="shared" ref="AG242:AG244" si="398">Y242</f>
        <v>NOEC</v>
      </c>
      <c r="AH242" s="70" t="str">
        <f t="shared" ref="AH242:AH244" si="399">R242</f>
        <v>Chronic</v>
      </c>
      <c r="AI242" s="70"/>
      <c r="AJ242" s="69">
        <f>VLOOKUP(SUM(Z242,AC242),Tables!$J$5:$K$12,2,FALSE)</f>
        <v>1</v>
      </c>
      <c r="AK242" s="69" t="str">
        <f t="shared" si="391"/>
        <v>YES!!!</v>
      </c>
      <c r="AL242" s="69" t="str">
        <f>N242</f>
        <v>Chl-a</v>
      </c>
      <c r="AM242" s="85" t="s">
        <v>75</v>
      </c>
      <c r="AN242" s="72">
        <f>P242</f>
        <v>96</v>
      </c>
      <c r="AO242" s="85" t="s">
        <v>76</v>
      </c>
      <c r="AQ242" s="72">
        <f>AD242</f>
        <v>2000</v>
      </c>
      <c r="AR242" s="69">
        <f>GEOMEAN(AQ242)</f>
        <v>2000</v>
      </c>
      <c r="AS242" s="69">
        <f>MIN(AR242)</f>
        <v>2000</v>
      </c>
      <c r="AT242" s="69">
        <f>MIN(AS242)</f>
        <v>2000</v>
      </c>
      <c r="AU242" s="73" t="s">
        <v>77</v>
      </c>
      <c r="AX242" s="69" t="str">
        <f>H242</f>
        <v>Microalgae</v>
      </c>
      <c r="AY242" s="69" t="str">
        <f>E242</f>
        <v>Scenedesmus acutus</v>
      </c>
      <c r="AZ242" s="69" t="str">
        <f>F242</f>
        <v>Chlorophyta</v>
      </c>
      <c r="BA242" s="69" t="str">
        <f>G242</f>
        <v>Chlorophyceae</v>
      </c>
      <c r="BB242" s="69" t="str">
        <f>I242</f>
        <v>Phototroph</v>
      </c>
      <c r="BC242" s="69">
        <f>AJ242</f>
        <v>1</v>
      </c>
      <c r="BD242" s="69">
        <f>AT242</f>
        <v>2000</v>
      </c>
      <c r="BE242" s="73" t="s">
        <v>77</v>
      </c>
    </row>
    <row r="243" spans="1:74" s="85" customFormat="1" ht="14.25" customHeight="1" thickTop="1" thickBot="1" x14ac:dyDescent="0.25">
      <c r="A243" s="55"/>
      <c r="B243" s="59" t="s">
        <v>427</v>
      </c>
      <c r="C243" s="56"/>
      <c r="D243" s="55" t="s">
        <v>60</v>
      </c>
      <c r="E243" s="57" t="s">
        <v>105</v>
      </c>
      <c r="F243" s="55" t="s">
        <v>84</v>
      </c>
      <c r="G243" s="55" t="s">
        <v>79</v>
      </c>
      <c r="H243" s="55" t="s">
        <v>64</v>
      </c>
      <c r="I243" s="55" t="s">
        <v>65</v>
      </c>
      <c r="J243" s="55" t="s">
        <v>308</v>
      </c>
      <c r="K243" s="68"/>
      <c r="L243" s="56" t="s">
        <v>425</v>
      </c>
      <c r="M243" s="55" t="s">
        <v>68</v>
      </c>
      <c r="N243" s="55" t="s">
        <v>426</v>
      </c>
      <c r="O243" s="64" t="s">
        <v>131</v>
      </c>
      <c r="P243" s="55">
        <v>96</v>
      </c>
      <c r="Q243" s="55" t="s">
        <v>119</v>
      </c>
      <c r="R243" s="55" t="s">
        <v>72</v>
      </c>
      <c r="S243" s="68"/>
      <c r="T243" s="58">
        <v>4</v>
      </c>
      <c r="U243" s="55" t="s">
        <v>73</v>
      </c>
      <c r="V243" s="55" t="s">
        <v>74</v>
      </c>
      <c r="W243" s="55">
        <f t="shared" si="392"/>
        <v>4000</v>
      </c>
      <c r="X243" s="68"/>
      <c r="Y243" s="55" t="str">
        <f t="shared" si="393"/>
        <v>LOEC</v>
      </c>
      <c r="Z243" s="55">
        <f>VLOOKUP(Y243,Tables!$C$5:$D$23,2,FALSE)</f>
        <v>2.5</v>
      </c>
      <c r="AA243" s="55">
        <f t="shared" si="394"/>
        <v>1600</v>
      </c>
      <c r="AB243" s="55" t="str">
        <f t="shared" si="395"/>
        <v>Chronic</v>
      </c>
      <c r="AC243" s="55">
        <f>VLOOKUP(AB243,Tables!$C$27:$D$28,2,FALSE)</f>
        <v>1</v>
      </c>
      <c r="AD243" s="55">
        <f t="shared" si="396"/>
        <v>1600</v>
      </c>
      <c r="AE243" s="68"/>
      <c r="AF243" s="69" t="str">
        <f t="shared" si="397"/>
        <v>Scenedesmus acutus</v>
      </c>
      <c r="AG243" s="69" t="str">
        <f t="shared" si="398"/>
        <v>LOEC</v>
      </c>
      <c r="AH243" s="70" t="str">
        <f t="shared" si="399"/>
        <v>Chronic</v>
      </c>
      <c r="AI243" s="70"/>
      <c r="AJ243" s="69">
        <f>VLOOKUP(SUM(Z243,AC243),Tables!$J$5:$K$12,2,FALSE)</f>
        <v>2</v>
      </c>
      <c r="AK243" s="69" t="str">
        <f t="shared" si="391"/>
        <v>Reject</v>
      </c>
      <c r="AL243" s="69"/>
      <c r="AN243" s="71"/>
      <c r="AQ243" s="72"/>
      <c r="AU243" s="73" t="s">
        <v>77</v>
      </c>
      <c r="BE243" s="73" t="s">
        <v>77</v>
      </c>
    </row>
    <row r="244" spans="1:74" s="85" customFormat="1" ht="14.25" customHeight="1" thickTop="1" thickBot="1" x14ac:dyDescent="0.25">
      <c r="A244" s="55"/>
      <c r="B244" s="59" t="s">
        <v>428</v>
      </c>
      <c r="C244" s="56"/>
      <c r="D244" s="55" t="s">
        <v>60</v>
      </c>
      <c r="E244" s="57" t="s">
        <v>105</v>
      </c>
      <c r="F244" s="55" t="s">
        <v>84</v>
      </c>
      <c r="G244" s="55" t="s">
        <v>79</v>
      </c>
      <c r="H244" s="55" t="s">
        <v>64</v>
      </c>
      <c r="I244" s="55" t="s">
        <v>65</v>
      </c>
      <c r="J244" s="55" t="s">
        <v>308</v>
      </c>
      <c r="K244" s="68"/>
      <c r="L244" s="56" t="s">
        <v>425</v>
      </c>
      <c r="M244" s="55" t="s">
        <v>68</v>
      </c>
      <c r="N244" s="55" t="s">
        <v>426</v>
      </c>
      <c r="O244" s="64" t="s">
        <v>70</v>
      </c>
      <c r="P244" s="55">
        <v>96</v>
      </c>
      <c r="Q244" s="55" t="s">
        <v>119</v>
      </c>
      <c r="R244" s="55" t="s">
        <v>72</v>
      </c>
      <c r="S244" s="68"/>
      <c r="T244" s="58">
        <v>10.199999999999999</v>
      </c>
      <c r="U244" s="55" t="s">
        <v>73</v>
      </c>
      <c r="V244" s="55" t="s">
        <v>74</v>
      </c>
      <c r="W244" s="55">
        <f t="shared" si="392"/>
        <v>10200</v>
      </c>
      <c r="X244" s="68"/>
      <c r="Y244" s="55" t="str">
        <f t="shared" si="393"/>
        <v>EC50</v>
      </c>
      <c r="Z244" s="55">
        <f>VLOOKUP(Y244,Tables!$C$5:$D$23,2,FALSE)</f>
        <v>5</v>
      </c>
      <c r="AA244" s="55">
        <f t="shared" si="394"/>
        <v>2040</v>
      </c>
      <c r="AB244" s="55" t="str">
        <f t="shared" si="395"/>
        <v>Chronic</v>
      </c>
      <c r="AC244" s="55">
        <f>VLOOKUP(AB244,Tables!$C$27:$D$28,2,FALSE)</f>
        <v>1</v>
      </c>
      <c r="AD244" s="55">
        <f t="shared" si="396"/>
        <v>2040</v>
      </c>
      <c r="AE244" s="68"/>
      <c r="AF244" s="69" t="str">
        <f t="shared" si="397"/>
        <v>Scenedesmus acutus</v>
      </c>
      <c r="AG244" s="69" t="str">
        <f t="shared" si="398"/>
        <v>EC50</v>
      </c>
      <c r="AH244" s="70" t="str">
        <f t="shared" si="399"/>
        <v>Chronic</v>
      </c>
      <c r="AI244" s="70"/>
      <c r="AJ244" s="69">
        <f>VLOOKUP(SUM(Z244,AC244),Tables!$J$5:$K$12,2,FALSE)</f>
        <v>2</v>
      </c>
      <c r="AK244" s="69" t="str">
        <f t="shared" si="391"/>
        <v>Reject</v>
      </c>
      <c r="AL244" s="69"/>
      <c r="AN244" s="71"/>
      <c r="AQ244" s="72"/>
      <c r="AU244" s="73" t="s">
        <v>77</v>
      </c>
      <c r="BE244" s="73" t="s">
        <v>77</v>
      </c>
    </row>
    <row r="245" spans="1:74" s="85" customFormat="1" ht="14.25" customHeight="1" thickTop="1" thickBot="1" x14ac:dyDescent="0.25">
      <c r="A245" s="76"/>
      <c r="B245" s="76"/>
      <c r="C245" s="77"/>
      <c r="D245" s="78"/>
      <c r="E245" s="79"/>
      <c r="F245" s="78"/>
      <c r="G245" s="78"/>
      <c r="H245" s="76"/>
      <c r="I245" s="76"/>
      <c r="J245" s="76"/>
      <c r="K245" s="68"/>
      <c r="L245" s="77"/>
      <c r="M245" s="76"/>
      <c r="N245" s="76"/>
      <c r="O245" s="76"/>
      <c r="P245" s="76"/>
      <c r="Q245" s="76"/>
      <c r="R245" s="76"/>
      <c r="S245" s="68"/>
      <c r="T245" s="76"/>
      <c r="U245" s="76"/>
      <c r="V245" s="76"/>
      <c r="W245" s="76"/>
      <c r="X245" s="68"/>
      <c r="Y245" s="68"/>
      <c r="Z245" s="68"/>
      <c r="AA245" s="68"/>
      <c r="AB245" s="68"/>
      <c r="AC245" s="68"/>
      <c r="AD245" s="68"/>
      <c r="AE245" s="68"/>
      <c r="AF245" s="93"/>
      <c r="AG245" s="80"/>
      <c r="AH245" s="80"/>
      <c r="AI245" s="80"/>
      <c r="AJ245" s="80"/>
      <c r="AK245" s="80"/>
      <c r="AL245" s="80"/>
      <c r="AM245" s="80"/>
      <c r="AN245" s="68"/>
      <c r="AO245" s="80"/>
      <c r="AP245" s="80"/>
      <c r="AQ245" s="68"/>
      <c r="AR245" s="80"/>
      <c r="AS245" s="80"/>
      <c r="AT245" s="80"/>
      <c r="AU245" s="80"/>
      <c r="AV245" s="81"/>
      <c r="AW245" s="81"/>
      <c r="AX245" s="82"/>
      <c r="AY245" s="80"/>
      <c r="AZ245" s="80"/>
      <c r="BA245" s="80"/>
      <c r="BB245" s="80"/>
      <c r="BC245" s="80"/>
      <c r="BD245" s="83"/>
      <c r="BE245" s="80"/>
      <c r="BP245" s="81"/>
      <c r="BQ245" s="81"/>
      <c r="BR245" s="81"/>
      <c r="BS245" s="81"/>
      <c r="BT245" s="81"/>
      <c r="BU245" s="81"/>
      <c r="BV245" s="81"/>
    </row>
    <row r="246" spans="1:74" s="85" customFormat="1" ht="14.25" customHeight="1" thickTop="1" thickBot="1" x14ac:dyDescent="0.25">
      <c r="A246" s="55" t="s">
        <v>173</v>
      </c>
      <c r="B246" s="55" t="s">
        <v>429</v>
      </c>
      <c r="C246" s="56"/>
      <c r="D246" s="55" t="s">
        <v>60</v>
      </c>
      <c r="E246" s="57" t="s">
        <v>106</v>
      </c>
      <c r="F246" s="55" t="s">
        <v>84</v>
      </c>
      <c r="G246" s="55" t="s">
        <v>79</v>
      </c>
      <c r="H246" s="55" t="s">
        <v>64</v>
      </c>
      <c r="I246" s="55" t="s">
        <v>65</v>
      </c>
      <c r="J246" s="55" t="s">
        <v>175</v>
      </c>
      <c r="K246" s="68"/>
      <c r="L246" s="56" t="s">
        <v>176</v>
      </c>
      <c r="M246" s="55" t="s">
        <v>68</v>
      </c>
      <c r="N246" s="55" t="s">
        <v>177</v>
      </c>
      <c r="O246" s="55" t="s">
        <v>128</v>
      </c>
      <c r="P246" s="58">
        <v>72</v>
      </c>
      <c r="Q246" s="55" t="s">
        <v>119</v>
      </c>
      <c r="R246" s="55" t="s">
        <v>72</v>
      </c>
      <c r="S246" s="68"/>
      <c r="T246" s="58">
        <v>0.1</v>
      </c>
      <c r="U246" s="55" t="s">
        <v>73</v>
      </c>
      <c r="V246" s="55" t="s">
        <v>74</v>
      </c>
      <c r="W246" s="55">
        <f>T246*V246</f>
        <v>100</v>
      </c>
      <c r="X246" s="68"/>
      <c r="Y246" s="55" t="str">
        <f>O246</f>
        <v>NOEC</v>
      </c>
      <c r="Z246" s="55">
        <f>VLOOKUP(Y246,Tables!$C$5:$D$23,2,FALSE)</f>
        <v>1</v>
      </c>
      <c r="AA246" s="55">
        <f t="shared" ref="AA246:AA254" si="400">W246/Z246</f>
        <v>100</v>
      </c>
      <c r="AB246" s="55" t="str">
        <f>R246</f>
        <v>Chronic</v>
      </c>
      <c r="AC246" s="55">
        <f>VLOOKUP(AB246,Tables!$C$27:$D$28,2,FALSE)</f>
        <v>1</v>
      </c>
      <c r="AD246" s="55">
        <f t="shared" ref="AD246:AD254" si="401">AA246/AC246</f>
        <v>100</v>
      </c>
      <c r="AE246" s="68"/>
      <c r="AF246" s="69" t="str">
        <f>E246</f>
        <v>Scenedesmus subspicatus</v>
      </c>
      <c r="AG246" s="69" t="str">
        <f t="shared" ref="AG246:AG254" si="402">Y246</f>
        <v>NOEC</v>
      </c>
      <c r="AH246" s="70" t="str">
        <f>R246</f>
        <v>Chronic</v>
      </c>
      <c r="AI246" s="70"/>
      <c r="AJ246" s="69">
        <f>VLOOKUP(SUM(Z246,AC246),Tables!$J$5:$K$12,2,FALSE)</f>
        <v>1</v>
      </c>
      <c r="AK246" s="69" t="str">
        <f>IF(AJ246=MIN($AJ$246:$AJ$249),"YES!!!","Reject")</f>
        <v>YES!!!</v>
      </c>
      <c r="AL246" s="69" t="str">
        <f>N246</f>
        <v>Cell density</v>
      </c>
      <c r="AM246" s="85" t="s">
        <v>75</v>
      </c>
      <c r="AN246" s="71">
        <f>P246</f>
        <v>72</v>
      </c>
      <c r="AO246" s="85" t="s">
        <v>76</v>
      </c>
      <c r="AQ246" s="72">
        <f t="shared" ref="AQ246" si="403">AD246</f>
        <v>100</v>
      </c>
      <c r="AR246" s="69">
        <f>GEOMEAN(AQ246:AQ248)</f>
        <v>400</v>
      </c>
      <c r="AS246" s="69">
        <f>MIN(AR246:AR248)</f>
        <v>400</v>
      </c>
      <c r="AT246" s="69">
        <f>MIN(AS246:AS249)</f>
        <v>400</v>
      </c>
      <c r="AU246" s="73" t="s">
        <v>77</v>
      </c>
      <c r="AX246" s="69" t="str">
        <f>H246</f>
        <v>Microalgae</v>
      </c>
      <c r="AY246" s="69" t="str">
        <f>E246</f>
        <v>Scenedesmus subspicatus</v>
      </c>
      <c r="AZ246" s="69" t="str">
        <f>F246</f>
        <v>Chlorophyta</v>
      </c>
      <c r="BA246" s="69" t="str">
        <f>G246</f>
        <v>Chlorophyceae</v>
      </c>
      <c r="BB246" s="69" t="str">
        <f>I246</f>
        <v>Phototroph</v>
      </c>
      <c r="BC246" s="69">
        <f>AJ246</f>
        <v>1</v>
      </c>
      <c r="BD246" s="69">
        <f>AT246</f>
        <v>400</v>
      </c>
      <c r="BE246" s="73" t="s">
        <v>77</v>
      </c>
      <c r="BP246" s="69"/>
      <c r="BQ246" s="69"/>
      <c r="BR246" s="69"/>
      <c r="BS246" s="69"/>
      <c r="BT246" s="69"/>
      <c r="BU246" s="69"/>
      <c r="BV246" s="69"/>
    </row>
    <row r="247" spans="1:74" s="85" customFormat="1" ht="14.25" customHeight="1" thickTop="1" thickBot="1" x14ac:dyDescent="0.25">
      <c r="A247" s="55" t="s">
        <v>173</v>
      </c>
      <c r="B247" s="55" t="s">
        <v>430</v>
      </c>
      <c r="C247" s="56"/>
      <c r="D247" s="55" t="s">
        <v>60</v>
      </c>
      <c r="E247" s="57" t="s">
        <v>106</v>
      </c>
      <c r="F247" s="55" t="s">
        <v>84</v>
      </c>
      <c r="G247" s="55" t="s">
        <v>79</v>
      </c>
      <c r="H247" s="55" t="s">
        <v>64</v>
      </c>
      <c r="I247" s="55" t="s">
        <v>65</v>
      </c>
      <c r="J247" s="55" t="s">
        <v>175</v>
      </c>
      <c r="K247" s="68"/>
      <c r="L247" s="56" t="s">
        <v>176</v>
      </c>
      <c r="M247" s="55" t="s">
        <v>68</v>
      </c>
      <c r="N247" s="55" t="s">
        <v>177</v>
      </c>
      <c r="O247" s="55" t="s">
        <v>131</v>
      </c>
      <c r="P247" s="58">
        <v>72</v>
      </c>
      <c r="Q247" s="55" t="s">
        <v>119</v>
      </c>
      <c r="R247" s="55" t="s">
        <v>72</v>
      </c>
      <c r="S247" s="68"/>
      <c r="T247" s="58">
        <v>0.39</v>
      </c>
      <c r="U247" s="55" t="s">
        <v>73</v>
      </c>
      <c r="V247" s="55" t="s">
        <v>74</v>
      </c>
      <c r="W247" s="55">
        <f>T247*V247</f>
        <v>390</v>
      </c>
      <c r="X247" s="68"/>
      <c r="Y247" s="55" t="str">
        <f>O247</f>
        <v>LOEC</v>
      </c>
      <c r="Z247" s="55">
        <f>VLOOKUP(Y247,Tables!$C$5:$D$23,2,FALSE)</f>
        <v>2.5</v>
      </c>
      <c r="AA247" s="55">
        <f t="shared" si="400"/>
        <v>156</v>
      </c>
      <c r="AB247" s="55" t="str">
        <f>R247</f>
        <v>Chronic</v>
      </c>
      <c r="AC247" s="55">
        <f>VLOOKUP(AB247,Tables!$C$27:$D$28,2,FALSE)</f>
        <v>1</v>
      </c>
      <c r="AD247" s="55">
        <f t="shared" si="401"/>
        <v>156</v>
      </c>
      <c r="AE247" s="68"/>
      <c r="AF247" s="69" t="str">
        <f>E247</f>
        <v>Scenedesmus subspicatus</v>
      </c>
      <c r="AG247" s="69" t="str">
        <f t="shared" si="402"/>
        <v>LOEC</v>
      </c>
      <c r="AH247" s="70" t="str">
        <f>R247</f>
        <v>Chronic</v>
      </c>
      <c r="AI247" s="70"/>
      <c r="AJ247" s="69">
        <f>VLOOKUP(SUM(Z247,AC247),Tables!$J$5:$K$12,2,FALSE)</f>
        <v>2</v>
      </c>
      <c r="AK247" s="69" t="str">
        <f>IF(AJ247=MIN($AJ$246:$AJ$249),"YES!!!","Reject")</f>
        <v>Reject</v>
      </c>
      <c r="AN247" s="92"/>
      <c r="AQ247" s="92"/>
      <c r="AU247" s="73" t="s">
        <v>77</v>
      </c>
      <c r="BE247" s="73" t="s">
        <v>77</v>
      </c>
    </row>
    <row r="248" spans="1:74" s="85" customFormat="1" ht="14.25" customHeight="1" thickTop="1" thickBot="1" x14ac:dyDescent="0.25">
      <c r="A248" s="55" t="s">
        <v>173</v>
      </c>
      <c r="B248" s="55" t="s">
        <v>431</v>
      </c>
      <c r="C248" s="56"/>
      <c r="D248" s="55" t="s">
        <v>60</v>
      </c>
      <c r="E248" s="57" t="s">
        <v>106</v>
      </c>
      <c r="F248" s="55" t="s">
        <v>84</v>
      </c>
      <c r="G248" s="55" t="s">
        <v>79</v>
      </c>
      <c r="H248" s="55" t="s">
        <v>64</v>
      </c>
      <c r="I248" s="55" t="s">
        <v>65</v>
      </c>
      <c r="J248" s="55" t="s">
        <v>175</v>
      </c>
      <c r="K248" s="68"/>
      <c r="L248" s="56" t="s">
        <v>176</v>
      </c>
      <c r="M248" s="55" t="s">
        <v>68</v>
      </c>
      <c r="N248" s="55" t="s">
        <v>177</v>
      </c>
      <c r="O248" s="55" t="s">
        <v>185</v>
      </c>
      <c r="P248" s="58">
        <v>72</v>
      </c>
      <c r="Q248" s="55" t="s">
        <v>119</v>
      </c>
      <c r="R248" s="55" t="s">
        <v>72</v>
      </c>
      <c r="S248" s="68"/>
      <c r="T248" s="58">
        <v>1.6</v>
      </c>
      <c r="U248" s="55" t="s">
        <v>73</v>
      </c>
      <c r="V248" s="55" t="s">
        <v>74</v>
      </c>
      <c r="W248" s="55">
        <f>T248*V248</f>
        <v>1600</v>
      </c>
      <c r="X248" s="68"/>
      <c r="Y248" s="55" t="str">
        <f>O248</f>
        <v>EC10</v>
      </c>
      <c r="Z248" s="55">
        <f>VLOOKUP(Y248,Tables!$C$5:$D$23,2,FALSE)</f>
        <v>1</v>
      </c>
      <c r="AA248" s="55">
        <f t="shared" si="400"/>
        <v>1600</v>
      </c>
      <c r="AB248" s="55" t="str">
        <f>R248</f>
        <v>Chronic</v>
      </c>
      <c r="AC248" s="55">
        <f>VLOOKUP(AB248,Tables!$C$27:$D$28,2,FALSE)</f>
        <v>1</v>
      </c>
      <c r="AD248" s="55">
        <f t="shared" si="401"/>
        <v>1600</v>
      </c>
      <c r="AE248" s="68"/>
      <c r="AF248" s="69" t="str">
        <f>E248</f>
        <v>Scenedesmus subspicatus</v>
      </c>
      <c r="AG248" s="69" t="str">
        <f t="shared" si="402"/>
        <v>EC10</v>
      </c>
      <c r="AH248" s="70" t="str">
        <f>R248</f>
        <v>Chronic</v>
      </c>
      <c r="AI248" s="70"/>
      <c r="AJ248" s="69">
        <f>VLOOKUP(SUM(Z248,AC248),Tables!$J$5:$K$12,2,FALSE)</f>
        <v>1</v>
      </c>
      <c r="AK248" s="69" t="str">
        <f>IF(AJ248=MIN($AJ$246:$AJ$249),"YES!!!","Reject")</f>
        <v>YES!!!</v>
      </c>
      <c r="AL248" s="69" t="str">
        <f>N248</f>
        <v>Cell density</v>
      </c>
      <c r="AM248" s="85" t="s">
        <v>75</v>
      </c>
      <c r="AN248" s="71">
        <f>P248</f>
        <v>72</v>
      </c>
      <c r="AO248" s="85" t="s">
        <v>76</v>
      </c>
      <c r="AQ248" s="72">
        <f t="shared" ref="AQ248" si="404">AD248</f>
        <v>1600</v>
      </c>
      <c r="AU248" s="73" t="s">
        <v>77</v>
      </c>
      <c r="BE248" s="73" t="s">
        <v>77</v>
      </c>
    </row>
    <row r="249" spans="1:74" s="85" customFormat="1" ht="14.25" customHeight="1" thickTop="1" thickBot="1" x14ac:dyDescent="0.25">
      <c r="A249" s="55" t="s">
        <v>173</v>
      </c>
      <c r="B249" s="55" t="s">
        <v>432</v>
      </c>
      <c r="C249" s="56"/>
      <c r="D249" s="55" t="s">
        <v>60</v>
      </c>
      <c r="E249" s="57" t="s">
        <v>106</v>
      </c>
      <c r="F249" s="55" t="s">
        <v>84</v>
      </c>
      <c r="G249" s="55" t="s">
        <v>79</v>
      </c>
      <c r="H249" s="55" t="s">
        <v>64</v>
      </c>
      <c r="I249" s="55" t="s">
        <v>65</v>
      </c>
      <c r="J249" s="55" t="s">
        <v>175</v>
      </c>
      <c r="K249" s="68"/>
      <c r="L249" s="56" t="s">
        <v>176</v>
      </c>
      <c r="M249" s="55" t="s">
        <v>68</v>
      </c>
      <c r="N249" s="55" t="s">
        <v>177</v>
      </c>
      <c r="O249" s="55" t="s">
        <v>70</v>
      </c>
      <c r="P249" s="58">
        <v>72</v>
      </c>
      <c r="Q249" s="55" t="s">
        <v>119</v>
      </c>
      <c r="R249" s="55" t="s">
        <v>72</v>
      </c>
      <c r="S249" s="68"/>
      <c r="T249" s="58">
        <v>26</v>
      </c>
      <c r="U249" s="55" t="s">
        <v>73</v>
      </c>
      <c r="V249" s="55" t="s">
        <v>74</v>
      </c>
      <c r="W249" s="55">
        <f>T249*V249</f>
        <v>26000</v>
      </c>
      <c r="X249" s="68"/>
      <c r="Y249" s="55" t="str">
        <f>O249</f>
        <v>EC50</v>
      </c>
      <c r="Z249" s="55">
        <f>VLOOKUP(Y249,Tables!$C$5:$D$23,2,FALSE)</f>
        <v>5</v>
      </c>
      <c r="AA249" s="55">
        <f t="shared" si="400"/>
        <v>5200</v>
      </c>
      <c r="AB249" s="55" t="str">
        <f>R249</f>
        <v>Chronic</v>
      </c>
      <c r="AC249" s="55">
        <f>VLOOKUP(AB249,Tables!$C$27:$D$28,2,FALSE)</f>
        <v>1</v>
      </c>
      <c r="AD249" s="55">
        <f t="shared" si="401"/>
        <v>5200</v>
      </c>
      <c r="AE249" s="68"/>
      <c r="AF249" s="69" t="str">
        <f>E249</f>
        <v>Scenedesmus subspicatus</v>
      </c>
      <c r="AG249" s="69" t="str">
        <f t="shared" si="402"/>
        <v>EC50</v>
      </c>
      <c r="AH249" s="70" t="str">
        <f>R249</f>
        <v>Chronic</v>
      </c>
      <c r="AI249" s="70"/>
      <c r="AJ249" s="69">
        <f>VLOOKUP(SUM(Z249,AC249),Tables!$J$5:$K$12,2,FALSE)</f>
        <v>2</v>
      </c>
      <c r="AK249" s="69" t="str">
        <f>IF(AJ249=MIN($AJ$246:$AJ$249),"YES!!!","Reject")</f>
        <v>Reject</v>
      </c>
      <c r="AN249" s="92"/>
      <c r="AQ249" s="92"/>
      <c r="AU249" s="73" t="s">
        <v>77</v>
      </c>
      <c r="BE249" s="73" t="s">
        <v>77</v>
      </c>
    </row>
    <row r="250" spans="1:74" s="85" customFormat="1" ht="14.25" customHeight="1" thickTop="1" thickBot="1" x14ac:dyDescent="0.25">
      <c r="A250" s="76"/>
      <c r="B250" s="76"/>
      <c r="C250" s="77"/>
      <c r="D250" s="78"/>
      <c r="E250" s="79"/>
      <c r="F250" s="78"/>
      <c r="G250" s="78"/>
      <c r="H250" s="76"/>
      <c r="I250" s="76"/>
      <c r="J250" s="76"/>
      <c r="K250" s="68"/>
      <c r="L250" s="77"/>
      <c r="M250" s="76"/>
      <c r="N250" s="76"/>
      <c r="O250" s="76"/>
      <c r="P250" s="76"/>
      <c r="Q250" s="76"/>
      <c r="R250" s="76"/>
      <c r="S250" s="68"/>
      <c r="T250" s="76"/>
      <c r="U250" s="76"/>
      <c r="V250" s="76"/>
      <c r="W250" s="76"/>
      <c r="X250" s="68"/>
      <c r="Y250" s="68"/>
      <c r="Z250" s="68"/>
      <c r="AA250" s="76"/>
      <c r="AB250" s="68"/>
      <c r="AC250" s="68"/>
      <c r="AD250" s="76"/>
      <c r="AE250" s="68"/>
      <c r="AF250" s="80"/>
      <c r="AG250" s="80"/>
      <c r="AH250" s="78"/>
      <c r="AI250" s="78"/>
      <c r="AJ250" s="80"/>
      <c r="AK250" s="80"/>
      <c r="AL250" s="80"/>
      <c r="AM250" s="80"/>
      <c r="AN250" s="68"/>
      <c r="AO250" s="80"/>
      <c r="AP250" s="80"/>
      <c r="AQ250" s="68"/>
      <c r="AR250" s="80"/>
      <c r="AS250" s="80"/>
      <c r="AT250" s="80"/>
      <c r="AU250" s="80"/>
      <c r="AV250" s="81"/>
      <c r="AW250" s="81"/>
      <c r="AX250" s="82"/>
      <c r="AY250" s="80"/>
      <c r="AZ250" s="80"/>
      <c r="BA250" s="80"/>
      <c r="BB250" s="80"/>
      <c r="BC250" s="80"/>
      <c r="BD250" s="83"/>
      <c r="BE250" s="80"/>
    </row>
    <row r="251" spans="1:74" s="85" customFormat="1" ht="14.25" customHeight="1" thickTop="1" thickBot="1" x14ac:dyDescent="0.25">
      <c r="A251" s="55">
        <v>920</v>
      </c>
      <c r="B251" s="55" t="s">
        <v>433</v>
      </c>
      <c r="C251" s="99"/>
      <c r="D251" s="55" t="s">
        <v>60</v>
      </c>
      <c r="E251" s="57" t="s">
        <v>144</v>
      </c>
      <c r="F251" s="55" t="s">
        <v>84</v>
      </c>
      <c r="G251" s="55" t="s">
        <v>79</v>
      </c>
      <c r="H251" s="55" t="s">
        <v>64</v>
      </c>
      <c r="I251" s="55" t="s">
        <v>65</v>
      </c>
      <c r="J251" s="55" t="s">
        <v>175</v>
      </c>
      <c r="K251" s="68"/>
      <c r="L251" s="56" t="s">
        <v>434</v>
      </c>
      <c r="M251" s="55" t="s">
        <v>68</v>
      </c>
      <c r="N251" s="55" t="s">
        <v>435</v>
      </c>
      <c r="O251" s="55" t="s">
        <v>70</v>
      </c>
      <c r="P251" s="55">
        <v>72</v>
      </c>
      <c r="Q251" s="55" t="s">
        <v>119</v>
      </c>
      <c r="R251" s="55" t="s">
        <v>72</v>
      </c>
      <c r="S251" s="68"/>
      <c r="T251" s="55">
        <v>43361</v>
      </c>
      <c r="U251" s="55" t="s">
        <v>121</v>
      </c>
      <c r="V251" s="55" t="s">
        <v>122</v>
      </c>
      <c r="W251" s="55">
        <f>T251*V251</f>
        <v>43361</v>
      </c>
      <c r="X251" s="68"/>
      <c r="Y251" s="55" t="str">
        <f>O251</f>
        <v>EC50</v>
      </c>
      <c r="Z251" s="55">
        <f>VLOOKUP(Y251,Tables!$C$5:$D$23,2,FALSE)</f>
        <v>5</v>
      </c>
      <c r="AA251" s="55">
        <f t="shared" ref="AA251" si="405">W251/Z251</f>
        <v>8672.2000000000007</v>
      </c>
      <c r="AB251" s="55" t="str">
        <f>R251</f>
        <v>Chronic</v>
      </c>
      <c r="AC251" s="55">
        <f>VLOOKUP(AB251,Tables!$C$27:$D$28,2,FALSE)</f>
        <v>1</v>
      </c>
      <c r="AD251" s="55">
        <f t="shared" ref="AD251" si="406">AA251/AC251</f>
        <v>8672.2000000000007</v>
      </c>
      <c r="AE251" s="68"/>
      <c r="AF251" s="69" t="str">
        <f>E251</f>
        <v>Scenedesmus vacuolatus</v>
      </c>
      <c r="AG251" s="70" t="str">
        <f>Y251</f>
        <v>EC50</v>
      </c>
      <c r="AH251" s="70" t="str">
        <f>R251</f>
        <v>Chronic</v>
      </c>
      <c r="AI251" s="70"/>
      <c r="AJ251" s="69">
        <f>VLOOKUP(SUM(Z251,AC251),Tables!$J$5:$K$12,2,FALSE)</f>
        <v>2</v>
      </c>
      <c r="AK251" s="69" t="str">
        <f>IF(AJ251=MIN($AJ$251),"YES!!!","Reject")</f>
        <v>YES!!!</v>
      </c>
      <c r="AL251" s="69" t="str">
        <f>N251</f>
        <v>Cell counts</v>
      </c>
      <c r="AM251" s="85" t="s">
        <v>75</v>
      </c>
      <c r="AN251" s="71">
        <f>P251</f>
        <v>72</v>
      </c>
      <c r="AO251" s="85" t="s">
        <v>76</v>
      </c>
      <c r="AQ251" s="72">
        <f>AD251</f>
        <v>8672.2000000000007</v>
      </c>
      <c r="AR251" s="69">
        <f>GEOMEAN(AQ251)</f>
        <v>8672.2000000000007</v>
      </c>
      <c r="AS251" s="69">
        <f>MIN(AR251)</f>
        <v>8672.2000000000007</v>
      </c>
      <c r="AT251" s="69">
        <f>MIN(AS251)</f>
        <v>8672.2000000000007</v>
      </c>
      <c r="AU251" s="73" t="s">
        <v>77</v>
      </c>
      <c r="AX251" s="69" t="str">
        <f>H251</f>
        <v>Microalgae</v>
      </c>
      <c r="AY251" s="69" t="str">
        <f>E251</f>
        <v>Scenedesmus vacuolatus</v>
      </c>
      <c r="AZ251" s="69" t="str">
        <f>F251</f>
        <v>Chlorophyta</v>
      </c>
      <c r="BA251" s="69" t="str">
        <f>G251</f>
        <v>Chlorophyceae</v>
      </c>
      <c r="BB251" s="69" t="str">
        <f>I251</f>
        <v>Phototroph</v>
      </c>
      <c r="BC251" s="69">
        <f>AJ251</f>
        <v>2</v>
      </c>
      <c r="BD251" s="69">
        <f>AT251</f>
        <v>8672.2000000000007</v>
      </c>
      <c r="BE251" s="73" t="s">
        <v>77</v>
      </c>
      <c r="BP251" s="81"/>
      <c r="BQ251" s="81"/>
      <c r="BR251" s="81"/>
      <c r="BS251" s="81"/>
      <c r="BT251" s="81"/>
      <c r="BU251" s="81"/>
      <c r="BV251" s="81"/>
    </row>
    <row r="252" spans="1:74" s="85" customFormat="1" ht="14.25" customHeight="1" thickTop="1" thickBot="1" x14ac:dyDescent="0.25">
      <c r="A252" s="76"/>
      <c r="B252" s="76"/>
      <c r="C252" s="77"/>
      <c r="D252" s="78"/>
      <c r="E252" s="79"/>
      <c r="F252" s="78"/>
      <c r="G252" s="78"/>
      <c r="H252" s="76"/>
      <c r="I252" s="76"/>
      <c r="J252" s="76"/>
      <c r="K252" s="68"/>
      <c r="L252" s="77"/>
      <c r="M252" s="76"/>
      <c r="N252" s="76"/>
      <c r="O252" s="76"/>
      <c r="P252" s="76"/>
      <c r="Q252" s="76"/>
      <c r="R252" s="76"/>
      <c r="S252" s="68"/>
      <c r="T252" s="76"/>
      <c r="U252" s="76"/>
      <c r="V252" s="76"/>
      <c r="W252" s="76"/>
      <c r="X252" s="68"/>
      <c r="Y252" s="68"/>
      <c r="Z252" s="68"/>
      <c r="AA252" s="76"/>
      <c r="AB252" s="68"/>
      <c r="AC252" s="68"/>
      <c r="AD252" s="76"/>
      <c r="AE252" s="68"/>
      <c r="AF252" s="80"/>
      <c r="AG252" s="80"/>
      <c r="AH252" s="78"/>
      <c r="AI252" s="78"/>
      <c r="AJ252" s="80"/>
      <c r="AK252" s="80"/>
      <c r="AL252" s="80"/>
      <c r="AM252" s="80"/>
      <c r="AN252" s="68"/>
      <c r="AO252" s="80"/>
      <c r="AP252" s="80"/>
      <c r="AQ252" s="68"/>
      <c r="AR252" s="80"/>
      <c r="AS252" s="80"/>
      <c r="AT252" s="80"/>
      <c r="AU252" s="80"/>
      <c r="AV252" s="81"/>
      <c r="AW252" s="81"/>
      <c r="AX252" s="82"/>
      <c r="AY252" s="80"/>
      <c r="AZ252" s="80"/>
      <c r="BA252" s="80"/>
      <c r="BB252" s="80"/>
      <c r="BC252" s="80"/>
      <c r="BD252" s="94"/>
      <c r="BE252" s="80"/>
    </row>
    <row r="253" spans="1:74" s="85" customFormat="1" ht="14.25" customHeight="1" thickTop="1" thickBot="1" x14ac:dyDescent="0.25">
      <c r="A253" s="55" t="s">
        <v>58</v>
      </c>
      <c r="B253" s="55" t="s">
        <v>436</v>
      </c>
      <c r="C253" s="56"/>
      <c r="D253" s="55" t="s">
        <v>60</v>
      </c>
      <c r="E253" s="57" t="s">
        <v>147</v>
      </c>
      <c r="F253" s="55" t="s">
        <v>62</v>
      </c>
      <c r="G253" s="55" t="s">
        <v>63</v>
      </c>
      <c r="H253" s="55" t="s">
        <v>64</v>
      </c>
      <c r="I253" s="55" t="s">
        <v>65</v>
      </c>
      <c r="J253" s="55" t="s">
        <v>82</v>
      </c>
      <c r="K253" s="68"/>
      <c r="L253" s="56" t="s">
        <v>67</v>
      </c>
      <c r="M253" s="55" t="s">
        <v>68</v>
      </c>
      <c r="N253" s="55" t="s">
        <v>69</v>
      </c>
      <c r="O253" s="55" t="s">
        <v>70</v>
      </c>
      <c r="P253" s="55">
        <v>21</v>
      </c>
      <c r="Q253" s="55" t="s">
        <v>71</v>
      </c>
      <c r="R253" s="55" t="s">
        <v>72</v>
      </c>
      <c r="S253" s="68"/>
      <c r="T253" s="55">
        <v>33.1</v>
      </c>
      <c r="U253" s="55" t="s">
        <v>73</v>
      </c>
      <c r="V253" s="55" t="s">
        <v>74</v>
      </c>
      <c r="W253" s="55">
        <f t="shared" ref="W253:W254" si="407">T253*V253</f>
        <v>33100</v>
      </c>
      <c r="X253" s="68"/>
      <c r="Y253" s="55" t="str">
        <f t="shared" ref="Y253:Y254" si="408">O253</f>
        <v>EC50</v>
      </c>
      <c r="Z253" s="55">
        <f>VLOOKUP(Y253,Tables!$C$5:$D$23,2,FALSE)</f>
        <v>5</v>
      </c>
      <c r="AA253" s="55">
        <f t="shared" si="400"/>
        <v>6620</v>
      </c>
      <c r="AB253" s="55" t="str">
        <f t="shared" ref="AB253:AB254" si="409">R253</f>
        <v>Chronic</v>
      </c>
      <c r="AC253" s="55">
        <f>VLOOKUP(AB253,Tables!$C$27:$D$28,2,FALSE)</f>
        <v>1</v>
      </c>
      <c r="AD253" s="55">
        <f t="shared" si="401"/>
        <v>6620</v>
      </c>
      <c r="AE253" s="68"/>
      <c r="AF253" s="69" t="str">
        <f t="shared" ref="AF253:AF254" si="410">E253</f>
        <v>Spirulina platensis</v>
      </c>
      <c r="AG253" s="69" t="str">
        <f t="shared" si="402"/>
        <v>EC50</v>
      </c>
      <c r="AH253" s="70" t="str">
        <f t="shared" ref="AH253:AH254" si="411">R253</f>
        <v>Chronic</v>
      </c>
      <c r="AI253" s="70"/>
      <c r="AJ253" s="69">
        <f>VLOOKUP(SUM(Z253,AC253),Tables!$J$5:$K$12,2,FALSE)</f>
        <v>2</v>
      </c>
      <c r="AK253" s="69" t="str">
        <f>IF(AJ253=MIN($AJ$253:$AJ$254),"YES!!!","Reject")</f>
        <v>YES!!!</v>
      </c>
      <c r="AL253" s="69" t="str">
        <f t="shared" ref="AL253:AL254" si="412">N253</f>
        <v>Total chlorophyll</v>
      </c>
      <c r="AM253" s="85" t="s">
        <v>75</v>
      </c>
      <c r="AN253" s="71">
        <f t="shared" ref="AN253:AN254" si="413">P253</f>
        <v>21</v>
      </c>
      <c r="AO253" s="85" t="s">
        <v>76</v>
      </c>
      <c r="AQ253" s="72">
        <f>AD253</f>
        <v>6620</v>
      </c>
      <c r="AR253" s="69">
        <f>GEOMEAN(AQ253:AQ254)</f>
        <v>13364.415438020475</v>
      </c>
      <c r="AS253" s="69">
        <f>MIN(AR253:AR254)</f>
        <v>13364.415438020475</v>
      </c>
      <c r="AT253" s="69">
        <f>MIN(AS253:AS254)</f>
        <v>13364.415438020475</v>
      </c>
      <c r="AU253" s="73" t="s">
        <v>77</v>
      </c>
      <c r="AX253" s="69" t="str">
        <f>H253</f>
        <v>Microalgae</v>
      </c>
      <c r="AY253" s="69" t="str">
        <f>E253</f>
        <v>Spirulina platensis</v>
      </c>
      <c r="AZ253" s="69" t="str">
        <f>F253</f>
        <v>Cyanobacteria</v>
      </c>
      <c r="BA253" s="69" t="str">
        <f>G253</f>
        <v>Cyanophyceae</v>
      </c>
      <c r="BB253" s="69" t="str">
        <f>I253</f>
        <v>Phototroph</v>
      </c>
      <c r="BC253" s="69">
        <f>AJ253</f>
        <v>2</v>
      </c>
      <c r="BD253" s="69">
        <f>AT253</f>
        <v>13364.415438020475</v>
      </c>
      <c r="BE253" s="73" t="s">
        <v>77</v>
      </c>
    </row>
    <row r="254" spans="1:74" s="85" customFormat="1" ht="14.25" customHeight="1" thickTop="1" thickBot="1" x14ac:dyDescent="0.25">
      <c r="A254" s="55" t="s">
        <v>58</v>
      </c>
      <c r="B254" s="55" t="s">
        <v>437</v>
      </c>
      <c r="C254" s="56"/>
      <c r="D254" s="55" t="s">
        <v>60</v>
      </c>
      <c r="E254" s="57" t="s">
        <v>147</v>
      </c>
      <c r="F254" s="55" t="s">
        <v>62</v>
      </c>
      <c r="G254" s="55" t="s">
        <v>63</v>
      </c>
      <c r="H254" s="55" t="s">
        <v>64</v>
      </c>
      <c r="I254" s="55" t="s">
        <v>65</v>
      </c>
      <c r="J254" s="55" t="s">
        <v>82</v>
      </c>
      <c r="K254" s="68"/>
      <c r="L254" s="56" t="s">
        <v>67</v>
      </c>
      <c r="M254" s="55" t="s">
        <v>68</v>
      </c>
      <c r="N254" s="55" t="s">
        <v>69</v>
      </c>
      <c r="O254" s="55" t="s">
        <v>70</v>
      </c>
      <c r="P254" s="55">
        <v>21</v>
      </c>
      <c r="Q254" s="55" t="s">
        <v>71</v>
      </c>
      <c r="R254" s="55" t="s">
        <v>72</v>
      </c>
      <c r="S254" s="68"/>
      <c r="T254" s="55">
        <v>134.9</v>
      </c>
      <c r="U254" s="55" t="s">
        <v>73</v>
      </c>
      <c r="V254" s="55" t="s">
        <v>74</v>
      </c>
      <c r="W254" s="55">
        <f t="shared" si="407"/>
        <v>134900</v>
      </c>
      <c r="X254" s="68"/>
      <c r="Y254" s="55" t="str">
        <f t="shared" si="408"/>
        <v>EC50</v>
      </c>
      <c r="Z254" s="55">
        <f>VLOOKUP(Y254,Tables!$C$5:$D$23,2,FALSE)</f>
        <v>5</v>
      </c>
      <c r="AA254" s="55">
        <f t="shared" si="400"/>
        <v>26980</v>
      </c>
      <c r="AB254" s="55" t="str">
        <f t="shared" si="409"/>
        <v>Chronic</v>
      </c>
      <c r="AC254" s="55">
        <f>VLOOKUP(AB254,Tables!$C$27:$D$28,2,FALSE)</f>
        <v>1</v>
      </c>
      <c r="AD254" s="55">
        <f t="shared" si="401"/>
        <v>26980</v>
      </c>
      <c r="AE254" s="68"/>
      <c r="AF254" s="69" t="str">
        <f t="shared" si="410"/>
        <v>Spirulina platensis</v>
      </c>
      <c r="AG254" s="69" t="str">
        <f t="shared" si="402"/>
        <v>EC50</v>
      </c>
      <c r="AH254" s="70" t="str">
        <f t="shared" si="411"/>
        <v>Chronic</v>
      </c>
      <c r="AI254" s="70"/>
      <c r="AJ254" s="69">
        <f>VLOOKUP(SUM(Z254,AC254),Tables!$J$5:$K$12,2,FALSE)</f>
        <v>2</v>
      </c>
      <c r="AK254" s="69" t="str">
        <f>IF(AJ254=MIN($AJ$253:$AJ$254),"YES!!!","Reject")</f>
        <v>YES!!!</v>
      </c>
      <c r="AL254" s="69" t="str">
        <f t="shared" si="412"/>
        <v>Total chlorophyll</v>
      </c>
      <c r="AM254" s="85" t="s">
        <v>75</v>
      </c>
      <c r="AN254" s="71">
        <f t="shared" si="413"/>
        <v>21</v>
      </c>
      <c r="AO254" s="85" t="s">
        <v>76</v>
      </c>
      <c r="AQ254" s="72">
        <f>AD254</f>
        <v>26980</v>
      </c>
      <c r="AU254" s="73" t="s">
        <v>77</v>
      </c>
      <c r="BE254" s="73" t="s">
        <v>77</v>
      </c>
    </row>
    <row r="255" spans="1:74" s="85" customFormat="1" ht="14.25" customHeight="1" thickTop="1" thickBot="1" x14ac:dyDescent="0.25">
      <c r="A255" s="76"/>
      <c r="B255" s="76"/>
      <c r="C255" s="77"/>
      <c r="D255" s="78"/>
      <c r="E255" s="79"/>
      <c r="F255" s="78"/>
      <c r="G255" s="78"/>
      <c r="H255" s="76"/>
      <c r="I255" s="76"/>
      <c r="J255" s="76"/>
      <c r="K255" s="68"/>
      <c r="L255" s="77"/>
      <c r="M255" s="76"/>
      <c r="N255" s="76"/>
      <c r="O255" s="76"/>
      <c r="P255" s="76"/>
      <c r="Q255" s="76"/>
      <c r="R255" s="76"/>
      <c r="S255" s="68"/>
      <c r="T255" s="76"/>
      <c r="U255" s="76"/>
      <c r="V255" s="76"/>
      <c r="W255" s="76"/>
      <c r="X255" s="68"/>
      <c r="Y255" s="68"/>
      <c r="Z255" s="68"/>
      <c r="AA255" s="68"/>
      <c r="AB255" s="68"/>
      <c r="AC255" s="68"/>
      <c r="AD255" s="68"/>
      <c r="AE255" s="68"/>
      <c r="AF255" s="93"/>
      <c r="AG255" s="80"/>
      <c r="AH255" s="80"/>
      <c r="AI255" s="80"/>
      <c r="AJ255" s="80"/>
      <c r="AK255" s="80"/>
      <c r="AL255" s="80"/>
      <c r="AM255" s="80"/>
      <c r="AN255" s="68"/>
      <c r="AO255" s="80"/>
      <c r="AP255" s="80"/>
      <c r="AQ255" s="68"/>
      <c r="AR255" s="80"/>
      <c r="AS255" s="80"/>
      <c r="AT255" s="80"/>
      <c r="AU255" s="80"/>
      <c r="AV255" s="81"/>
      <c r="AW255" s="81"/>
      <c r="AX255" s="82"/>
      <c r="AY255" s="80"/>
      <c r="AZ255" s="80"/>
      <c r="BA255" s="80"/>
      <c r="BB255" s="80"/>
      <c r="BC255" s="80"/>
      <c r="BD255" s="83"/>
      <c r="BE255" s="80"/>
      <c r="BP255" s="81"/>
      <c r="BQ255" s="81"/>
      <c r="BR255" s="81"/>
      <c r="BS255" s="81"/>
      <c r="BT255" s="81"/>
      <c r="BU255" s="81"/>
      <c r="BV255" s="81"/>
    </row>
    <row r="256" spans="1:74" s="85" customFormat="1" ht="14.25" customHeight="1" thickTop="1" thickBot="1" x14ac:dyDescent="0.25">
      <c r="A256" s="55" t="s">
        <v>58</v>
      </c>
      <c r="B256" s="55" t="s">
        <v>438</v>
      </c>
      <c r="C256" s="56"/>
      <c r="D256" s="55" t="s">
        <v>60</v>
      </c>
      <c r="E256" s="57" t="s">
        <v>150</v>
      </c>
      <c r="F256" s="67" t="s">
        <v>62</v>
      </c>
      <c r="G256" s="55" t="s">
        <v>63</v>
      </c>
      <c r="H256" s="55" t="s">
        <v>64</v>
      </c>
      <c r="I256" s="55" t="s">
        <v>65</v>
      </c>
      <c r="J256" s="55" t="s">
        <v>66</v>
      </c>
      <c r="K256" s="68"/>
      <c r="L256" s="56" t="s">
        <v>67</v>
      </c>
      <c r="M256" s="55" t="s">
        <v>68</v>
      </c>
      <c r="N256" s="55" t="s">
        <v>69</v>
      </c>
      <c r="O256" s="55" t="s">
        <v>70</v>
      </c>
      <c r="P256" s="55">
        <v>21</v>
      </c>
      <c r="Q256" s="55" t="s">
        <v>71</v>
      </c>
      <c r="R256" s="55" t="s">
        <v>72</v>
      </c>
      <c r="S256" s="68"/>
      <c r="T256" s="55">
        <v>164.9</v>
      </c>
      <c r="U256" s="55" t="s">
        <v>73</v>
      </c>
      <c r="V256" s="55" t="s">
        <v>74</v>
      </c>
      <c r="W256" s="55">
        <f>T256*V256</f>
        <v>164900</v>
      </c>
      <c r="X256" s="68"/>
      <c r="Y256" s="55" t="str">
        <f>O256</f>
        <v>EC50</v>
      </c>
      <c r="Z256" s="55">
        <f>VLOOKUP(Y256,Tables!$C$5:$D$23,2,FALSE)</f>
        <v>5</v>
      </c>
      <c r="AA256" s="55">
        <f t="shared" ref="AA256:AA258" si="414">W256/Z256</f>
        <v>32980</v>
      </c>
      <c r="AB256" s="55" t="str">
        <f>R256</f>
        <v>Chronic</v>
      </c>
      <c r="AC256" s="55">
        <f>VLOOKUP(AB256,Tables!$C$27:$D$28,2,FALSE)</f>
        <v>1</v>
      </c>
      <c r="AD256" s="55">
        <f>AA256/AC256</f>
        <v>32980</v>
      </c>
      <c r="AE256" s="68"/>
      <c r="AF256" s="69" t="str">
        <f>E256</f>
        <v>Synechocystis aquatilis</v>
      </c>
      <c r="AG256" s="69" t="str">
        <f>Y256</f>
        <v>EC50</v>
      </c>
      <c r="AH256" s="70" t="str">
        <f>R256</f>
        <v>Chronic</v>
      </c>
      <c r="AI256" s="70"/>
      <c r="AJ256" s="69">
        <f>VLOOKUP(SUM(Z256,AC256),Tables!$J$5:$K$12,2,FALSE)</f>
        <v>2</v>
      </c>
      <c r="AK256" s="69" t="str">
        <f>IF(AJ256=MIN($AJ$256:$AJ$258),"YES!!!","Reject")</f>
        <v>YES!!!</v>
      </c>
      <c r="AL256" s="69" t="str">
        <f>N256</f>
        <v>Total chlorophyll</v>
      </c>
      <c r="AM256" s="85" t="s">
        <v>75</v>
      </c>
      <c r="AN256" s="71">
        <f>P256</f>
        <v>21</v>
      </c>
      <c r="AO256" s="85" t="s">
        <v>76</v>
      </c>
      <c r="AQ256" s="72">
        <f>AD256</f>
        <v>32980</v>
      </c>
      <c r="AR256" s="69">
        <f>GEOMEAN(AQ256:AQ258)</f>
        <v>30221.380587945667</v>
      </c>
      <c r="AS256" s="69">
        <f>MIN(AR256:AR258)</f>
        <v>30221.380587945667</v>
      </c>
      <c r="AT256" s="69">
        <f>MIN(AS256:AS258)</f>
        <v>30221.380587945667</v>
      </c>
      <c r="AU256" s="73" t="s">
        <v>77</v>
      </c>
      <c r="AX256" s="69" t="str">
        <f>H256</f>
        <v>Microalgae</v>
      </c>
      <c r="AY256" s="69" t="str">
        <f>E256</f>
        <v>Synechocystis aquatilis</v>
      </c>
      <c r="AZ256" s="69" t="str">
        <f>F256</f>
        <v>Cyanobacteria</v>
      </c>
      <c r="BA256" s="69" t="str">
        <f>G256</f>
        <v>Cyanophyceae</v>
      </c>
      <c r="BB256" s="69" t="str">
        <f>I256</f>
        <v>Phototroph</v>
      </c>
      <c r="BC256" s="69">
        <f>AJ256</f>
        <v>2</v>
      </c>
      <c r="BD256" s="69">
        <f>AT256</f>
        <v>30221.380587945667</v>
      </c>
      <c r="BE256" s="73" t="s">
        <v>77</v>
      </c>
      <c r="BP256" s="81"/>
      <c r="BQ256" s="81"/>
      <c r="BR256" s="81"/>
      <c r="BS256" s="81"/>
      <c r="BT256" s="81"/>
      <c r="BU256" s="81"/>
      <c r="BV256" s="81"/>
    </row>
    <row r="257" spans="1:74" s="85" customFormat="1" ht="14.25" customHeight="1" thickTop="1" thickBot="1" x14ac:dyDescent="0.25">
      <c r="A257" s="55" t="s">
        <v>58</v>
      </c>
      <c r="B257" s="55" t="s">
        <v>439</v>
      </c>
      <c r="C257" s="56"/>
      <c r="D257" s="55" t="s">
        <v>60</v>
      </c>
      <c r="E257" s="57" t="s">
        <v>150</v>
      </c>
      <c r="F257" s="67" t="s">
        <v>62</v>
      </c>
      <c r="G257" s="55" t="s">
        <v>63</v>
      </c>
      <c r="H257" s="55" t="s">
        <v>64</v>
      </c>
      <c r="I257" s="55" t="s">
        <v>65</v>
      </c>
      <c r="J257" s="55" t="s">
        <v>82</v>
      </c>
      <c r="K257" s="68"/>
      <c r="L257" s="56" t="s">
        <v>67</v>
      </c>
      <c r="M257" s="55" t="s">
        <v>68</v>
      </c>
      <c r="N257" s="55" t="s">
        <v>69</v>
      </c>
      <c r="O257" s="55" t="s">
        <v>70</v>
      </c>
      <c r="P257" s="55">
        <v>21</v>
      </c>
      <c r="Q257" s="55" t="s">
        <v>71</v>
      </c>
      <c r="R257" s="55" t="s">
        <v>72</v>
      </c>
      <c r="S257" s="68"/>
      <c r="T257" s="55">
        <v>89.8</v>
      </c>
      <c r="U257" s="55" t="s">
        <v>73</v>
      </c>
      <c r="V257" s="55" t="s">
        <v>74</v>
      </c>
      <c r="W257" s="55">
        <f t="shared" ref="W257:W258" si="415">T257*V257</f>
        <v>89800</v>
      </c>
      <c r="X257" s="68"/>
      <c r="Y257" s="55" t="str">
        <f t="shared" ref="Y257:Y258" si="416">O257</f>
        <v>EC50</v>
      </c>
      <c r="Z257" s="55">
        <f>VLOOKUP(Y257,Tables!$C$5:$D$23,2,FALSE)</f>
        <v>5</v>
      </c>
      <c r="AA257" s="55">
        <f t="shared" si="414"/>
        <v>17960</v>
      </c>
      <c r="AB257" s="55" t="str">
        <f t="shared" ref="AB257:AB258" si="417">R257</f>
        <v>Chronic</v>
      </c>
      <c r="AC257" s="55">
        <f>VLOOKUP(AB257,Tables!$C$27:$D$28,2,FALSE)</f>
        <v>1</v>
      </c>
      <c r="AD257" s="55">
        <f t="shared" ref="AD257:AD258" si="418">AA257/AC257</f>
        <v>17960</v>
      </c>
      <c r="AE257" s="68"/>
      <c r="AF257" s="69" t="str">
        <f t="shared" ref="AF257:AF258" si="419">E257</f>
        <v>Synechocystis aquatilis</v>
      </c>
      <c r="AG257" s="69" t="str">
        <f t="shared" ref="AG257:AG258" si="420">Y257</f>
        <v>EC50</v>
      </c>
      <c r="AH257" s="70" t="str">
        <f t="shared" ref="AH257:AH258" si="421">R257</f>
        <v>Chronic</v>
      </c>
      <c r="AI257" s="70"/>
      <c r="AJ257" s="69">
        <f>VLOOKUP(SUM(Z257,AC257),Tables!$J$5:$K$12,2,FALSE)</f>
        <v>2</v>
      </c>
      <c r="AK257" s="69" t="str">
        <f t="shared" ref="AK257:AK258" si="422">IF(AJ257=MIN($AJ$256:$AJ$258),"YES!!!","Reject")</f>
        <v>YES!!!</v>
      </c>
      <c r="AL257" s="69" t="str">
        <f t="shared" ref="AL257:AL258" si="423">N257</f>
        <v>Total chlorophyll</v>
      </c>
      <c r="AM257" s="85" t="s">
        <v>75</v>
      </c>
      <c r="AN257" s="71">
        <f t="shared" ref="AN257:AN258" si="424">P257</f>
        <v>21</v>
      </c>
      <c r="AO257" s="85" t="s">
        <v>76</v>
      </c>
      <c r="AQ257" s="72">
        <f>AD257</f>
        <v>17960</v>
      </c>
      <c r="AR257" s="69"/>
      <c r="AS257" s="69"/>
      <c r="AT257" s="69"/>
      <c r="AU257" s="73" t="s">
        <v>77</v>
      </c>
      <c r="AX257" s="70"/>
      <c r="AY257" s="69"/>
      <c r="AZ257" s="69"/>
      <c r="BA257" s="69"/>
      <c r="BB257" s="69"/>
      <c r="BC257" s="69"/>
      <c r="BD257" s="69"/>
      <c r="BE257" s="73" t="s">
        <v>77</v>
      </c>
    </row>
    <row r="258" spans="1:74" s="81" customFormat="1" ht="14.25" customHeight="1" thickTop="1" thickBot="1" x14ac:dyDescent="0.25">
      <c r="A258" s="55" t="s">
        <v>58</v>
      </c>
      <c r="B258" s="55" t="s">
        <v>440</v>
      </c>
      <c r="C258" s="56"/>
      <c r="D258" s="55" t="s">
        <v>60</v>
      </c>
      <c r="E258" s="57" t="s">
        <v>150</v>
      </c>
      <c r="F258" s="67" t="s">
        <v>62</v>
      </c>
      <c r="G258" s="55" t="s">
        <v>63</v>
      </c>
      <c r="H258" s="55" t="s">
        <v>64</v>
      </c>
      <c r="I258" s="55" t="s">
        <v>65</v>
      </c>
      <c r="J258" s="55" t="s">
        <v>82</v>
      </c>
      <c r="K258" s="68"/>
      <c r="L258" s="56" t="s">
        <v>67</v>
      </c>
      <c r="M258" s="55" t="s">
        <v>68</v>
      </c>
      <c r="N258" s="55" t="s">
        <v>69</v>
      </c>
      <c r="O258" s="55" t="s">
        <v>70</v>
      </c>
      <c r="P258" s="55">
        <v>21</v>
      </c>
      <c r="Q258" s="55" t="s">
        <v>71</v>
      </c>
      <c r="R258" s="55" t="s">
        <v>72</v>
      </c>
      <c r="S258" s="68"/>
      <c r="T258" s="55">
        <v>233</v>
      </c>
      <c r="U258" s="55" t="s">
        <v>73</v>
      </c>
      <c r="V258" s="55" t="s">
        <v>74</v>
      </c>
      <c r="W258" s="55">
        <f t="shared" si="415"/>
        <v>233000</v>
      </c>
      <c r="X258" s="68"/>
      <c r="Y258" s="55" t="str">
        <f t="shared" si="416"/>
        <v>EC50</v>
      </c>
      <c r="Z258" s="55">
        <f>VLOOKUP(Y258,Tables!$C$5:$D$23,2,FALSE)</f>
        <v>5</v>
      </c>
      <c r="AA258" s="55">
        <f t="shared" si="414"/>
        <v>46600</v>
      </c>
      <c r="AB258" s="55" t="str">
        <f t="shared" si="417"/>
        <v>Chronic</v>
      </c>
      <c r="AC258" s="55">
        <f>VLOOKUP(AB258,Tables!$C$27:$D$28,2,FALSE)</f>
        <v>1</v>
      </c>
      <c r="AD258" s="55">
        <f t="shared" si="418"/>
        <v>46600</v>
      </c>
      <c r="AE258" s="68"/>
      <c r="AF258" s="69" t="str">
        <f t="shared" si="419"/>
        <v>Synechocystis aquatilis</v>
      </c>
      <c r="AG258" s="69" t="str">
        <f t="shared" si="420"/>
        <v>EC50</v>
      </c>
      <c r="AH258" s="70" t="str">
        <f t="shared" si="421"/>
        <v>Chronic</v>
      </c>
      <c r="AI258" s="70"/>
      <c r="AJ258" s="69">
        <f>VLOOKUP(SUM(Z258,AC258),Tables!$J$5:$K$12,2,FALSE)</f>
        <v>2</v>
      </c>
      <c r="AK258" s="69" t="str">
        <f t="shared" si="422"/>
        <v>YES!!!</v>
      </c>
      <c r="AL258" s="69" t="str">
        <f t="shared" si="423"/>
        <v>Total chlorophyll</v>
      </c>
      <c r="AM258" s="85" t="s">
        <v>75</v>
      </c>
      <c r="AN258" s="71">
        <f t="shared" si="424"/>
        <v>21</v>
      </c>
      <c r="AO258" s="85" t="s">
        <v>76</v>
      </c>
      <c r="AP258" s="85"/>
      <c r="AQ258" s="72">
        <f>AD258</f>
        <v>46600</v>
      </c>
      <c r="AR258" s="69"/>
      <c r="AS258" s="69"/>
      <c r="AT258" s="69"/>
      <c r="AU258" s="73" t="s">
        <v>77</v>
      </c>
      <c r="AV258" s="85"/>
      <c r="AW258" s="85"/>
      <c r="AX258" s="70"/>
      <c r="AY258" s="69"/>
      <c r="AZ258" s="69"/>
      <c r="BA258" s="69"/>
      <c r="BB258" s="69"/>
      <c r="BC258" s="69"/>
      <c r="BD258" s="69"/>
      <c r="BE258" s="73" t="s">
        <v>77</v>
      </c>
      <c r="BF258" s="85"/>
      <c r="BG258" s="85"/>
      <c r="BH258" s="85"/>
      <c r="BI258" s="85"/>
      <c r="BJ258" s="85"/>
      <c r="BK258" s="85"/>
      <c r="BL258" s="85"/>
      <c r="BM258" s="85"/>
      <c r="BN258" s="85"/>
      <c r="BO258" s="85"/>
    </row>
    <row r="259" spans="1:74" s="85" customFormat="1" ht="14.25" customHeight="1" thickTop="1" thickBot="1" x14ac:dyDescent="0.25">
      <c r="A259" s="76"/>
      <c r="B259" s="76"/>
      <c r="C259" s="77"/>
      <c r="D259" s="78"/>
      <c r="E259" s="79"/>
      <c r="F259" s="78"/>
      <c r="G259" s="78"/>
      <c r="H259" s="76"/>
      <c r="I259" s="76"/>
      <c r="J259" s="76"/>
      <c r="K259" s="68"/>
      <c r="L259" s="77"/>
      <c r="M259" s="76"/>
      <c r="N259" s="76"/>
      <c r="O259" s="76"/>
      <c r="P259" s="76"/>
      <c r="Q259" s="76"/>
      <c r="R259" s="76"/>
      <c r="S259" s="68"/>
      <c r="T259" s="76"/>
      <c r="U259" s="76"/>
      <c r="V259" s="76"/>
      <c r="W259" s="76"/>
      <c r="X259" s="68"/>
      <c r="Y259" s="68"/>
      <c r="Z259" s="68"/>
      <c r="AA259" s="68"/>
      <c r="AB259" s="68"/>
      <c r="AC259" s="68"/>
      <c r="AD259" s="68"/>
      <c r="AE259" s="68"/>
      <c r="AF259" s="93"/>
      <c r="AG259" s="80"/>
      <c r="AH259" s="80"/>
      <c r="AI259" s="80"/>
      <c r="AJ259" s="80"/>
      <c r="AK259" s="80"/>
      <c r="AL259" s="80"/>
      <c r="AM259" s="80"/>
      <c r="AN259" s="68"/>
      <c r="AO259" s="80"/>
      <c r="AP259" s="80"/>
      <c r="AQ259" s="68"/>
      <c r="AR259" s="80"/>
      <c r="AS259" s="80"/>
      <c r="AT259" s="80"/>
      <c r="AU259" s="80"/>
      <c r="AV259" s="81"/>
      <c r="AW259" s="81"/>
      <c r="AX259" s="82"/>
      <c r="AY259" s="80"/>
      <c r="AZ259" s="80"/>
      <c r="BA259" s="80"/>
      <c r="BB259" s="80"/>
      <c r="BC259" s="80"/>
      <c r="BD259" s="83"/>
      <c r="BE259" s="80"/>
      <c r="BP259" s="70"/>
      <c r="BQ259" s="69"/>
      <c r="BR259" s="69"/>
      <c r="BS259" s="69"/>
      <c r="BT259" s="69"/>
      <c r="BU259" s="69"/>
      <c r="BV259" s="69"/>
    </row>
    <row r="260" spans="1:74" s="85" customFormat="1" ht="14.25" customHeight="1" thickTop="1" thickBot="1" x14ac:dyDescent="0.25">
      <c r="A260" s="55" t="s">
        <v>441</v>
      </c>
      <c r="B260" s="55" t="s">
        <v>442</v>
      </c>
      <c r="C260" s="56"/>
      <c r="D260" s="55" t="s">
        <v>60</v>
      </c>
      <c r="E260" s="57" t="s">
        <v>109</v>
      </c>
      <c r="F260" s="55" t="s">
        <v>84</v>
      </c>
      <c r="G260" s="55" t="s">
        <v>79</v>
      </c>
      <c r="H260" s="55" t="s">
        <v>64</v>
      </c>
      <c r="I260" s="55" t="s">
        <v>65</v>
      </c>
      <c r="J260" s="55" t="s">
        <v>443</v>
      </c>
      <c r="K260" s="68"/>
      <c r="L260" s="56" t="s">
        <v>203</v>
      </c>
      <c r="M260" s="55" t="s">
        <v>68</v>
      </c>
      <c r="N260" s="55" t="s">
        <v>177</v>
      </c>
      <c r="O260" s="55" t="s">
        <v>70</v>
      </c>
      <c r="P260" s="55">
        <v>96</v>
      </c>
      <c r="Q260" s="55" t="s">
        <v>119</v>
      </c>
      <c r="R260" s="55" t="s">
        <v>72</v>
      </c>
      <c r="S260" s="68"/>
      <c r="T260" s="55">
        <v>70500</v>
      </c>
      <c r="U260" s="55" t="s">
        <v>121</v>
      </c>
      <c r="V260" s="55" t="s">
        <v>122</v>
      </c>
      <c r="W260" s="55">
        <f>T260*V260</f>
        <v>70500</v>
      </c>
      <c r="X260" s="68"/>
      <c r="Y260" s="55" t="str">
        <f>O260</f>
        <v>EC50</v>
      </c>
      <c r="Z260" s="55">
        <f>VLOOKUP(Y260,Tables!$C$5:$D$23,2,FALSE)</f>
        <v>5</v>
      </c>
      <c r="AA260" s="55">
        <f t="shared" ref="AA260:AA263" si="425">W260/Z260</f>
        <v>14100</v>
      </c>
      <c r="AB260" s="55" t="str">
        <f>R260</f>
        <v>Chronic</v>
      </c>
      <c r="AC260" s="55">
        <f>VLOOKUP(AB260,Tables!$C$27:$D$28,2,FALSE)</f>
        <v>1</v>
      </c>
      <c r="AD260" s="55">
        <f>AA260/AC260</f>
        <v>14100</v>
      </c>
      <c r="AE260" s="68"/>
      <c r="AF260" s="69" t="str">
        <f>E260</f>
        <v>Scenedesmus quadricauda</v>
      </c>
      <c r="AG260" s="69" t="str">
        <f>Y260</f>
        <v>EC50</v>
      </c>
      <c r="AH260" s="70" t="str">
        <f>R260</f>
        <v>Chronic</v>
      </c>
      <c r="AI260" s="70"/>
      <c r="AJ260" s="69">
        <f>VLOOKUP(SUM(Z260,AC260),Tables!$J$5:$K$12,2,FALSE)</f>
        <v>2</v>
      </c>
      <c r="AK260" s="69" t="str">
        <f>IF(AJ260=MIN($AJ$260:$AJ$263),"YES!!!","Reject")</f>
        <v>Reject</v>
      </c>
      <c r="AL260" s="69"/>
      <c r="AN260" s="71"/>
      <c r="AQ260" s="72"/>
      <c r="AR260" s="69"/>
      <c r="AS260" s="69"/>
      <c r="AT260" s="69"/>
      <c r="AU260" s="73" t="s">
        <v>77</v>
      </c>
      <c r="AX260" s="69"/>
      <c r="AY260" s="69"/>
      <c r="AZ260" s="69"/>
      <c r="BA260" s="69"/>
      <c r="BB260" s="69"/>
      <c r="BC260" s="69"/>
      <c r="BD260" s="69"/>
      <c r="BE260" s="73" t="s">
        <v>77</v>
      </c>
      <c r="BP260" s="70"/>
      <c r="BQ260" s="69"/>
      <c r="BR260" s="69"/>
      <c r="BS260" s="69"/>
      <c r="BT260" s="69"/>
      <c r="BU260" s="69"/>
      <c r="BV260" s="69"/>
    </row>
    <row r="261" spans="1:74" s="85" customFormat="1" ht="14.25" customHeight="1" thickTop="1" thickBot="1" x14ac:dyDescent="0.25">
      <c r="A261" s="55"/>
      <c r="B261" s="59" t="s">
        <v>444</v>
      </c>
      <c r="C261" s="56"/>
      <c r="D261" s="55" t="s">
        <v>60</v>
      </c>
      <c r="E261" s="57" t="s">
        <v>109</v>
      </c>
      <c r="F261" s="55" t="s">
        <v>84</v>
      </c>
      <c r="G261" s="55" t="s">
        <v>79</v>
      </c>
      <c r="H261" s="55" t="s">
        <v>64</v>
      </c>
      <c r="I261" s="55" t="s">
        <v>65</v>
      </c>
      <c r="J261" s="55" t="s">
        <v>443</v>
      </c>
      <c r="K261" s="68"/>
      <c r="L261" s="56" t="s">
        <v>425</v>
      </c>
      <c r="M261" s="55" t="s">
        <v>68</v>
      </c>
      <c r="N261" s="55" t="s">
        <v>426</v>
      </c>
      <c r="O261" s="64" t="s">
        <v>128</v>
      </c>
      <c r="P261" s="55">
        <v>96</v>
      </c>
      <c r="Q261" s="55" t="s">
        <v>119</v>
      </c>
      <c r="R261" s="55" t="s">
        <v>72</v>
      </c>
      <c r="S261" s="68"/>
      <c r="T261" s="58">
        <v>0.77</v>
      </c>
      <c r="U261" s="55" t="s">
        <v>73</v>
      </c>
      <c r="V261" s="55" t="s">
        <v>74</v>
      </c>
      <c r="W261" s="55">
        <f>T261*V261</f>
        <v>770</v>
      </c>
      <c r="X261" s="68"/>
      <c r="Y261" s="55" t="str">
        <f t="shared" ref="Y261:Y263" si="426">O261</f>
        <v>NOEC</v>
      </c>
      <c r="Z261" s="55">
        <f>VLOOKUP(Y261,Tables!$C$5:$D$23,2,FALSE)</f>
        <v>1</v>
      </c>
      <c r="AA261" s="55">
        <f t="shared" si="425"/>
        <v>770</v>
      </c>
      <c r="AB261" s="55" t="str">
        <f t="shared" ref="AB261:AB263" si="427">R261</f>
        <v>Chronic</v>
      </c>
      <c r="AC261" s="55">
        <f>VLOOKUP(AB261,Tables!$C$27:$D$28,2,FALSE)</f>
        <v>1</v>
      </c>
      <c r="AD261" s="55">
        <f t="shared" ref="AD261:AD263" si="428">AA261/AC261</f>
        <v>770</v>
      </c>
      <c r="AE261" s="68"/>
      <c r="AF261" s="69" t="str">
        <f t="shared" ref="AF261:AF263" si="429">E261</f>
        <v>Scenedesmus quadricauda</v>
      </c>
      <c r="AG261" s="69" t="str">
        <f t="shared" ref="AG261:AG263" si="430">Y261</f>
        <v>NOEC</v>
      </c>
      <c r="AH261" s="70" t="str">
        <f t="shared" ref="AH261:AH263" si="431">R261</f>
        <v>Chronic</v>
      </c>
      <c r="AI261" s="70"/>
      <c r="AJ261" s="69">
        <f>VLOOKUP(SUM(Z261,AC261),Tables!$J$5:$K$12,2,FALSE)</f>
        <v>1</v>
      </c>
      <c r="AK261" s="69" t="str">
        <f>IF(AJ261=MIN($AJ$260:$AJ$263),"YES!!!","Reject")</f>
        <v>YES!!!</v>
      </c>
      <c r="AL261" s="69" t="str">
        <f>N261</f>
        <v>Chl-a</v>
      </c>
      <c r="AM261" s="85" t="s">
        <v>75</v>
      </c>
      <c r="AN261" s="71">
        <f>P261</f>
        <v>96</v>
      </c>
      <c r="AO261" s="85" t="s">
        <v>76</v>
      </c>
      <c r="AQ261" s="72">
        <f>AD261</f>
        <v>770</v>
      </c>
      <c r="AR261" s="69">
        <f>GEOMEAN(AQ261)</f>
        <v>770</v>
      </c>
      <c r="AS261" s="69">
        <f>MIN(AR261)</f>
        <v>770</v>
      </c>
      <c r="AT261" s="69">
        <f>MIN(AS261)</f>
        <v>770</v>
      </c>
      <c r="AU261" s="73" t="s">
        <v>77</v>
      </c>
      <c r="AX261" s="69" t="str">
        <f>H261</f>
        <v>Microalgae</v>
      </c>
      <c r="AY261" s="69" t="str">
        <f>E261</f>
        <v>Scenedesmus quadricauda</v>
      </c>
      <c r="AZ261" s="69" t="str">
        <f>F261</f>
        <v>Chlorophyta</v>
      </c>
      <c r="BA261" s="69" t="str">
        <f>G261</f>
        <v>Chlorophyceae</v>
      </c>
      <c r="BB261" s="69" t="str">
        <f>I261</f>
        <v>Phototroph</v>
      </c>
      <c r="BC261" s="69">
        <f>AJ261</f>
        <v>1</v>
      </c>
      <c r="BD261" s="69">
        <f>AT261</f>
        <v>770</v>
      </c>
      <c r="BE261" s="73" t="s">
        <v>77</v>
      </c>
      <c r="BP261" s="81"/>
      <c r="BQ261" s="81"/>
      <c r="BR261" s="81"/>
      <c r="BS261" s="81"/>
      <c r="BT261" s="81"/>
      <c r="BU261" s="81"/>
      <c r="BV261" s="81"/>
    </row>
    <row r="262" spans="1:74" s="85" customFormat="1" ht="14.25" customHeight="1" thickTop="1" thickBot="1" x14ac:dyDescent="0.25">
      <c r="A262" s="55"/>
      <c r="B262" s="59" t="s">
        <v>445</v>
      </c>
      <c r="C262" s="56"/>
      <c r="D262" s="55" t="s">
        <v>60</v>
      </c>
      <c r="E262" s="57" t="s">
        <v>109</v>
      </c>
      <c r="F262" s="55" t="s">
        <v>84</v>
      </c>
      <c r="G262" s="55" t="s">
        <v>79</v>
      </c>
      <c r="H262" s="55" t="s">
        <v>64</v>
      </c>
      <c r="I262" s="55" t="s">
        <v>65</v>
      </c>
      <c r="J262" s="55" t="s">
        <v>443</v>
      </c>
      <c r="K262" s="68"/>
      <c r="L262" s="56" t="s">
        <v>425</v>
      </c>
      <c r="M262" s="55" t="s">
        <v>68</v>
      </c>
      <c r="N262" s="55" t="s">
        <v>426</v>
      </c>
      <c r="O262" s="64" t="s">
        <v>131</v>
      </c>
      <c r="P262" s="55">
        <v>96</v>
      </c>
      <c r="Q262" s="55" t="s">
        <v>119</v>
      </c>
      <c r="R262" s="55" t="s">
        <v>72</v>
      </c>
      <c r="S262" s="68"/>
      <c r="T262" s="58">
        <v>1.55</v>
      </c>
      <c r="U262" s="55" t="s">
        <v>73</v>
      </c>
      <c r="V262" s="55" t="s">
        <v>74</v>
      </c>
      <c r="W262" s="55">
        <f t="shared" ref="W262:W263" si="432">T262*V262</f>
        <v>1550</v>
      </c>
      <c r="X262" s="68"/>
      <c r="Y262" s="55" t="str">
        <f t="shared" si="426"/>
        <v>LOEC</v>
      </c>
      <c r="Z262" s="55">
        <f>VLOOKUP(Y262,Tables!$C$5:$D$23,2,FALSE)</f>
        <v>2.5</v>
      </c>
      <c r="AA262" s="55">
        <f t="shared" si="425"/>
        <v>620</v>
      </c>
      <c r="AB262" s="55" t="str">
        <f t="shared" si="427"/>
        <v>Chronic</v>
      </c>
      <c r="AC262" s="55">
        <f>VLOOKUP(AB262,Tables!$C$27:$D$28,2,FALSE)</f>
        <v>1</v>
      </c>
      <c r="AD262" s="55">
        <f t="shared" si="428"/>
        <v>620</v>
      </c>
      <c r="AE262" s="68"/>
      <c r="AF262" s="69" t="str">
        <f t="shared" si="429"/>
        <v>Scenedesmus quadricauda</v>
      </c>
      <c r="AG262" s="69" t="str">
        <f t="shared" si="430"/>
        <v>LOEC</v>
      </c>
      <c r="AH262" s="70" t="str">
        <f t="shared" si="431"/>
        <v>Chronic</v>
      </c>
      <c r="AI262" s="70"/>
      <c r="AJ262" s="69">
        <f>VLOOKUP(SUM(Z262,AC262),Tables!$J$5:$K$12,2,FALSE)</f>
        <v>2</v>
      </c>
      <c r="AK262" s="69" t="str">
        <f>IF(AJ262=MIN($AJ$260:$AJ$263),"YES!!!","Reject")</f>
        <v>Reject</v>
      </c>
      <c r="AL262" s="69"/>
      <c r="AN262" s="71"/>
      <c r="AQ262" s="72"/>
      <c r="AR262" s="69"/>
      <c r="AS262" s="69"/>
      <c r="AT262" s="69"/>
      <c r="AU262" s="73" t="s">
        <v>77</v>
      </c>
      <c r="AX262" s="69"/>
      <c r="AY262" s="69"/>
      <c r="AZ262" s="69"/>
      <c r="BA262" s="69"/>
      <c r="BB262" s="69"/>
      <c r="BC262" s="69"/>
      <c r="BD262" s="69"/>
      <c r="BE262" s="73" t="s">
        <v>77</v>
      </c>
      <c r="BP262" s="69"/>
      <c r="BQ262" s="69"/>
      <c r="BR262" s="69"/>
      <c r="BS262" s="69"/>
      <c r="BT262" s="69"/>
      <c r="BU262" s="69"/>
      <c r="BV262" s="69"/>
    </row>
    <row r="263" spans="1:74" s="85" customFormat="1" ht="14.25" customHeight="1" thickTop="1" thickBot="1" x14ac:dyDescent="0.25">
      <c r="A263" s="55"/>
      <c r="B263" s="59" t="s">
        <v>446</v>
      </c>
      <c r="C263" s="56"/>
      <c r="D263" s="55" t="s">
        <v>60</v>
      </c>
      <c r="E263" s="57" t="s">
        <v>109</v>
      </c>
      <c r="F263" s="55" t="s">
        <v>84</v>
      </c>
      <c r="G263" s="55" t="s">
        <v>79</v>
      </c>
      <c r="H263" s="55" t="s">
        <v>64</v>
      </c>
      <c r="I263" s="55" t="s">
        <v>65</v>
      </c>
      <c r="J263" s="55" t="s">
        <v>443</v>
      </c>
      <c r="K263" s="68"/>
      <c r="L263" s="56" t="s">
        <v>425</v>
      </c>
      <c r="M263" s="55" t="s">
        <v>68</v>
      </c>
      <c r="N263" s="55" t="s">
        <v>426</v>
      </c>
      <c r="O263" s="64" t="s">
        <v>70</v>
      </c>
      <c r="P263" s="55">
        <v>96</v>
      </c>
      <c r="Q263" s="55" t="s">
        <v>119</v>
      </c>
      <c r="R263" s="55" t="s">
        <v>72</v>
      </c>
      <c r="S263" s="68"/>
      <c r="T263" s="58">
        <v>7.2</v>
      </c>
      <c r="U263" s="55" t="s">
        <v>73</v>
      </c>
      <c r="V263" s="55" t="s">
        <v>74</v>
      </c>
      <c r="W263" s="55">
        <f t="shared" si="432"/>
        <v>7200</v>
      </c>
      <c r="X263" s="68"/>
      <c r="Y263" s="55" t="str">
        <f t="shared" si="426"/>
        <v>EC50</v>
      </c>
      <c r="Z263" s="55">
        <f>VLOOKUP(Y263,Tables!$C$5:$D$23,2,FALSE)</f>
        <v>5</v>
      </c>
      <c r="AA263" s="55">
        <f t="shared" si="425"/>
        <v>1440</v>
      </c>
      <c r="AB263" s="55" t="str">
        <f t="shared" si="427"/>
        <v>Chronic</v>
      </c>
      <c r="AC263" s="55">
        <f>VLOOKUP(AB263,Tables!$C$27:$D$28,2,FALSE)</f>
        <v>1</v>
      </c>
      <c r="AD263" s="55">
        <f t="shared" si="428"/>
        <v>1440</v>
      </c>
      <c r="AE263" s="68"/>
      <c r="AF263" s="69" t="str">
        <f t="shared" si="429"/>
        <v>Scenedesmus quadricauda</v>
      </c>
      <c r="AG263" s="69" t="str">
        <f t="shared" si="430"/>
        <v>EC50</v>
      </c>
      <c r="AH263" s="70" t="str">
        <f t="shared" si="431"/>
        <v>Chronic</v>
      </c>
      <c r="AI263" s="70"/>
      <c r="AJ263" s="69">
        <f>VLOOKUP(SUM(Z263,AC263),Tables!$J$5:$K$12,2,FALSE)</f>
        <v>2</v>
      </c>
      <c r="AK263" s="69" t="str">
        <f>IF(AJ263=MIN($AJ$260:$AJ$263),"YES!!!","Reject")</f>
        <v>Reject</v>
      </c>
      <c r="AL263" s="69"/>
      <c r="AN263" s="71"/>
      <c r="AQ263" s="72"/>
      <c r="AR263" s="69"/>
      <c r="AS263" s="69"/>
      <c r="AT263" s="69"/>
      <c r="AU263" s="73" t="s">
        <v>77</v>
      </c>
      <c r="AX263" s="69"/>
      <c r="AY263" s="69"/>
      <c r="AZ263" s="69"/>
      <c r="BA263" s="69"/>
      <c r="BB263" s="69"/>
      <c r="BC263" s="69"/>
      <c r="BD263" s="69"/>
      <c r="BE263" s="73" t="s">
        <v>77</v>
      </c>
    </row>
    <row r="264" spans="1:74" s="85" customFormat="1" ht="14.25" customHeight="1" thickTop="1" thickBot="1" x14ac:dyDescent="0.25">
      <c r="A264" s="76"/>
      <c r="B264" s="76"/>
      <c r="C264" s="77"/>
      <c r="D264" s="78"/>
      <c r="E264" s="79"/>
      <c r="F264" s="78"/>
      <c r="G264" s="78"/>
      <c r="H264" s="76"/>
      <c r="I264" s="76"/>
      <c r="J264" s="76"/>
      <c r="K264" s="68"/>
      <c r="L264" s="77"/>
      <c r="M264" s="76"/>
      <c r="N264" s="76"/>
      <c r="O264" s="76"/>
      <c r="P264" s="76"/>
      <c r="Q264" s="76"/>
      <c r="R264" s="76"/>
      <c r="S264" s="68"/>
      <c r="T264" s="76"/>
      <c r="U264" s="76"/>
      <c r="V264" s="76"/>
      <c r="W264" s="76"/>
      <c r="X264" s="68"/>
      <c r="Y264" s="68"/>
      <c r="Z264" s="68"/>
      <c r="AA264" s="68"/>
      <c r="AB264" s="68"/>
      <c r="AC264" s="68"/>
      <c r="AD264" s="68"/>
      <c r="AE264" s="68"/>
      <c r="AF264" s="93"/>
      <c r="AG264" s="80"/>
      <c r="AH264" s="80"/>
      <c r="AI264" s="80"/>
      <c r="AJ264" s="80"/>
      <c r="AK264" s="80"/>
      <c r="AL264" s="80"/>
      <c r="AM264" s="80"/>
      <c r="AN264" s="68"/>
      <c r="AO264" s="80"/>
      <c r="AP264" s="80"/>
      <c r="AQ264" s="68"/>
      <c r="AR264" s="80"/>
      <c r="AS264" s="80"/>
      <c r="AT264" s="80"/>
      <c r="AU264" s="80"/>
      <c r="AV264" s="81"/>
      <c r="AW264" s="81"/>
      <c r="AX264" s="82"/>
      <c r="AY264" s="80"/>
      <c r="AZ264" s="80"/>
      <c r="BA264" s="80"/>
      <c r="BB264" s="80"/>
      <c r="BC264" s="80"/>
      <c r="BD264" s="83"/>
      <c r="BE264" s="80"/>
    </row>
    <row r="265" spans="1:74" s="81" customFormat="1" ht="14.25" customHeight="1" thickTop="1" x14ac:dyDescent="0.2">
      <c r="A265" s="92"/>
      <c r="B265" s="92"/>
      <c r="C265" s="99"/>
      <c r="D265" s="85"/>
      <c r="E265" s="99"/>
      <c r="F265" s="85"/>
      <c r="G265" s="85"/>
      <c r="H265" s="92"/>
      <c r="I265" s="92"/>
      <c r="J265" s="92"/>
      <c r="K265" s="100"/>
      <c r="L265" s="99"/>
      <c r="M265" s="92"/>
      <c r="N265" s="92"/>
      <c r="O265" s="92"/>
      <c r="P265" s="92"/>
      <c r="Q265" s="92"/>
      <c r="R265" s="92"/>
      <c r="S265" s="100"/>
      <c r="T265" s="92"/>
      <c r="U265" s="92"/>
      <c r="V265" s="92"/>
      <c r="W265" s="92"/>
      <c r="X265" s="100"/>
      <c r="Y265" s="92"/>
      <c r="Z265" s="92"/>
      <c r="AA265" s="92"/>
      <c r="AB265" s="92"/>
      <c r="AC265" s="92"/>
      <c r="AD265" s="92"/>
      <c r="AE265" s="100"/>
      <c r="AF265" s="99"/>
      <c r="AG265" s="85"/>
      <c r="AH265" s="85"/>
      <c r="AI265" s="85"/>
      <c r="AJ265" s="85"/>
      <c r="AK265" s="85"/>
      <c r="AL265" s="85"/>
      <c r="AM265" s="85"/>
      <c r="AN265" s="92"/>
      <c r="AO265" s="85"/>
      <c r="AP265" s="85"/>
      <c r="AQ265" s="92"/>
      <c r="AR265" s="85"/>
      <c r="AS265" s="85"/>
      <c r="AT265" s="85"/>
      <c r="AU265" s="85"/>
      <c r="AV265" s="85"/>
      <c r="AW265" s="85"/>
      <c r="AX265" s="85"/>
      <c r="AY265" s="85"/>
      <c r="AZ265" s="85"/>
      <c r="BA265" s="85"/>
      <c r="BB265" s="85"/>
      <c r="BC265" s="85"/>
      <c r="BD265" s="85"/>
      <c r="BE265" s="85"/>
      <c r="BF265" s="85"/>
      <c r="BG265" s="85"/>
      <c r="BH265" s="85"/>
      <c r="BI265" s="85"/>
      <c r="BJ265" s="85"/>
      <c r="BK265" s="85"/>
      <c r="BL265" s="85"/>
      <c r="BM265" s="85"/>
      <c r="BN265" s="85"/>
      <c r="BO265" s="85"/>
      <c r="BP265" s="85"/>
      <c r="BQ265" s="85"/>
      <c r="BR265" s="85"/>
      <c r="BS265" s="85"/>
    </row>
    <row r="266" spans="1:74" s="85" customFormat="1" ht="14.25" customHeight="1" x14ac:dyDescent="0.2">
      <c r="A266" s="92"/>
      <c r="B266" s="92"/>
      <c r="C266" s="99"/>
      <c r="E266" s="99"/>
      <c r="H266" s="92"/>
      <c r="I266" s="92"/>
      <c r="J266" s="92"/>
      <c r="K266" s="100"/>
      <c r="L266" s="99"/>
      <c r="M266" s="92"/>
      <c r="N266" s="92"/>
      <c r="O266" s="92"/>
      <c r="P266" s="92"/>
      <c r="Q266" s="92"/>
      <c r="R266" s="92"/>
      <c r="S266" s="100"/>
      <c r="T266" s="92"/>
      <c r="U266" s="92"/>
      <c r="V266" s="92"/>
      <c r="W266" s="92"/>
      <c r="X266" s="100"/>
      <c r="Y266" s="92"/>
      <c r="Z266" s="92"/>
      <c r="AA266" s="92"/>
      <c r="AB266" s="92"/>
      <c r="AC266" s="92"/>
      <c r="AD266" s="92"/>
      <c r="AE266" s="100"/>
      <c r="AF266" s="99"/>
      <c r="AN266" s="92"/>
      <c r="AQ266" s="92"/>
    </row>
    <row r="267" spans="1:74" s="85" customFormat="1" ht="14.25" customHeight="1" x14ac:dyDescent="0.2">
      <c r="A267" s="92"/>
      <c r="B267" s="92"/>
      <c r="C267" s="99"/>
      <c r="E267" s="99"/>
      <c r="H267" s="92"/>
      <c r="I267" s="92"/>
      <c r="J267" s="92"/>
      <c r="K267" s="100"/>
      <c r="L267" s="99"/>
      <c r="M267" s="92"/>
      <c r="N267" s="92"/>
      <c r="O267" s="92"/>
      <c r="P267" s="92"/>
      <c r="Q267" s="92"/>
      <c r="R267" s="92"/>
      <c r="S267" s="100"/>
      <c r="T267" s="92"/>
      <c r="U267" s="92"/>
      <c r="V267" s="92"/>
      <c r="W267" s="92"/>
      <c r="X267" s="100"/>
      <c r="Y267" s="92"/>
      <c r="Z267" s="92"/>
      <c r="AA267" s="92"/>
      <c r="AB267" s="92"/>
      <c r="AC267" s="92"/>
      <c r="AD267" s="92"/>
      <c r="AE267" s="100"/>
      <c r="AF267" s="99"/>
      <c r="AN267" s="92"/>
      <c r="AQ267" s="92"/>
    </row>
    <row r="268" spans="1:74" s="85" customFormat="1" ht="14.25" customHeight="1" x14ac:dyDescent="0.2">
      <c r="A268" s="92"/>
      <c r="B268" s="92"/>
      <c r="C268" s="99"/>
      <c r="E268" s="99"/>
      <c r="H268" s="92"/>
      <c r="I268" s="92"/>
      <c r="J268" s="92"/>
      <c r="K268" s="100"/>
      <c r="L268" s="99"/>
      <c r="M268" s="92"/>
      <c r="N268" s="92"/>
      <c r="O268" s="92"/>
      <c r="P268" s="92"/>
      <c r="Q268" s="92"/>
      <c r="R268" s="92"/>
      <c r="S268" s="100"/>
      <c r="T268" s="92"/>
      <c r="U268" s="92"/>
      <c r="V268" s="92"/>
      <c r="W268" s="92"/>
      <c r="X268" s="100"/>
      <c r="Y268" s="92"/>
      <c r="Z268" s="92"/>
      <c r="AA268" s="92"/>
      <c r="AB268" s="92"/>
      <c r="AC268" s="92"/>
      <c r="AD268" s="92"/>
      <c r="AE268" s="100"/>
      <c r="AF268" s="99"/>
      <c r="AN268" s="92"/>
      <c r="AQ268" s="92"/>
    </row>
    <row r="269" spans="1:74" s="85" customFormat="1" ht="14.25" customHeight="1" x14ac:dyDescent="0.2">
      <c r="A269" s="92"/>
      <c r="B269" s="92"/>
      <c r="C269" s="99"/>
      <c r="E269" s="99"/>
      <c r="H269" s="92"/>
      <c r="I269" s="92"/>
      <c r="J269" s="92"/>
      <c r="K269" s="100"/>
      <c r="L269" s="99"/>
      <c r="M269" s="92"/>
      <c r="N269" s="92"/>
      <c r="O269" s="92"/>
      <c r="P269" s="92"/>
      <c r="Q269" s="92"/>
      <c r="R269" s="92"/>
      <c r="S269" s="100"/>
      <c r="T269" s="92"/>
      <c r="U269" s="92"/>
      <c r="V269" s="92"/>
      <c r="W269" s="92"/>
      <c r="X269" s="100"/>
      <c r="Y269" s="92"/>
      <c r="Z269" s="92"/>
      <c r="AA269" s="92"/>
      <c r="AB269" s="92"/>
      <c r="AC269" s="92"/>
      <c r="AD269" s="92"/>
      <c r="AE269" s="100"/>
      <c r="AF269" s="99"/>
      <c r="AN269" s="92"/>
      <c r="AQ269" s="92"/>
    </row>
    <row r="270" spans="1:74" s="85" customFormat="1" ht="12.75" x14ac:dyDescent="0.2">
      <c r="A270" s="92"/>
      <c r="B270" s="92"/>
      <c r="C270" s="99"/>
      <c r="E270" s="99"/>
      <c r="H270" s="92"/>
      <c r="I270" s="92"/>
      <c r="J270" s="92"/>
      <c r="K270" s="100"/>
      <c r="L270" s="99"/>
      <c r="M270" s="92"/>
      <c r="N270" s="92"/>
      <c r="O270" s="92"/>
      <c r="P270" s="92"/>
      <c r="Q270" s="92"/>
      <c r="R270" s="92"/>
      <c r="S270" s="100"/>
      <c r="T270" s="92"/>
      <c r="U270" s="92"/>
      <c r="V270" s="92"/>
      <c r="W270" s="92"/>
      <c r="X270" s="100"/>
      <c r="Y270" s="92"/>
      <c r="Z270" s="92"/>
      <c r="AA270" s="92"/>
      <c r="AB270" s="92"/>
      <c r="AC270" s="92"/>
      <c r="AD270" s="92"/>
      <c r="AE270" s="100"/>
      <c r="AF270" s="99"/>
      <c r="AN270" s="92"/>
      <c r="AQ270" s="92"/>
    </row>
    <row r="271" spans="1:74" s="85" customFormat="1" ht="12.75" x14ac:dyDescent="0.2">
      <c r="A271" s="92"/>
      <c r="B271" s="92"/>
      <c r="C271" s="99"/>
      <c r="E271" s="99"/>
      <c r="H271" s="92"/>
      <c r="I271" s="92"/>
      <c r="J271" s="92"/>
      <c r="K271" s="100"/>
      <c r="L271" s="99"/>
      <c r="M271" s="92"/>
      <c r="N271" s="92"/>
      <c r="O271" s="92"/>
      <c r="P271" s="92"/>
      <c r="Q271" s="92"/>
      <c r="R271" s="92"/>
      <c r="S271" s="100"/>
      <c r="T271" s="92"/>
      <c r="U271" s="92"/>
      <c r="V271" s="92"/>
      <c r="W271" s="92"/>
      <c r="X271" s="100"/>
      <c r="Y271" s="92"/>
      <c r="Z271" s="92"/>
      <c r="AA271" s="92"/>
      <c r="AB271" s="92"/>
      <c r="AC271" s="92"/>
      <c r="AD271" s="92"/>
      <c r="AE271" s="100"/>
      <c r="AF271" s="99"/>
      <c r="AN271" s="92"/>
      <c r="AQ271" s="92"/>
    </row>
    <row r="272" spans="1:74" s="81" customFormat="1" ht="12.75" x14ac:dyDescent="0.2">
      <c r="A272" s="92"/>
      <c r="B272" s="92"/>
      <c r="C272" s="99"/>
      <c r="D272" s="85"/>
      <c r="E272" s="99"/>
      <c r="F272" s="85"/>
      <c r="G272" s="85"/>
      <c r="H272" s="92"/>
      <c r="I272" s="92"/>
      <c r="J272" s="92"/>
      <c r="K272" s="100"/>
      <c r="L272" s="99"/>
      <c r="M272" s="92"/>
      <c r="N272" s="92"/>
      <c r="O272" s="92"/>
      <c r="P272" s="92"/>
      <c r="Q272" s="92"/>
      <c r="R272" s="92"/>
      <c r="S272" s="100"/>
      <c r="T272" s="92"/>
      <c r="U272" s="92"/>
      <c r="V272" s="92"/>
      <c r="W272" s="92"/>
      <c r="X272" s="100"/>
      <c r="Y272" s="92"/>
      <c r="Z272" s="92"/>
      <c r="AA272" s="92"/>
      <c r="AB272" s="92"/>
      <c r="AC272" s="92"/>
      <c r="AD272" s="92"/>
      <c r="AE272" s="100"/>
      <c r="AF272" s="99"/>
      <c r="AG272" s="85"/>
      <c r="AH272" s="85"/>
      <c r="AI272" s="85"/>
      <c r="AJ272" s="85"/>
      <c r="AK272" s="85"/>
      <c r="AL272" s="85"/>
      <c r="AM272" s="85"/>
      <c r="AN272" s="92"/>
      <c r="AO272" s="85"/>
      <c r="AP272" s="85"/>
      <c r="AQ272" s="92"/>
      <c r="AR272" s="85"/>
      <c r="AS272" s="85"/>
      <c r="AT272" s="85"/>
      <c r="AU272" s="85"/>
      <c r="AV272" s="85"/>
      <c r="AW272" s="85"/>
      <c r="AX272" s="85"/>
      <c r="AY272" s="85"/>
      <c r="AZ272" s="85"/>
      <c r="BA272" s="85"/>
      <c r="BB272" s="85"/>
      <c r="BC272" s="85"/>
      <c r="BD272" s="85"/>
      <c r="BE272" s="85"/>
      <c r="BF272" s="85"/>
      <c r="BG272" s="85"/>
      <c r="BH272" s="85"/>
      <c r="BI272" s="85"/>
      <c r="BJ272" s="85"/>
      <c r="BK272" s="85"/>
      <c r="BL272" s="85"/>
      <c r="BM272" s="85"/>
      <c r="BN272" s="85"/>
      <c r="BO272" s="85"/>
      <c r="BP272" s="85"/>
      <c r="BQ272" s="85"/>
      <c r="BR272" s="85"/>
      <c r="BS272" s="85"/>
    </row>
    <row r="273" spans="1:71" s="81" customFormat="1" ht="12.75" x14ac:dyDescent="0.2">
      <c r="A273" s="92"/>
      <c r="B273" s="92"/>
      <c r="C273" s="99"/>
      <c r="D273" s="85"/>
      <c r="E273" s="99"/>
      <c r="F273" s="85"/>
      <c r="G273" s="85"/>
      <c r="H273" s="92"/>
      <c r="I273" s="92"/>
      <c r="J273" s="92"/>
      <c r="K273" s="100"/>
      <c r="L273" s="99"/>
      <c r="M273" s="92"/>
      <c r="N273" s="92"/>
      <c r="O273" s="92"/>
      <c r="P273" s="92"/>
      <c r="Q273" s="92"/>
      <c r="R273" s="92"/>
      <c r="S273" s="100"/>
      <c r="T273" s="92"/>
      <c r="U273" s="92"/>
      <c r="V273" s="92"/>
      <c r="W273" s="92"/>
      <c r="X273" s="100"/>
      <c r="Y273" s="92"/>
      <c r="Z273" s="92"/>
      <c r="AA273" s="92"/>
      <c r="AB273" s="92"/>
      <c r="AC273" s="92"/>
      <c r="AD273" s="92"/>
      <c r="AE273" s="100"/>
      <c r="AF273" s="99"/>
      <c r="AG273" s="85"/>
      <c r="AH273" s="85"/>
      <c r="AI273" s="85"/>
      <c r="AJ273" s="85"/>
      <c r="AK273" s="85"/>
      <c r="AL273" s="85"/>
      <c r="AM273" s="85"/>
      <c r="AN273" s="92"/>
      <c r="AO273" s="85"/>
      <c r="AP273" s="85"/>
      <c r="AQ273" s="92"/>
      <c r="AR273" s="85"/>
      <c r="AS273" s="85"/>
      <c r="AT273" s="85"/>
      <c r="AU273" s="85"/>
      <c r="AV273" s="85"/>
      <c r="AW273" s="85"/>
      <c r="AX273" s="85"/>
      <c r="AY273" s="85"/>
      <c r="AZ273" s="85"/>
      <c r="BA273" s="85"/>
      <c r="BB273" s="85"/>
      <c r="BC273" s="85"/>
      <c r="BD273" s="85"/>
      <c r="BE273" s="85"/>
      <c r="BF273" s="85"/>
      <c r="BG273" s="85"/>
      <c r="BH273" s="85"/>
      <c r="BI273" s="85"/>
      <c r="BJ273" s="85"/>
      <c r="BK273" s="85"/>
      <c r="BL273" s="85"/>
      <c r="BM273" s="85"/>
      <c r="BN273" s="85"/>
      <c r="BO273" s="85"/>
      <c r="BP273" s="85"/>
      <c r="BQ273" s="85"/>
      <c r="BR273" s="85"/>
      <c r="BS273" s="85"/>
    </row>
    <row r="274" spans="1:71" s="81" customFormat="1" ht="12.75" x14ac:dyDescent="0.2">
      <c r="A274" s="92"/>
      <c r="B274" s="92"/>
      <c r="C274" s="99"/>
      <c r="D274" s="85"/>
      <c r="E274" s="99"/>
      <c r="F274" s="85"/>
      <c r="G274" s="85"/>
      <c r="H274" s="92"/>
      <c r="I274" s="92"/>
      <c r="J274" s="92"/>
      <c r="K274" s="100"/>
      <c r="L274" s="99"/>
      <c r="M274" s="92"/>
      <c r="N274" s="92"/>
      <c r="O274" s="92"/>
      <c r="P274" s="92"/>
      <c r="Q274" s="92"/>
      <c r="R274" s="92"/>
      <c r="S274" s="100"/>
      <c r="T274" s="92"/>
      <c r="U274" s="92"/>
      <c r="V274" s="92"/>
      <c r="W274" s="92"/>
      <c r="X274" s="100"/>
      <c r="Y274" s="92"/>
      <c r="Z274" s="92"/>
      <c r="AA274" s="92"/>
      <c r="AB274" s="92"/>
      <c r="AC274" s="92"/>
      <c r="AD274" s="92"/>
      <c r="AE274" s="100"/>
      <c r="AF274" s="99"/>
      <c r="AG274" s="85"/>
      <c r="AH274" s="85"/>
      <c r="AI274" s="85"/>
      <c r="AJ274" s="85"/>
      <c r="AK274" s="85"/>
      <c r="AL274" s="85"/>
      <c r="AM274" s="85"/>
      <c r="AN274" s="92"/>
      <c r="AO274" s="85"/>
      <c r="AP274" s="85"/>
      <c r="AQ274" s="92"/>
      <c r="AR274" s="85"/>
      <c r="AS274" s="85"/>
      <c r="AT274" s="85"/>
      <c r="AU274" s="85"/>
      <c r="AV274" s="85"/>
      <c r="AW274" s="85"/>
      <c r="AX274" s="85"/>
      <c r="AY274" s="85"/>
      <c r="AZ274" s="85"/>
      <c r="BA274" s="85"/>
      <c r="BB274" s="85"/>
      <c r="BC274" s="85"/>
      <c r="BD274" s="85"/>
      <c r="BE274" s="85"/>
      <c r="BF274" s="85"/>
      <c r="BG274" s="85"/>
      <c r="BH274" s="85"/>
      <c r="BI274" s="85"/>
      <c r="BJ274" s="85"/>
      <c r="BK274" s="85"/>
      <c r="BL274" s="85"/>
      <c r="BM274" s="85"/>
      <c r="BN274" s="85"/>
      <c r="BO274" s="85"/>
      <c r="BP274" s="85"/>
      <c r="BQ274" s="85"/>
      <c r="BR274" s="85"/>
      <c r="BS274" s="85"/>
    </row>
    <row r="275" spans="1:71" s="85" customFormat="1" ht="12.75" x14ac:dyDescent="0.2">
      <c r="A275" s="92"/>
      <c r="B275" s="92"/>
      <c r="C275" s="99"/>
      <c r="E275" s="99"/>
      <c r="H275" s="92"/>
      <c r="I275" s="92"/>
      <c r="J275" s="92"/>
      <c r="K275" s="100"/>
      <c r="L275" s="99"/>
      <c r="M275" s="92"/>
      <c r="N275" s="92"/>
      <c r="O275" s="92"/>
      <c r="P275" s="92"/>
      <c r="Q275" s="92"/>
      <c r="R275" s="92"/>
      <c r="S275" s="100"/>
      <c r="T275" s="92"/>
      <c r="U275" s="92"/>
      <c r="V275" s="92"/>
      <c r="W275" s="92"/>
      <c r="X275" s="100"/>
      <c r="Y275" s="92"/>
      <c r="Z275" s="92"/>
      <c r="AA275" s="92"/>
      <c r="AB275" s="92"/>
      <c r="AC275" s="92"/>
      <c r="AD275" s="92"/>
      <c r="AE275" s="100"/>
      <c r="AF275" s="99"/>
      <c r="AN275" s="92"/>
      <c r="AQ275" s="92"/>
    </row>
    <row r="276" spans="1:71" s="85" customFormat="1" ht="12.75" x14ac:dyDescent="0.2">
      <c r="A276" s="92"/>
      <c r="B276" s="92"/>
      <c r="C276" s="99"/>
      <c r="E276" s="99"/>
      <c r="H276" s="92"/>
      <c r="I276" s="92"/>
      <c r="J276" s="92"/>
      <c r="K276" s="100"/>
      <c r="L276" s="99"/>
      <c r="M276" s="92"/>
      <c r="N276" s="92"/>
      <c r="O276" s="92"/>
      <c r="P276" s="92"/>
      <c r="Q276" s="92"/>
      <c r="R276" s="92"/>
      <c r="S276" s="100"/>
      <c r="T276" s="92"/>
      <c r="U276" s="92"/>
      <c r="V276" s="92"/>
      <c r="W276" s="92"/>
      <c r="X276" s="100"/>
      <c r="Y276" s="92"/>
      <c r="Z276" s="92"/>
      <c r="AA276" s="92"/>
      <c r="AB276" s="92"/>
      <c r="AC276" s="92"/>
      <c r="AD276" s="92"/>
      <c r="AE276" s="100"/>
      <c r="AF276" s="99"/>
      <c r="AN276" s="92"/>
      <c r="AQ276" s="92"/>
    </row>
    <row r="277" spans="1:71" s="85" customFormat="1" ht="12.75" x14ac:dyDescent="0.2">
      <c r="A277" s="92"/>
      <c r="B277" s="92"/>
      <c r="C277" s="99"/>
      <c r="E277" s="99"/>
      <c r="H277" s="92"/>
      <c r="I277" s="92"/>
      <c r="J277" s="92"/>
      <c r="K277" s="100"/>
      <c r="L277" s="99"/>
      <c r="M277" s="92"/>
      <c r="N277" s="92"/>
      <c r="O277" s="92"/>
      <c r="P277" s="92"/>
      <c r="Q277" s="92"/>
      <c r="R277" s="92"/>
      <c r="S277" s="100"/>
      <c r="T277" s="92"/>
      <c r="U277" s="92"/>
      <c r="V277" s="92"/>
      <c r="W277" s="92"/>
      <c r="X277" s="100"/>
      <c r="Y277" s="92"/>
      <c r="Z277" s="92"/>
      <c r="AA277" s="92"/>
      <c r="AB277" s="92"/>
      <c r="AC277" s="92"/>
      <c r="AD277" s="92"/>
      <c r="AE277" s="100"/>
      <c r="AF277" s="99"/>
      <c r="AN277" s="92"/>
      <c r="AQ277" s="92"/>
    </row>
    <row r="278" spans="1:71" s="81" customFormat="1" ht="12.75" x14ac:dyDescent="0.2">
      <c r="A278" s="92"/>
      <c r="B278" s="92"/>
      <c r="C278" s="99"/>
      <c r="D278" s="85"/>
      <c r="E278" s="99"/>
      <c r="F278" s="85"/>
      <c r="G278" s="85"/>
      <c r="H278" s="92"/>
      <c r="I278" s="92"/>
      <c r="J278" s="92"/>
      <c r="K278" s="100"/>
      <c r="L278" s="99"/>
      <c r="M278" s="92"/>
      <c r="N278" s="92"/>
      <c r="O278" s="92"/>
      <c r="P278" s="92"/>
      <c r="Q278" s="92"/>
      <c r="R278" s="92"/>
      <c r="S278" s="100"/>
      <c r="T278" s="92"/>
      <c r="U278" s="92"/>
      <c r="V278" s="92"/>
      <c r="W278" s="92"/>
      <c r="X278" s="100"/>
      <c r="Y278" s="92"/>
      <c r="Z278" s="92"/>
      <c r="AA278" s="92"/>
      <c r="AB278" s="92"/>
      <c r="AC278" s="92"/>
      <c r="AD278" s="92"/>
      <c r="AE278" s="100"/>
      <c r="AF278" s="99"/>
      <c r="AG278" s="85"/>
      <c r="AH278" s="85"/>
      <c r="AI278" s="85"/>
      <c r="AJ278" s="85"/>
      <c r="AK278" s="85"/>
      <c r="AL278" s="85"/>
      <c r="AM278" s="85"/>
      <c r="AN278" s="92"/>
      <c r="AO278" s="85"/>
      <c r="AP278" s="85"/>
      <c r="AQ278" s="92"/>
      <c r="AR278" s="85"/>
      <c r="AS278" s="85"/>
      <c r="AT278" s="85"/>
      <c r="AU278" s="85"/>
      <c r="AV278" s="85"/>
      <c r="AW278" s="85"/>
      <c r="AX278" s="85"/>
      <c r="AY278" s="85"/>
      <c r="AZ278" s="85"/>
      <c r="BA278" s="85"/>
      <c r="BB278" s="85"/>
      <c r="BC278" s="85"/>
      <c r="BD278" s="85"/>
      <c r="BE278" s="85"/>
      <c r="BF278" s="85"/>
      <c r="BG278" s="85"/>
      <c r="BH278" s="85"/>
      <c r="BI278" s="85"/>
      <c r="BJ278" s="85"/>
      <c r="BK278" s="85"/>
      <c r="BL278" s="85"/>
      <c r="BM278" s="85"/>
      <c r="BN278" s="85"/>
      <c r="BO278" s="85"/>
      <c r="BP278" s="85"/>
      <c r="BQ278" s="85"/>
      <c r="BR278" s="85"/>
      <c r="BS278" s="85"/>
    </row>
    <row r="279" spans="1:71" s="85" customFormat="1" ht="12.75" x14ac:dyDescent="0.2">
      <c r="A279" s="92"/>
      <c r="B279" s="92"/>
      <c r="C279" s="99"/>
      <c r="E279" s="99"/>
      <c r="H279" s="92"/>
      <c r="I279" s="92"/>
      <c r="J279" s="92"/>
      <c r="K279" s="100"/>
      <c r="L279" s="99"/>
      <c r="M279" s="92"/>
      <c r="N279" s="92"/>
      <c r="O279" s="92"/>
      <c r="P279" s="92"/>
      <c r="Q279" s="92"/>
      <c r="R279" s="92"/>
      <c r="S279" s="100"/>
      <c r="T279" s="92"/>
      <c r="U279" s="92"/>
      <c r="V279" s="92"/>
      <c r="W279" s="92"/>
      <c r="X279" s="100"/>
      <c r="Y279" s="92"/>
      <c r="Z279" s="92"/>
      <c r="AA279" s="92"/>
      <c r="AB279" s="92"/>
      <c r="AC279" s="92"/>
      <c r="AD279" s="92"/>
      <c r="AE279" s="100"/>
      <c r="AF279" s="99"/>
      <c r="AN279" s="92"/>
      <c r="AQ279" s="92"/>
    </row>
    <row r="280" spans="1:71" s="85" customFormat="1" ht="12.75" x14ac:dyDescent="0.2">
      <c r="A280" s="92"/>
      <c r="B280" s="92"/>
      <c r="C280" s="99"/>
      <c r="E280" s="99"/>
      <c r="H280" s="92"/>
      <c r="I280" s="92"/>
      <c r="J280" s="92"/>
      <c r="K280" s="100"/>
      <c r="L280" s="99"/>
      <c r="M280" s="92"/>
      <c r="N280" s="92"/>
      <c r="O280" s="92"/>
      <c r="P280" s="92"/>
      <c r="Q280" s="92"/>
      <c r="R280" s="92"/>
      <c r="S280" s="100"/>
      <c r="T280" s="92"/>
      <c r="U280" s="92"/>
      <c r="V280" s="92"/>
      <c r="W280" s="92"/>
      <c r="X280" s="100"/>
      <c r="Y280" s="92"/>
      <c r="Z280" s="92"/>
      <c r="AA280" s="92"/>
      <c r="AB280" s="92"/>
      <c r="AC280" s="92"/>
      <c r="AD280" s="92"/>
      <c r="AE280" s="100"/>
      <c r="AF280" s="99"/>
      <c r="AN280" s="92"/>
      <c r="AQ280" s="92"/>
    </row>
    <row r="281" spans="1:71" s="85" customFormat="1" ht="12.75" x14ac:dyDescent="0.2">
      <c r="A281" s="92"/>
      <c r="B281" s="92"/>
      <c r="C281" s="99"/>
      <c r="E281" s="99"/>
      <c r="H281" s="92"/>
      <c r="I281" s="92"/>
      <c r="J281" s="92"/>
      <c r="K281" s="100"/>
      <c r="L281" s="99"/>
      <c r="M281" s="92"/>
      <c r="N281" s="92"/>
      <c r="O281" s="92"/>
      <c r="P281" s="92"/>
      <c r="Q281" s="92"/>
      <c r="R281" s="92"/>
      <c r="S281" s="100"/>
      <c r="T281" s="92"/>
      <c r="U281" s="92"/>
      <c r="V281" s="92"/>
      <c r="W281" s="92"/>
      <c r="X281" s="100"/>
      <c r="Y281" s="92"/>
      <c r="Z281" s="92"/>
      <c r="AA281" s="92"/>
      <c r="AB281" s="92"/>
      <c r="AC281" s="92"/>
      <c r="AD281" s="92"/>
      <c r="AE281" s="100"/>
      <c r="AF281" s="99"/>
      <c r="AN281" s="92"/>
      <c r="AQ281" s="92"/>
    </row>
    <row r="282" spans="1:71" s="85" customFormat="1" ht="12.75" x14ac:dyDescent="0.2">
      <c r="A282" s="92"/>
      <c r="B282" s="92"/>
      <c r="C282" s="99"/>
      <c r="E282" s="99"/>
      <c r="H282" s="92"/>
      <c r="I282" s="92"/>
      <c r="J282" s="92"/>
      <c r="K282" s="100"/>
      <c r="L282" s="99"/>
      <c r="M282" s="92"/>
      <c r="N282" s="92"/>
      <c r="O282" s="92"/>
      <c r="P282" s="92"/>
      <c r="Q282" s="92"/>
      <c r="R282" s="92"/>
      <c r="S282" s="100"/>
      <c r="T282" s="92"/>
      <c r="U282" s="92"/>
      <c r="V282" s="92"/>
      <c r="W282" s="92"/>
      <c r="X282" s="100"/>
      <c r="Y282" s="92"/>
      <c r="Z282" s="92"/>
      <c r="AA282" s="92"/>
      <c r="AB282" s="92"/>
      <c r="AC282" s="92"/>
      <c r="AD282" s="92"/>
      <c r="AE282" s="100"/>
      <c r="AF282" s="99"/>
      <c r="AN282" s="92"/>
      <c r="AQ282" s="92"/>
    </row>
    <row r="283" spans="1:71" s="85" customFormat="1" ht="12.75" x14ac:dyDescent="0.2">
      <c r="A283" s="92"/>
      <c r="B283" s="92"/>
      <c r="C283" s="99"/>
      <c r="E283" s="99"/>
      <c r="H283" s="92"/>
      <c r="I283" s="92"/>
      <c r="J283" s="92"/>
      <c r="K283" s="100"/>
      <c r="L283" s="99"/>
      <c r="M283" s="92"/>
      <c r="N283" s="92"/>
      <c r="O283" s="92"/>
      <c r="P283" s="92"/>
      <c r="Q283" s="92"/>
      <c r="R283" s="92"/>
      <c r="S283" s="100"/>
      <c r="T283" s="92"/>
      <c r="U283" s="92"/>
      <c r="V283" s="92"/>
      <c r="W283" s="92"/>
      <c r="X283" s="100"/>
      <c r="Y283" s="92"/>
      <c r="Z283" s="92"/>
      <c r="AA283" s="92"/>
      <c r="AB283" s="92"/>
      <c r="AC283" s="92"/>
      <c r="AD283" s="92"/>
      <c r="AE283" s="100"/>
      <c r="AF283" s="99"/>
      <c r="AN283" s="92"/>
      <c r="AQ283" s="92"/>
    </row>
    <row r="284" spans="1:71" s="85" customFormat="1" ht="12.75" x14ac:dyDescent="0.2">
      <c r="A284" s="92"/>
      <c r="B284" s="92"/>
      <c r="C284" s="99"/>
      <c r="E284" s="99"/>
      <c r="H284" s="92"/>
      <c r="I284" s="92"/>
      <c r="J284" s="92"/>
      <c r="K284" s="100"/>
      <c r="L284" s="99"/>
      <c r="M284" s="92"/>
      <c r="N284" s="92"/>
      <c r="O284" s="92"/>
      <c r="P284" s="92"/>
      <c r="Q284" s="92"/>
      <c r="R284" s="92"/>
      <c r="S284" s="100"/>
      <c r="T284" s="92"/>
      <c r="U284" s="92"/>
      <c r="V284" s="92"/>
      <c r="W284" s="92"/>
      <c r="X284" s="100"/>
      <c r="Y284" s="92"/>
      <c r="Z284" s="92"/>
      <c r="AA284" s="92"/>
      <c r="AB284" s="92"/>
      <c r="AC284" s="92"/>
      <c r="AD284" s="92"/>
      <c r="AE284" s="100"/>
      <c r="AF284" s="99"/>
      <c r="AN284" s="92"/>
      <c r="AQ284" s="92"/>
    </row>
    <row r="285" spans="1:71" s="85" customFormat="1" ht="12.75" x14ac:dyDescent="0.2">
      <c r="A285" s="92"/>
      <c r="B285" s="92"/>
      <c r="C285" s="99"/>
      <c r="E285" s="99"/>
      <c r="H285" s="92"/>
      <c r="I285" s="92"/>
      <c r="J285" s="92"/>
      <c r="K285" s="100"/>
      <c r="L285" s="99"/>
      <c r="M285" s="92"/>
      <c r="N285" s="92"/>
      <c r="O285" s="92"/>
      <c r="P285" s="92"/>
      <c r="Q285" s="92"/>
      <c r="R285" s="92"/>
      <c r="S285" s="100"/>
      <c r="T285" s="92"/>
      <c r="U285" s="92"/>
      <c r="V285" s="92"/>
      <c r="W285" s="92"/>
      <c r="X285" s="100"/>
      <c r="Y285" s="92"/>
      <c r="Z285" s="92"/>
      <c r="AA285" s="92"/>
      <c r="AB285" s="92"/>
      <c r="AC285" s="92"/>
      <c r="AD285" s="92"/>
      <c r="AE285" s="100"/>
      <c r="AF285" s="99"/>
      <c r="AN285" s="92"/>
      <c r="AQ285" s="92"/>
    </row>
    <row r="286" spans="1:71" s="85" customFormat="1" ht="12.75" x14ac:dyDescent="0.2">
      <c r="A286" s="92"/>
      <c r="B286" s="92"/>
      <c r="C286" s="99"/>
      <c r="E286" s="99"/>
      <c r="H286" s="92"/>
      <c r="I286" s="92"/>
      <c r="J286" s="92"/>
      <c r="K286" s="100"/>
      <c r="L286" s="99"/>
      <c r="M286" s="92"/>
      <c r="N286" s="92"/>
      <c r="O286" s="92"/>
      <c r="P286" s="92"/>
      <c r="Q286" s="92"/>
      <c r="R286" s="92"/>
      <c r="S286" s="100"/>
      <c r="T286" s="92"/>
      <c r="U286" s="92"/>
      <c r="V286" s="92"/>
      <c r="W286" s="92"/>
      <c r="X286" s="100"/>
      <c r="Y286" s="92"/>
      <c r="Z286" s="92"/>
      <c r="AA286" s="92"/>
      <c r="AB286" s="92"/>
      <c r="AC286" s="92"/>
      <c r="AD286" s="92"/>
      <c r="AE286" s="100"/>
      <c r="AF286" s="99"/>
      <c r="AN286" s="92"/>
      <c r="AQ286" s="92"/>
    </row>
    <row r="287" spans="1:71" s="85" customFormat="1" ht="12.75" x14ac:dyDescent="0.2">
      <c r="A287" s="92"/>
      <c r="B287" s="92"/>
      <c r="C287" s="99"/>
      <c r="E287" s="99"/>
      <c r="H287" s="92"/>
      <c r="I287" s="92"/>
      <c r="J287" s="92"/>
      <c r="K287" s="100"/>
      <c r="L287" s="99"/>
      <c r="M287" s="92"/>
      <c r="N287" s="92"/>
      <c r="O287" s="92"/>
      <c r="P287" s="92"/>
      <c r="Q287" s="92"/>
      <c r="R287" s="92"/>
      <c r="S287" s="100"/>
      <c r="T287" s="92"/>
      <c r="U287" s="92"/>
      <c r="V287" s="92"/>
      <c r="W287" s="92"/>
      <c r="X287" s="100"/>
      <c r="Y287" s="92"/>
      <c r="Z287" s="92"/>
      <c r="AA287" s="92"/>
      <c r="AB287" s="92"/>
      <c r="AC287" s="92"/>
      <c r="AD287" s="92"/>
      <c r="AE287" s="100"/>
      <c r="AF287" s="99"/>
      <c r="AN287" s="92"/>
      <c r="AQ287" s="92"/>
    </row>
    <row r="288" spans="1:71" s="85" customFormat="1" ht="12.75" x14ac:dyDescent="0.2">
      <c r="A288" s="92"/>
      <c r="B288" s="92"/>
      <c r="C288" s="99"/>
      <c r="E288" s="99"/>
      <c r="H288" s="92"/>
      <c r="I288" s="92"/>
      <c r="J288" s="92"/>
      <c r="K288" s="100"/>
      <c r="L288" s="99"/>
      <c r="M288" s="92"/>
      <c r="N288" s="92"/>
      <c r="O288" s="92"/>
      <c r="P288" s="92"/>
      <c r="Q288" s="92"/>
      <c r="R288" s="92"/>
      <c r="S288" s="100"/>
      <c r="T288" s="92"/>
      <c r="U288" s="92"/>
      <c r="V288" s="92"/>
      <c r="W288" s="92"/>
      <c r="X288" s="100"/>
      <c r="Y288" s="92"/>
      <c r="Z288" s="92"/>
      <c r="AA288" s="92"/>
      <c r="AB288" s="92"/>
      <c r="AC288" s="92"/>
      <c r="AD288" s="92"/>
      <c r="AE288" s="100"/>
      <c r="AF288" s="99"/>
      <c r="AN288" s="92"/>
      <c r="AQ288" s="92"/>
    </row>
    <row r="289" spans="1:43" s="85" customFormat="1" ht="12.75" x14ac:dyDescent="0.2">
      <c r="A289" s="92"/>
      <c r="B289" s="92"/>
      <c r="C289" s="99"/>
      <c r="E289" s="99"/>
      <c r="H289" s="92"/>
      <c r="I289" s="92"/>
      <c r="J289" s="92"/>
      <c r="K289" s="100"/>
      <c r="L289" s="99"/>
      <c r="M289" s="92"/>
      <c r="N289" s="92"/>
      <c r="O289" s="92"/>
      <c r="P289" s="92"/>
      <c r="Q289" s="92"/>
      <c r="R289" s="92"/>
      <c r="S289" s="100"/>
      <c r="T289" s="92"/>
      <c r="U289" s="92"/>
      <c r="V289" s="92"/>
      <c r="W289" s="92"/>
      <c r="X289" s="100"/>
      <c r="Y289" s="92"/>
      <c r="Z289" s="92"/>
      <c r="AA289" s="92"/>
      <c r="AB289" s="92"/>
      <c r="AC289" s="92"/>
      <c r="AD289" s="92"/>
      <c r="AE289" s="100"/>
      <c r="AF289" s="99"/>
      <c r="AN289" s="92"/>
      <c r="AQ289" s="92"/>
    </row>
    <row r="290" spans="1:43" s="85" customFormat="1" ht="12.75" x14ac:dyDescent="0.2">
      <c r="A290" s="92"/>
      <c r="B290" s="92"/>
      <c r="C290" s="99"/>
      <c r="E290" s="99"/>
      <c r="H290" s="92"/>
      <c r="I290" s="92"/>
      <c r="J290" s="92"/>
      <c r="K290" s="100"/>
      <c r="L290" s="99"/>
      <c r="M290" s="92"/>
      <c r="N290" s="92"/>
      <c r="O290" s="92"/>
      <c r="P290" s="92"/>
      <c r="Q290" s="92"/>
      <c r="R290" s="92"/>
      <c r="S290" s="100"/>
      <c r="T290" s="92"/>
      <c r="U290" s="92"/>
      <c r="V290" s="92"/>
      <c r="W290" s="92"/>
      <c r="X290" s="100"/>
      <c r="Y290" s="92"/>
      <c r="Z290" s="92"/>
      <c r="AA290" s="92"/>
      <c r="AB290" s="92"/>
      <c r="AC290" s="92"/>
      <c r="AD290" s="92"/>
      <c r="AE290" s="100"/>
      <c r="AF290" s="99"/>
      <c r="AN290" s="92"/>
      <c r="AQ290" s="92"/>
    </row>
    <row r="291" spans="1:43" s="85" customFormat="1" ht="12.75" x14ac:dyDescent="0.2">
      <c r="A291" s="92"/>
      <c r="B291" s="92"/>
      <c r="C291" s="99"/>
      <c r="E291" s="99"/>
      <c r="H291" s="92"/>
      <c r="I291" s="92"/>
      <c r="J291" s="92"/>
      <c r="K291" s="100"/>
      <c r="L291" s="99"/>
      <c r="M291" s="92"/>
      <c r="N291" s="92"/>
      <c r="O291" s="92"/>
      <c r="P291" s="92"/>
      <c r="Q291" s="92"/>
      <c r="R291" s="92"/>
      <c r="S291" s="100"/>
      <c r="T291" s="92"/>
      <c r="U291" s="92"/>
      <c r="V291" s="92"/>
      <c r="W291" s="92"/>
      <c r="X291" s="100"/>
      <c r="Y291" s="92"/>
      <c r="Z291" s="92"/>
      <c r="AA291" s="92"/>
      <c r="AB291" s="92"/>
      <c r="AC291" s="92"/>
      <c r="AD291" s="92"/>
      <c r="AE291" s="100"/>
      <c r="AF291" s="99"/>
      <c r="AN291" s="92"/>
      <c r="AQ291" s="92"/>
    </row>
    <row r="292" spans="1:43" s="85" customFormat="1" ht="12.75" x14ac:dyDescent="0.2">
      <c r="A292" s="92"/>
      <c r="B292" s="92"/>
      <c r="C292" s="99"/>
      <c r="E292" s="99"/>
      <c r="H292" s="92"/>
      <c r="I292" s="92"/>
      <c r="J292" s="92"/>
      <c r="K292" s="100"/>
      <c r="L292" s="99"/>
      <c r="M292" s="92"/>
      <c r="N292" s="92"/>
      <c r="O292" s="92"/>
      <c r="P292" s="92"/>
      <c r="Q292" s="92"/>
      <c r="R292" s="92"/>
      <c r="S292" s="100"/>
      <c r="T292" s="92"/>
      <c r="U292" s="92"/>
      <c r="V292" s="92"/>
      <c r="W292" s="92"/>
      <c r="X292" s="100"/>
      <c r="Y292" s="92"/>
      <c r="Z292" s="92"/>
      <c r="AA292" s="92"/>
      <c r="AB292" s="92"/>
      <c r="AC292" s="92"/>
      <c r="AD292" s="92"/>
      <c r="AE292" s="100"/>
      <c r="AF292" s="99"/>
      <c r="AN292" s="92"/>
      <c r="AQ292" s="92"/>
    </row>
    <row r="293" spans="1:43" s="85" customFormat="1" ht="12.75" x14ac:dyDescent="0.2">
      <c r="A293" s="92"/>
      <c r="B293" s="92"/>
      <c r="C293" s="99"/>
      <c r="E293" s="99"/>
      <c r="H293" s="92"/>
      <c r="I293" s="92"/>
      <c r="J293" s="92"/>
      <c r="K293" s="100"/>
      <c r="L293" s="99"/>
      <c r="M293" s="92"/>
      <c r="N293" s="92"/>
      <c r="O293" s="92"/>
      <c r="P293" s="92"/>
      <c r="Q293" s="92"/>
      <c r="R293" s="92"/>
      <c r="S293" s="100"/>
      <c r="T293" s="92"/>
      <c r="U293" s="92"/>
      <c r="V293" s="92"/>
      <c r="W293" s="92"/>
      <c r="X293" s="100"/>
      <c r="Y293" s="92"/>
      <c r="Z293" s="92"/>
      <c r="AA293" s="92"/>
      <c r="AB293" s="92"/>
      <c r="AC293" s="92"/>
      <c r="AD293" s="92"/>
      <c r="AE293" s="100"/>
      <c r="AF293" s="99"/>
      <c r="AN293" s="92"/>
      <c r="AQ293" s="92"/>
    </row>
    <row r="294" spans="1:43" s="85" customFormat="1" ht="12.75" x14ac:dyDescent="0.2">
      <c r="A294" s="92"/>
      <c r="B294" s="92"/>
      <c r="C294" s="99"/>
      <c r="E294" s="99"/>
      <c r="H294" s="92"/>
      <c r="I294" s="92"/>
      <c r="J294" s="92"/>
      <c r="K294" s="100"/>
      <c r="L294" s="99"/>
      <c r="M294" s="92"/>
      <c r="N294" s="92"/>
      <c r="O294" s="92"/>
      <c r="P294" s="92"/>
      <c r="Q294" s="92"/>
      <c r="R294" s="92"/>
      <c r="S294" s="100"/>
      <c r="T294" s="92"/>
      <c r="U294" s="92"/>
      <c r="V294" s="92"/>
      <c r="W294" s="92"/>
      <c r="X294" s="100"/>
      <c r="Y294" s="92"/>
      <c r="Z294" s="92"/>
      <c r="AA294" s="92"/>
      <c r="AB294" s="92"/>
      <c r="AC294" s="92"/>
      <c r="AD294" s="92"/>
      <c r="AE294" s="100"/>
      <c r="AF294" s="99"/>
      <c r="AN294" s="92"/>
      <c r="AQ294" s="92"/>
    </row>
    <row r="295" spans="1:43" s="85" customFormat="1" ht="12.75" x14ac:dyDescent="0.2">
      <c r="A295" s="92"/>
      <c r="B295" s="92"/>
      <c r="C295" s="99"/>
      <c r="E295" s="99"/>
      <c r="H295" s="92"/>
      <c r="I295" s="92"/>
      <c r="J295" s="92"/>
      <c r="K295" s="100"/>
      <c r="L295" s="99"/>
      <c r="M295" s="92"/>
      <c r="N295" s="92"/>
      <c r="O295" s="92"/>
      <c r="P295" s="92"/>
      <c r="Q295" s="92"/>
      <c r="R295" s="92"/>
      <c r="S295" s="100"/>
      <c r="T295" s="92"/>
      <c r="U295" s="92"/>
      <c r="V295" s="92"/>
      <c r="W295" s="92"/>
      <c r="X295" s="100"/>
      <c r="Y295" s="92"/>
      <c r="Z295" s="92"/>
      <c r="AA295" s="92"/>
      <c r="AB295" s="92"/>
      <c r="AC295" s="92"/>
      <c r="AD295" s="92"/>
      <c r="AE295" s="100"/>
      <c r="AF295" s="99"/>
      <c r="AN295" s="92"/>
      <c r="AQ295" s="92"/>
    </row>
    <row r="296" spans="1:43" s="85" customFormat="1" ht="12.75" x14ac:dyDescent="0.2">
      <c r="A296" s="92"/>
      <c r="B296" s="92"/>
      <c r="C296" s="99"/>
      <c r="E296" s="99"/>
      <c r="H296" s="92"/>
      <c r="I296" s="92"/>
      <c r="J296" s="92"/>
      <c r="K296" s="100"/>
      <c r="L296" s="99"/>
      <c r="M296" s="92"/>
      <c r="N296" s="92"/>
      <c r="O296" s="92"/>
      <c r="P296" s="92"/>
      <c r="Q296" s="92"/>
      <c r="R296" s="92"/>
      <c r="S296" s="100"/>
      <c r="T296" s="92"/>
      <c r="U296" s="92"/>
      <c r="V296" s="92"/>
      <c r="W296" s="92"/>
      <c r="X296" s="100"/>
      <c r="Y296" s="92"/>
      <c r="Z296" s="92"/>
      <c r="AA296" s="92"/>
      <c r="AB296" s="92"/>
      <c r="AC296" s="92"/>
      <c r="AD296" s="92"/>
      <c r="AE296" s="100"/>
      <c r="AF296" s="99"/>
      <c r="AN296" s="92"/>
      <c r="AQ296" s="92"/>
    </row>
    <row r="297" spans="1:43" s="85" customFormat="1" ht="12.75" x14ac:dyDescent="0.2">
      <c r="A297" s="92"/>
      <c r="B297" s="92"/>
      <c r="C297" s="99"/>
      <c r="E297" s="99"/>
      <c r="H297" s="92"/>
      <c r="I297" s="92"/>
      <c r="J297" s="92"/>
      <c r="K297" s="100"/>
      <c r="L297" s="99"/>
      <c r="M297" s="92"/>
      <c r="N297" s="92"/>
      <c r="O297" s="92"/>
      <c r="P297" s="92"/>
      <c r="Q297" s="92"/>
      <c r="R297" s="92"/>
      <c r="S297" s="100"/>
      <c r="T297" s="92"/>
      <c r="U297" s="92"/>
      <c r="V297" s="92"/>
      <c r="W297" s="92"/>
      <c r="X297" s="100"/>
      <c r="Y297" s="92"/>
      <c r="Z297" s="92"/>
      <c r="AA297" s="92"/>
      <c r="AB297" s="92"/>
      <c r="AC297" s="92"/>
      <c r="AD297" s="92"/>
      <c r="AE297" s="100"/>
      <c r="AF297" s="99"/>
      <c r="AN297" s="92"/>
      <c r="AQ297" s="92"/>
    </row>
    <row r="298" spans="1:43" s="85" customFormat="1" ht="12.75" x14ac:dyDescent="0.2">
      <c r="A298" s="92"/>
      <c r="B298" s="92"/>
      <c r="C298" s="99"/>
      <c r="E298" s="99"/>
      <c r="H298" s="92"/>
      <c r="I298" s="92"/>
      <c r="J298" s="92"/>
      <c r="K298" s="100"/>
      <c r="L298" s="99"/>
      <c r="M298" s="92"/>
      <c r="N298" s="92"/>
      <c r="O298" s="92"/>
      <c r="P298" s="92"/>
      <c r="Q298" s="92"/>
      <c r="R298" s="92"/>
      <c r="S298" s="100"/>
      <c r="T298" s="92"/>
      <c r="U298" s="92"/>
      <c r="V298" s="92"/>
      <c r="W298" s="92"/>
      <c r="X298" s="100"/>
      <c r="Y298" s="92"/>
      <c r="Z298" s="92"/>
      <c r="AA298" s="92"/>
      <c r="AB298" s="92"/>
      <c r="AC298" s="92"/>
      <c r="AD298" s="92"/>
      <c r="AE298" s="100"/>
      <c r="AF298" s="99"/>
      <c r="AN298" s="92"/>
      <c r="AQ298" s="92"/>
    </row>
    <row r="299" spans="1:43" s="85" customFormat="1" ht="12.75" x14ac:dyDescent="0.2">
      <c r="A299" s="92"/>
      <c r="B299" s="92"/>
      <c r="C299" s="99"/>
      <c r="E299" s="99"/>
      <c r="H299" s="92"/>
      <c r="I299" s="92"/>
      <c r="J299" s="92"/>
      <c r="K299" s="100"/>
      <c r="L299" s="99"/>
      <c r="M299" s="92"/>
      <c r="N299" s="92"/>
      <c r="O299" s="92"/>
      <c r="P299" s="92"/>
      <c r="Q299" s="92"/>
      <c r="R299" s="92"/>
      <c r="S299" s="100"/>
      <c r="T299" s="92"/>
      <c r="U299" s="92"/>
      <c r="V299" s="92"/>
      <c r="W299" s="92"/>
      <c r="X299" s="100"/>
      <c r="Y299" s="92"/>
      <c r="Z299" s="92"/>
      <c r="AA299" s="92"/>
      <c r="AB299" s="92"/>
      <c r="AC299" s="92"/>
      <c r="AD299" s="92"/>
      <c r="AE299" s="100"/>
      <c r="AF299" s="99"/>
      <c r="AN299" s="92"/>
      <c r="AQ299" s="92"/>
    </row>
    <row r="300" spans="1:43" s="85" customFormat="1" ht="12.75" x14ac:dyDescent="0.2">
      <c r="A300" s="92"/>
      <c r="B300" s="92"/>
      <c r="C300" s="99"/>
      <c r="E300" s="99"/>
      <c r="H300" s="92"/>
      <c r="I300" s="92"/>
      <c r="J300" s="92"/>
      <c r="K300" s="100"/>
      <c r="L300" s="99"/>
      <c r="M300" s="92"/>
      <c r="N300" s="92"/>
      <c r="O300" s="92"/>
      <c r="P300" s="92"/>
      <c r="Q300" s="92"/>
      <c r="R300" s="92"/>
      <c r="S300" s="100"/>
      <c r="T300" s="92"/>
      <c r="U300" s="92"/>
      <c r="V300" s="92"/>
      <c r="W300" s="92"/>
      <c r="X300" s="100"/>
      <c r="Y300" s="92"/>
      <c r="Z300" s="92"/>
      <c r="AA300" s="92"/>
      <c r="AB300" s="92"/>
      <c r="AC300" s="92"/>
      <c r="AD300" s="92"/>
      <c r="AE300" s="100"/>
      <c r="AF300" s="99"/>
      <c r="AN300" s="92"/>
      <c r="AQ300" s="92"/>
    </row>
    <row r="301" spans="1:43" s="85" customFormat="1" ht="12.75" x14ac:dyDescent="0.2">
      <c r="A301" s="92"/>
      <c r="B301" s="92"/>
      <c r="C301" s="99"/>
      <c r="E301" s="99"/>
      <c r="H301" s="92"/>
      <c r="I301" s="92"/>
      <c r="J301" s="92"/>
      <c r="K301" s="100"/>
      <c r="L301" s="99"/>
      <c r="M301" s="92"/>
      <c r="N301" s="92"/>
      <c r="O301" s="92"/>
      <c r="P301" s="92"/>
      <c r="Q301" s="92"/>
      <c r="R301" s="92"/>
      <c r="S301" s="100"/>
      <c r="T301" s="92"/>
      <c r="U301" s="92"/>
      <c r="V301" s="92"/>
      <c r="W301" s="92"/>
      <c r="X301" s="100"/>
      <c r="Y301" s="92"/>
      <c r="Z301" s="92"/>
      <c r="AA301" s="92"/>
      <c r="AB301" s="92"/>
      <c r="AC301" s="92"/>
      <c r="AD301" s="92"/>
      <c r="AE301" s="100"/>
      <c r="AF301" s="99"/>
      <c r="AN301" s="92"/>
      <c r="AQ301" s="92"/>
    </row>
    <row r="302" spans="1:43" s="85" customFormat="1" ht="12.75" x14ac:dyDescent="0.2">
      <c r="A302" s="92"/>
      <c r="B302" s="92"/>
      <c r="C302" s="99"/>
      <c r="E302" s="99"/>
      <c r="H302" s="92"/>
      <c r="I302" s="92"/>
      <c r="J302" s="92"/>
      <c r="K302" s="100"/>
      <c r="L302" s="99"/>
      <c r="M302" s="92"/>
      <c r="N302" s="92"/>
      <c r="O302" s="92"/>
      <c r="P302" s="92"/>
      <c r="Q302" s="92"/>
      <c r="R302" s="92"/>
      <c r="S302" s="100"/>
      <c r="T302" s="92"/>
      <c r="U302" s="92"/>
      <c r="V302" s="92"/>
      <c r="W302" s="92"/>
      <c r="X302" s="100"/>
      <c r="Y302" s="92"/>
      <c r="Z302" s="92"/>
      <c r="AA302" s="92"/>
      <c r="AB302" s="92"/>
      <c r="AC302" s="92"/>
      <c r="AD302" s="92"/>
      <c r="AE302" s="100"/>
      <c r="AF302" s="99"/>
      <c r="AN302" s="92"/>
      <c r="AQ302" s="92"/>
    </row>
    <row r="303" spans="1:43" s="85" customFormat="1" ht="12.75" x14ac:dyDescent="0.2">
      <c r="A303" s="92"/>
      <c r="B303" s="92"/>
      <c r="C303" s="99"/>
      <c r="E303" s="99"/>
      <c r="H303" s="92"/>
      <c r="I303" s="92"/>
      <c r="J303" s="92"/>
      <c r="K303" s="100"/>
      <c r="L303" s="99"/>
      <c r="M303" s="92"/>
      <c r="N303" s="92"/>
      <c r="O303" s="92"/>
      <c r="P303" s="92"/>
      <c r="Q303" s="92"/>
      <c r="R303" s="92"/>
      <c r="S303" s="100"/>
      <c r="T303" s="92"/>
      <c r="U303" s="92"/>
      <c r="V303" s="92"/>
      <c r="W303" s="92"/>
      <c r="X303" s="100"/>
      <c r="Y303" s="92"/>
      <c r="Z303" s="92"/>
      <c r="AA303" s="92"/>
      <c r="AB303" s="92"/>
      <c r="AC303" s="92"/>
      <c r="AD303" s="92"/>
      <c r="AE303" s="100"/>
      <c r="AF303" s="99"/>
      <c r="AN303" s="92"/>
      <c r="AQ303" s="92"/>
    </row>
    <row r="304" spans="1:43" s="85" customFormat="1" ht="12.75" x14ac:dyDescent="0.2">
      <c r="A304" s="92"/>
      <c r="B304" s="92"/>
      <c r="C304" s="99"/>
      <c r="E304" s="99"/>
      <c r="H304" s="92"/>
      <c r="I304" s="92"/>
      <c r="J304" s="92"/>
      <c r="K304" s="100"/>
      <c r="L304" s="99"/>
      <c r="M304" s="92"/>
      <c r="N304" s="92"/>
      <c r="O304" s="92"/>
      <c r="P304" s="92"/>
      <c r="Q304" s="92"/>
      <c r="R304" s="92"/>
      <c r="S304" s="100"/>
      <c r="T304" s="92"/>
      <c r="U304" s="92"/>
      <c r="V304" s="92"/>
      <c r="W304" s="92"/>
      <c r="X304" s="100"/>
      <c r="Y304" s="92"/>
      <c r="Z304" s="92"/>
      <c r="AA304" s="92"/>
      <c r="AB304" s="92"/>
      <c r="AC304" s="92"/>
      <c r="AD304" s="92"/>
      <c r="AE304" s="100"/>
      <c r="AF304" s="99"/>
      <c r="AN304" s="92"/>
      <c r="AQ304" s="92"/>
    </row>
    <row r="305" spans="1:43" s="85" customFormat="1" ht="12.75" x14ac:dyDescent="0.2">
      <c r="A305" s="92"/>
      <c r="B305" s="92"/>
      <c r="C305" s="99"/>
      <c r="E305" s="99"/>
      <c r="H305" s="92"/>
      <c r="I305" s="92"/>
      <c r="J305" s="92"/>
      <c r="K305" s="100"/>
      <c r="L305" s="99"/>
      <c r="M305" s="92"/>
      <c r="N305" s="92"/>
      <c r="O305" s="92"/>
      <c r="P305" s="92"/>
      <c r="Q305" s="92"/>
      <c r="R305" s="92"/>
      <c r="S305" s="100"/>
      <c r="T305" s="92"/>
      <c r="U305" s="92"/>
      <c r="V305" s="92"/>
      <c r="W305" s="92"/>
      <c r="X305" s="100"/>
      <c r="Y305" s="92"/>
      <c r="Z305" s="92"/>
      <c r="AA305" s="92"/>
      <c r="AB305" s="92"/>
      <c r="AC305" s="92"/>
      <c r="AD305" s="92"/>
      <c r="AE305" s="100"/>
      <c r="AF305" s="99"/>
      <c r="AN305" s="92"/>
      <c r="AQ305" s="92"/>
    </row>
    <row r="306" spans="1:43" s="85" customFormat="1" ht="12.75" x14ac:dyDescent="0.2">
      <c r="A306" s="92"/>
      <c r="B306" s="92"/>
      <c r="C306" s="99"/>
      <c r="E306" s="99"/>
      <c r="H306" s="92"/>
      <c r="I306" s="92"/>
      <c r="J306" s="92"/>
      <c r="K306" s="100"/>
      <c r="L306" s="99"/>
      <c r="M306" s="92"/>
      <c r="N306" s="92"/>
      <c r="O306" s="92"/>
      <c r="P306" s="92"/>
      <c r="Q306" s="92"/>
      <c r="R306" s="92"/>
      <c r="S306" s="100"/>
      <c r="T306" s="92"/>
      <c r="U306" s="92"/>
      <c r="V306" s="92"/>
      <c r="W306" s="92"/>
      <c r="X306" s="100"/>
      <c r="Y306" s="92"/>
      <c r="Z306" s="92"/>
      <c r="AA306" s="92"/>
      <c r="AB306" s="92"/>
      <c r="AC306" s="92"/>
      <c r="AD306" s="92"/>
      <c r="AE306" s="100"/>
      <c r="AF306" s="99"/>
      <c r="AN306" s="92"/>
      <c r="AQ306" s="92"/>
    </row>
    <row r="307" spans="1:43" s="85" customFormat="1" ht="12.75" x14ac:dyDescent="0.2">
      <c r="A307" s="92"/>
      <c r="B307" s="92"/>
      <c r="C307" s="99"/>
      <c r="E307" s="99"/>
      <c r="H307" s="92"/>
      <c r="I307" s="92"/>
      <c r="J307" s="92"/>
      <c r="K307" s="100"/>
      <c r="L307" s="99"/>
      <c r="M307" s="92"/>
      <c r="N307" s="92"/>
      <c r="O307" s="92"/>
      <c r="P307" s="92"/>
      <c r="Q307" s="92"/>
      <c r="R307" s="92"/>
      <c r="S307" s="100"/>
      <c r="T307" s="92"/>
      <c r="U307" s="92"/>
      <c r="V307" s="92"/>
      <c r="W307" s="92"/>
      <c r="X307" s="100"/>
      <c r="Y307" s="92"/>
      <c r="Z307" s="92"/>
      <c r="AA307" s="92"/>
      <c r="AB307" s="92"/>
      <c r="AC307" s="92"/>
      <c r="AD307" s="92"/>
      <c r="AE307" s="100"/>
      <c r="AF307" s="99"/>
      <c r="AN307" s="92"/>
      <c r="AQ307" s="92"/>
    </row>
    <row r="308" spans="1:43" s="85" customFormat="1" ht="12.75" x14ac:dyDescent="0.2">
      <c r="A308" s="92"/>
      <c r="B308" s="92"/>
      <c r="C308" s="99"/>
      <c r="E308" s="99"/>
      <c r="H308" s="92"/>
      <c r="I308" s="92"/>
      <c r="J308" s="92"/>
      <c r="K308" s="100"/>
      <c r="L308" s="99"/>
      <c r="M308" s="92"/>
      <c r="N308" s="92"/>
      <c r="O308" s="92"/>
      <c r="P308" s="92"/>
      <c r="Q308" s="92"/>
      <c r="R308" s="92"/>
      <c r="S308" s="100"/>
      <c r="T308" s="92"/>
      <c r="U308" s="92"/>
      <c r="V308" s="92"/>
      <c r="W308" s="92"/>
      <c r="X308" s="100"/>
      <c r="Y308" s="92"/>
      <c r="Z308" s="92"/>
      <c r="AA308" s="92"/>
      <c r="AB308" s="92"/>
      <c r="AC308" s="92"/>
      <c r="AD308" s="92"/>
      <c r="AE308" s="100"/>
      <c r="AF308" s="99"/>
      <c r="AN308" s="92"/>
      <c r="AQ308" s="92"/>
    </row>
    <row r="309" spans="1:43" s="85" customFormat="1" ht="12.75" x14ac:dyDescent="0.2">
      <c r="A309" s="92"/>
      <c r="B309" s="92"/>
      <c r="C309" s="99"/>
      <c r="E309" s="99"/>
      <c r="H309" s="92"/>
      <c r="I309" s="92"/>
      <c r="J309" s="92"/>
      <c r="K309" s="100"/>
      <c r="L309" s="99"/>
      <c r="M309" s="92"/>
      <c r="N309" s="92"/>
      <c r="O309" s="92"/>
      <c r="P309" s="92"/>
      <c r="Q309" s="92"/>
      <c r="R309" s="92"/>
      <c r="S309" s="100"/>
      <c r="T309" s="92"/>
      <c r="U309" s="92"/>
      <c r="V309" s="92"/>
      <c r="W309" s="92"/>
      <c r="X309" s="100"/>
      <c r="Y309" s="92"/>
      <c r="Z309" s="92"/>
      <c r="AA309" s="92"/>
      <c r="AB309" s="92"/>
      <c r="AC309" s="92"/>
      <c r="AD309" s="92"/>
      <c r="AE309" s="100"/>
      <c r="AF309" s="99"/>
      <c r="AN309" s="92"/>
      <c r="AQ309" s="92"/>
    </row>
    <row r="310" spans="1:43" s="85" customFormat="1" ht="12.75" x14ac:dyDescent="0.2">
      <c r="A310" s="92"/>
      <c r="B310" s="92"/>
      <c r="C310" s="99"/>
      <c r="E310" s="99"/>
      <c r="H310" s="92"/>
      <c r="I310" s="92"/>
      <c r="J310" s="92"/>
      <c r="K310" s="100"/>
      <c r="L310" s="99"/>
      <c r="M310" s="92"/>
      <c r="N310" s="92"/>
      <c r="O310" s="92"/>
      <c r="P310" s="92"/>
      <c r="Q310" s="92"/>
      <c r="R310" s="92"/>
      <c r="S310" s="100"/>
      <c r="T310" s="92"/>
      <c r="U310" s="92"/>
      <c r="V310" s="92"/>
      <c r="W310" s="92"/>
      <c r="X310" s="100"/>
      <c r="Y310" s="92"/>
      <c r="Z310" s="92"/>
      <c r="AA310" s="92"/>
      <c r="AB310" s="92"/>
      <c r="AC310" s="92"/>
      <c r="AD310" s="92"/>
      <c r="AE310" s="100"/>
      <c r="AF310" s="99"/>
      <c r="AN310" s="92"/>
      <c r="AQ310" s="92"/>
    </row>
    <row r="311" spans="1:43" s="85" customFormat="1" ht="12.75" x14ac:dyDescent="0.2">
      <c r="A311" s="92"/>
      <c r="B311" s="92"/>
      <c r="C311" s="99"/>
      <c r="E311" s="99"/>
      <c r="H311" s="92"/>
      <c r="I311" s="92"/>
      <c r="J311" s="92"/>
      <c r="K311" s="100"/>
      <c r="L311" s="99"/>
      <c r="M311" s="92"/>
      <c r="N311" s="92"/>
      <c r="O311" s="92"/>
      <c r="P311" s="92"/>
      <c r="Q311" s="92"/>
      <c r="R311" s="92"/>
      <c r="S311" s="100"/>
      <c r="T311" s="92"/>
      <c r="U311" s="92"/>
      <c r="V311" s="92"/>
      <c r="W311" s="92"/>
      <c r="X311" s="100"/>
      <c r="Y311" s="92"/>
      <c r="Z311" s="92"/>
      <c r="AA311" s="92"/>
      <c r="AB311" s="92"/>
      <c r="AC311" s="92"/>
      <c r="AD311" s="92"/>
      <c r="AE311" s="100"/>
      <c r="AF311" s="99"/>
      <c r="AN311" s="92"/>
      <c r="AQ311" s="92"/>
    </row>
    <row r="312" spans="1:43" s="85" customFormat="1" ht="12.75" x14ac:dyDescent="0.2">
      <c r="A312" s="92"/>
      <c r="B312" s="92"/>
      <c r="C312" s="99"/>
      <c r="E312" s="99"/>
      <c r="H312" s="92"/>
      <c r="I312" s="92"/>
      <c r="J312" s="92"/>
      <c r="K312" s="100"/>
      <c r="L312" s="99"/>
      <c r="M312" s="92"/>
      <c r="N312" s="92"/>
      <c r="O312" s="92"/>
      <c r="P312" s="92"/>
      <c r="Q312" s="92"/>
      <c r="R312" s="92"/>
      <c r="S312" s="100"/>
      <c r="T312" s="92"/>
      <c r="U312" s="92"/>
      <c r="V312" s="92"/>
      <c r="W312" s="92"/>
      <c r="X312" s="100"/>
      <c r="Y312" s="92"/>
      <c r="Z312" s="92"/>
      <c r="AA312" s="92"/>
      <c r="AB312" s="92"/>
      <c r="AC312" s="92"/>
      <c r="AD312" s="92"/>
      <c r="AE312" s="100"/>
      <c r="AF312" s="99"/>
      <c r="AN312" s="92"/>
      <c r="AQ312" s="92"/>
    </row>
    <row r="313" spans="1:43" s="85" customFormat="1" ht="12.75" x14ac:dyDescent="0.2">
      <c r="A313" s="92"/>
      <c r="B313" s="92"/>
      <c r="C313" s="99"/>
      <c r="E313" s="99"/>
      <c r="H313" s="92"/>
      <c r="I313" s="92"/>
      <c r="J313" s="92"/>
      <c r="K313" s="100"/>
      <c r="L313" s="99"/>
      <c r="M313" s="92"/>
      <c r="N313" s="92"/>
      <c r="O313" s="92"/>
      <c r="P313" s="92"/>
      <c r="Q313" s="92"/>
      <c r="R313" s="92"/>
      <c r="S313" s="100"/>
      <c r="T313" s="92"/>
      <c r="U313" s="92"/>
      <c r="V313" s="92"/>
      <c r="W313" s="92"/>
      <c r="X313" s="100"/>
      <c r="Y313" s="92"/>
      <c r="Z313" s="92"/>
      <c r="AA313" s="92"/>
      <c r="AB313" s="92"/>
      <c r="AC313" s="92"/>
      <c r="AD313" s="92"/>
      <c r="AE313" s="100"/>
      <c r="AF313" s="99"/>
      <c r="AN313" s="92"/>
      <c r="AQ313" s="92"/>
    </row>
    <row r="314" spans="1:43" s="85" customFormat="1" ht="12.75" x14ac:dyDescent="0.2">
      <c r="A314" s="92"/>
      <c r="B314" s="92"/>
      <c r="C314" s="99"/>
      <c r="E314" s="99"/>
      <c r="H314" s="92"/>
      <c r="I314" s="92"/>
      <c r="J314" s="92"/>
      <c r="K314" s="100"/>
      <c r="L314" s="99"/>
      <c r="M314" s="92"/>
      <c r="N314" s="92"/>
      <c r="O314" s="92"/>
      <c r="P314" s="92"/>
      <c r="Q314" s="92"/>
      <c r="R314" s="92"/>
      <c r="S314" s="100"/>
      <c r="T314" s="92"/>
      <c r="U314" s="92"/>
      <c r="V314" s="92"/>
      <c r="W314" s="92"/>
      <c r="X314" s="100"/>
      <c r="Y314" s="92"/>
      <c r="Z314" s="92"/>
      <c r="AA314" s="92"/>
      <c r="AB314" s="92"/>
      <c r="AC314" s="92"/>
      <c r="AD314" s="92"/>
      <c r="AE314" s="100"/>
      <c r="AF314" s="99"/>
      <c r="AN314" s="92"/>
      <c r="AQ314" s="92"/>
    </row>
    <row r="315" spans="1:43" s="85" customFormat="1" ht="12.75" x14ac:dyDescent="0.2">
      <c r="A315" s="92"/>
      <c r="B315" s="92"/>
      <c r="C315" s="99"/>
      <c r="E315" s="99"/>
      <c r="H315" s="92"/>
      <c r="I315" s="92"/>
      <c r="J315" s="92"/>
      <c r="K315" s="100"/>
      <c r="L315" s="99"/>
      <c r="M315" s="92"/>
      <c r="N315" s="92"/>
      <c r="O315" s="92"/>
      <c r="P315" s="92"/>
      <c r="Q315" s="92"/>
      <c r="R315" s="92"/>
      <c r="S315" s="100"/>
      <c r="T315" s="92"/>
      <c r="U315" s="92"/>
      <c r="V315" s="92"/>
      <c r="W315" s="92"/>
      <c r="X315" s="100"/>
      <c r="Y315" s="92"/>
      <c r="Z315" s="92"/>
      <c r="AA315" s="92"/>
      <c r="AB315" s="92"/>
      <c r="AC315" s="92"/>
      <c r="AD315" s="92"/>
      <c r="AE315" s="100"/>
      <c r="AF315" s="99"/>
      <c r="AN315" s="92"/>
      <c r="AQ315" s="92"/>
    </row>
    <row r="316" spans="1:43" s="85" customFormat="1" ht="12.75" x14ac:dyDescent="0.2">
      <c r="A316" s="92"/>
      <c r="B316" s="92"/>
      <c r="C316" s="99"/>
      <c r="E316" s="99"/>
      <c r="H316" s="92"/>
      <c r="I316" s="92"/>
      <c r="J316" s="92"/>
      <c r="K316" s="100"/>
      <c r="L316" s="99"/>
      <c r="M316" s="92"/>
      <c r="N316" s="92"/>
      <c r="O316" s="92"/>
      <c r="P316" s="92"/>
      <c r="Q316" s="92"/>
      <c r="R316" s="92"/>
      <c r="S316" s="100"/>
      <c r="T316" s="92"/>
      <c r="U316" s="92"/>
      <c r="V316" s="92"/>
      <c r="W316" s="92"/>
      <c r="X316" s="100"/>
      <c r="Y316" s="92"/>
      <c r="Z316" s="92"/>
      <c r="AA316" s="92"/>
      <c r="AB316" s="92"/>
      <c r="AC316" s="92"/>
      <c r="AD316" s="92"/>
      <c r="AE316" s="100"/>
      <c r="AF316" s="99"/>
      <c r="AN316" s="92"/>
      <c r="AQ316" s="92"/>
    </row>
    <row r="317" spans="1:43" s="85" customFormat="1" ht="12.75" x14ac:dyDescent="0.2">
      <c r="A317" s="92"/>
      <c r="B317" s="92"/>
      <c r="C317" s="99"/>
      <c r="E317" s="99"/>
      <c r="H317" s="92"/>
      <c r="I317" s="92"/>
      <c r="J317" s="92"/>
      <c r="K317" s="100"/>
      <c r="L317" s="99"/>
      <c r="M317" s="92"/>
      <c r="N317" s="92"/>
      <c r="O317" s="92"/>
      <c r="P317" s="92"/>
      <c r="Q317" s="92"/>
      <c r="R317" s="92"/>
      <c r="S317" s="100"/>
      <c r="T317" s="92"/>
      <c r="U317" s="92"/>
      <c r="V317" s="92"/>
      <c r="W317" s="92"/>
      <c r="X317" s="100"/>
      <c r="Y317" s="92"/>
      <c r="Z317" s="92"/>
      <c r="AA317" s="92"/>
      <c r="AB317" s="92"/>
      <c r="AC317" s="92"/>
      <c r="AD317" s="92"/>
      <c r="AE317" s="100"/>
      <c r="AF317" s="99"/>
      <c r="AN317" s="92"/>
      <c r="AQ317" s="92"/>
    </row>
    <row r="318" spans="1:43" s="85" customFormat="1" ht="12.75" x14ac:dyDescent="0.2">
      <c r="A318" s="92"/>
      <c r="B318" s="92"/>
      <c r="C318" s="99"/>
      <c r="E318" s="99"/>
      <c r="H318" s="92"/>
      <c r="I318" s="92"/>
      <c r="J318" s="92"/>
      <c r="K318" s="100"/>
      <c r="L318" s="99"/>
      <c r="M318" s="92"/>
      <c r="N318" s="92"/>
      <c r="O318" s="92"/>
      <c r="P318" s="92"/>
      <c r="Q318" s="92"/>
      <c r="R318" s="92"/>
      <c r="S318" s="100"/>
      <c r="T318" s="92"/>
      <c r="U318" s="92"/>
      <c r="V318" s="92"/>
      <c r="W318" s="92"/>
      <c r="X318" s="100"/>
      <c r="Y318" s="92"/>
      <c r="Z318" s="92"/>
      <c r="AA318" s="92"/>
      <c r="AB318" s="92"/>
      <c r="AC318" s="92"/>
      <c r="AD318" s="92"/>
      <c r="AE318" s="100"/>
      <c r="AF318" s="99"/>
      <c r="AN318" s="92"/>
      <c r="AQ318" s="92"/>
    </row>
    <row r="319" spans="1:43" s="85" customFormat="1" ht="12.75" x14ac:dyDescent="0.2">
      <c r="A319" s="92"/>
      <c r="B319" s="92"/>
      <c r="C319" s="99"/>
      <c r="E319" s="99"/>
      <c r="H319" s="92"/>
      <c r="I319" s="92"/>
      <c r="J319" s="92"/>
      <c r="K319" s="100"/>
      <c r="L319" s="99"/>
      <c r="M319" s="92"/>
      <c r="N319" s="92"/>
      <c r="O319" s="92"/>
      <c r="P319" s="92"/>
      <c r="Q319" s="92"/>
      <c r="R319" s="92"/>
      <c r="S319" s="100"/>
      <c r="T319" s="92"/>
      <c r="U319" s="92"/>
      <c r="V319" s="92"/>
      <c r="W319" s="92"/>
      <c r="X319" s="100"/>
      <c r="Y319" s="92"/>
      <c r="Z319" s="92"/>
      <c r="AA319" s="92"/>
      <c r="AB319" s="92"/>
      <c r="AC319" s="92"/>
      <c r="AD319" s="92"/>
      <c r="AE319" s="100"/>
      <c r="AF319" s="99"/>
      <c r="AN319" s="92"/>
      <c r="AQ319" s="92"/>
    </row>
    <row r="320" spans="1:43" s="85" customFormat="1" ht="12.75" x14ac:dyDescent="0.2">
      <c r="A320" s="92"/>
      <c r="B320" s="92"/>
      <c r="C320" s="99"/>
      <c r="E320" s="99"/>
      <c r="H320" s="92"/>
      <c r="I320" s="92"/>
      <c r="J320" s="92"/>
      <c r="K320" s="100"/>
      <c r="L320" s="99"/>
      <c r="M320" s="92"/>
      <c r="N320" s="92"/>
      <c r="O320" s="92"/>
      <c r="P320" s="92"/>
      <c r="Q320" s="92"/>
      <c r="R320" s="92"/>
      <c r="S320" s="100"/>
      <c r="T320" s="92"/>
      <c r="U320" s="92"/>
      <c r="V320" s="92"/>
      <c r="W320" s="92"/>
      <c r="X320" s="100"/>
      <c r="Y320" s="92"/>
      <c r="Z320" s="92"/>
      <c r="AA320" s="92"/>
      <c r="AB320" s="92"/>
      <c r="AC320" s="92"/>
      <c r="AD320" s="92"/>
      <c r="AE320" s="100"/>
      <c r="AF320" s="99"/>
      <c r="AN320" s="92"/>
      <c r="AQ320" s="92"/>
    </row>
    <row r="321" spans="1:43" s="85" customFormat="1" ht="12.75" x14ac:dyDescent="0.2">
      <c r="A321" s="92"/>
      <c r="B321" s="92"/>
      <c r="C321" s="99"/>
      <c r="E321" s="99"/>
      <c r="H321" s="92"/>
      <c r="I321" s="92"/>
      <c r="J321" s="92"/>
      <c r="K321" s="100"/>
      <c r="L321" s="99"/>
      <c r="M321" s="92"/>
      <c r="N321" s="92"/>
      <c r="O321" s="92"/>
      <c r="P321" s="92"/>
      <c r="Q321" s="92"/>
      <c r="R321" s="92"/>
      <c r="S321" s="100"/>
      <c r="T321" s="92"/>
      <c r="U321" s="92"/>
      <c r="V321" s="92"/>
      <c r="W321" s="92"/>
      <c r="X321" s="100"/>
      <c r="Y321" s="92"/>
      <c r="Z321" s="92"/>
      <c r="AA321" s="92"/>
      <c r="AB321" s="92"/>
      <c r="AC321" s="92"/>
      <c r="AD321" s="92"/>
      <c r="AE321" s="100"/>
      <c r="AF321" s="99"/>
      <c r="AN321" s="92"/>
      <c r="AQ321" s="92"/>
    </row>
    <row r="322" spans="1:43" s="85" customFormat="1" ht="12.75" x14ac:dyDescent="0.2">
      <c r="A322" s="92"/>
      <c r="B322" s="92"/>
      <c r="C322" s="99"/>
      <c r="E322" s="99"/>
      <c r="H322" s="92"/>
      <c r="I322" s="92"/>
      <c r="J322" s="92"/>
      <c r="K322" s="100"/>
      <c r="L322" s="99"/>
      <c r="M322" s="92"/>
      <c r="N322" s="92"/>
      <c r="O322" s="92"/>
      <c r="P322" s="92"/>
      <c r="Q322" s="92"/>
      <c r="R322" s="92"/>
      <c r="S322" s="100"/>
      <c r="T322" s="92"/>
      <c r="U322" s="92"/>
      <c r="V322" s="92"/>
      <c r="W322" s="92"/>
      <c r="X322" s="100"/>
      <c r="Y322" s="92"/>
      <c r="Z322" s="92"/>
      <c r="AA322" s="92"/>
      <c r="AB322" s="92"/>
      <c r="AC322" s="92"/>
      <c r="AD322" s="92"/>
      <c r="AE322" s="100"/>
      <c r="AF322" s="99"/>
      <c r="AN322" s="92"/>
      <c r="AQ322" s="92"/>
    </row>
    <row r="323" spans="1:43" s="85" customFormat="1" ht="12.75" x14ac:dyDescent="0.2">
      <c r="A323" s="92"/>
      <c r="B323" s="92"/>
      <c r="C323" s="99"/>
      <c r="E323" s="99"/>
      <c r="H323" s="92"/>
      <c r="I323" s="92"/>
      <c r="J323" s="92"/>
      <c r="K323" s="100"/>
      <c r="L323" s="99"/>
      <c r="M323" s="92"/>
      <c r="N323" s="92"/>
      <c r="O323" s="92"/>
      <c r="P323" s="92"/>
      <c r="Q323" s="92"/>
      <c r="R323" s="92"/>
      <c r="S323" s="100"/>
      <c r="T323" s="92"/>
      <c r="U323" s="92"/>
      <c r="V323" s="92"/>
      <c r="W323" s="92"/>
      <c r="X323" s="100"/>
      <c r="Y323" s="92"/>
      <c r="Z323" s="92"/>
      <c r="AA323" s="92"/>
      <c r="AB323" s="92"/>
      <c r="AC323" s="92"/>
      <c r="AD323" s="92"/>
      <c r="AE323" s="100"/>
      <c r="AF323" s="99"/>
      <c r="AN323" s="92"/>
      <c r="AQ323" s="92"/>
    </row>
    <row r="324" spans="1:43" s="85" customFormat="1" ht="12.75" x14ac:dyDescent="0.2">
      <c r="A324" s="92"/>
      <c r="B324" s="92"/>
      <c r="C324" s="99"/>
      <c r="E324" s="99"/>
      <c r="H324" s="92"/>
      <c r="I324" s="92"/>
      <c r="J324" s="92"/>
      <c r="K324" s="100"/>
      <c r="L324" s="99"/>
      <c r="M324" s="92"/>
      <c r="N324" s="92"/>
      <c r="O324" s="92"/>
      <c r="P324" s="92"/>
      <c r="Q324" s="92"/>
      <c r="R324" s="92"/>
      <c r="S324" s="100"/>
      <c r="T324" s="92"/>
      <c r="U324" s="92"/>
      <c r="V324" s="92"/>
      <c r="W324" s="92"/>
      <c r="X324" s="100"/>
      <c r="Y324" s="92"/>
      <c r="Z324" s="92"/>
      <c r="AA324" s="92"/>
      <c r="AB324" s="92"/>
      <c r="AC324" s="92"/>
      <c r="AD324" s="92"/>
      <c r="AE324" s="100"/>
      <c r="AF324" s="99"/>
      <c r="AN324" s="92"/>
      <c r="AQ324" s="92"/>
    </row>
    <row r="325" spans="1:43" s="85" customFormat="1" ht="12.75" x14ac:dyDescent="0.2">
      <c r="A325" s="92"/>
      <c r="B325" s="92"/>
      <c r="C325" s="99"/>
      <c r="E325" s="99"/>
      <c r="H325" s="92"/>
      <c r="I325" s="92"/>
      <c r="J325" s="92"/>
      <c r="K325" s="100"/>
      <c r="L325" s="99"/>
      <c r="M325" s="92"/>
      <c r="N325" s="92"/>
      <c r="O325" s="92"/>
      <c r="P325" s="92"/>
      <c r="Q325" s="92"/>
      <c r="R325" s="92"/>
      <c r="S325" s="100"/>
      <c r="T325" s="92"/>
      <c r="U325" s="92"/>
      <c r="V325" s="92"/>
      <c r="W325" s="92"/>
      <c r="X325" s="100"/>
      <c r="Y325" s="92"/>
      <c r="Z325" s="92"/>
      <c r="AA325" s="92"/>
      <c r="AB325" s="92"/>
      <c r="AC325" s="92"/>
      <c r="AD325" s="92"/>
      <c r="AE325" s="100"/>
      <c r="AF325" s="99"/>
      <c r="AN325" s="92"/>
      <c r="AQ325" s="92"/>
    </row>
    <row r="326" spans="1:43" s="85" customFormat="1" ht="12.75" x14ac:dyDescent="0.2">
      <c r="A326" s="92"/>
      <c r="B326" s="92"/>
      <c r="C326" s="99"/>
      <c r="E326" s="99"/>
      <c r="H326" s="92"/>
      <c r="I326" s="92"/>
      <c r="J326" s="92"/>
      <c r="K326" s="100"/>
      <c r="L326" s="99"/>
      <c r="M326" s="92"/>
      <c r="N326" s="92"/>
      <c r="O326" s="92"/>
      <c r="P326" s="92"/>
      <c r="Q326" s="92"/>
      <c r="R326" s="92"/>
      <c r="S326" s="100"/>
      <c r="T326" s="92"/>
      <c r="U326" s="92"/>
      <c r="V326" s="92"/>
      <c r="W326" s="92"/>
      <c r="X326" s="100"/>
      <c r="Y326" s="92"/>
      <c r="Z326" s="92"/>
      <c r="AA326" s="92"/>
      <c r="AB326" s="92"/>
      <c r="AC326" s="92"/>
      <c r="AD326" s="92"/>
      <c r="AE326" s="100"/>
      <c r="AF326" s="99"/>
      <c r="AN326" s="92"/>
      <c r="AQ326" s="92"/>
    </row>
    <row r="327" spans="1:43" s="85" customFormat="1" ht="12.75" x14ac:dyDescent="0.2">
      <c r="A327" s="92"/>
      <c r="B327" s="92"/>
      <c r="C327" s="99"/>
      <c r="E327" s="99"/>
      <c r="H327" s="92"/>
      <c r="I327" s="92"/>
      <c r="J327" s="92"/>
      <c r="K327" s="100"/>
      <c r="L327" s="99"/>
      <c r="M327" s="92"/>
      <c r="N327" s="92"/>
      <c r="O327" s="92"/>
      <c r="P327" s="92"/>
      <c r="Q327" s="92"/>
      <c r="R327" s="92"/>
      <c r="S327" s="100"/>
      <c r="T327" s="92"/>
      <c r="U327" s="92"/>
      <c r="V327" s="92"/>
      <c r="W327" s="92"/>
      <c r="X327" s="100"/>
      <c r="Y327" s="92"/>
      <c r="Z327" s="92"/>
      <c r="AA327" s="92"/>
      <c r="AB327" s="92"/>
      <c r="AC327" s="92"/>
      <c r="AD327" s="92"/>
      <c r="AE327" s="100"/>
      <c r="AF327" s="99"/>
      <c r="AN327" s="92"/>
      <c r="AQ327" s="92"/>
    </row>
    <row r="328" spans="1:43" s="85" customFormat="1" ht="12.75" x14ac:dyDescent="0.2">
      <c r="A328" s="92"/>
      <c r="B328" s="92"/>
      <c r="C328" s="99"/>
      <c r="E328" s="99"/>
      <c r="H328" s="92"/>
      <c r="I328" s="92"/>
      <c r="J328" s="92"/>
      <c r="K328" s="100"/>
      <c r="L328" s="99"/>
      <c r="M328" s="92"/>
      <c r="N328" s="92"/>
      <c r="O328" s="92"/>
      <c r="P328" s="92"/>
      <c r="Q328" s="92"/>
      <c r="R328" s="92"/>
      <c r="S328" s="100"/>
      <c r="T328" s="92"/>
      <c r="U328" s="92"/>
      <c r="V328" s="92"/>
      <c r="W328" s="92"/>
      <c r="X328" s="100"/>
      <c r="Y328" s="92"/>
      <c r="Z328" s="92"/>
      <c r="AA328" s="92"/>
      <c r="AB328" s="92"/>
      <c r="AC328" s="92"/>
      <c r="AD328" s="92"/>
      <c r="AE328" s="100"/>
      <c r="AF328" s="99"/>
      <c r="AN328" s="92"/>
      <c r="AQ328" s="92"/>
    </row>
    <row r="329" spans="1:43" s="85" customFormat="1" ht="12.75" x14ac:dyDescent="0.2">
      <c r="A329" s="92"/>
      <c r="B329" s="92"/>
      <c r="C329" s="99"/>
      <c r="E329" s="99"/>
      <c r="H329" s="92"/>
      <c r="I329" s="92"/>
      <c r="J329" s="92"/>
      <c r="K329" s="100"/>
      <c r="L329" s="99"/>
      <c r="M329" s="92"/>
      <c r="N329" s="92"/>
      <c r="O329" s="92"/>
      <c r="P329" s="92"/>
      <c r="Q329" s="92"/>
      <c r="R329" s="92"/>
      <c r="S329" s="100"/>
      <c r="T329" s="92"/>
      <c r="U329" s="92"/>
      <c r="V329" s="92"/>
      <c r="W329" s="92"/>
      <c r="X329" s="100"/>
      <c r="Y329" s="92"/>
      <c r="Z329" s="92"/>
      <c r="AA329" s="92"/>
      <c r="AB329" s="92"/>
      <c r="AC329" s="92"/>
      <c r="AD329" s="92"/>
      <c r="AE329" s="100"/>
      <c r="AF329" s="99"/>
      <c r="AN329" s="92"/>
      <c r="AQ329" s="92"/>
    </row>
    <row r="330" spans="1:43" s="85" customFormat="1" ht="12.75" x14ac:dyDescent="0.2">
      <c r="A330" s="92"/>
      <c r="B330" s="92"/>
      <c r="C330" s="99"/>
      <c r="E330" s="99"/>
      <c r="H330" s="92"/>
      <c r="I330" s="92"/>
      <c r="J330" s="92"/>
      <c r="K330" s="100"/>
      <c r="L330" s="99"/>
      <c r="M330" s="92"/>
      <c r="N330" s="92"/>
      <c r="O330" s="92"/>
      <c r="P330" s="92"/>
      <c r="Q330" s="92"/>
      <c r="R330" s="92"/>
      <c r="S330" s="100"/>
      <c r="T330" s="92"/>
      <c r="U330" s="92"/>
      <c r="V330" s="92"/>
      <c r="W330" s="92"/>
      <c r="X330" s="100"/>
      <c r="Y330" s="92"/>
      <c r="Z330" s="92"/>
      <c r="AA330" s="92"/>
      <c r="AB330" s="92"/>
      <c r="AC330" s="92"/>
      <c r="AD330" s="92"/>
      <c r="AE330" s="100"/>
      <c r="AF330" s="99"/>
      <c r="AN330" s="92"/>
      <c r="AQ330" s="92"/>
    </row>
    <row r="331" spans="1:43" s="85" customFormat="1" ht="12.75" x14ac:dyDescent="0.2">
      <c r="A331" s="92"/>
      <c r="B331" s="92"/>
      <c r="C331" s="99"/>
      <c r="E331" s="99"/>
      <c r="H331" s="92"/>
      <c r="I331" s="92"/>
      <c r="J331" s="92"/>
      <c r="K331" s="100"/>
      <c r="L331" s="99"/>
      <c r="M331" s="92"/>
      <c r="N331" s="92"/>
      <c r="O331" s="92"/>
      <c r="P331" s="92"/>
      <c r="Q331" s="92"/>
      <c r="R331" s="92"/>
      <c r="S331" s="100"/>
      <c r="T331" s="92"/>
      <c r="U331" s="92"/>
      <c r="V331" s="92"/>
      <c r="W331" s="92"/>
      <c r="X331" s="100"/>
      <c r="Y331" s="92"/>
      <c r="Z331" s="92"/>
      <c r="AA331" s="92"/>
      <c r="AB331" s="92"/>
      <c r="AC331" s="92"/>
      <c r="AD331" s="92"/>
      <c r="AE331" s="100"/>
      <c r="AF331" s="99"/>
      <c r="AN331" s="92"/>
      <c r="AQ331" s="92"/>
    </row>
    <row r="332" spans="1:43" s="85" customFormat="1" ht="12.75" x14ac:dyDescent="0.2">
      <c r="A332" s="92"/>
      <c r="B332" s="92"/>
      <c r="C332" s="99"/>
      <c r="E332" s="99"/>
      <c r="H332" s="92"/>
      <c r="I332" s="92"/>
      <c r="J332" s="92"/>
      <c r="K332" s="100"/>
      <c r="L332" s="99"/>
      <c r="M332" s="92"/>
      <c r="N332" s="92"/>
      <c r="O332" s="92"/>
      <c r="P332" s="92"/>
      <c r="Q332" s="92"/>
      <c r="R332" s="92"/>
      <c r="S332" s="100"/>
      <c r="T332" s="92"/>
      <c r="U332" s="92"/>
      <c r="V332" s="92"/>
      <c r="W332" s="92"/>
      <c r="X332" s="100"/>
      <c r="Y332" s="92"/>
      <c r="Z332" s="92"/>
      <c r="AA332" s="92"/>
      <c r="AB332" s="92"/>
      <c r="AC332" s="92"/>
      <c r="AD332" s="92"/>
      <c r="AE332" s="100"/>
      <c r="AF332" s="99"/>
      <c r="AN332" s="92"/>
      <c r="AQ332" s="92"/>
    </row>
    <row r="333" spans="1:43" s="85" customFormat="1" ht="12.75" x14ac:dyDescent="0.2">
      <c r="A333" s="92"/>
      <c r="B333" s="92"/>
      <c r="C333" s="99"/>
      <c r="E333" s="99"/>
      <c r="H333" s="92"/>
      <c r="I333" s="92"/>
      <c r="J333" s="92"/>
      <c r="K333" s="100"/>
      <c r="L333" s="99"/>
      <c r="M333" s="92"/>
      <c r="N333" s="92"/>
      <c r="O333" s="92"/>
      <c r="P333" s="92"/>
      <c r="Q333" s="92"/>
      <c r="R333" s="92"/>
      <c r="S333" s="100"/>
      <c r="T333" s="92"/>
      <c r="U333" s="92"/>
      <c r="V333" s="92"/>
      <c r="W333" s="92"/>
      <c r="X333" s="100"/>
      <c r="Y333" s="92"/>
      <c r="Z333" s="92"/>
      <c r="AA333" s="92"/>
      <c r="AB333" s="92"/>
      <c r="AC333" s="92"/>
      <c r="AD333" s="92"/>
      <c r="AE333" s="100"/>
      <c r="AF333" s="99"/>
      <c r="AN333" s="92"/>
      <c r="AQ333" s="92"/>
    </row>
    <row r="334" spans="1:43" s="85" customFormat="1" ht="12.75" x14ac:dyDescent="0.2">
      <c r="A334" s="92"/>
      <c r="B334" s="92"/>
      <c r="C334" s="99"/>
      <c r="E334" s="99"/>
      <c r="H334" s="92"/>
      <c r="I334" s="92"/>
      <c r="J334" s="92"/>
      <c r="K334" s="100"/>
      <c r="L334" s="99"/>
      <c r="M334" s="92"/>
      <c r="N334" s="92"/>
      <c r="O334" s="92"/>
      <c r="P334" s="92"/>
      <c r="Q334" s="92"/>
      <c r="R334" s="92"/>
      <c r="S334" s="100"/>
      <c r="T334" s="92"/>
      <c r="U334" s="92"/>
      <c r="V334" s="92"/>
      <c r="W334" s="92"/>
      <c r="X334" s="100"/>
      <c r="Y334" s="92"/>
      <c r="Z334" s="92"/>
      <c r="AA334" s="92"/>
      <c r="AB334" s="92"/>
      <c r="AC334" s="92"/>
      <c r="AD334" s="92"/>
      <c r="AE334" s="100"/>
      <c r="AF334" s="99"/>
      <c r="AN334" s="92"/>
      <c r="AQ334" s="92"/>
    </row>
    <row r="335" spans="1:43" s="85" customFormat="1" ht="12.75" x14ac:dyDescent="0.2">
      <c r="A335" s="92"/>
      <c r="B335" s="92"/>
      <c r="C335" s="99"/>
      <c r="E335" s="99"/>
      <c r="H335" s="92"/>
      <c r="I335" s="92"/>
      <c r="J335" s="92"/>
      <c r="K335" s="100"/>
      <c r="L335" s="99"/>
      <c r="M335" s="92"/>
      <c r="N335" s="92"/>
      <c r="O335" s="92"/>
      <c r="P335" s="92"/>
      <c r="Q335" s="92"/>
      <c r="R335" s="92"/>
      <c r="S335" s="100"/>
      <c r="T335" s="92"/>
      <c r="U335" s="92"/>
      <c r="V335" s="92"/>
      <c r="W335" s="92"/>
      <c r="X335" s="100"/>
      <c r="Y335" s="92"/>
      <c r="Z335" s="92"/>
      <c r="AA335" s="92"/>
      <c r="AB335" s="92"/>
      <c r="AC335" s="92"/>
      <c r="AD335" s="92"/>
      <c r="AE335" s="100"/>
      <c r="AF335" s="99"/>
      <c r="AN335" s="92"/>
      <c r="AQ335" s="92"/>
    </row>
    <row r="336" spans="1:43" s="85" customFormat="1" ht="12.75" x14ac:dyDescent="0.2">
      <c r="A336" s="92"/>
      <c r="B336" s="92"/>
      <c r="C336" s="99"/>
      <c r="E336" s="99"/>
      <c r="H336" s="92"/>
      <c r="I336" s="92"/>
      <c r="J336" s="92"/>
      <c r="K336" s="100"/>
      <c r="L336" s="99"/>
      <c r="M336" s="92"/>
      <c r="N336" s="92"/>
      <c r="O336" s="92"/>
      <c r="P336" s="92"/>
      <c r="Q336" s="92"/>
      <c r="R336" s="92"/>
      <c r="S336" s="100"/>
      <c r="T336" s="92"/>
      <c r="U336" s="92"/>
      <c r="V336" s="92"/>
      <c r="W336" s="92"/>
      <c r="X336" s="100"/>
      <c r="Y336" s="92"/>
      <c r="Z336" s="92"/>
      <c r="AA336" s="92"/>
      <c r="AB336" s="92"/>
      <c r="AC336" s="92"/>
      <c r="AD336" s="92"/>
      <c r="AE336" s="100"/>
      <c r="AF336" s="99"/>
      <c r="AN336" s="92"/>
      <c r="AQ336" s="92"/>
    </row>
    <row r="337" spans="1:43" s="85" customFormat="1" ht="12.75" x14ac:dyDescent="0.2">
      <c r="A337" s="92"/>
      <c r="B337" s="92"/>
      <c r="C337" s="99"/>
      <c r="E337" s="99"/>
      <c r="H337" s="92"/>
      <c r="I337" s="92"/>
      <c r="J337" s="92"/>
      <c r="K337" s="100"/>
      <c r="L337" s="99"/>
      <c r="M337" s="92"/>
      <c r="N337" s="92"/>
      <c r="O337" s="92"/>
      <c r="P337" s="92"/>
      <c r="Q337" s="92"/>
      <c r="R337" s="92"/>
      <c r="S337" s="100"/>
      <c r="T337" s="92"/>
      <c r="U337" s="92"/>
      <c r="V337" s="92"/>
      <c r="W337" s="92"/>
      <c r="X337" s="100"/>
      <c r="Y337" s="92"/>
      <c r="Z337" s="92"/>
      <c r="AA337" s="92"/>
      <c r="AB337" s="92"/>
      <c r="AC337" s="92"/>
      <c r="AD337" s="92"/>
      <c r="AE337" s="100"/>
      <c r="AF337" s="99"/>
      <c r="AN337" s="92"/>
      <c r="AQ337" s="92"/>
    </row>
    <row r="338" spans="1:43" s="85" customFormat="1" ht="12.75" x14ac:dyDescent="0.2">
      <c r="A338" s="92"/>
      <c r="B338" s="92"/>
      <c r="C338" s="99"/>
      <c r="E338" s="99"/>
      <c r="H338" s="92"/>
      <c r="I338" s="92"/>
      <c r="J338" s="92"/>
      <c r="K338" s="100"/>
      <c r="L338" s="99"/>
      <c r="M338" s="92"/>
      <c r="N338" s="92"/>
      <c r="O338" s="92"/>
      <c r="P338" s="92"/>
      <c r="Q338" s="92"/>
      <c r="R338" s="92"/>
      <c r="S338" s="100"/>
      <c r="T338" s="92"/>
      <c r="U338" s="92"/>
      <c r="V338" s="92"/>
      <c r="W338" s="92"/>
      <c r="X338" s="100"/>
      <c r="Y338" s="92"/>
      <c r="Z338" s="92"/>
      <c r="AA338" s="92"/>
      <c r="AB338" s="92"/>
      <c r="AC338" s="92"/>
      <c r="AD338" s="92"/>
      <c r="AE338" s="100"/>
      <c r="AF338" s="99"/>
      <c r="AN338" s="92"/>
      <c r="AQ338" s="92"/>
    </row>
    <row r="339" spans="1:43" s="85" customFormat="1" ht="12.75" x14ac:dyDescent="0.2">
      <c r="A339" s="92"/>
      <c r="B339" s="92"/>
      <c r="C339" s="99"/>
      <c r="E339" s="99"/>
      <c r="H339" s="92"/>
      <c r="I339" s="92"/>
      <c r="J339" s="92"/>
      <c r="K339" s="100"/>
      <c r="L339" s="99"/>
      <c r="M339" s="92"/>
      <c r="N339" s="92"/>
      <c r="O339" s="92"/>
      <c r="P339" s="92"/>
      <c r="Q339" s="92"/>
      <c r="R339" s="92"/>
      <c r="S339" s="100"/>
      <c r="T339" s="92"/>
      <c r="U339" s="92"/>
      <c r="V339" s="92"/>
      <c r="W339" s="92"/>
      <c r="X339" s="100"/>
      <c r="Y339" s="92"/>
      <c r="Z339" s="92"/>
      <c r="AA339" s="92"/>
      <c r="AB339" s="92"/>
      <c r="AC339" s="92"/>
      <c r="AD339" s="92"/>
      <c r="AE339" s="100"/>
      <c r="AF339" s="99"/>
      <c r="AN339" s="92"/>
      <c r="AQ339" s="92"/>
    </row>
    <row r="340" spans="1:43" s="85" customFormat="1" ht="12.75" x14ac:dyDescent="0.2">
      <c r="A340" s="92"/>
      <c r="B340" s="92"/>
      <c r="C340" s="99"/>
      <c r="E340" s="99"/>
      <c r="H340" s="92"/>
      <c r="I340" s="92"/>
      <c r="J340" s="92"/>
      <c r="K340" s="100"/>
      <c r="L340" s="99"/>
      <c r="M340" s="92"/>
      <c r="N340" s="92"/>
      <c r="O340" s="92"/>
      <c r="P340" s="92"/>
      <c r="Q340" s="92"/>
      <c r="R340" s="92"/>
      <c r="S340" s="100"/>
      <c r="T340" s="92"/>
      <c r="U340" s="92"/>
      <c r="V340" s="92"/>
      <c r="W340" s="92"/>
      <c r="X340" s="100"/>
      <c r="Y340" s="92"/>
      <c r="Z340" s="92"/>
      <c r="AA340" s="92"/>
      <c r="AB340" s="92"/>
      <c r="AC340" s="92"/>
      <c r="AD340" s="92"/>
      <c r="AE340" s="100"/>
      <c r="AF340" s="99"/>
      <c r="AN340" s="92"/>
      <c r="AQ340" s="92"/>
    </row>
    <row r="341" spans="1:43" s="85" customFormat="1" ht="12.75" x14ac:dyDescent="0.2">
      <c r="A341" s="92"/>
      <c r="B341" s="92"/>
      <c r="C341" s="99"/>
      <c r="E341" s="99"/>
      <c r="H341" s="92"/>
      <c r="I341" s="92"/>
      <c r="J341" s="92"/>
      <c r="K341" s="100"/>
      <c r="L341" s="99"/>
      <c r="M341" s="92"/>
      <c r="N341" s="92"/>
      <c r="O341" s="92"/>
      <c r="P341" s="92"/>
      <c r="Q341" s="92"/>
      <c r="R341" s="92"/>
      <c r="S341" s="100"/>
      <c r="T341" s="92"/>
      <c r="U341" s="92"/>
      <c r="V341" s="92"/>
      <c r="W341" s="92"/>
      <c r="X341" s="100"/>
      <c r="Y341" s="92"/>
      <c r="Z341" s="92"/>
      <c r="AA341" s="92"/>
      <c r="AB341" s="92"/>
      <c r="AC341" s="92"/>
      <c r="AD341" s="92"/>
      <c r="AE341" s="100"/>
      <c r="AF341" s="99"/>
      <c r="AN341" s="92"/>
      <c r="AQ341" s="92"/>
    </row>
    <row r="342" spans="1:43" s="85" customFormat="1" ht="12.75" x14ac:dyDescent="0.2">
      <c r="A342" s="92"/>
      <c r="B342" s="92"/>
      <c r="C342" s="99"/>
      <c r="E342" s="99"/>
      <c r="H342" s="92"/>
      <c r="I342" s="92"/>
      <c r="J342" s="92"/>
      <c r="K342" s="100"/>
      <c r="L342" s="99"/>
      <c r="M342" s="92"/>
      <c r="N342" s="92"/>
      <c r="O342" s="92"/>
      <c r="P342" s="92"/>
      <c r="Q342" s="92"/>
      <c r="R342" s="92"/>
      <c r="S342" s="100"/>
      <c r="T342" s="92"/>
      <c r="U342" s="92"/>
      <c r="V342" s="92"/>
      <c r="W342" s="92"/>
      <c r="X342" s="100"/>
      <c r="Y342" s="92"/>
      <c r="Z342" s="92"/>
      <c r="AA342" s="92"/>
      <c r="AB342" s="92"/>
      <c r="AC342" s="92"/>
      <c r="AD342" s="92"/>
      <c r="AE342" s="100"/>
      <c r="AF342" s="99"/>
      <c r="AN342" s="92"/>
      <c r="AQ342" s="92"/>
    </row>
    <row r="343" spans="1:43" s="85" customFormat="1" ht="12.75" x14ac:dyDescent="0.2">
      <c r="A343" s="92"/>
      <c r="B343" s="92"/>
      <c r="C343" s="99"/>
      <c r="E343" s="99"/>
      <c r="H343" s="92"/>
      <c r="I343" s="92"/>
      <c r="J343" s="92"/>
      <c r="K343" s="100"/>
      <c r="L343" s="99"/>
      <c r="M343" s="92"/>
      <c r="N343" s="92"/>
      <c r="O343" s="92"/>
      <c r="P343" s="92"/>
      <c r="Q343" s="92"/>
      <c r="R343" s="92"/>
      <c r="S343" s="100"/>
      <c r="T343" s="92"/>
      <c r="U343" s="92"/>
      <c r="V343" s="92"/>
      <c r="W343" s="92"/>
      <c r="X343" s="100"/>
      <c r="Y343" s="92"/>
      <c r="Z343" s="92"/>
      <c r="AA343" s="92"/>
      <c r="AB343" s="92"/>
      <c r="AC343" s="92"/>
      <c r="AD343" s="92"/>
      <c r="AE343" s="100"/>
      <c r="AF343" s="99"/>
      <c r="AN343" s="92"/>
      <c r="AQ343" s="92"/>
    </row>
    <row r="344" spans="1:43" s="85" customFormat="1" ht="12.75" x14ac:dyDescent="0.2">
      <c r="A344" s="92"/>
      <c r="B344" s="92"/>
      <c r="C344" s="99"/>
      <c r="E344" s="99"/>
      <c r="H344" s="92"/>
      <c r="I344" s="92"/>
      <c r="J344" s="92"/>
      <c r="K344" s="100"/>
      <c r="L344" s="99"/>
      <c r="M344" s="92"/>
      <c r="N344" s="92"/>
      <c r="O344" s="92"/>
      <c r="P344" s="92"/>
      <c r="Q344" s="92"/>
      <c r="R344" s="92"/>
      <c r="S344" s="100"/>
      <c r="T344" s="92"/>
      <c r="U344" s="92"/>
      <c r="V344" s="92"/>
      <c r="W344" s="92"/>
      <c r="X344" s="100"/>
      <c r="Y344" s="92"/>
      <c r="Z344" s="92"/>
      <c r="AA344" s="92"/>
      <c r="AB344" s="92"/>
      <c r="AC344" s="92"/>
      <c r="AD344" s="92"/>
      <c r="AE344" s="100"/>
      <c r="AF344" s="99"/>
      <c r="AN344" s="92"/>
      <c r="AQ344" s="92"/>
    </row>
    <row r="345" spans="1:43" s="85" customFormat="1" ht="12.75" x14ac:dyDescent="0.2">
      <c r="A345" s="92"/>
      <c r="B345" s="92"/>
      <c r="C345" s="99"/>
      <c r="E345" s="99"/>
      <c r="H345" s="92"/>
      <c r="I345" s="92"/>
      <c r="J345" s="92"/>
      <c r="K345" s="100"/>
      <c r="L345" s="99"/>
      <c r="M345" s="92"/>
      <c r="N345" s="92"/>
      <c r="O345" s="92"/>
      <c r="P345" s="92"/>
      <c r="Q345" s="92"/>
      <c r="R345" s="92"/>
      <c r="S345" s="100"/>
      <c r="T345" s="92"/>
      <c r="U345" s="92"/>
      <c r="V345" s="92"/>
      <c r="W345" s="92"/>
      <c r="X345" s="100"/>
      <c r="Y345" s="92"/>
      <c r="Z345" s="92"/>
      <c r="AA345" s="92"/>
      <c r="AB345" s="92"/>
      <c r="AC345" s="92"/>
      <c r="AD345" s="92"/>
      <c r="AE345" s="100"/>
      <c r="AF345" s="99"/>
      <c r="AN345" s="92"/>
      <c r="AQ345" s="92"/>
    </row>
    <row r="346" spans="1:43" s="85" customFormat="1" ht="12.75" x14ac:dyDescent="0.2">
      <c r="A346" s="92"/>
      <c r="B346" s="92"/>
      <c r="C346" s="99"/>
      <c r="E346" s="99"/>
      <c r="H346" s="92"/>
      <c r="I346" s="92"/>
      <c r="J346" s="92"/>
      <c r="K346" s="100"/>
      <c r="L346" s="99"/>
      <c r="M346" s="92"/>
      <c r="N346" s="92"/>
      <c r="O346" s="92"/>
      <c r="P346" s="92"/>
      <c r="Q346" s="92"/>
      <c r="R346" s="92"/>
      <c r="S346" s="100"/>
      <c r="T346" s="92"/>
      <c r="U346" s="92"/>
      <c r="V346" s="92"/>
      <c r="W346" s="92"/>
      <c r="X346" s="100"/>
      <c r="Y346" s="92"/>
      <c r="Z346" s="92"/>
      <c r="AA346" s="92"/>
      <c r="AB346" s="92"/>
      <c r="AC346" s="92"/>
      <c r="AD346" s="92"/>
      <c r="AE346" s="100"/>
      <c r="AF346" s="99"/>
      <c r="AN346" s="92"/>
      <c r="AQ346" s="92"/>
    </row>
    <row r="347" spans="1:43" s="85" customFormat="1" ht="12.75" x14ac:dyDescent="0.2">
      <c r="A347" s="92"/>
      <c r="B347" s="92"/>
      <c r="C347" s="99"/>
      <c r="E347" s="99"/>
      <c r="H347" s="92"/>
      <c r="I347" s="92"/>
      <c r="J347" s="92"/>
      <c r="K347" s="100"/>
      <c r="L347" s="99"/>
      <c r="M347" s="92"/>
      <c r="N347" s="92"/>
      <c r="O347" s="92"/>
      <c r="P347" s="92"/>
      <c r="Q347" s="92"/>
      <c r="R347" s="92"/>
      <c r="S347" s="100"/>
      <c r="T347" s="92"/>
      <c r="U347" s="92"/>
      <c r="V347" s="92"/>
      <c r="W347" s="92"/>
      <c r="X347" s="100"/>
      <c r="Y347" s="92"/>
      <c r="Z347" s="92"/>
      <c r="AA347" s="92"/>
      <c r="AB347" s="92"/>
      <c r="AC347" s="92"/>
      <c r="AD347" s="92"/>
      <c r="AE347" s="100"/>
      <c r="AF347" s="99"/>
      <c r="AN347" s="92"/>
      <c r="AQ347" s="92"/>
    </row>
    <row r="348" spans="1:43" s="85" customFormat="1" ht="12.75" x14ac:dyDescent="0.2">
      <c r="A348" s="92"/>
      <c r="B348" s="92"/>
      <c r="C348" s="99"/>
      <c r="E348" s="99"/>
      <c r="H348" s="92"/>
      <c r="I348" s="92"/>
      <c r="J348" s="92"/>
      <c r="K348" s="100"/>
      <c r="L348" s="99"/>
      <c r="M348" s="92"/>
      <c r="N348" s="92"/>
      <c r="O348" s="92"/>
      <c r="P348" s="92"/>
      <c r="Q348" s="92"/>
      <c r="R348" s="92"/>
      <c r="S348" s="100"/>
      <c r="T348" s="92"/>
      <c r="U348" s="92"/>
      <c r="V348" s="92"/>
      <c r="W348" s="92"/>
      <c r="X348" s="100"/>
      <c r="Y348" s="92"/>
      <c r="Z348" s="92"/>
      <c r="AA348" s="92"/>
      <c r="AB348" s="92"/>
      <c r="AC348" s="92"/>
      <c r="AD348" s="92"/>
      <c r="AE348" s="100"/>
      <c r="AF348" s="99"/>
      <c r="AN348" s="92"/>
      <c r="AQ348" s="92"/>
    </row>
    <row r="349" spans="1:43" s="85" customFormat="1" ht="12.75" x14ac:dyDescent="0.2">
      <c r="A349" s="92"/>
      <c r="B349" s="92"/>
      <c r="C349" s="99"/>
      <c r="E349" s="99"/>
      <c r="H349" s="92"/>
      <c r="I349" s="92"/>
      <c r="J349" s="92"/>
      <c r="K349" s="100"/>
      <c r="L349" s="99"/>
      <c r="M349" s="92"/>
      <c r="N349" s="92"/>
      <c r="O349" s="92"/>
      <c r="P349" s="92"/>
      <c r="Q349" s="92"/>
      <c r="R349" s="92"/>
      <c r="S349" s="100"/>
      <c r="T349" s="92"/>
      <c r="U349" s="92"/>
      <c r="V349" s="92"/>
      <c r="W349" s="92"/>
      <c r="X349" s="100"/>
      <c r="Y349" s="92"/>
      <c r="Z349" s="92"/>
      <c r="AA349" s="92"/>
      <c r="AB349" s="92"/>
      <c r="AC349" s="92"/>
      <c r="AD349" s="92"/>
      <c r="AE349" s="100"/>
      <c r="AF349" s="99"/>
      <c r="AN349" s="92"/>
      <c r="AQ349" s="92"/>
    </row>
    <row r="350" spans="1:43" s="85" customFormat="1" ht="12.75" x14ac:dyDescent="0.2">
      <c r="A350" s="92"/>
      <c r="B350" s="92"/>
      <c r="C350" s="99"/>
      <c r="E350" s="99"/>
      <c r="H350" s="92"/>
      <c r="I350" s="92"/>
      <c r="J350" s="92"/>
      <c r="K350" s="100"/>
      <c r="L350" s="99"/>
      <c r="M350" s="92"/>
      <c r="N350" s="92"/>
      <c r="O350" s="92"/>
      <c r="P350" s="92"/>
      <c r="Q350" s="92"/>
      <c r="R350" s="92"/>
      <c r="S350" s="100"/>
      <c r="T350" s="92"/>
      <c r="U350" s="92"/>
      <c r="V350" s="92"/>
      <c r="W350" s="92"/>
      <c r="X350" s="100"/>
      <c r="Y350" s="92"/>
      <c r="Z350" s="92"/>
      <c r="AA350" s="92"/>
      <c r="AB350" s="92"/>
      <c r="AC350" s="92"/>
      <c r="AD350" s="92"/>
      <c r="AE350" s="100"/>
      <c r="AF350" s="99"/>
      <c r="AN350" s="92"/>
      <c r="AQ350" s="92"/>
    </row>
    <row r="351" spans="1:43" s="85" customFormat="1" ht="12.75" x14ac:dyDescent="0.2">
      <c r="A351" s="92"/>
      <c r="B351" s="92"/>
      <c r="C351" s="99"/>
      <c r="E351" s="99"/>
      <c r="H351" s="92"/>
      <c r="I351" s="92"/>
      <c r="J351" s="92"/>
      <c r="K351" s="100"/>
      <c r="L351" s="99"/>
      <c r="M351" s="92"/>
      <c r="N351" s="92"/>
      <c r="O351" s="92"/>
      <c r="P351" s="92"/>
      <c r="Q351" s="92"/>
      <c r="R351" s="92"/>
      <c r="S351" s="100"/>
      <c r="T351" s="92"/>
      <c r="U351" s="92"/>
      <c r="V351" s="92"/>
      <c r="W351" s="92"/>
      <c r="X351" s="100"/>
      <c r="Y351" s="92"/>
      <c r="Z351" s="92"/>
      <c r="AA351" s="92"/>
      <c r="AB351" s="92"/>
      <c r="AC351" s="92"/>
      <c r="AD351" s="92"/>
      <c r="AE351" s="100"/>
      <c r="AF351" s="99"/>
      <c r="AN351" s="92"/>
      <c r="AQ351" s="92"/>
    </row>
    <row r="352" spans="1:43" s="85" customFormat="1" ht="12.75" x14ac:dyDescent="0.2">
      <c r="A352" s="92"/>
      <c r="B352" s="92"/>
      <c r="C352" s="99"/>
      <c r="E352" s="99"/>
      <c r="H352" s="92"/>
      <c r="I352" s="92"/>
      <c r="J352" s="92"/>
      <c r="K352" s="100"/>
      <c r="L352" s="99"/>
      <c r="M352" s="92"/>
      <c r="N352" s="92"/>
      <c r="O352" s="92"/>
      <c r="P352" s="92"/>
      <c r="Q352" s="92"/>
      <c r="R352" s="92"/>
      <c r="S352" s="100"/>
      <c r="T352" s="92"/>
      <c r="U352" s="92"/>
      <c r="V352" s="92"/>
      <c r="W352" s="92"/>
      <c r="X352" s="100"/>
      <c r="Y352" s="92"/>
      <c r="Z352" s="92"/>
      <c r="AA352" s="92"/>
      <c r="AB352" s="92"/>
      <c r="AC352" s="92"/>
      <c r="AD352" s="92"/>
      <c r="AE352" s="100"/>
      <c r="AF352" s="99"/>
      <c r="AN352" s="92"/>
      <c r="AQ352" s="92"/>
    </row>
    <row r="353" spans="1:43" s="85" customFormat="1" ht="12.75" x14ac:dyDescent="0.2">
      <c r="A353" s="92"/>
      <c r="B353" s="92"/>
      <c r="C353" s="99"/>
      <c r="E353" s="99"/>
      <c r="H353" s="92"/>
      <c r="I353" s="92"/>
      <c r="J353" s="92"/>
      <c r="K353" s="100"/>
      <c r="L353" s="99"/>
      <c r="M353" s="92"/>
      <c r="N353" s="92"/>
      <c r="O353" s="92"/>
      <c r="P353" s="92"/>
      <c r="Q353" s="92"/>
      <c r="R353" s="92"/>
      <c r="S353" s="100"/>
      <c r="T353" s="92"/>
      <c r="U353" s="92"/>
      <c r="V353" s="92"/>
      <c r="W353" s="92"/>
      <c r="X353" s="100"/>
      <c r="Y353" s="92"/>
      <c r="Z353" s="92"/>
      <c r="AA353" s="92"/>
      <c r="AB353" s="92"/>
      <c r="AC353" s="92"/>
      <c r="AD353" s="92"/>
      <c r="AE353" s="100"/>
      <c r="AF353" s="99"/>
      <c r="AN353" s="92"/>
      <c r="AQ353" s="92"/>
    </row>
    <row r="354" spans="1:43" s="85" customFormat="1" ht="12.75" x14ac:dyDescent="0.2">
      <c r="A354" s="92"/>
      <c r="B354" s="92"/>
      <c r="C354" s="99"/>
      <c r="E354" s="99"/>
      <c r="H354" s="92"/>
      <c r="I354" s="92"/>
      <c r="J354" s="92"/>
      <c r="K354" s="100"/>
      <c r="L354" s="99"/>
      <c r="M354" s="92"/>
      <c r="N354" s="92"/>
      <c r="O354" s="92"/>
      <c r="P354" s="92"/>
      <c r="Q354" s="92"/>
      <c r="R354" s="92"/>
      <c r="S354" s="100"/>
      <c r="T354" s="92"/>
      <c r="U354" s="92"/>
      <c r="V354" s="92"/>
      <c r="W354" s="92"/>
      <c r="X354" s="100"/>
      <c r="Y354" s="92"/>
      <c r="Z354" s="92"/>
      <c r="AA354" s="92"/>
      <c r="AB354" s="92"/>
      <c r="AC354" s="92"/>
      <c r="AD354" s="92"/>
      <c r="AE354" s="100"/>
      <c r="AF354" s="99"/>
      <c r="AN354" s="92"/>
      <c r="AQ354" s="92"/>
    </row>
    <row r="355" spans="1:43" s="85" customFormat="1" ht="12.75" x14ac:dyDescent="0.2">
      <c r="A355" s="92"/>
      <c r="B355" s="92"/>
      <c r="C355" s="99"/>
      <c r="E355" s="99"/>
      <c r="H355" s="92"/>
      <c r="I355" s="92"/>
      <c r="J355" s="92"/>
      <c r="K355" s="100"/>
      <c r="L355" s="99"/>
      <c r="M355" s="92"/>
      <c r="N355" s="92"/>
      <c r="O355" s="92"/>
      <c r="P355" s="92"/>
      <c r="Q355" s="92"/>
      <c r="R355" s="92"/>
      <c r="S355" s="100"/>
      <c r="T355" s="92"/>
      <c r="U355" s="92"/>
      <c r="V355" s="92"/>
      <c r="W355" s="92"/>
      <c r="X355" s="100"/>
      <c r="Y355" s="92"/>
      <c r="Z355" s="92"/>
      <c r="AA355" s="92"/>
      <c r="AB355" s="92"/>
      <c r="AC355" s="92"/>
      <c r="AD355" s="92"/>
      <c r="AE355" s="100"/>
      <c r="AF355" s="99"/>
      <c r="AN355" s="92"/>
      <c r="AQ355" s="92"/>
    </row>
    <row r="356" spans="1:43" s="85" customFormat="1" ht="12.75" x14ac:dyDescent="0.2">
      <c r="A356" s="92"/>
      <c r="B356" s="92"/>
      <c r="C356" s="99"/>
      <c r="E356" s="99"/>
      <c r="H356" s="92"/>
      <c r="I356" s="92"/>
      <c r="J356" s="92"/>
      <c r="K356" s="100"/>
      <c r="L356" s="99"/>
      <c r="M356" s="92"/>
      <c r="N356" s="92"/>
      <c r="O356" s="92"/>
      <c r="P356" s="92"/>
      <c r="Q356" s="92"/>
      <c r="R356" s="92"/>
      <c r="S356" s="100"/>
      <c r="T356" s="92"/>
      <c r="U356" s="92"/>
      <c r="V356" s="92"/>
      <c r="W356" s="92"/>
      <c r="X356" s="100"/>
      <c r="Y356" s="92"/>
      <c r="Z356" s="92"/>
      <c r="AA356" s="92"/>
      <c r="AB356" s="92"/>
      <c r="AC356" s="92"/>
      <c r="AD356" s="92"/>
      <c r="AE356" s="100"/>
      <c r="AF356" s="99"/>
      <c r="AN356" s="92"/>
      <c r="AQ356" s="92"/>
    </row>
    <row r="357" spans="1:43" s="85" customFormat="1" ht="12.75" x14ac:dyDescent="0.2">
      <c r="A357" s="92"/>
      <c r="B357" s="92"/>
      <c r="C357" s="99"/>
      <c r="E357" s="99"/>
      <c r="H357" s="92"/>
      <c r="I357" s="92"/>
      <c r="J357" s="92"/>
      <c r="K357" s="100"/>
      <c r="L357" s="99"/>
      <c r="M357" s="92"/>
      <c r="N357" s="92"/>
      <c r="O357" s="92"/>
      <c r="P357" s="92"/>
      <c r="Q357" s="92"/>
      <c r="R357" s="92"/>
      <c r="S357" s="100"/>
      <c r="T357" s="92"/>
      <c r="U357" s="92"/>
      <c r="V357" s="92"/>
      <c r="W357" s="92"/>
      <c r="X357" s="100"/>
      <c r="Y357" s="92"/>
      <c r="Z357" s="92"/>
      <c r="AA357" s="92"/>
      <c r="AB357" s="92"/>
      <c r="AC357" s="92"/>
      <c r="AD357" s="92"/>
      <c r="AE357" s="100"/>
      <c r="AF357" s="99"/>
      <c r="AN357" s="92"/>
      <c r="AQ357" s="92"/>
    </row>
    <row r="358" spans="1:43" s="85" customFormat="1" ht="12.75" x14ac:dyDescent="0.2">
      <c r="A358" s="92"/>
      <c r="B358" s="92"/>
      <c r="C358" s="99"/>
      <c r="E358" s="99"/>
      <c r="H358" s="92"/>
      <c r="I358" s="92"/>
      <c r="J358" s="92"/>
      <c r="K358" s="100"/>
      <c r="L358" s="99"/>
      <c r="M358" s="92"/>
      <c r="N358" s="92"/>
      <c r="O358" s="92"/>
      <c r="P358" s="92"/>
      <c r="Q358" s="92"/>
      <c r="R358" s="92"/>
      <c r="S358" s="100"/>
      <c r="T358" s="92"/>
      <c r="U358" s="92"/>
      <c r="V358" s="92"/>
      <c r="W358" s="92"/>
      <c r="X358" s="100"/>
      <c r="Y358" s="92"/>
      <c r="Z358" s="92"/>
      <c r="AA358" s="92"/>
      <c r="AB358" s="92"/>
      <c r="AC358" s="92"/>
      <c r="AD358" s="92"/>
      <c r="AE358" s="100"/>
      <c r="AF358" s="99"/>
      <c r="AN358" s="92"/>
      <c r="AQ358" s="92"/>
    </row>
    <row r="359" spans="1:43" s="85" customFormat="1" ht="12.75" x14ac:dyDescent="0.2">
      <c r="A359" s="92"/>
      <c r="B359" s="92"/>
      <c r="C359" s="99"/>
      <c r="E359" s="99"/>
      <c r="H359" s="92"/>
      <c r="I359" s="92"/>
      <c r="J359" s="92"/>
      <c r="K359" s="100"/>
      <c r="L359" s="99"/>
      <c r="M359" s="92"/>
      <c r="N359" s="92"/>
      <c r="O359" s="92"/>
      <c r="P359" s="92"/>
      <c r="Q359" s="92"/>
      <c r="R359" s="92"/>
      <c r="S359" s="100"/>
      <c r="T359" s="92"/>
      <c r="U359" s="92"/>
      <c r="V359" s="92"/>
      <c r="W359" s="92"/>
      <c r="X359" s="100"/>
      <c r="Y359" s="92"/>
      <c r="Z359" s="92"/>
      <c r="AA359" s="92"/>
      <c r="AB359" s="92"/>
      <c r="AC359" s="92"/>
      <c r="AD359" s="92"/>
      <c r="AE359" s="100"/>
      <c r="AF359" s="99"/>
      <c r="AN359" s="92"/>
      <c r="AQ359" s="92"/>
    </row>
    <row r="360" spans="1:43" s="85" customFormat="1" ht="12.75" x14ac:dyDescent="0.2">
      <c r="A360" s="92"/>
      <c r="B360" s="92"/>
      <c r="C360" s="99"/>
      <c r="E360" s="99"/>
      <c r="H360" s="92"/>
      <c r="I360" s="92"/>
      <c r="J360" s="92"/>
      <c r="K360" s="100"/>
      <c r="L360" s="99"/>
      <c r="M360" s="92"/>
      <c r="N360" s="92"/>
      <c r="O360" s="92"/>
      <c r="P360" s="92"/>
      <c r="Q360" s="92"/>
      <c r="R360" s="92"/>
      <c r="S360" s="100"/>
      <c r="T360" s="92"/>
      <c r="U360" s="92"/>
      <c r="V360" s="92"/>
      <c r="W360" s="92"/>
      <c r="X360" s="100"/>
      <c r="Y360" s="92"/>
      <c r="Z360" s="92"/>
      <c r="AA360" s="92"/>
      <c r="AB360" s="92"/>
      <c r="AC360" s="92"/>
      <c r="AD360" s="92"/>
      <c r="AE360" s="100"/>
      <c r="AF360" s="99"/>
      <c r="AN360" s="92"/>
      <c r="AQ360" s="92"/>
    </row>
    <row r="361" spans="1:43" s="85" customFormat="1" ht="12.75" x14ac:dyDescent="0.2">
      <c r="A361" s="92"/>
      <c r="B361" s="92"/>
      <c r="C361" s="99"/>
      <c r="E361" s="99"/>
      <c r="H361" s="92"/>
      <c r="I361" s="92"/>
      <c r="J361" s="92"/>
      <c r="K361" s="100"/>
      <c r="L361" s="99"/>
      <c r="M361" s="92"/>
      <c r="N361" s="92"/>
      <c r="O361" s="92"/>
      <c r="P361" s="92"/>
      <c r="Q361" s="92"/>
      <c r="R361" s="92"/>
      <c r="S361" s="100"/>
      <c r="T361" s="92"/>
      <c r="U361" s="92"/>
      <c r="V361" s="92"/>
      <c r="W361" s="92"/>
      <c r="X361" s="100"/>
      <c r="Y361" s="92"/>
      <c r="Z361" s="92"/>
      <c r="AA361" s="92"/>
      <c r="AB361" s="92"/>
      <c r="AC361" s="92"/>
      <c r="AD361" s="92"/>
      <c r="AE361" s="100"/>
      <c r="AF361" s="99"/>
      <c r="AN361" s="92"/>
      <c r="AQ361" s="92"/>
    </row>
    <row r="362" spans="1:43" s="85" customFormat="1" ht="12.75" x14ac:dyDescent="0.2">
      <c r="A362" s="92"/>
      <c r="B362" s="92"/>
      <c r="C362" s="99"/>
      <c r="E362" s="99"/>
      <c r="H362" s="92"/>
      <c r="I362" s="92"/>
      <c r="J362" s="92"/>
      <c r="K362" s="100"/>
      <c r="L362" s="99"/>
      <c r="M362" s="92"/>
      <c r="N362" s="92"/>
      <c r="O362" s="92"/>
      <c r="P362" s="92"/>
      <c r="Q362" s="92"/>
      <c r="R362" s="92"/>
      <c r="S362" s="100"/>
      <c r="T362" s="92"/>
      <c r="U362" s="92"/>
      <c r="V362" s="92"/>
      <c r="W362" s="92"/>
      <c r="X362" s="100"/>
      <c r="Y362" s="92"/>
      <c r="Z362" s="92"/>
      <c r="AA362" s="92"/>
      <c r="AB362" s="92"/>
      <c r="AC362" s="92"/>
      <c r="AD362" s="92"/>
      <c r="AE362" s="100"/>
      <c r="AF362" s="99"/>
      <c r="AN362" s="92"/>
      <c r="AQ362" s="92"/>
    </row>
    <row r="363" spans="1:43" s="85" customFormat="1" ht="12.75" x14ac:dyDescent="0.2">
      <c r="A363" s="92"/>
      <c r="B363" s="92"/>
      <c r="C363" s="99"/>
      <c r="E363" s="99"/>
      <c r="H363" s="92"/>
      <c r="I363" s="92"/>
      <c r="J363" s="92"/>
      <c r="K363" s="100"/>
      <c r="L363" s="99"/>
      <c r="M363" s="92"/>
      <c r="N363" s="92"/>
      <c r="O363" s="92"/>
      <c r="P363" s="92"/>
      <c r="Q363" s="92"/>
      <c r="R363" s="92"/>
      <c r="S363" s="100"/>
      <c r="T363" s="92"/>
      <c r="U363" s="92"/>
      <c r="V363" s="92"/>
      <c r="W363" s="92"/>
      <c r="X363" s="100"/>
      <c r="Y363" s="92"/>
      <c r="Z363" s="92"/>
      <c r="AA363" s="92"/>
      <c r="AB363" s="92"/>
      <c r="AC363" s="92"/>
      <c r="AD363" s="92"/>
      <c r="AE363" s="100"/>
      <c r="AF363" s="99"/>
      <c r="AN363" s="92"/>
      <c r="AQ363" s="92"/>
    </row>
    <row r="364" spans="1:43" s="85" customFormat="1" ht="12.75" x14ac:dyDescent="0.2">
      <c r="A364" s="92"/>
      <c r="B364" s="92"/>
      <c r="C364" s="99"/>
      <c r="E364" s="99"/>
      <c r="H364" s="92"/>
      <c r="I364" s="92"/>
      <c r="J364" s="92"/>
      <c r="K364" s="100"/>
      <c r="L364" s="99"/>
      <c r="M364" s="92"/>
      <c r="N364" s="92"/>
      <c r="O364" s="92"/>
      <c r="P364" s="92"/>
      <c r="Q364" s="92"/>
      <c r="R364" s="92"/>
      <c r="S364" s="100"/>
      <c r="T364" s="92"/>
      <c r="U364" s="92"/>
      <c r="V364" s="92"/>
      <c r="W364" s="92"/>
      <c r="X364" s="100"/>
      <c r="Y364" s="92"/>
      <c r="Z364" s="92"/>
      <c r="AA364" s="92"/>
      <c r="AB364" s="92"/>
      <c r="AC364" s="92"/>
      <c r="AD364" s="92"/>
      <c r="AE364" s="100"/>
      <c r="AF364" s="99"/>
      <c r="AN364" s="92"/>
      <c r="AQ364" s="92"/>
    </row>
    <row r="365" spans="1:43" s="85" customFormat="1" ht="12.75" x14ac:dyDescent="0.2">
      <c r="A365" s="92"/>
      <c r="B365" s="92"/>
      <c r="C365" s="99"/>
      <c r="E365" s="99"/>
      <c r="H365" s="92"/>
      <c r="I365" s="92"/>
      <c r="J365" s="92"/>
      <c r="K365" s="100"/>
      <c r="L365" s="99"/>
      <c r="M365" s="92"/>
      <c r="N365" s="92"/>
      <c r="O365" s="92"/>
      <c r="P365" s="92"/>
      <c r="Q365" s="92"/>
      <c r="R365" s="92"/>
      <c r="S365" s="100"/>
      <c r="T365" s="92"/>
      <c r="U365" s="92"/>
      <c r="V365" s="92"/>
      <c r="W365" s="92"/>
      <c r="X365" s="100"/>
      <c r="Y365" s="92"/>
      <c r="Z365" s="92"/>
      <c r="AA365" s="92"/>
      <c r="AB365" s="92"/>
      <c r="AC365" s="92"/>
      <c r="AD365" s="92"/>
      <c r="AE365" s="100"/>
      <c r="AF365" s="99"/>
      <c r="AN365" s="92"/>
      <c r="AQ365" s="92"/>
    </row>
    <row r="366" spans="1:43" s="85" customFormat="1" ht="12.75" x14ac:dyDescent="0.2">
      <c r="A366" s="92"/>
      <c r="B366" s="92"/>
      <c r="C366" s="99"/>
      <c r="E366" s="99"/>
      <c r="H366" s="92"/>
      <c r="I366" s="92"/>
      <c r="J366" s="92"/>
      <c r="K366" s="100"/>
      <c r="L366" s="99"/>
      <c r="M366" s="92"/>
      <c r="N366" s="92"/>
      <c r="O366" s="92"/>
      <c r="P366" s="92"/>
      <c r="Q366" s="92"/>
      <c r="R366" s="92"/>
      <c r="S366" s="100"/>
      <c r="T366" s="92"/>
      <c r="U366" s="92"/>
      <c r="V366" s="92"/>
      <c r="W366" s="92"/>
      <c r="X366" s="100"/>
      <c r="Y366" s="92"/>
      <c r="Z366" s="92"/>
      <c r="AA366" s="92"/>
      <c r="AB366" s="92"/>
      <c r="AC366" s="92"/>
      <c r="AD366" s="92"/>
      <c r="AE366" s="100"/>
      <c r="AF366" s="99"/>
      <c r="AN366" s="92"/>
      <c r="AQ366" s="92"/>
    </row>
    <row r="367" spans="1:43" s="85" customFormat="1" ht="12.75" x14ac:dyDescent="0.2">
      <c r="A367" s="92"/>
      <c r="B367" s="92"/>
      <c r="C367" s="99"/>
      <c r="E367" s="99"/>
      <c r="H367" s="92"/>
      <c r="I367" s="92"/>
      <c r="J367" s="92"/>
      <c r="K367" s="100"/>
      <c r="L367" s="99"/>
      <c r="M367" s="92"/>
      <c r="N367" s="92"/>
      <c r="O367" s="92"/>
      <c r="P367" s="92"/>
      <c r="Q367" s="92"/>
      <c r="R367" s="92"/>
      <c r="S367" s="100"/>
      <c r="T367" s="92"/>
      <c r="U367" s="92"/>
      <c r="V367" s="92"/>
      <c r="W367" s="92"/>
      <c r="X367" s="100"/>
      <c r="Y367" s="92"/>
      <c r="Z367" s="92"/>
      <c r="AA367" s="92"/>
      <c r="AB367" s="92"/>
      <c r="AC367" s="92"/>
      <c r="AD367" s="92"/>
      <c r="AE367" s="100"/>
      <c r="AF367" s="99"/>
      <c r="AN367" s="92"/>
      <c r="AQ367" s="92"/>
    </row>
    <row r="368" spans="1:43" s="85" customFormat="1" ht="12.75" x14ac:dyDescent="0.2">
      <c r="A368" s="92"/>
      <c r="B368" s="92"/>
      <c r="C368" s="99"/>
      <c r="E368" s="99"/>
      <c r="H368" s="92"/>
      <c r="I368" s="92"/>
      <c r="J368" s="92"/>
      <c r="K368" s="100"/>
      <c r="L368" s="99"/>
      <c r="M368" s="92"/>
      <c r="N368" s="92"/>
      <c r="O368" s="92"/>
      <c r="P368" s="92"/>
      <c r="Q368" s="92"/>
      <c r="R368" s="92"/>
      <c r="S368" s="100"/>
      <c r="T368" s="92"/>
      <c r="U368" s="92"/>
      <c r="V368" s="92"/>
      <c r="W368" s="92"/>
      <c r="X368" s="100"/>
      <c r="Y368" s="92"/>
      <c r="Z368" s="92"/>
      <c r="AA368" s="92"/>
      <c r="AB368" s="92"/>
      <c r="AC368" s="92"/>
      <c r="AD368" s="92"/>
      <c r="AE368" s="100"/>
      <c r="AF368" s="99"/>
      <c r="AN368" s="92"/>
      <c r="AQ368" s="92"/>
    </row>
    <row r="369" spans="1:43" s="85" customFormat="1" ht="12.75" x14ac:dyDescent="0.2">
      <c r="A369" s="92"/>
      <c r="B369" s="92"/>
      <c r="C369" s="99"/>
      <c r="E369" s="99"/>
      <c r="H369" s="92"/>
      <c r="I369" s="92"/>
      <c r="J369" s="92"/>
      <c r="K369" s="100"/>
      <c r="L369" s="99"/>
      <c r="M369" s="92"/>
      <c r="N369" s="92"/>
      <c r="O369" s="92"/>
      <c r="P369" s="92"/>
      <c r="Q369" s="92"/>
      <c r="R369" s="92"/>
      <c r="S369" s="100"/>
      <c r="T369" s="92"/>
      <c r="U369" s="92"/>
      <c r="V369" s="92"/>
      <c r="W369" s="92"/>
      <c r="X369" s="100"/>
      <c r="Y369" s="92"/>
      <c r="Z369" s="92"/>
      <c r="AA369" s="92"/>
      <c r="AB369" s="92"/>
      <c r="AC369" s="92"/>
      <c r="AD369" s="92"/>
      <c r="AE369" s="100"/>
      <c r="AF369" s="99"/>
      <c r="AN369" s="92"/>
      <c r="AQ369" s="92"/>
    </row>
    <row r="370" spans="1:43" s="85" customFormat="1" ht="12.75" x14ac:dyDescent="0.2">
      <c r="A370" s="92"/>
      <c r="B370" s="92"/>
      <c r="C370" s="99"/>
      <c r="E370" s="99"/>
      <c r="H370" s="92"/>
      <c r="I370" s="92"/>
      <c r="J370" s="92"/>
      <c r="K370" s="100"/>
      <c r="L370" s="99"/>
      <c r="M370" s="92"/>
      <c r="N370" s="92"/>
      <c r="O370" s="92"/>
      <c r="P370" s="92"/>
      <c r="Q370" s="92"/>
      <c r="R370" s="92"/>
      <c r="S370" s="100"/>
      <c r="T370" s="92"/>
      <c r="U370" s="92"/>
      <c r="V370" s="92"/>
      <c r="W370" s="92"/>
      <c r="X370" s="100"/>
      <c r="Y370" s="92"/>
      <c r="Z370" s="92"/>
      <c r="AA370" s="92"/>
      <c r="AB370" s="92"/>
      <c r="AC370" s="92"/>
      <c r="AD370" s="92"/>
      <c r="AE370" s="100"/>
      <c r="AF370" s="99"/>
      <c r="AN370" s="92"/>
      <c r="AQ370" s="92"/>
    </row>
    <row r="371" spans="1:43" s="85" customFormat="1" ht="12.75" x14ac:dyDescent="0.2">
      <c r="A371" s="92"/>
      <c r="B371" s="92"/>
      <c r="C371" s="99"/>
      <c r="E371" s="99"/>
      <c r="H371" s="92"/>
      <c r="I371" s="92"/>
      <c r="J371" s="92"/>
      <c r="K371" s="100"/>
      <c r="L371" s="99"/>
      <c r="M371" s="92"/>
      <c r="N371" s="92"/>
      <c r="O371" s="92"/>
      <c r="P371" s="92"/>
      <c r="Q371" s="92"/>
      <c r="R371" s="92"/>
      <c r="S371" s="100"/>
      <c r="T371" s="92"/>
      <c r="U371" s="92"/>
      <c r="V371" s="92"/>
      <c r="W371" s="92"/>
      <c r="X371" s="100"/>
      <c r="Y371" s="92"/>
      <c r="Z371" s="92"/>
      <c r="AA371" s="92"/>
      <c r="AB371" s="92"/>
      <c r="AC371" s="92"/>
      <c r="AD371" s="92"/>
      <c r="AE371" s="100"/>
      <c r="AF371" s="99"/>
      <c r="AN371" s="92"/>
      <c r="AQ371" s="92"/>
    </row>
    <row r="372" spans="1:43" s="85" customFormat="1" ht="12.75" x14ac:dyDescent="0.2">
      <c r="A372" s="92"/>
      <c r="B372" s="92"/>
      <c r="C372" s="99"/>
      <c r="E372" s="99"/>
      <c r="H372" s="92"/>
      <c r="I372" s="92"/>
      <c r="J372" s="92"/>
      <c r="K372" s="100"/>
      <c r="L372" s="99"/>
      <c r="M372" s="92"/>
      <c r="N372" s="92"/>
      <c r="O372" s="92"/>
      <c r="P372" s="92"/>
      <c r="Q372" s="92"/>
      <c r="R372" s="92"/>
      <c r="S372" s="100"/>
      <c r="T372" s="92"/>
      <c r="U372" s="92"/>
      <c r="V372" s="92"/>
      <c r="W372" s="92"/>
      <c r="X372" s="100"/>
      <c r="Y372" s="92"/>
      <c r="Z372" s="92"/>
      <c r="AA372" s="92"/>
      <c r="AB372" s="92"/>
      <c r="AC372" s="92"/>
      <c r="AD372" s="92"/>
      <c r="AE372" s="100"/>
      <c r="AF372" s="99"/>
      <c r="AN372" s="92"/>
      <c r="AQ372" s="92"/>
    </row>
    <row r="373" spans="1:43" s="85" customFormat="1" ht="12.75" x14ac:dyDescent="0.2">
      <c r="A373" s="92"/>
      <c r="B373" s="92"/>
      <c r="C373" s="99"/>
      <c r="E373" s="99"/>
      <c r="H373" s="92"/>
      <c r="I373" s="92"/>
      <c r="J373" s="92"/>
      <c r="K373" s="100"/>
      <c r="L373" s="99"/>
      <c r="M373" s="92"/>
      <c r="N373" s="92"/>
      <c r="O373" s="92"/>
      <c r="P373" s="92"/>
      <c r="Q373" s="92"/>
      <c r="R373" s="92"/>
      <c r="S373" s="100"/>
      <c r="T373" s="92"/>
      <c r="U373" s="92"/>
      <c r="V373" s="92"/>
      <c r="W373" s="92"/>
      <c r="X373" s="100"/>
      <c r="Y373" s="92"/>
      <c r="Z373" s="92"/>
      <c r="AA373" s="92"/>
      <c r="AB373" s="92"/>
      <c r="AC373" s="92"/>
      <c r="AD373" s="92"/>
      <c r="AE373" s="100"/>
      <c r="AF373" s="99"/>
      <c r="AN373" s="92"/>
      <c r="AQ373" s="92"/>
    </row>
    <row r="374" spans="1:43" s="85" customFormat="1" ht="12.75" x14ac:dyDescent="0.2">
      <c r="A374" s="92"/>
      <c r="B374" s="92"/>
      <c r="C374" s="99"/>
      <c r="E374" s="99"/>
      <c r="H374" s="92"/>
      <c r="I374" s="92"/>
      <c r="J374" s="92"/>
      <c r="K374" s="100"/>
      <c r="L374" s="99"/>
      <c r="M374" s="92"/>
      <c r="N374" s="92"/>
      <c r="O374" s="92"/>
      <c r="P374" s="92"/>
      <c r="Q374" s="92"/>
      <c r="R374" s="92"/>
      <c r="S374" s="100"/>
      <c r="T374" s="92"/>
      <c r="U374" s="92"/>
      <c r="V374" s="92"/>
      <c r="W374" s="92"/>
      <c r="X374" s="100"/>
      <c r="Y374" s="92"/>
      <c r="Z374" s="92"/>
      <c r="AA374" s="92"/>
      <c r="AB374" s="92"/>
      <c r="AC374" s="92"/>
      <c r="AD374" s="92"/>
      <c r="AE374" s="100"/>
      <c r="AF374" s="99"/>
      <c r="AN374" s="92"/>
      <c r="AQ374" s="92"/>
    </row>
    <row r="375" spans="1:43" s="85" customFormat="1" ht="12.75" x14ac:dyDescent="0.2">
      <c r="A375" s="92"/>
      <c r="B375" s="92"/>
      <c r="C375" s="99"/>
      <c r="E375" s="99"/>
      <c r="H375" s="92"/>
      <c r="I375" s="92"/>
      <c r="J375" s="92"/>
      <c r="K375" s="100"/>
      <c r="L375" s="99"/>
      <c r="M375" s="92"/>
      <c r="N375" s="92"/>
      <c r="O375" s="92"/>
      <c r="P375" s="92"/>
      <c r="Q375" s="92"/>
      <c r="R375" s="92"/>
      <c r="S375" s="100"/>
      <c r="T375" s="92"/>
      <c r="U375" s="92"/>
      <c r="V375" s="92"/>
      <c r="W375" s="92"/>
      <c r="X375" s="100"/>
      <c r="Y375" s="92"/>
      <c r="Z375" s="92"/>
      <c r="AA375" s="92"/>
      <c r="AB375" s="92"/>
      <c r="AC375" s="92"/>
      <c r="AD375" s="92"/>
      <c r="AE375" s="100"/>
      <c r="AF375" s="99"/>
      <c r="AN375" s="92"/>
      <c r="AQ375" s="92"/>
    </row>
    <row r="376" spans="1:43" s="85" customFormat="1" ht="12.75" x14ac:dyDescent="0.2">
      <c r="A376" s="92"/>
      <c r="B376" s="92"/>
      <c r="C376" s="99"/>
      <c r="E376" s="99"/>
      <c r="H376" s="92"/>
      <c r="I376" s="92"/>
      <c r="J376" s="92"/>
      <c r="K376" s="100"/>
      <c r="L376" s="99"/>
      <c r="M376" s="92"/>
      <c r="N376" s="92"/>
      <c r="O376" s="92"/>
      <c r="P376" s="92"/>
      <c r="Q376" s="92"/>
      <c r="R376" s="92"/>
      <c r="S376" s="100"/>
      <c r="T376" s="92"/>
      <c r="U376" s="92"/>
      <c r="V376" s="92"/>
      <c r="W376" s="92"/>
      <c r="X376" s="100"/>
      <c r="Y376" s="92"/>
      <c r="Z376" s="92"/>
      <c r="AA376" s="92"/>
      <c r="AB376" s="92"/>
      <c r="AC376" s="92"/>
      <c r="AD376" s="92"/>
      <c r="AE376" s="100"/>
      <c r="AF376" s="99"/>
      <c r="AN376" s="92"/>
      <c r="AQ376" s="92"/>
    </row>
    <row r="377" spans="1:43" s="85" customFormat="1" ht="12.75" x14ac:dyDescent="0.2">
      <c r="A377" s="92"/>
      <c r="B377" s="92"/>
      <c r="C377" s="99"/>
      <c r="E377" s="99"/>
      <c r="H377" s="92"/>
      <c r="I377" s="92"/>
      <c r="J377" s="92"/>
      <c r="K377" s="100"/>
      <c r="L377" s="99"/>
      <c r="M377" s="92"/>
      <c r="N377" s="92"/>
      <c r="O377" s="92"/>
      <c r="P377" s="92"/>
      <c r="Q377" s="92"/>
      <c r="R377" s="92"/>
      <c r="S377" s="100"/>
      <c r="T377" s="92"/>
      <c r="U377" s="92"/>
      <c r="V377" s="92"/>
      <c r="W377" s="92"/>
      <c r="X377" s="100"/>
      <c r="Y377" s="92"/>
      <c r="Z377" s="92"/>
      <c r="AA377" s="92"/>
      <c r="AB377" s="92"/>
      <c r="AC377" s="92"/>
      <c r="AD377" s="92"/>
      <c r="AE377" s="100"/>
      <c r="AF377" s="99"/>
      <c r="AN377" s="92"/>
      <c r="AQ377" s="92"/>
    </row>
    <row r="378" spans="1:43" s="85" customFormat="1" ht="12.75" x14ac:dyDescent="0.2">
      <c r="A378" s="92"/>
      <c r="B378" s="92"/>
      <c r="C378" s="99"/>
      <c r="E378" s="99"/>
      <c r="H378" s="92"/>
      <c r="I378" s="92"/>
      <c r="J378" s="92"/>
      <c r="K378" s="100"/>
      <c r="L378" s="99"/>
      <c r="M378" s="92"/>
      <c r="N378" s="92"/>
      <c r="O378" s="92"/>
      <c r="P378" s="92"/>
      <c r="Q378" s="92"/>
      <c r="R378" s="92"/>
      <c r="S378" s="100"/>
      <c r="T378" s="92"/>
      <c r="U378" s="92"/>
      <c r="V378" s="92"/>
      <c r="W378" s="92"/>
      <c r="X378" s="100"/>
      <c r="Y378" s="92"/>
      <c r="Z378" s="92"/>
      <c r="AA378" s="92"/>
      <c r="AB378" s="92"/>
      <c r="AC378" s="92"/>
      <c r="AD378" s="92"/>
      <c r="AE378" s="100"/>
      <c r="AF378" s="99"/>
      <c r="AN378" s="92"/>
      <c r="AQ378" s="92"/>
    </row>
    <row r="379" spans="1:43" s="85" customFormat="1" ht="12.75" x14ac:dyDescent="0.2">
      <c r="A379" s="92"/>
      <c r="B379" s="92"/>
      <c r="C379" s="99"/>
      <c r="E379" s="99"/>
      <c r="H379" s="92"/>
      <c r="I379" s="92"/>
      <c r="J379" s="92"/>
      <c r="K379" s="100"/>
      <c r="L379" s="99"/>
      <c r="M379" s="92"/>
      <c r="N379" s="92"/>
      <c r="O379" s="92"/>
      <c r="P379" s="92"/>
      <c r="Q379" s="92"/>
      <c r="R379" s="92"/>
      <c r="S379" s="100"/>
      <c r="T379" s="92"/>
      <c r="U379" s="92"/>
      <c r="V379" s="92"/>
      <c r="W379" s="92"/>
      <c r="X379" s="100"/>
      <c r="Y379" s="92"/>
      <c r="Z379" s="92"/>
      <c r="AA379" s="92"/>
      <c r="AB379" s="92"/>
      <c r="AC379" s="92"/>
      <c r="AD379" s="92"/>
      <c r="AE379" s="100"/>
      <c r="AF379" s="99"/>
      <c r="AN379" s="92"/>
      <c r="AQ379" s="92"/>
    </row>
    <row r="380" spans="1:43" s="85" customFormat="1" ht="12.75" x14ac:dyDescent="0.2">
      <c r="A380" s="92"/>
      <c r="B380" s="92"/>
      <c r="C380" s="99"/>
      <c r="E380" s="99"/>
      <c r="H380" s="92"/>
      <c r="I380" s="92"/>
      <c r="J380" s="92"/>
      <c r="K380" s="100"/>
      <c r="L380" s="99"/>
      <c r="M380" s="92"/>
      <c r="N380" s="92"/>
      <c r="O380" s="92"/>
      <c r="P380" s="92"/>
      <c r="Q380" s="92"/>
      <c r="R380" s="92"/>
      <c r="S380" s="100"/>
      <c r="T380" s="92"/>
      <c r="U380" s="92"/>
      <c r="V380" s="92"/>
      <c r="W380" s="92"/>
      <c r="X380" s="100"/>
      <c r="Y380" s="92"/>
      <c r="Z380" s="92"/>
      <c r="AA380" s="92"/>
      <c r="AB380" s="92"/>
      <c r="AC380" s="92"/>
      <c r="AD380" s="92"/>
      <c r="AE380" s="100"/>
      <c r="AF380" s="99"/>
      <c r="AN380" s="92"/>
      <c r="AQ380" s="92"/>
    </row>
    <row r="381" spans="1:43" s="85" customFormat="1" ht="12.75" x14ac:dyDescent="0.2">
      <c r="A381" s="92"/>
      <c r="B381" s="92"/>
      <c r="C381" s="99"/>
      <c r="E381" s="99"/>
      <c r="H381" s="92"/>
      <c r="I381" s="92"/>
      <c r="J381" s="92"/>
      <c r="K381" s="100"/>
      <c r="L381" s="99"/>
      <c r="M381" s="92"/>
      <c r="N381" s="92"/>
      <c r="O381" s="92"/>
      <c r="P381" s="92"/>
      <c r="Q381" s="92"/>
      <c r="R381" s="92"/>
      <c r="S381" s="100"/>
      <c r="T381" s="92"/>
      <c r="U381" s="92"/>
      <c r="V381" s="92"/>
      <c r="W381" s="92"/>
      <c r="X381" s="100"/>
      <c r="Y381" s="92"/>
      <c r="Z381" s="92"/>
      <c r="AA381" s="92"/>
      <c r="AB381" s="92"/>
      <c r="AC381" s="92"/>
      <c r="AD381" s="92"/>
      <c r="AE381" s="100"/>
      <c r="AF381" s="99"/>
      <c r="AN381" s="92"/>
      <c r="AQ381" s="92"/>
    </row>
    <row r="382" spans="1:43" s="85" customFormat="1" ht="12.75" x14ac:dyDescent="0.2">
      <c r="A382" s="92"/>
      <c r="B382" s="92"/>
      <c r="C382" s="99"/>
      <c r="E382" s="99"/>
      <c r="H382" s="92"/>
      <c r="I382" s="92"/>
      <c r="J382" s="92"/>
      <c r="K382" s="100"/>
      <c r="L382" s="99"/>
      <c r="M382" s="92"/>
      <c r="N382" s="92"/>
      <c r="O382" s="92"/>
      <c r="P382" s="92"/>
      <c r="Q382" s="92"/>
      <c r="R382" s="92"/>
      <c r="S382" s="100"/>
      <c r="T382" s="92"/>
      <c r="U382" s="92"/>
      <c r="V382" s="92"/>
      <c r="W382" s="92"/>
      <c r="X382" s="100"/>
      <c r="Y382" s="92"/>
      <c r="Z382" s="92"/>
      <c r="AA382" s="92"/>
      <c r="AB382" s="92"/>
      <c r="AC382" s="92"/>
      <c r="AD382" s="92"/>
      <c r="AE382" s="100"/>
      <c r="AF382" s="99"/>
      <c r="AN382" s="92"/>
      <c r="AQ382" s="92"/>
    </row>
    <row r="383" spans="1:43" s="85" customFormat="1" ht="12.75" x14ac:dyDescent="0.2">
      <c r="A383" s="92"/>
      <c r="B383" s="92"/>
      <c r="C383" s="99"/>
      <c r="E383" s="99"/>
      <c r="H383" s="92"/>
      <c r="I383" s="92"/>
      <c r="J383" s="92"/>
      <c r="K383" s="100"/>
      <c r="L383" s="99"/>
      <c r="M383" s="92"/>
      <c r="N383" s="92"/>
      <c r="O383" s="92"/>
      <c r="P383" s="92"/>
      <c r="Q383" s="92"/>
      <c r="R383" s="92"/>
      <c r="S383" s="100"/>
      <c r="T383" s="92"/>
      <c r="U383" s="92"/>
      <c r="V383" s="92"/>
      <c r="W383" s="92"/>
      <c r="X383" s="100"/>
      <c r="Y383" s="92"/>
      <c r="Z383" s="92"/>
      <c r="AA383" s="92"/>
      <c r="AB383" s="92"/>
      <c r="AC383" s="92"/>
      <c r="AD383" s="92"/>
      <c r="AE383" s="100"/>
      <c r="AF383" s="99"/>
      <c r="AN383" s="92"/>
      <c r="AQ383" s="92"/>
    </row>
    <row r="384" spans="1:43" s="85" customFormat="1" ht="12.75" x14ac:dyDescent="0.2">
      <c r="A384" s="92"/>
      <c r="B384" s="92"/>
      <c r="C384" s="99"/>
      <c r="E384" s="99"/>
      <c r="H384" s="92"/>
      <c r="I384" s="92"/>
      <c r="J384" s="92"/>
      <c r="K384" s="100"/>
      <c r="L384" s="99"/>
      <c r="M384" s="92"/>
      <c r="N384" s="92"/>
      <c r="O384" s="92"/>
      <c r="P384" s="92"/>
      <c r="Q384" s="92"/>
      <c r="R384" s="92"/>
      <c r="S384" s="100"/>
      <c r="T384" s="92"/>
      <c r="U384" s="92"/>
      <c r="V384" s="92"/>
      <c r="W384" s="92"/>
      <c r="X384" s="100"/>
      <c r="Y384" s="92"/>
      <c r="Z384" s="92"/>
      <c r="AA384" s="92"/>
      <c r="AB384" s="92"/>
      <c r="AC384" s="92"/>
      <c r="AD384" s="92"/>
      <c r="AE384" s="100"/>
      <c r="AF384" s="99"/>
      <c r="AN384" s="92"/>
      <c r="AQ384" s="92"/>
    </row>
    <row r="385" spans="1:43" s="85" customFormat="1" ht="12.75" x14ac:dyDescent="0.2">
      <c r="A385" s="92"/>
      <c r="B385" s="92"/>
      <c r="C385" s="99"/>
      <c r="E385" s="99"/>
      <c r="H385" s="92"/>
      <c r="I385" s="92"/>
      <c r="J385" s="92"/>
      <c r="K385" s="100"/>
      <c r="L385" s="99"/>
      <c r="M385" s="92"/>
      <c r="N385" s="92"/>
      <c r="O385" s="92"/>
      <c r="P385" s="92"/>
      <c r="Q385" s="92"/>
      <c r="R385" s="92"/>
      <c r="S385" s="100"/>
      <c r="T385" s="92"/>
      <c r="U385" s="92"/>
      <c r="V385" s="92"/>
      <c r="W385" s="92"/>
      <c r="X385" s="100"/>
      <c r="Y385" s="92"/>
      <c r="Z385" s="92"/>
      <c r="AA385" s="92"/>
      <c r="AB385" s="92"/>
      <c r="AC385" s="92"/>
      <c r="AD385" s="92"/>
      <c r="AE385" s="100"/>
      <c r="AF385" s="99"/>
      <c r="AN385" s="92"/>
      <c r="AQ385" s="92"/>
    </row>
    <row r="386" spans="1:43" s="85" customFormat="1" ht="12.75" x14ac:dyDescent="0.2">
      <c r="A386" s="92"/>
      <c r="B386" s="92"/>
      <c r="C386" s="99"/>
      <c r="E386" s="99"/>
      <c r="H386" s="92"/>
      <c r="I386" s="92"/>
      <c r="J386" s="92"/>
      <c r="K386" s="100"/>
      <c r="L386" s="99"/>
      <c r="M386" s="92"/>
      <c r="N386" s="92"/>
      <c r="O386" s="92"/>
      <c r="P386" s="92"/>
      <c r="Q386" s="92"/>
      <c r="R386" s="92"/>
      <c r="S386" s="100"/>
      <c r="T386" s="92"/>
      <c r="U386" s="92"/>
      <c r="V386" s="92"/>
      <c r="W386" s="92"/>
      <c r="X386" s="100"/>
      <c r="Y386" s="92"/>
      <c r="Z386" s="92"/>
      <c r="AA386" s="92"/>
      <c r="AB386" s="92"/>
      <c r="AC386" s="92"/>
      <c r="AD386" s="92"/>
      <c r="AE386" s="100"/>
      <c r="AF386" s="99"/>
      <c r="AN386" s="92"/>
      <c r="AQ386" s="92"/>
    </row>
    <row r="387" spans="1:43" s="85" customFormat="1" ht="12.75" x14ac:dyDescent="0.2">
      <c r="A387" s="92"/>
      <c r="B387" s="92"/>
      <c r="C387" s="99"/>
      <c r="E387" s="99"/>
      <c r="H387" s="92"/>
      <c r="I387" s="92"/>
      <c r="J387" s="92"/>
      <c r="K387" s="100"/>
      <c r="L387" s="99"/>
      <c r="M387" s="92"/>
      <c r="N387" s="92"/>
      <c r="O387" s="92"/>
      <c r="P387" s="92"/>
      <c r="Q387" s="92"/>
      <c r="R387" s="92"/>
      <c r="S387" s="100"/>
      <c r="T387" s="92"/>
      <c r="U387" s="92"/>
      <c r="V387" s="92"/>
      <c r="W387" s="92"/>
      <c r="X387" s="100"/>
      <c r="Y387" s="92"/>
      <c r="Z387" s="92"/>
      <c r="AA387" s="92"/>
      <c r="AB387" s="92"/>
      <c r="AC387" s="92"/>
      <c r="AD387" s="92"/>
      <c r="AE387" s="100"/>
      <c r="AF387" s="99"/>
      <c r="AN387" s="92"/>
      <c r="AQ387" s="92"/>
    </row>
    <row r="388" spans="1:43" s="85" customFormat="1" ht="12.75" x14ac:dyDescent="0.2">
      <c r="A388" s="92"/>
      <c r="B388" s="92"/>
      <c r="C388" s="99"/>
      <c r="E388" s="99"/>
      <c r="H388" s="92"/>
      <c r="I388" s="92"/>
      <c r="J388" s="92"/>
      <c r="K388" s="100"/>
      <c r="L388" s="99"/>
      <c r="M388" s="92"/>
      <c r="N388" s="92"/>
      <c r="O388" s="92"/>
      <c r="P388" s="92"/>
      <c r="Q388" s="92"/>
      <c r="R388" s="92"/>
      <c r="S388" s="100"/>
      <c r="T388" s="92"/>
      <c r="U388" s="92"/>
      <c r="V388" s="92"/>
      <c r="W388" s="92"/>
      <c r="X388" s="100"/>
      <c r="Y388" s="92"/>
      <c r="Z388" s="92"/>
      <c r="AA388" s="92"/>
      <c r="AB388" s="92"/>
      <c r="AC388" s="92"/>
      <c r="AD388" s="92"/>
      <c r="AE388" s="100"/>
      <c r="AF388" s="99"/>
      <c r="AN388" s="92"/>
      <c r="AQ388" s="92"/>
    </row>
    <row r="389" spans="1:43" s="85" customFormat="1" ht="12.75" x14ac:dyDescent="0.2">
      <c r="A389" s="92"/>
      <c r="B389" s="92"/>
      <c r="C389" s="99"/>
      <c r="E389" s="99"/>
      <c r="H389" s="92"/>
      <c r="I389" s="92"/>
      <c r="J389" s="92"/>
      <c r="K389" s="100"/>
      <c r="L389" s="99"/>
      <c r="M389" s="92"/>
      <c r="N389" s="92"/>
      <c r="O389" s="92"/>
      <c r="P389" s="92"/>
      <c r="Q389" s="92"/>
      <c r="R389" s="92"/>
      <c r="S389" s="100"/>
      <c r="T389" s="92"/>
      <c r="U389" s="92"/>
      <c r="V389" s="92"/>
      <c r="W389" s="92"/>
      <c r="X389" s="100"/>
      <c r="Y389" s="92"/>
      <c r="Z389" s="92"/>
      <c r="AA389" s="92"/>
      <c r="AB389" s="92"/>
      <c r="AC389" s="92"/>
      <c r="AD389" s="92"/>
      <c r="AE389" s="100"/>
      <c r="AF389" s="99"/>
      <c r="AN389" s="92"/>
      <c r="AQ389" s="92"/>
    </row>
    <row r="390" spans="1:43" s="85" customFormat="1" ht="12.75" x14ac:dyDescent="0.2">
      <c r="A390" s="92"/>
      <c r="B390" s="92"/>
      <c r="C390" s="99"/>
      <c r="E390" s="99"/>
      <c r="H390" s="92"/>
      <c r="I390" s="92"/>
      <c r="J390" s="92"/>
      <c r="K390" s="100"/>
      <c r="L390" s="99"/>
      <c r="M390" s="92"/>
      <c r="N390" s="92"/>
      <c r="O390" s="92"/>
      <c r="P390" s="92"/>
      <c r="Q390" s="92"/>
      <c r="R390" s="92"/>
      <c r="S390" s="100"/>
      <c r="T390" s="92"/>
      <c r="U390" s="92"/>
      <c r="V390" s="92"/>
      <c r="W390" s="92"/>
      <c r="X390" s="100"/>
      <c r="Y390" s="92"/>
      <c r="Z390" s="92"/>
      <c r="AA390" s="92"/>
      <c r="AB390" s="92"/>
      <c r="AC390" s="92"/>
      <c r="AD390" s="92"/>
      <c r="AE390" s="100"/>
      <c r="AF390" s="99"/>
      <c r="AN390" s="92"/>
      <c r="AQ390" s="92"/>
    </row>
    <row r="391" spans="1:43" s="85" customFormat="1" ht="12.75" x14ac:dyDescent="0.2">
      <c r="A391" s="92"/>
      <c r="B391" s="92"/>
      <c r="C391" s="99"/>
      <c r="E391" s="99"/>
      <c r="H391" s="92"/>
      <c r="I391" s="92"/>
      <c r="J391" s="92"/>
      <c r="K391" s="100"/>
      <c r="L391" s="99"/>
      <c r="M391" s="92"/>
      <c r="N391" s="92"/>
      <c r="O391" s="92"/>
      <c r="P391" s="92"/>
      <c r="Q391" s="92"/>
      <c r="R391" s="92"/>
      <c r="S391" s="100"/>
      <c r="T391" s="92"/>
      <c r="U391" s="92"/>
      <c r="V391" s="92"/>
      <c r="W391" s="92"/>
      <c r="X391" s="100"/>
      <c r="Y391" s="92"/>
      <c r="Z391" s="92"/>
      <c r="AA391" s="92"/>
      <c r="AB391" s="92"/>
      <c r="AC391" s="92"/>
      <c r="AD391" s="92"/>
      <c r="AE391" s="100"/>
      <c r="AF391" s="99"/>
      <c r="AN391" s="92"/>
      <c r="AQ391" s="92"/>
    </row>
    <row r="392" spans="1:43" s="85" customFormat="1" ht="12.75" x14ac:dyDescent="0.2">
      <c r="A392" s="92"/>
      <c r="B392" s="92"/>
      <c r="C392" s="99"/>
      <c r="E392" s="99"/>
      <c r="H392" s="92"/>
      <c r="I392" s="92"/>
      <c r="J392" s="92"/>
      <c r="K392" s="100"/>
      <c r="L392" s="99"/>
      <c r="M392" s="92"/>
      <c r="N392" s="92"/>
      <c r="O392" s="92"/>
      <c r="P392" s="92"/>
      <c r="Q392" s="92"/>
      <c r="R392" s="92"/>
      <c r="S392" s="100"/>
      <c r="T392" s="92"/>
      <c r="U392" s="92"/>
      <c r="V392" s="92"/>
      <c r="W392" s="92"/>
      <c r="X392" s="100"/>
      <c r="Y392" s="92"/>
      <c r="Z392" s="92"/>
      <c r="AA392" s="92"/>
      <c r="AB392" s="92"/>
      <c r="AC392" s="92"/>
      <c r="AD392" s="92"/>
      <c r="AE392" s="100"/>
      <c r="AF392" s="99"/>
      <c r="AN392" s="92"/>
      <c r="AQ392" s="92"/>
    </row>
    <row r="393" spans="1:43" s="85" customFormat="1" ht="12.75" x14ac:dyDescent="0.2">
      <c r="A393" s="92"/>
      <c r="B393" s="92"/>
      <c r="C393" s="99"/>
      <c r="E393" s="99"/>
      <c r="H393" s="92"/>
      <c r="I393" s="92"/>
      <c r="J393" s="92"/>
      <c r="K393" s="100"/>
      <c r="L393" s="99"/>
      <c r="M393" s="92"/>
      <c r="N393" s="92"/>
      <c r="O393" s="92"/>
      <c r="P393" s="92"/>
      <c r="Q393" s="92"/>
      <c r="R393" s="92"/>
      <c r="S393" s="100"/>
      <c r="T393" s="92"/>
      <c r="U393" s="92"/>
      <c r="V393" s="92"/>
      <c r="W393" s="92"/>
      <c r="X393" s="100"/>
      <c r="Y393" s="92"/>
      <c r="Z393" s="92"/>
      <c r="AA393" s="92"/>
      <c r="AB393" s="92"/>
      <c r="AC393" s="92"/>
      <c r="AD393" s="92"/>
      <c r="AE393" s="100"/>
      <c r="AF393" s="99"/>
      <c r="AN393" s="92"/>
      <c r="AQ393" s="92"/>
    </row>
    <row r="394" spans="1:43" s="85" customFormat="1" ht="12.75" x14ac:dyDescent="0.2">
      <c r="A394" s="92"/>
      <c r="B394" s="92"/>
      <c r="C394" s="99"/>
      <c r="E394" s="99"/>
      <c r="H394" s="92"/>
      <c r="I394" s="92"/>
      <c r="J394" s="92"/>
      <c r="K394" s="100"/>
      <c r="L394" s="99"/>
      <c r="M394" s="92"/>
      <c r="N394" s="92"/>
      <c r="O394" s="92"/>
      <c r="P394" s="92"/>
      <c r="Q394" s="92"/>
      <c r="R394" s="92"/>
      <c r="S394" s="100"/>
      <c r="T394" s="92"/>
      <c r="U394" s="92"/>
      <c r="V394" s="92"/>
      <c r="W394" s="92"/>
      <c r="X394" s="100"/>
      <c r="Y394" s="92"/>
      <c r="Z394" s="92"/>
      <c r="AA394" s="92"/>
      <c r="AB394" s="92"/>
      <c r="AC394" s="92"/>
      <c r="AD394" s="92"/>
      <c r="AE394" s="100"/>
      <c r="AF394" s="99"/>
      <c r="AN394" s="92"/>
      <c r="AQ394" s="92"/>
    </row>
    <row r="395" spans="1:43" s="85" customFormat="1" ht="12.75" x14ac:dyDescent="0.2">
      <c r="A395" s="92"/>
      <c r="B395" s="92"/>
      <c r="C395" s="99"/>
      <c r="E395" s="99"/>
      <c r="H395" s="92"/>
      <c r="I395" s="92"/>
      <c r="J395" s="92"/>
      <c r="K395" s="100"/>
      <c r="L395" s="99"/>
      <c r="M395" s="92"/>
      <c r="N395" s="92"/>
      <c r="O395" s="92"/>
      <c r="P395" s="92"/>
      <c r="Q395" s="92"/>
      <c r="R395" s="92"/>
      <c r="S395" s="100"/>
      <c r="T395" s="92"/>
      <c r="U395" s="92"/>
      <c r="V395" s="92"/>
      <c r="W395" s="92"/>
      <c r="X395" s="100"/>
      <c r="Y395" s="92"/>
      <c r="Z395" s="92"/>
      <c r="AA395" s="92"/>
      <c r="AB395" s="92"/>
      <c r="AC395" s="92"/>
      <c r="AD395" s="92"/>
      <c r="AE395" s="100"/>
      <c r="AF395" s="99"/>
      <c r="AN395" s="92"/>
      <c r="AQ395" s="92"/>
    </row>
    <row r="396" spans="1:43" s="85" customFormat="1" ht="12.75" x14ac:dyDescent="0.2">
      <c r="A396" s="92"/>
      <c r="B396" s="92"/>
      <c r="C396" s="99"/>
      <c r="E396" s="99"/>
      <c r="H396" s="92"/>
      <c r="I396" s="92"/>
      <c r="J396" s="92"/>
      <c r="K396" s="100"/>
      <c r="L396" s="99"/>
      <c r="M396" s="92"/>
      <c r="N396" s="92"/>
      <c r="O396" s="92"/>
      <c r="P396" s="92"/>
      <c r="Q396" s="92"/>
      <c r="R396" s="92"/>
      <c r="S396" s="100"/>
      <c r="T396" s="92"/>
      <c r="U396" s="92"/>
      <c r="V396" s="92"/>
      <c r="W396" s="92"/>
      <c r="X396" s="100"/>
      <c r="Y396" s="92"/>
      <c r="Z396" s="92"/>
      <c r="AA396" s="92"/>
      <c r="AB396" s="92"/>
      <c r="AC396" s="92"/>
      <c r="AD396" s="92"/>
      <c r="AE396" s="100"/>
      <c r="AF396" s="99"/>
      <c r="AN396" s="92"/>
      <c r="AQ396" s="92"/>
    </row>
    <row r="397" spans="1:43" s="85" customFormat="1" ht="12.75" x14ac:dyDescent="0.2">
      <c r="A397" s="92"/>
      <c r="B397" s="92"/>
      <c r="C397" s="99"/>
      <c r="E397" s="99"/>
      <c r="H397" s="92"/>
      <c r="I397" s="92"/>
      <c r="J397" s="92"/>
      <c r="K397" s="100"/>
      <c r="L397" s="99"/>
      <c r="M397" s="92"/>
      <c r="N397" s="92"/>
      <c r="O397" s="92"/>
      <c r="P397" s="92"/>
      <c r="Q397" s="92"/>
      <c r="R397" s="92"/>
      <c r="S397" s="100"/>
      <c r="T397" s="92"/>
      <c r="U397" s="92"/>
      <c r="V397" s="92"/>
      <c r="W397" s="92"/>
      <c r="X397" s="100"/>
      <c r="Y397" s="92"/>
      <c r="Z397" s="92"/>
      <c r="AA397" s="92"/>
      <c r="AB397" s="92"/>
      <c r="AC397" s="92"/>
      <c r="AD397" s="92"/>
      <c r="AE397" s="100"/>
      <c r="AF397" s="99"/>
      <c r="AN397" s="92"/>
      <c r="AQ397" s="92"/>
    </row>
    <row r="398" spans="1:43" s="85" customFormat="1" ht="12.75" x14ac:dyDescent="0.2">
      <c r="A398" s="92"/>
      <c r="B398" s="92"/>
      <c r="C398" s="99"/>
      <c r="E398" s="99"/>
      <c r="H398" s="92"/>
      <c r="I398" s="92"/>
      <c r="J398" s="92"/>
      <c r="K398" s="100"/>
      <c r="L398" s="99"/>
      <c r="M398" s="92"/>
      <c r="N398" s="92"/>
      <c r="O398" s="92"/>
      <c r="P398" s="92"/>
      <c r="Q398" s="92"/>
      <c r="R398" s="92"/>
      <c r="S398" s="100"/>
      <c r="T398" s="92"/>
      <c r="U398" s="92"/>
      <c r="V398" s="92"/>
      <c r="W398" s="92"/>
      <c r="X398" s="100"/>
      <c r="Y398" s="92"/>
      <c r="Z398" s="92"/>
      <c r="AA398" s="92"/>
      <c r="AB398" s="92"/>
      <c r="AC398" s="92"/>
      <c r="AD398" s="92"/>
      <c r="AE398" s="100"/>
      <c r="AF398" s="99"/>
      <c r="AN398" s="92"/>
      <c r="AQ398" s="92"/>
    </row>
    <row r="399" spans="1:43" s="85" customFormat="1" ht="12.75" x14ac:dyDescent="0.2">
      <c r="A399" s="92"/>
      <c r="B399" s="92"/>
      <c r="C399" s="99"/>
      <c r="E399" s="99"/>
      <c r="H399" s="92"/>
      <c r="I399" s="92"/>
      <c r="J399" s="92"/>
      <c r="K399" s="100"/>
      <c r="L399" s="99"/>
      <c r="M399" s="92"/>
      <c r="N399" s="92"/>
      <c r="O399" s="92"/>
      <c r="P399" s="92"/>
      <c r="Q399" s="92"/>
      <c r="R399" s="92"/>
      <c r="S399" s="100"/>
      <c r="T399" s="92"/>
      <c r="U399" s="92"/>
      <c r="V399" s="92"/>
      <c r="W399" s="92"/>
      <c r="X399" s="100"/>
      <c r="Y399" s="92"/>
      <c r="Z399" s="92"/>
      <c r="AA399" s="92"/>
      <c r="AB399" s="92"/>
      <c r="AC399" s="92"/>
      <c r="AD399" s="92"/>
      <c r="AE399" s="100"/>
      <c r="AF399" s="99"/>
      <c r="AN399" s="92"/>
      <c r="AQ399" s="92"/>
    </row>
    <row r="400" spans="1:43" s="85" customFormat="1" ht="12.75" x14ac:dyDescent="0.2">
      <c r="A400" s="92"/>
      <c r="B400" s="92"/>
      <c r="C400" s="99"/>
      <c r="E400" s="99"/>
      <c r="H400" s="92"/>
      <c r="I400" s="92"/>
      <c r="J400" s="92"/>
      <c r="K400" s="100"/>
      <c r="L400" s="99"/>
      <c r="M400" s="92"/>
      <c r="N400" s="92"/>
      <c r="O400" s="92"/>
      <c r="P400" s="92"/>
      <c r="Q400" s="92"/>
      <c r="R400" s="92"/>
      <c r="S400" s="100"/>
      <c r="T400" s="92"/>
      <c r="U400" s="92"/>
      <c r="V400" s="92"/>
      <c r="W400" s="92"/>
      <c r="X400" s="100"/>
      <c r="Y400" s="92"/>
      <c r="Z400" s="92"/>
      <c r="AA400" s="92"/>
      <c r="AB400" s="92"/>
      <c r="AC400" s="92"/>
      <c r="AD400" s="92"/>
      <c r="AE400" s="100"/>
      <c r="AF400" s="99"/>
      <c r="AN400" s="92"/>
      <c r="AQ400" s="92"/>
    </row>
    <row r="401" spans="1:43" s="85" customFormat="1" ht="12.75" x14ac:dyDescent="0.2">
      <c r="A401" s="92"/>
      <c r="B401" s="92"/>
      <c r="C401" s="99"/>
      <c r="E401" s="99"/>
      <c r="H401" s="92"/>
      <c r="I401" s="92"/>
      <c r="J401" s="92"/>
      <c r="K401" s="100"/>
      <c r="L401" s="99"/>
      <c r="M401" s="92"/>
      <c r="N401" s="92"/>
      <c r="O401" s="92"/>
      <c r="P401" s="92"/>
      <c r="Q401" s="92"/>
      <c r="R401" s="92"/>
      <c r="S401" s="100"/>
      <c r="T401" s="92"/>
      <c r="U401" s="92"/>
      <c r="V401" s="92"/>
      <c r="W401" s="92"/>
      <c r="X401" s="100"/>
      <c r="Y401" s="92"/>
      <c r="Z401" s="92"/>
      <c r="AA401" s="92"/>
      <c r="AB401" s="92"/>
      <c r="AC401" s="92"/>
      <c r="AD401" s="92"/>
      <c r="AE401" s="100"/>
      <c r="AF401" s="99"/>
      <c r="AN401" s="92"/>
      <c r="AQ401" s="92"/>
    </row>
    <row r="402" spans="1:43" s="85" customFormat="1" ht="12.75" x14ac:dyDescent="0.2">
      <c r="A402" s="92"/>
      <c r="B402" s="92"/>
      <c r="C402" s="99"/>
      <c r="E402" s="99"/>
      <c r="H402" s="92"/>
      <c r="I402" s="92"/>
      <c r="J402" s="92"/>
      <c r="K402" s="100"/>
      <c r="L402" s="99"/>
      <c r="M402" s="92"/>
      <c r="N402" s="92"/>
      <c r="O402" s="92"/>
      <c r="P402" s="92"/>
      <c r="Q402" s="92"/>
      <c r="R402" s="92"/>
      <c r="S402" s="100"/>
      <c r="T402" s="92"/>
      <c r="U402" s="92"/>
      <c r="V402" s="92"/>
      <c r="W402" s="92"/>
      <c r="X402" s="100"/>
      <c r="Y402" s="92"/>
      <c r="Z402" s="92"/>
      <c r="AA402" s="92"/>
      <c r="AB402" s="92"/>
      <c r="AC402" s="92"/>
      <c r="AD402" s="92"/>
      <c r="AE402" s="100"/>
      <c r="AF402" s="99"/>
      <c r="AN402" s="92"/>
      <c r="AQ402" s="92"/>
    </row>
    <row r="403" spans="1:43" s="85" customFormat="1" ht="12.75" x14ac:dyDescent="0.2">
      <c r="A403" s="92"/>
      <c r="B403" s="92"/>
      <c r="C403" s="99"/>
      <c r="E403" s="99"/>
      <c r="H403" s="92"/>
      <c r="I403" s="92"/>
      <c r="J403" s="92"/>
      <c r="K403" s="100"/>
      <c r="L403" s="99"/>
      <c r="M403" s="92"/>
      <c r="N403" s="92"/>
      <c r="O403" s="92"/>
      <c r="P403" s="92"/>
      <c r="Q403" s="92"/>
      <c r="R403" s="92"/>
      <c r="S403" s="100"/>
      <c r="T403" s="92"/>
      <c r="U403" s="92"/>
      <c r="V403" s="92"/>
      <c r="W403" s="92"/>
      <c r="X403" s="100"/>
      <c r="Y403" s="92"/>
      <c r="Z403" s="92"/>
      <c r="AA403" s="92"/>
      <c r="AB403" s="92"/>
      <c r="AC403" s="92"/>
      <c r="AD403" s="92"/>
      <c r="AE403" s="100"/>
      <c r="AF403" s="99"/>
      <c r="AN403" s="92"/>
      <c r="AQ403" s="92"/>
    </row>
    <row r="404" spans="1:43" s="85" customFormat="1" ht="12.75" x14ac:dyDescent="0.2">
      <c r="A404" s="92"/>
      <c r="B404" s="92"/>
      <c r="C404" s="99"/>
      <c r="E404" s="99"/>
      <c r="H404" s="92"/>
      <c r="I404" s="92"/>
      <c r="J404" s="92"/>
      <c r="K404" s="100"/>
      <c r="L404" s="99"/>
      <c r="M404" s="92"/>
      <c r="N404" s="92"/>
      <c r="O404" s="92"/>
      <c r="P404" s="92"/>
      <c r="Q404" s="92"/>
      <c r="R404" s="92"/>
      <c r="S404" s="100"/>
      <c r="T404" s="92"/>
      <c r="U404" s="92"/>
      <c r="V404" s="92"/>
      <c r="W404" s="92"/>
      <c r="X404" s="100"/>
      <c r="Y404" s="92"/>
      <c r="Z404" s="92"/>
      <c r="AA404" s="92"/>
      <c r="AB404" s="92"/>
      <c r="AC404" s="92"/>
      <c r="AD404" s="92"/>
      <c r="AE404" s="100"/>
      <c r="AF404" s="99"/>
      <c r="AN404" s="92"/>
      <c r="AQ404" s="92"/>
    </row>
    <row r="405" spans="1:43" s="85" customFormat="1" ht="12.75" x14ac:dyDescent="0.2">
      <c r="A405" s="92"/>
      <c r="B405" s="92"/>
      <c r="C405" s="99"/>
      <c r="E405" s="99"/>
      <c r="H405" s="92"/>
      <c r="I405" s="92"/>
      <c r="J405" s="92"/>
      <c r="K405" s="100"/>
      <c r="L405" s="99"/>
      <c r="M405" s="92"/>
      <c r="N405" s="92"/>
      <c r="O405" s="92"/>
      <c r="P405" s="92"/>
      <c r="Q405" s="92"/>
      <c r="R405" s="92"/>
      <c r="S405" s="100"/>
      <c r="T405" s="92"/>
      <c r="U405" s="92"/>
      <c r="V405" s="92"/>
      <c r="W405" s="92"/>
      <c r="X405" s="100"/>
      <c r="Y405" s="92"/>
      <c r="Z405" s="92"/>
      <c r="AA405" s="92"/>
      <c r="AB405" s="92"/>
      <c r="AC405" s="92"/>
      <c r="AD405" s="92"/>
      <c r="AE405" s="100"/>
      <c r="AF405" s="99"/>
      <c r="AN405" s="92"/>
      <c r="AQ405" s="92"/>
    </row>
    <row r="406" spans="1:43" s="85" customFormat="1" ht="12.75" x14ac:dyDescent="0.2">
      <c r="A406" s="92"/>
      <c r="B406" s="92"/>
      <c r="C406" s="99"/>
      <c r="E406" s="99"/>
      <c r="H406" s="92"/>
      <c r="I406" s="92"/>
      <c r="J406" s="92"/>
      <c r="K406" s="100"/>
      <c r="L406" s="99"/>
      <c r="M406" s="92"/>
      <c r="N406" s="92"/>
      <c r="O406" s="92"/>
      <c r="P406" s="92"/>
      <c r="Q406" s="92"/>
      <c r="R406" s="92"/>
      <c r="S406" s="100"/>
      <c r="T406" s="92"/>
      <c r="U406" s="92"/>
      <c r="V406" s="92"/>
      <c r="W406" s="92"/>
      <c r="X406" s="100"/>
      <c r="Y406" s="92"/>
      <c r="Z406" s="92"/>
      <c r="AA406" s="92"/>
      <c r="AB406" s="92"/>
      <c r="AC406" s="92"/>
      <c r="AD406" s="92"/>
      <c r="AE406" s="100"/>
      <c r="AF406" s="99"/>
      <c r="AN406" s="92"/>
      <c r="AQ406" s="92"/>
    </row>
    <row r="407" spans="1:43" s="85" customFormat="1" ht="12.75" x14ac:dyDescent="0.2">
      <c r="A407" s="92"/>
      <c r="B407" s="92"/>
      <c r="C407" s="99"/>
      <c r="E407" s="99"/>
      <c r="H407" s="92"/>
      <c r="I407" s="92"/>
      <c r="J407" s="92"/>
      <c r="K407" s="100"/>
      <c r="L407" s="99"/>
      <c r="M407" s="92"/>
      <c r="N407" s="92"/>
      <c r="O407" s="92"/>
      <c r="P407" s="92"/>
      <c r="Q407" s="92"/>
      <c r="R407" s="92"/>
      <c r="S407" s="100"/>
      <c r="T407" s="92"/>
      <c r="U407" s="92"/>
      <c r="V407" s="92"/>
      <c r="W407" s="92"/>
      <c r="X407" s="100"/>
      <c r="Y407" s="92"/>
      <c r="Z407" s="92"/>
      <c r="AA407" s="92"/>
      <c r="AB407" s="92"/>
      <c r="AC407" s="92"/>
      <c r="AD407" s="92"/>
      <c r="AE407" s="100"/>
      <c r="AF407" s="99"/>
      <c r="AN407" s="92"/>
      <c r="AQ407" s="92"/>
    </row>
    <row r="408" spans="1:43" s="85" customFormat="1" ht="12.75" x14ac:dyDescent="0.2">
      <c r="A408" s="92"/>
      <c r="B408" s="92"/>
      <c r="C408" s="99"/>
      <c r="E408" s="99"/>
      <c r="H408" s="92"/>
      <c r="I408" s="92"/>
      <c r="J408" s="92"/>
      <c r="K408" s="100"/>
      <c r="L408" s="99"/>
      <c r="M408" s="92"/>
      <c r="N408" s="92"/>
      <c r="O408" s="92"/>
      <c r="P408" s="92"/>
      <c r="Q408" s="92"/>
      <c r="R408" s="92"/>
      <c r="S408" s="100"/>
      <c r="T408" s="92"/>
      <c r="U408" s="92"/>
      <c r="V408" s="92"/>
      <c r="W408" s="92"/>
      <c r="X408" s="100"/>
      <c r="Y408" s="92"/>
      <c r="Z408" s="92"/>
      <c r="AA408" s="92"/>
      <c r="AB408" s="92"/>
      <c r="AC408" s="92"/>
      <c r="AD408" s="92"/>
      <c r="AE408" s="100"/>
      <c r="AF408" s="99"/>
      <c r="AN408" s="92"/>
      <c r="AQ408" s="92"/>
    </row>
    <row r="409" spans="1:43" s="85" customFormat="1" ht="12.75" x14ac:dyDescent="0.2">
      <c r="A409" s="92"/>
      <c r="B409" s="92"/>
      <c r="C409" s="99"/>
      <c r="E409" s="99"/>
      <c r="H409" s="92"/>
      <c r="I409" s="92"/>
      <c r="J409" s="92"/>
      <c r="K409" s="100"/>
      <c r="L409" s="99"/>
      <c r="M409" s="92"/>
      <c r="N409" s="92"/>
      <c r="O409" s="92"/>
      <c r="P409" s="92"/>
      <c r="Q409" s="92"/>
      <c r="R409" s="92"/>
      <c r="S409" s="100"/>
      <c r="T409" s="92"/>
      <c r="U409" s="92"/>
      <c r="V409" s="92"/>
      <c r="W409" s="92"/>
      <c r="X409" s="100"/>
      <c r="Y409" s="92"/>
      <c r="Z409" s="92"/>
      <c r="AA409" s="92"/>
      <c r="AB409" s="92"/>
      <c r="AC409" s="92"/>
      <c r="AD409" s="92"/>
      <c r="AE409" s="100"/>
      <c r="AF409" s="99"/>
      <c r="AN409" s="92"/>
      <c r="AQ409" s="92"/>
    </row>
    <row r="410" spans="1:43" s="85" customFormat="1" ht="12.75" x14ac:dyDescent="0.2">
      <c r="A410" s="92"/>
      <c r="B410" s="92"/>
      <c r="C410" s="99"/>
      <c r="E410" s="99"/>
      <c r="H410" s="92"/>
      <c r="I410" s="92"/>
      <c r="J410" s="92"/>
      <c r="K410" s="100"/>
      <c r="L410" s="99"/>
      <c r="M410" s="92"/>
      <c r="N410" s="92"/>
      <c r="O410" s="92"/>
      <c r="P410" s="92"/>
      <c r="Q410" s="92"/>
      <c r="R410" s="92"/>
      <c r="S410" s="100"/>
      <c r="T410" s="92"/>
      <c r="U410" s="92"/>
      <c r="V410" s="92"/>
      <c r="W410" s="92"/>
      <c r="X410" s="100"/>
      <c r="Y410" s="92"/>
      <c r="Z410" s="92"/>
      <c r="AA410" s="92"/>
      <c r="AB410" s="92"/>
      <c r="AC410" s="92"/>
      <c r="AD410" s="92"/>
      <c r="AE410" s="100"/>
      <c r="AF410" s="99"/>
      <c r="AN410" s="92"/>
      <c r="AQ410" s="92"/>
    </row>
    <row r="411" spans="1:43" s="85" customFormat="1" ht="12.75" x14ac:dyDescent="0.2">
      <c r="A411" s="92"/>
      <c r="B411" s="92"/>
      <c r="C411" s="99"/>
      <c r="E411" s="99"/>
      <c r="H411" s="92"/>
      <c r="I411" s="92"/>
      <c r="J411" s="92"/>
      <c r="K411" s="100"/>
      <c r="L411" s="99"/>
      <c r="M411" s="92"/>
      <c r="N411" s="92"/>
      <c r="O411" s="92"/>
      <c r="P411" s="92"/>
      <c r="Q411" s="92"/>
      <c r="R411" s="92"/>
      <c r="S411" s="100"/>
      <c r="T411" s="92"/>
      <c r="U411" s="92"/>
      <c r="V411" s="92"/>
      <c r="W411" s="92"/>
      <c r="X411" s="100"/>
      <c r="Y411" s="92"/>
      <c r="Z411" s="92"/>
      <c r="AA411" s="92"/>
      <c r="AB411" s="92"/>
      <c r="AC411" s="92"/>
      <c r="AD411" s="92"/>
      <c r="AE411" s="100"/>
      <c r="AF411" s="99"/>
      <c r="AN411" s="92"/>
      <c r="AQ411" s="92"/>
    </row>
    <row r="412" spans="1:43" s="85" customFormat="1" ht="12.75" x14ac:dyDescent="0.2">
      <c r="A412" s="92"/>
      <c r="B412" s="92"/>
      <c r="C412" s="99"/>
      <c r="E412" s="99"/>
      <c r="H412" s="92"/>
      <c r="I412" s="92"/>
      <c r="J412" s="92"/>
      <c r="K412" s="100"/>
      <c r="L412" s="99"/>
      <c r="M412" s="92"/>
      <c r="N412" s="92"/>
      <c r="O412" s="92"/>
      <c r="P412" s="92"/>
      <c r="Q412" s="92"/>
      <c r="R412" s="92"/>
      <c r="S412" s="100"/>
      <c r="T412" s="92"/>
      <c r="U412" s="92"/>
      <c r="V412" s="92"/>
      <c r="W412" s="92"/>
      <c r="X412" s="100"/>
      <c r="Y412" s="92"/>
      <c r="Z412" s="92"/>
      <c r="AA412" s="92"/>
      <c r="AB412" s="92"/>
      <c r="AC412" s="92"/>
      <c r="AD412" s="92"/>
      <c r="AE412" s="100"/>
      <c r="AF412" s="99"/>
      <c r="AN412" s="92"/>
      <c r="AQ412" s="92"/>
    </row>
    <row r="413" spans="1:43" s="85" customFormat="1" ht="12.75" x14ac:dyDescent="0.2">
      <c r="A413" s="92"/>
      <c r="B413" s="92"/>
      <c r="C413" s="99"/>
      <c r="E413" s="99"/>
      <c r="H413" s="92"/>
      <c r="I413" s="92"/>
      <c r="J413" s="92"/>
      <c r="K413" s="100"/>
      <c r="L413" s="99"/>
      <c r="M413" s="92"/>
      <c r="N413" s="92"/>
      <c r="O413" s="92"/>
      <c r="P413" s="92"/>
      <c r="Q413" s="92"/>
      <c r="R413" s="92"/>
      <c r="S413" s="100"/>
      <c r="T413" s="92"/>
      <c r="U413" s="92"/>
      <c r="V413" s="92"/>
      <c r="W413" s="92"/>
      <c r="X413" s="100"/>
      <c r="Y413" s="92"/>
      <c r="Z413" s="92"/>
      <c r="AA413" s="92"/>
      <c r="AB413" s="92"/>
      <c r="AC413" s="92"/>
      <c r="AD413" s="92"/>
      <c r="AE413" s="100"/>
      <c r="AF413" s="99"/>
      <c r="AN413" s="92"/>
      <c r="AQ413" s="92"/>
    </row>
    <row r="414" spans="1:43" s="85" customFormat="1" ht="12.75" x14ac:dyDescent="0.2">
      <c r="A414" s="92"/>
      <c r="B414" s="92"/>
      <c r="C414" s="99"/>
      <c r="E414" s="99"/>
      <c r="H414" s="92"/>
      <c r="I414" s="92"/>
      <c r="J414" s="92"/>
      <c r="K414" s="100"/>
      <c r="L414" s="99"/>
      <c r="M414" s="92"/>
      <c r="N414" s="92"/>
      <c r="O414" s="92"/>
      <c r="P414" s="92"/>
      <c r="Q414" s="92"/>
      <c r="R414" s="92"/>
      <c r="S414" s="100"/>
      <c r="T414" s="92"/>
      <c r="U414" s="92"/>
      <c r="V414" s="92"/>
      <c r="W414" s="92"/>
      <c r="X414" s="100"/>
      <c r="Y414" s="92"/>
      <c r="Z414" s="92"/>
      <c r="AA414" s="92"/>
      <c r="AB414" s="92"/>
      <c r="AC414" s="92"/>
      <c r="AD414" s="92"/>
      <c r="AE414" s="100"/>
      <c r="AF414" s="99"/>
      <c r="AN414" s="92"/>
      <c r="AQ414" s="92"/>
    </row>
    <row r="415" spans="1:43" s="85" customFormat="1" ht="12.75" x14ac:dyDescent="0.2">
      <c r="A415" s="92"/>
      <c r="B415" s="92"/>
      <c r="C415" s="99"/>
      <c r="E415" s="99"/>
      <c r="H415" s="92"/>
      <c r="I415" s="92"/>
      <c r="J415" s="92"/>
      <c r="K415" s="100"/>
      <c r="L415" s="99"/>
      <c r="M415" s="92"/>
      <c r="N415" s="92"/>
      <c r="O415" s="92"/>
      <c r="P415" s="92"/>
      <c r="Q415" s="92"/>
      <c r="R415" s="92"/>
      <c r="S415" s="100"/>
      <c r="T415" s="92"/>
      <c r="U415" s="92"/>
      <c r="V415" s="92"/>
      <c r="W415" s="92"/>
      <c r="X415" s="100"/>
      <c r="Y415" s="92"/>
      <c r="Z415" s="92"/>
      <c r="AA415" s="92"/>
      <c r="AB415" s="92"/>
      <c r="AC415" s="92"/>
      <c r="AD415" s="92"/>
      <c r="AE415" s="100"/>
      <c r="AF415" s="99"/>
      <c r="AN415" s="92"/>
      <c r="AQ415" s="92"/>
    </row>
    <row r="416" spans="1:43" s="85" customFormat="1" ht="12.75" x14ac:dyDescent="0.2">
      <c r="A416" s="92"/>
      <c r="B416" s="92"/>
      <c r="C416" s="99"/>
      <c r="E416" s="99"/>
      <c r="H416" s="92"/>
      <c r="I416" s="92"/>
      <c r="J416" s="92"/>
      <c r="K416" s="100"/>
      <c r="L416" s="99"/>
      <c r="M416" s="92"/>
      <c r="N416" s="92"/>
      <c r="O416" s="92"/>
      <c r="P416" s="92"/>
      <c r="Q416" s="92"/>
      <c r="R416" s="92"/>
      <c r="S416" s="100"/>
      <c r="T416" s="92"/>
      <c r="U416" s="92"/>
      <c r="V416" s="92"/>
      <c r="W416" s="92"/>
      <c r="X416" s="100"/>
      <c r="Y416" s="92"/>
      <c r="Z416" s="92"/>
      <c r="AA416" s="92"/>
      <c r="AB416" s="92"/>
      <c r="AC416" s="92"/>
      <c r="AD416" s="92"/>
      <c r="AE416" s="100"/>
      <c r="AF416" s="99"/>
      <c r="AN416" s="92"/>
      <c r="AQ416" s="92"/>
    </row>
    <row r="417" spans="1:43" s="85" customFormat="1" ht="12.75" x14ac:dyDescent="0.2">
      <c r="A417" s="92"/>
      <c r="B417" s="92"/>
      <c r="C417" s="99"/>
      <c r="E417" s="99"/>
      <c r="H417" s="92"/>
      <c r="I417" s="92"/>
      <c r="J417" s="92"/>
      <c r="K417" s="100"/>
      <c r="L417" s="99"/>
      <c r="M417" s="92"/>
      <c r="N417" s="92"/>
      <c r="O417" s="92"/>
      <c r="P417" s="92"/>
      <c r="Q417" s="92"/>
      <c r="R417" s="92"/>
      <c r="S417" s="100"/>
      <c r="T417" s="92"/>
      <c r="U417" s="92"/>
      <c r="V417" s="92"/>
      <c r="W417" s="92"/>
      <c r="X417" s="100"/>
      <c r="Y417" s="92"/>
      <c r="Z417" s="92"/>
      <c r="AA417" s="92"/>
      <c r="AB417" s="92"/>
      <c r="AC417" s="92"/>
      <c r="AD417" s="92"/>
      <c r="AE417" s="100"/>
      <c r="AF417" s="99"/>
      <c r="AN417" s="92"/>
      <c r="AQ417" s="92"/>
    </row>
    <row r="418" spans="1:43" s="85" customFormat="1" ht="12.75" x14ac:dyDescent="0.2">
      <c r="A418" s="92"/>
      <c r="B418" s="92"/>
      <c r="C418" s="99"/>
      <c r="E418" s="99"/>
      <c r="H418" s="92"/>
      <c r="I418" s="92"/>
      <c r="J418" s="92"/>
      <c r="K418" s="100"/>
      <c r="L418" s="99"/>
      <c r="M418" s="92"/>
      <c r="N418" s="92"/>
      <c r="O418" s="92"/>
      <c r="P418" s="92"/>
      <c r="Q418" s="92"/>
      <c r="R418" s="92"/>
      <c r="S418" s="100"/>
      <c r="T418" s="92"/>
      <c r="U418" s="92"/>
      <c r="V418" s="92"/>
      <c r="W418" s="92"/>
      <c r="X418" s="100"/>
      <c r="Y418" s="92"/>
      <c r="Z418" s="92"/>
      <c r="AA418" s="92"/>
      <c r="AB418" s="92"/>
      <c r="AC418" s="92"/>
      <c r="AD418" s="92"/>
      <c r="AE418" s="100"/>
      <c r="AF418" s="99"/>
      <c r="AN418" s="92"/>
      <c r="AQ418" s="92"/>
    </row>
    <row r="419" spans="1:43" s="85" customFormat="1" ht="12.75" x14ac:dyDescent="0.2">
      <c r="A419" s="92"/>
      <c r="B419" s="92"/>
      <c r="C419" s="99"/>
      <c r="E419" s="99"/>
      <c r="H419" s="92"/>
      <c r="I419" s="92"/>
      <c r="J419" s="92"/>
      <c r="K419" s="100"/>
      <c r="L419" s="99"/>
      <c r="M419" s="92"/>
      <c r="N419" s="92"/>
      <c r="O419" s="92"/>
      <c r="P419" s="92"/>
      <c r="Q419" s="92"/>
      <c r="R419" s="92"/>
      <c r="S419" s="100"/>
      <c r="T419" s="92"/>
      <c r="U419" s="92"/>
      <c r="V419" s="92"/>
      <c r="W419" s="92"/>
      <c r="X419" s="100"/>
      <c r="Y419" s="92"/>
      <c r="Z419" s="92"/>
      <c r="AA419" s="92"/>
      <c r="AB419" s="92"/>
      <c r="AC419" s="92"/>
      <c r="AD419" s="92"/>
      <c r="AE419" s="100"/>
      <c r="AF419" s="99"/>
      <c r="AN419" s="92"/>
      <c r="AQ419" s="92"/>
    </row>
    <row r="420" spans="1:43" s="85" customFormat="1" ht="12.75" x14ac:dyDescent="0.2">
      <c r="A420" s="92"/>
      <c r="B420" s="92"/>
      <c r="C420" s="99"/>
      <c r="E420" s="99"/>
      <c r="H420" s="92"/>
      <c r="I420" s="92"/>
      <c r="J420" s="92"/>
      <c r="K420" s="100"/>
      <c r="L420" s="99"/>
      <c r="M420" s="92"/>
      <c r="N420" s="92"/>
      <c r="O420" s="92"/>
      <c r="P420" s="92"/>
      <c r="Q420" s="92"/>
      <c r="R420" s="92"/>
      <c r="S420" s="100"/>
      <c r="T420" s="92"/>
      <c r="U420" s="92"/>
      <c r="V420" s="92"/>
      <c r="W420" s="92"/>
      <c r="X420" s="100"/>
      <c r="Y420" s="92"/>
      <c r="Z420" s="92"/>
      <c r="AA420" s="92"/>
      <c r="AB420" s="92"/>
      <c r="AC420" s="92"/>
      <c r="AD420" s="92"/>
      <c r="AE420" s="100"/>
      <c r="AF420" s="99"/>
      <c r="AN420" s="92"/>
      <c r="AQ420" s="92"/>
    </row>
    <row r="421" spans="1:43" s="85" customFormat="1" ht="12.75" x14ac:dyDescent="0.2">
      <c r="A421" s="92"/>
      <c r="B421" s="92"/>
      <c r="C421" s="99"/>
      <c r="E421" s="99"/>
      <c r="H421" s="92"/>
      <c r="I421" s="92"/>
      <c r="J421" s="92"/>
      <c r="K421" s="100"/>
      <c r="L421" s="99"/>
      <c r="M421" s="92"/>
      <c r="N421" s="92"/>
      <c r="O421" s="92"/>
      <c r="P421" s="92"/>
      <c r="Q421" s="92"/>
      <c r="R421" s="92"/>
      <c r="S421" s="100"/>
      <c r="T421" s="92"/>
      <c r="U421" s="92"/>
      <c r="V421" s="92"/>
      <c r="W421" s="92"/>
      <c r="X421" s="100"/>
      <c r="Y421" s="92"/>
      <c r="Z421" s="92"/>
      <c r="AA421" s="92"/>
      <c r="AB421" s="92"/>
      <c r="AC421" s="92"/>
      <c r="AD421" s="92"/>
      <c r="AE421" s="100"/>
      <c r="AF421" s="99"/>
      <c r="AN421" s="92"/>
      <c r="AQ421" s="92"/>
    </row>
    <row r="422" spans="1:43" s="85" customFormat="1" ht="12.75" x14ac:dyDescent="0.2">
      <c r="A422" s="92"/>
      <c r="B422" s="92"/>
      <c r="C422" s="99"/>
      <c r="E422" s="99"/>
      <c r="H422" s="92"/>
      <c r="I422" s="92"/>
      <c r="J422" s="92"/>
      <c r="K422" s="100"/>
      <c r="L422" s="99"/>
      <c r="M422" s="92"/>
      <c r="N422" s="92"/>
      <c r="O422" s="92"/>
      <c r="P422" s="92"/>
      <c r="Q422" s="92"/>
      <c r="R422" s="92"/>
      <c r="S422" s="100"/>
      <c r="T422" s="92"/>
      <c r="U422" s="92"/>
      <c r="V422" s="92"/>
      <c r="W422" s="92"/>
      <c r="X422" s="100"/>
      <c r="Y422" s="92"/>
      <c r="Z422" s="92"/>
      <c r="AA422" s="92"/>
      <c r="AB422" s="92"/>
      <c r="AC422" s="92"/>
      <c r="AD422" s="92"/>
      <c r="AE422" s="100"/>
      <c r="AF422" s="99"/>
      <c r="AN422" s="92"/>
      <c r="AQ422" s="92"/>
    </row>
    <row r="423" spans="1:43" s="85" customFormat="1" ht="12.75" x14ac:dyDescent="0.2">
      <c r="A423" s="92"/>
      <c r="B423" s="92"/>
      <c r="C423" s="99"/>
      <c r="E423" s="99"/>
      <c r="H423" s="92"/>
      <c r="I423" s="92"/>
      <c r="J423" s="92"/>
      <c r="K423" s="100"/>
      <c r="L423" s="99"/>
      <c r="M423" s="92"/>
      <c r="N423" s="92"/>
      <c r="O423" s="92"/>
      <c r="P423" s="92"/>
      <c r="Q423" s="92"/>
      <c r="R423" s="92"/>
      <c r="S423" s="100"/>
      <c r="T423" s="92"/>
      <c r="U423" s="92"/>
      <c r="V423" s="92"/>
      <c r="W423" s="92"/>
      <c r="X423" s="100"/>
      <c r="Y423" s="92"/>
      <c r="Z423" s="92"/>
      <c r="AA423" s="92"/>
      <c r="AB423" s="92"/>
      <c r="AC423" s="92"/>
      <c r="AD423" s="92"/>
      <c r="AE423" s="100"/>
      <c r="AF423" s="99"/>
      <c r="AN423" s="92"/>
      <c r="AQ423" s="92"/>
    </row>
    <row r="424" spans="1:43" s="85" customFormat="1" ht="12.75" x14ac:dyDescent="0.2">
      <c r="A424" s="92"/>
      <c r="B424" s="92"/>
      <c r="C424" s="99"/>
      <c r="E424" s="99"/>
      <c r="H424" s="92"/>
      <c r="I424" s="92"/>
      <c r="J424" s="92"/>
      <c r="K424" s="100"/>
      <c r="L424" s="99"/>
      <c r="M424" s="92"/>
      <c r="N424" s="92"/>
      <c r="O424" s="92"/>
      <c r="P424" s="92"/>
      <c r="Q424" s="92"/>
      <c r="R424" s="92"/>
      <c r="S424" s="100"/>
      <c r="T424" s="92"/>
      <c r="U424" s="92"/>
      <c r="V424" s="92"/>
      <c r="W424" s="92"/>
      <c r="X424" s="100"/>
      <c r="Y424" s="92"/>
      <c r="Z424" s="92"/>
      <c r="AA424" s="92"/>
      <c r="AB424" s="92"/>
      <c r="AC424" s="92"/>
      <c r="AD424" s="92"/>
      <c r="AE424" s="100"/>
      <c r="AF424" s="99"/>
      <c r="AN424" s="92"/>
      <c r="AQ424" s="92"/>
    </row>
    <row r="425" spans="1:43" s="85" customFormat="1" ht="12.75" x14ac:dyDescent="0.2">
      <c r="A425" s="92"/>
      <c r="B425" s="92"/>
      <c r="C425" s="99"/>
      <c r="E425" s="99"/>
      <c r="H425" s="92"/>
      <c r="I425" s="92"/>
      <c r="J425" s="92"/>
      <c r="K425" s="100"/>
      <c r="L425" s="99"/>
      <c r="M425" s="92"/>
      <c r="N425" s="92"/>
      <c r="O425" s="92"/>
      <c r="P425" s="92"/>
      <c r="Q425" s="92"/>
      <c r="R425" s="92"/>
      <c r="S425" s="100"/>
      <c r="T425" s="92"/>
      <c r="U425" s="92"/>
      <c r="V425" s="92"/>
      <c r="W425" s="92"/>
      <c r="X425" s="100"/>
      <c r="Y425" s="92"/>
      <c r="Z425" s="92"/>
      <c r="AA425" s="92"/>
      <c r="AB425" s="92"/>
      <c r="AC425" s="92"/>
      <c r="AD425" s="92"/>
      <c r="AE425" s="100"/>
      <c r="AF425" s="99"/>
      <c r="AN425" s="92"/>
      <c r="AQ425" s="92"/>
    </row>
    <row r="426" spans="1:43" s="85" customFormat="1" ht="12.75" x14ac:dyDescent="0.2">
      <c r="A426" s="92"/>
      <c r="B426" s="92"/>
      <c r="C426" s="99"/>
      <c r="E426" s="99"/>
      <c r="H426" s="92"/>
      <c r="I426" s="92"/>
      <c r="J426" s="92"/>
      <c r="K426" s="100"/>
      <c r="L426" s="99"/>
      <c r="M426" s="92"/>
      <c r="N426" s="92"/>
      <c r="O426" s="92"/>
      <c r="P426" s="92"/>
      <c r="Q426" s="92"/>
      <c r="R426" s="92"/>
      <c r="S426" s="100"/>
      <c r="T426" s="92"/>
      <c r="U426" s="92"/>
      <c r="V426" s="92"/>
      <c r="W426" s="92"/>
      <c r="X426" s="100"/>
      <c r="Y426" s="92"/>
      <c r="Z426" s="92"/>
      <c r="AA426" s="92"/>
      <c r="AB426" s="92"/>
      <c r="AC426" s="92"/>
      <c r="AD426" s="92"/>
      <c r="AE426" s="100"/>
      <c r="AF426" s="99"/>
      <c r="AN426" s="92"/>
      <c r="AQ426" s="92"/>
    </row>
    <row r="427" spans="1:43" s="85" customFormat="1" ht="12.75" x14ac:dyDescent="0.2">
      <c r="A427" s="92"/>
      <c r="B427" s="92"/>
      <c r="C427" s="99"/>
      <c r="E427" s="99"/>
      <c r="H427" s="92"/>
      <c r="I427" s="92"/>
      <c r="J427" s="92"/>
      <c r="K427" s="100"/>
      <c r="L427" s="99"/>
      <c r="M427" s="92"/>
      <c r="N427" s="92"/>
      <c r="O427" s="92"/>
      <c r="P427" s="92"/>
      <c r="Q427" s="92"/>
      <c r="R427" s="92"/>
      <c r="S427" s="100"/>
      <c r="T427" s="92"/>
      <c r="U427" s="92"/>
      <c r="V427" s="92"/>
      <c r="W427" s="92"/>
      <c r="X427" s="100"/>
      <c r="Y427" s="92"/>
      <c r="Z427" s="92"/>
      <c r="AA427" s="92"/>
      <c r="AB427" s="92"/>
      <c r="AC427" s="92"/>
      <c r="AD427" s="92"/>
      <c r="AE427" s="100"/>
      <c r="AF427" s="99"/>
      <c r="AN427" s="92"/>
      <c r="AQ427" s="92"/>
    </row>
    <row r="428" spans="1:43" s="85" customFormat="1" ht="12.75" x14ac:dyDescent="0.2">
      <c r="A428" s="92"/>
      <c r="B428" s="92"/>
      <c r="C428" s="99"/>
      <c r="E428" s="99"/>
      <c r="H428" s="92"/>
      <c r="I428" s="92"/>
      <c r="J428" s="92"/>
      <c r="K428" s="100"/>
      <c r="L428" s="99"/>
      <c r="M428" s="92"/>
      <c r="N428" s="92"/>
      <c r="O428" s="92"/>
      <c r="P428" s="92"/>
      <c r="Q428" s="92"/>
      <c r="R428" s="92"/>
      <c r="S428" s="100"/>
      <c r="T428" s="92"/>
      <c r="U428" s="92"/>
      <c r="V428" s="92"/>
      <c r="W428" s="92"/>
      <c r="X428" s="100"/>
      <c r="Y428" s="92"/>
      <c r="Z428" s="92"/>
      <c r="AA428" s="92"/>
      <c r="AB428" s="92"/>
      <c r="AC428" s="92"/>
      <c r="AD428" s="92"/>
      <c r="AE428" s="100"/>
      <c r="AF428" s="99"/>
      <c r="AN428" s="92"/>
      <c r="AQ428" s="92"/>
    </row>
    <row r="429" spans="1:43" s="85" customFormat="1" ht="12.75" x14ac:dyDescent="0.2">
      <c r="A429" s="92"/>
      <c r="B429" s="92"/>
      <c r="C429" s="99"/>
      <c r="E429" s="99"/>
      <c r="H429" s="92"/>
      <c r="I429" s="92"/>
      <c r="J429" s="92"/>
      <c r="K429" s="100"/>
      <c r="L429" s="99"/>
      <c r="M429" s="92"/>
      <c r="N429" s="92"/>
      <c r="O429" s="92"/>
      <c r="P429" s="92"/>
      <c r="Q429" s="92"/>
      <c r="R429" s="92"/>
      <c r="S429" s="100"/>
      <c r="T429" s="92"/>
      <c r="U429" s="92"/>
      <c r="V429" s="92"/>
      <c r="W429" s="92"/>
      <c r="X429" s="100"/>
      <c r="Y429" s="92"/>
      <c r="Z429" s="92"/>
      <c r="AA429" s="92"/>
      <c r="AB429" s="92"/>
      <c r="AC429" s="92"/>
      <c r="AD429" s="92"/>
      <c r="AE429" s="100"/>
      <c r="AF429" s="99"/>
      <c r="AN429" s="92"/>
      <c r="AQ429" s="92"/>
    </row>
    <row r="430" spans="1:43" s="85" customFormat="1" ht="12.75" x14ac:dyDescent="0.2">
      <c r="A430" s="92"/>
      <c r="B430" s="92"/>
      <c r="C430" s="99"/>
      <c r="E430" s="99"/>
      <c r="H430" s="92"/>
      <c r="I430" s="92"/>
      <c r="J430" s="92"/>
      <c r="K430" s="100"/>
      <c r="L430" s="99"/>
      <c r="M430" s="92"/>
      <c r="N430" s="92"/>
      <c r="O430" s="92"/>
      <c r="P430" s="92"/>
      <c r="Q430" s="92"/>
      <c r="R430" s="92"/>
      <c r="S430" s="100"/>
      <c r="T430" s="92"/>
      <c r="U430" s="92"/>
      <c r="V430" s="92"/>
      <c r="W430" s="92"/>
      <c r="X430" s="100"/>
      <c r="Y430" s="92"/>
      <c r="Z430" s="92"/>
      <c r="AA430" s="92"/>
      <c r="AB430" s="92"/>
      <c r="AC430" s="92"/>
      <c r="AD430" s="92"/>
      <c r="AE430" s="100"/>
      <c r="AF430" s="99"/>
      <c r="AN430" s="92"/>
      <c r="AQ430" s="92"/>
    </row>
    <row r="431" spans="1:43" s="85" customFormat="1" ht="12.75" x14ac:dyDescent="0.2">
      <c r="A431" s="92"/>
      <c r="B431" s="92"/>
      <c r="C431" s="99"/>
      <c r="E431" s="99"/>
      <c r="H431" s="92"/>
      <c r="I431" s="92"/>
      <c r="J431" s="92"/>
      <c r="K431" s="100"/>
      <c r="L431" s="99"/>
      <c r="M431" s="92"/>
      <c r="N431" s="92"/>
      <c r="O431" s="92"/>
      <c r="P431" s="92"/>
      <c r="Q431" s="92"/>
      <c r="R431" s="92"/>
      <c r="S431" s="100"/>
      <c r="T431" s="92"/>
      <c r="U431" s="92"/>
      <c r="V431" s="92"/>
      <c r="W431" s="92"/>
      <c r="X431" s="100"/>
      <c r="Y431" s="92"/>
      <c r="Z431" s="92"/>
      <c r="AA431" s="92"/>
      <c r="AB431" s="92"/>
      <c r="AC431" s="92"/>
      <c r="AD431" s="92"/>
      <c r="AE431" s="100"/>
      <c r="AF431" s="99"/>
      <c r="AN431" s="92"/>
      <c r="AQ431" s="92"/>
    </row>
    <row r="432" spans="1:43" s="85" customFormat="1" ht="12.75" x14ac:dyDescent="0.2">
      <c r="A432" s="92"/>
      <c r="B432" s="92"/>
      <c r="C432" s="99"/>
      <c r="E432" s="99"/>
      <c r="H432" s="92"/>
      <c r="I432" s="92"/>
      <c r="J432" s="92"/>
      <c r="K432" s="100"/>
      <c r="L432" s="99"/>
      <c r="M432" s="92"/>
      <c r="N432" s="92"/>
      <c r="O432" s="92"/>
      <c r="P432" s="92"/>
      <c r="Q432" s="92"/>
      <c r="R432" s="92"/>
      <c r="S432" s="100"/>
      <c r="T432" s="92"/>
      <c r="U432" s="92"/>
      <c r="V432" s="92"/>
      <c r="W432" s="92"/>
      <c r="X432" s="100"/>
      <c r="Y432" s="92"/>
      <c r="Z432" s="92"/>
      <c r="AA432" s="92"/>
      <c r="AB432" s="92"/>
      <c r="AC432" s="92"/>
      <c r="AD432" s="92"/>
      <c r="AE432" s="100"/>
      <c r="AF432" s="99"/>
      <c r="AN432" s="92"/>
      <c r="AQ432" s="92"/>
    </row>
    <row r="433" spans="1:43" s="85" customFormat="1" ht="12.75" x14ac:dyDescent="0.2">
      <c r="A433" s="92"/>
      <c r="B433" s="92"/>
      <c r="C433" s="99"/>
      <c r="E433" s="99"/>
      <c r="H433" s="92"/>
      <c r="I433" s="92"/>
      <c r="J433" s="92"/>
      <c r="K433" s="100"/>
      <c r="L433" s="99"/>
      <c r="M433" s="92"/>
      <c r="N433" s="92"/>
      <c r="O433" s="92"/>
      <c r="P433" s="92"/>
      <c r="Q433" s="92"/>
      <c r="R433" s="92"/>
      <c r="S433" s="100"/>
      <c r="T433" s="92"/>
      <c r="U433" s="92"/>
      <c r="V433" s="92"/>
      <c r="W433" s="92"/>
      <c r="X433" s="100"/>
      <c r="Y433" s="92"/>
      <c r="Z433" s="92"/>
      <c r="AA433" s="92"/>
      <c r="AB433" s="92"/>
      <c r="AC433" s="92"/>
      <c r="AD433" s="92"/>
      <c r="AE433" s="100"/>
      <c r="AF433" s="99"/>
      <c r="AN433" s="92"/>
      <c r="AQ433" s="92"/>
    </row>
    <row r="434" spans="1:43" s="85" customFormat="1" ht="12.75" x14ac:dyDescent="0.2">
      <c r="A434" s="92"/>
      <c r="B434" s="92"/>
      <c r="C434" s="99"/>
      <c r="E434" s="99"/>
      <c r="H434" s="92"/>
      <c r="I434" s="92"/>
      <c r="J434" s="92"/>
      <c r="K434" s="100"/>
      <c r="L434" s="99"/>
      <c r="M434" s="92"/>
      <c r="N434" s="92"/>
      <c r="O434" s="92"/>
      <c r="P434" s="92"/>
      <c r="Q434" s="92"/>
      <c r="R434" s="92"/>
      <c r="S434" s="100"/>
      <c r="T434" s="92"/>
      <c r="U434" s="92"/>
      <c r="V434" s="92"/>
      <c r="W434" s="92"/>
      <c r="X434" s="100"/>
      <c r="Y434" s="92"/>
      <c r="Z434" s="92"/>
      <c r="AA434" s="92"/>
      <c r="AB434" s="92"/>
      <c r="AC434" s="92"/>
      <c r="AD434" s="92"/>
      <c r="AE434" s="100"/>
      <c r="AF434" s="99"/>
      <c r="AN434" s="92"/>
      <c r="AQ434" s="92"/>
    </row>
    <row r="435" spans="1:43" s="85" customFormat="1" ht="12.75" x14ac:dyDescent="0.2">
      <c r="A435" s="92"/>
      <c r="B435" s="92"/>
      <c r="C435" s="99"/>
      <c r="E435" s="99"/>
      <c r="H435" s="92"/>
      <c r="I435" s="92"/>
      <c r="J435" s="92"/>
      <c r="K435" s="100"/>
      <c r="L435" s="99"/>
      <c r="M435" s="92"/>
      <c r="N435" s="92"/>
      <c r="O435" s="92"/>
      <c r="P435" s="92"/>
      <c r="Q435" s="92"/>
      <c r="R435" s="92"/>
      <c r="S435" s="100"/>
      <c r="T435" s="92"/>
      <c r="U435" s="92"/>
      <c r="V435" s="92"/>
      <c r="W435" s="92"/>
      <c r="X435" s="100"/>
      <c r="Y435" s="92"/>
      <c r="Z435" s="92"/>
      <c r="AA435" s="92"/>
      <c r="AB435" s="92"/>
      <c r="AC435" s="92"/>
      <c r="AD435" s="92"/>
      <c r="AE435" s="100"/>
      <c r="AF435" s="99"/>
      <c r="AN435" s="92"/>
      <c r="AQ435" s="92"/>
    </row>
    <row r="436" spans="1:43" s="85" customFormat="1" ht="12.75" x14ac:dyDescent="0.2">
      <c r="A436" s="92"/>
      <c r="B436" s="92"/>
      <c r="C436" s="99"/>
      <c r="E436" s="99"/>
      <c r="H436" s="92"/>
      <c r="I436" s="92"/>
      <c r="J436" s="92"/>
      <c r="K436" s="100"/>
      <c r="L436" s="99"/>
      <c r="M436" s="92"/>
      <c r="N436" s="92"/>
      <c r="O436" s="92"/>
      <c r="P436" s="92"/>
      <c r="Q436" s="92"/>
      <c r="R436" s="92"/>
      <c r="S436" s="100"/>
      <c r="T436" s="92"/>
      <c r="U436" s="92"/>
      <c r="V436" s="92"/>
      <c r="W436" s="92"/>
      <c r="X436" s="100"/>
      <c r="Y436" s="92"/>
      <c r="Z436" s="92"/>
      <c r="AA436" s="92"/>
      <c r="AB436" s="92"/>
      <c r="AC436" s="92"/>
      <c r="AD436" s="92"/>
      <c r="AE436" s="100"/>
      <c r="AF436" s="99"/>
      <c r="AN436" s="92"/>
      <c r="AQ436" s="92"/>
    </row>
    <row r="437" spans="1:43" s="85" customFormat="1" ht="12.75" x14ac:dyDescent="0.2">
      <c r="A437" s="92"/>
      <c r="B437" s="92"/>
      <c r="C437" s="99"/>
      <c r="E437" s="99"/>
      <c r="H437" s="92"/>
      <c r="I437" s="92"/>
      <c r="J437" s="92"/>
      <c r="K437" s="100"/>
      <c r="L437" s="99"/>
      <c r="M437" s="92"/>
      <c r="N437" s="92"/>
      <c r="O437" s="92"/>
      <c r="P437" s="92"/>
      <c r="Q437" s="92"/>
      <c r="R437" s="92"/>
      <c r="S437" s="100"/>
      <c r="T437" s="92"/>
      <c r="U437" s="92"/>
      <c r="V437" s="92"/>
      <c r="W437" s="92"/>
      <c r="X437" s="100"/>
      <c r="Y437" s="92"/>
      <c r="Z437" s="92"/>
      <c r="AA437" s="92"/>
      <c r="AB437" s="92"/>
      <c r="AC437" s="92"/>
      <c r="AD437" s="92"/>
      <c r="AE437" s="100"/>
      <c r="AF437" s="99"/>
      <c r="AN437" s="92"/>
      <c r="AQ437" s="92"/>
    </row>
    <row r="438" spans="1:43" s="85" customFormat="1" ht="12.75" x14ac:dyDescent="0.2">
      <c r="A438" s="92"/>
      <c r="B438" s="92"/>
      <c r="C438" s="99"/>
      <c r="E438" s="99"/>
      <c r="H438" s="92"/>
      <c r="I438" s="92"/>
      <c r="J438" s="92"/>
      <c r="K438" s="100"/>
      <c r="L438" s="99"/>
      <c r="M438" s="92"/>
      <c r="N438" s="92"/>
      <c r="O438" s="92"/>
      <c r="P438" s="92"/>
      <c r="Q438" s="92"/>
      <c r="R438" s="92"/>
      <c r="S438" s="100"/>
      <c r="T438" s="92"/>
      <c r="U438" s="92"/>
      <c r="V438" s="92"/>
      <c r="W438" s="92"/>
      <c r="X438" s="100"/>
      <c r="Y438" s="92"/>
      <c r="Z438" s="92"/>
      <c r="AA438" s="92"/>
      <c r="AB438" s="92"/>
      <c r="AC438" s="92"/>
      <c r="AD438" s="92"/>
      <c r="AE438" s="100"/>
      <c r="AF438" s="99"/>
      <c r="AN438" s="92"/>
      <c r="AQ438" s="92"/>
    </row>
    <row r="439" spans="1:43" s="85" customFormat="1" ht="12.75" x14ac:dyDescent="0.2">
      <c r="A439" s="92"/>
      <c r="B439" s="92"/>
      <c r="C439" s="99"/>
      <c r="E439" s="99"/>
      <c r="H439" s="92"/>
      <c r="I439" s="92"/>
      <c r="J439" s="92"/>
      <c r="K439" s="100"/>
      <c r="L439" s="99"/>
      <c r="M439" s="92"/>
      <c r="N439" s="92"/>
      <c r="O439" s="92"/>
      <c r="P439" s="92"/>
      <c r="Q439" s="92"/>
      <c r="R439" s="92"/>
      <c r="S439" s="100"/>
      <c r="T439" s="92"/>
      <c r="U439" s="92"/>
      <c r="V439" s="92"/>
      <c r="W439" s="92"/>
      <c r="X439" s="100"/>
      <c r="Y439" s="92"/>
      <c r="Z439" s="92"/>
      <c r="AA439" s="92"/>
      <c r="AB439" s="92"/>
      <c r="AC439" s="92"/>
      <c r="AD439" s="92"/>
      <c r="AE439" s="100"/>
      <c r="AF439" s="99"/>
      <c r="AN439" s="92"/>
      <c r="AQ439" s="92"/>
    </row>
    <row r="440" spans="1:43" s="85" customFormat="1" ht="12.75" x14ac:dyDescent="0.2">
      <c r="A440" s="92"/>
      <c r="B440" s="92"/>
      <c r="C440" s="99"/>
      <c r="E440" s="99"/>
      <c r="H440" s="92"/>
      <c r="I440" s="92"/>
      <c r="J440" s="92"/>
      <c r="K440" s="100"/>
      <c r="L440" s="99"/>
      <c r="M440" s="92"/>
      <c r="N440" s="92"/>
      <c r="O440" s="92"/>
      <c r="P440" s="92"/>
      <c r="Q440" s="92"/>
      <c r="R440" s="92"/>
      <c r="S440" s="100"/>
      <c r="T440" s="92"/>
      <c r="U440" s="92"/>
      <c r="V440" s="92"/>
      <c r="W440" s="92"/>
      <c r="X440" s="100"/>
      <c r="Y440" s="92"/>
      <c r="Z440" s="92"/>
      <c r="AA440" s="92"/>
      <c r="AB440" s="92"/>
      <c r="AC440" s="92"/>
      <c r="AD440" s="92"/>
      <c r="AE440" s="100"/>
      <c r="AF440" s="99"/>
      <c r="AN440" s="92"/>
      <c r="AQ440" s="92"/>
    </row>
    <row r="441" spans="1:43" s="85" customFormat="1" ht="12.75" x14ac:dyDescent="0.2">
      <c r="A441" s="92"/>
      <c r="B441" s="92"/>
      <c r="C441" s="99"/>
      <c r="E441" s="99"/>
      <c r="H441" s="92"/>
      <c r="I441" s="92"/>
      <c r="J441" s="92"/>
      <c r="K441" s="100"/>
      <c r="L441" s="99"/>
      <c r="M441" s="92"/>
      <c r="N441" s="92"/>
      <c r="O441" s="92"/>
      <c r="P441" s="92"/>
      <c r="Q441" s="92"/>
      <c r="R441" s="92"/>
      <c r="S441" s="100"/>
      <c r="T441" s="92"/>
      <c r="U441" s="92"/>
      <c r="V441" s="92"/>
      <c r="W441" s="92"/>
      <c r="X441" s="100"/>
      <c r="Y441" s="92"/>
      <c r="Z441" s="92"/>
      <c r="AA441" s="92"/>
      <c r="AB441" s="92"/>
      <c r="AC441" s="92"/>
      <c r="AD441" s="92"/>
      <c r="AE441" s="100"/>
      <c r="AF441" s="99"/>
      <c r="AN441" s="92"/>
      <c r="AQ441" s="92"/>
    </row>
    <row r="442" spans="1:43" s="85" customFormat="1" ht="12.75" x14ac:dyDescent="0.2">
      <c r="A442" s="92"/>
      <c r="B442" s="92"/>
      <c r="C442" s="99"/>
      <c r="E442" s="99"/>
      <c r="H442" s="92"/>
      <c r="I442" s="92"/>
      <c r="J442" s="92"/>
      <c r="K442" s="100"/>
      <c r="L442" s="99"/>
      <c r="M442" s="92"/>
      <c r="N442" s="92"/>
      <c r="O442" s="92"/>
      <c r="P442" s="92"/>
      <c r="Q442" s="92"/>
      <c r="R442" s="92"/>
      <c r="S442" s="100"/>
      <c r="T442" s="92"/>
      <c r="U442" s="92"/>
      <c r="V442" s="92"/>
      <c r="W442" s="92"/>
      <c r="X442" s="100"/>
      <c r="Y442" s="92"/>
      <c r="Z442" s="92"/>
      <c r="AA442" s="92"/>
      <c r="AB442" s="92"/>
      <c r="AC442" s="92"/>
      <c r="AD442" s="92"/>
      <c r="AE442" s="100"/>
      <c r="AF442" s="99"/>
      <c r="AN442" s="92"/>
      <c r="AQ442" s="92"/>
    </row>
    <row r="443" spans="1:43" s="85" customFormat="1" ht="12.75" x14ac:dyDescent="0.2">
      <c r="A443" s="92"/>
      <c r="B443" s="92"/>
      <c r="C443" s="99"/>
      <c r="E443" s="99"/>
      <c r="H443" s="92"/>
      <c r="I443" s="92"/>
      <c r="J443" s="92"/>
      <c r="K443" s="100"/>
      <c r="L443" s="99"/>
      <c r="M443" s="92"/>
      <c r="N443" s="92"/>
      <c r="O443" s="92"/>
      <c r="P443" s="92"/>
      <c r="Q443" s="92"/>
      <c r="R443" s="92"/>
      <c r="S443" s="100"/>
      <c r="T443" s="92"/>
      <c r="U443" s="92"/>
      <c r="V443" s="92"/>
      <c r="W443" s="92"/>
      <c r="X443" s="100"/>
      <c r="Y443" s="92"/>
      <c r="Z443" s="92"/>
      <c r="AA443" s="92"/>
      <c r="AB443" s="92"/>
      <c r="AC443" s="92"/>
      <c r="AD443" s="92"/>
      <c r="AE443" s="100"/>
      <c r="AF443" s="99"/>
      <c r="AN443" s="92"/>
      <c r="AQ443" s="92"/>
    </row>
    <row r="444" spans="1:43" s="85" customFormat="1" ht="12.75" x14ac:dyDescent="0.2">
      <c r="A444" s="92"/>
      <c r="B444" s="92"/>
      <c r="C444" s="99"/>
      <c r="E444" s="99"/>
      <c r="H444" s="92"/>
      <c r="I444" s="92"/>
      <c r="J444" s="92"/>
      <c r="K444" s="100"/>
      <c r="L444" s="99"/>
      <c r="M444" s="92"/>
      <c r="N444" s="92"/>
      <c r="O444" s="92"/>
      <c r="P444" s="92"/>
      <c r="Q444" s="92"/>
      <c r="R444" s="92"/>
      <c r="S444" s="100"/>
      <c r="T444" s="92"/>
      <c r="U444" s="92"/>
      <c r="V444" s="92"/>
      <c r="W444" s="92"/>
      <c r="X444" s="100"/>
      <c r="Y444" s="92"/>
      <c r="Z444" s="92"/>
      <c r="AA444" s="92"/>
      <c r="AB444" s="92"/>
      <c r="AC444" s="92"/>
      <c r="AD444" s="92"/>
      <c r="AE444" s="100"/>
      <c r="AF444" s="99"/>
      <c r="AN444" s="92"/>
      <c r="AQ444" s="92"/>
    </row>
    <row r="445" spans="1:43" s="85" customFormat="1" ht="12.75" x14ac:dyDescent="0.2">
      <c r="A445" s="92"/>
      <c r="B445" s="92"/>
      <c r="C445" s="99"/>
      <c r="E445" s="99"/>
      <c r="H445" s="92"/>
      <c r="I445" s="92"/>
      <c r="J445" s="92"/>
      <c r="K445" s="100"/>
      <c r="L445" s="99"/>
      <c r="M445" s="92"/>
      <c r="N445" s="92"/>
      <c r="O445" s="92"/>
      <c r="P445" s="92"/>
      <c r="Q445" s="92"/>
      <c r="R445" s="92"/>
      <c r="S445" s="100"/>
      <c r="T445" s="92"/>
      <c r="U445" s="92"/>
      <c r="V445" s="92"/>
      <c r="W445" s="92"/>
      <c r="X445" s="100"/>
      <c r="Y445" s="92"/>
      <c r="Z445" s="92"/>
      <c r="AA445" s="92"/>
      <c r="AB445" s="92"/>
      <c r="AC445" s="92"/>
      <c r="AD445" s="92"/>
      <c r="AE445" s="100"/>
      <c r="AF445" s="99"/>
      <c r="AN445" s="92"/>
      <c r="AQ445" s="92"/>
    </row>
    <row r="446" spans="1:43" s="85" customFormat="1" ht="12.75" x14ac:dyDescent="0.2">
      <c r="A446" s="92"/>
      <c r="B446" s="92"/>
      <c r="C446" s="99"/>
      <c r="E446" s="99"/>
      <c r="H446" s="92"/>
      <c r="I446" s="92"/>
      <c r="J446" s="92"/>
      <c r="K446" s="100"/>
      <c r="L446" s="99"/>
      <c r="M446" s="92"/>
      <c r="N446" s="92"/>
      <c r="O446" s="92"/>
      <c r="P446" s="92"/>
      <c r="Q446" s="92"/>
      <c r="R446" s="92"/>
      <c r="S446" s="100"/>
      <c r="T446" s="92"/>
      <c r="U446" s="92"/>
      <c r="V446" s="92"/>
      <c r="W446" s="92"/>
      <c r="X446" s="100"/>
      <c r="Y446" s="92"/>
      <c r="Z446" s="92"/>
      <c r="AA446" s="92"/>
      <c r="AB446" s="92"/>
      <c r="AC446" s="92"/>
      <c r="AD446" s="92"/>
      <c r="AE446" s="100"/>
      <c r="AF446" s="99"/>
      <c r="AN446" s="92"/>
      <c r="AQ446" s="92"/>
    </row>
    <row r="447" spans="1:43" s="85" customFormat="1" ht="12.75" x14ac:dyDescent="0.2">
      <c r="A447" s="92"/>
      <c r="B447" s="92"/>
      <c r="C447" s="99"/>
      <c r="E447" s="99"/>
      <c r="H447" s="92"/>
      <c r="I447" s="92"/>
      <c r="J447" s="92"/>
      <c r="K447" s="100"/>
      <c r="L447" s="99"/>
      <c r="M447" s="92"/>
      <c r="N447" s="92"/>
      <c r="O447" s="92"/>
      <c r="P447" s="92"/>
      <c r="Q447" s="92"/>
      <c r="R447" s="92"/>
      <c r="S447" s="100"/>
      <c r="T447" s="92"/>
      <c r="U447" s="92"/>
      <c r="V447" s="92"/>
      <c r="W447" s="92"/>
      <c r="X447" s="100"/>
      <c r="Y447" s="92"/>
      <c r="Z447" s="92"/>
      <c r="AA447" s="92"/>
      <c r="AB447" s="92"/>
      <c r="AC447" s="92"/>
      <c r="AD447" s="92"/>
      <c r="AE447" s="100"/>
      <c r="AF447" s="99"/>
      <c r="AN447" s="92"/>
      <c r="AQ447" s="92"/>
    </row>
    <row r="448" spans="1:43" s="85" customFormat="1" ht="12.75" x14ac:dyDescent="0.2">
      <c r="A448" s="92"/>
      <c r="B448" s="92"/>
      <c r="C448" s="99"/>
      <c r="E448" s="99"/>
      <c r="H448" s="92"/>
      <c r="I448" s="92"/>
      <c r="J448" s="92"/>
      <c r="K448" s="100"/>
      <c r="L448" s="99"/>
      <c r="M448" s="92"/>
      <c r="N448" s="92"/>
      <c r="O448" s="92"/>
      <c r="P448" s="92"/>
      <c r="Q448" s="92"/>
      <c r="R448" s="92"/>
      <c r="S448" s="100"/>
      <c r="T448" s="92"/>
      <c r="U448" s="92"/>
      <c r="V448" s="92"/>
      <c r="W448" s="92"/>
      <c r="X448" s="100"/>
      <c r="Y448" s="92"/>
      <c r="Z448" s="92"/>
      <c r="AA448" s="92"/>
      <c r="AB448" s="92"/>
      <c r="AC448" s="92"/>
      <c r="AD448" s="92"/>
      <c r="AE448" s="100"/>
      <c r="AF448" s="99"/>
      <c r="AN448" s="92"/>
      <c r="AQ448" s="92"/>
    </row>
    <row r="449" spans="1:57" s="85" customFormat="1" ht="12.75" x14ac:dyDescent="0.2">
      <c r="A449" s="92"/>
      <c r="B449" s="92"/>
      <c r="C449" s="99"/>
      <c r="E449" s="99"/>
      <c r="H449" s="92"/>
      <c r="I449" s="92"/>
      <c r="J449" s="92"/>
      <c r="K449" s="100"/>
      <c r="L449" s="99"/>
      <c r="M449" s="92"/>
      <c r="N449" s="92"/>
      <c r="O449" s="92"/>
      <c r="P449" s="92"/>
      <c r="Q449" s="92"/>
      <c r="R449" s="92"/>
      <c r="S449" s="100"/>
      <c r="T449" s="92"/>
      <c r="U449" s="92"/>
      <c r="V449" s="92"/>
      <c r="W449" s="92"/>
      <c r="X449" s="100"/>
      <c r="Y449" s="92"/>
      <c r="Z449" s="92"/>
      <c r="AA449" s="92"/>
      <c r="AB449" s="92"/>
      <c r="AC449" s="92"/>
      <c r="AD449" s="92"/>
      <c r="AE449" s="100"/>
      <c r="AF449" s="99"/>
      <c r="AN449" s="92"/>
      <c r="AQ449" s="92"/>
    </row>
    <row r="450" spans="1:57" s="85" customFormat="1" ht="12.75" x14ac:dyDescent="0.2">
      <c r="A450" s="92"/>
      <c r="B450" s="92"/>
      <c r="C450" s="99"/>
      <c r="E450" s="99"/>
      <c r="H450" s="92"/>
      <c r="I450" s="92"/>
      <c r="J450" s="92"/>
      <c r="K450" s="100"/>
      <c r="L450" s="99"/>
      <c r="M450" s="92"/>
      <c r="N450" s="92"/>
      <c r="O450" s="92"/>
      <c r="P450" s="92"/>
      <c r="Q450" s="92"/>
      <c r="R450" s="92"/>
      <c r="S450" s="100"/>
      <c r="T450" s="92"/>
      <c r="U450" s="92"/>
      <c r="V450" s="92"/>
      <c r="W450" s="92"/>
      <c r="X450" s="100"/>
      <c r="Y450" s="92"/>
      <c r="Z450" s="92"/>
      <c r="AA450" s="92"/>
      <c r="AB450" s="92"/>
      <c r="AC450" s="92"/>
      <c r="AD450" s="92"/>
      <c r="AE450" s="100"/>
      <c r="AF450" s="99"/>
      <c r="AN450" s="92"/>
      <c r="AQ450" s="92"/>
    </row>
    <row r="451" spans="1:57" s="85" customFormat="1" ht="12.75" x14ac:dyDescent="0.2">
      <c r="A451" s="92"/>
      <c r="B451" s="92"/>
      <c r="C451" s="99"/>
      <c r="E451" s="99"/>
      <c r="H451" s="92"/>
      <c r="I451" s="92"/>
      <c r="J451" s="92"/>
      <c r="K451" s="100"/>
      <c r="L451" s="99"/>
      <c r="M451" s="92"/>
      <c r="N451" s="92"/>
      <c r="O451" s="92"/>
      <c r="P451" s="92"/>
      <c r="Q451" s="92"/>
      <c r="R451" s="92"/>
      <c r="S451" s="100"/>
      <c r="T451" s="92"/>
      <c r="U451" s="92"/>
      <c r="V451" s="92"/>
      <c r="W451" s="92"/>
      <c r="X451" s="100"/>
      <c r="Y451" s="92"/>
      <c r="Z451" s="92"/>
      <c r="AA451" s="92"/>
      <c r="AB451" s="92"/>
      <c r="AC451" s="92"/>
      <c r="AD451" s="92"/>
      <c r="AE451" s="100"/>
      <c r="AF451" s="99"/>
      <c r="AN451" s="92"/>
      <c r="AQ451" s="92"/>
    </row>
    <row r="452" spans="1:57" s="85" customFormat="1" ht="12.75" x14ac:dyDescent="0.2">
      <c r="A452" s="92"/>
      <c r="B452" s="92"/>
      <c r="C452" s="99"/>
      <c r="E452" s="99"/>
      <c r="H452" s="92"/>
      <c r="I452" s="92"/>
      <c r="J452" s="92"/>
      <c r="K452" s="100"/>
      <c r="L452" s="99"/>
      <c r="M452" s="92"/>
      <c r="N452" s="92"/>
      <c r="O452" s="92"/>
      <c r="P452" s="92"/>
      <c r="Q452" s="92"/>
      <c r="R452" s="92"/>
      <c r="S452" s="100"/>
      <c r="T452" s="92"/>
      <c r="U452" s="92"/>
      <c r="V452" s="92"/>
      <c r="W452" s="92"/>
      <c r="X452" s="100"/>
      <c r="Y452" s="92"/>
      <c r="Z452" s="92"/>
      <c r="AA452" s="92"/>
      <c r="AB452" s="92"/>
      <c r="AC452" s="92"/>
      <c r="AD452" s="92"/>
      <c r="AE452" s="100"/>
      <c r="AF452" s="99"/>
      <c r="AN452" s="92"/>
      <c r="AQ452" s="92"/>
    </row>
    <row r="453" spans="1:57" s="85" customFormat="1" ht="12.75" x14ac:dyDescent="0.2">
      <c r="A453" s="92"/>
      <c r="B453" s="92"/>
      <c r="C453" s="99"/>
      <c r="E453" s="99"/>
      <c r="H453" s="92"/>
      <c r="I453" s="92"/>
      <c r="J453" s="92"/>
      <c r="K453" s="100"/>
      <c r="L453" s="99"/>
      <c r="M453" s="92"/>
      <c r="N453" s="92"/>
      <c r="O453" s="92"/>
      <c r="P453" s="92"/>
      <c r="Q453" s="92"/>
      <c r="R453" s="92"/>
      <c r="S453" s="100"/>
      <c r="T453" s="92"/>
      <c r="U453" s="92"/>
      <c r="V453" s="92"/>
      <c r="W453" s="92"/>
      <c r="X453" s="100"/>
      <c r="Y453" s="92"/>
      <c r="Z453" s="92"/>
      <c r="AA453" s="92"/>
      <c r="AB453" s="92"/>
      <c r="AC453" s="92"/>
      <c r="AD453" s="92"/>
      <c r="AE453" s="100"/>
      <c r="AF453" s="99"/>
      <c r="AN453" s="92"/>
      <c r="AQ453" s="92"/>
    </row>
    <row r="454" spans="1:57" s="85" customFormat="1" ht="12.75" x14ac:dyDescent="0.2">
      <c r="A454" s="92"/>
      <c r="B454" s="92"/>
      <c r="C454" s="99"/>
      <c r="E454" s="99"/>
      <c r="H454" s="92"/>
      <c r="I454" s="92"/>
      <c r="J454" s="92"/>
      <c r="K454" s="100"/>
      <c r="L454" s="99"/>
      <c r="M454" s="92"/>
      <c r="N454" s="92"/>
      <c r="O454" s="92"/>
      <c r="P454" s="92"/>
      <c r="Q454" s="92"/>
      <c r="R454" s="92"/>
      <c r="S454" s="100"/>
      <c r="T454" s="92"/>
      <c r="U454" s="92"/>
      <c r="V454" s="92"/>
      <c r="W454" s="92"/>
      <c r="X454" s="100"/>
      <c r="Y454" s="92"/>
      <c r="Z454" s="92"/>
      <c r="AA454" s="92"/>
      <c r="AB454" s="92"/>
      <c r="AC454" s="92"/>
      <c r="AD454" s="92"/>
      <c r="AE454" s="100"/>
      <c r="AF454" s="99"/>
      <c r="AN454" s="92"/>
      <c r="AQ454" s="92"/>
    </row>
    <row r="455" spans="1:57" s="85" customFormat="1" ht="12.75" x14ac:dyDescent="0.2">
      <c r="A455" s="92"/>
      <c r="B455" s="92"/>
      <c r="C455" s="99"/>
      <c r="E455" s="99"/>
      <c r="H455" s="92"/>
      <c r="I455" s="92"/>
      <c r="J455" s="92"/>
      <c r="K455" s="100"/>
      <c r="L455" s="99"/>
      <c r="M455" s="92"/>
      <c r="N455" s="92"/>
      <c r="O455" s="92"/>
      <c r="P455" s="92"/>
      <c r="Q455" s="92"/>
      <c r="R455" s="92"/>
      <c r="S455" s="100"/>
      <c r="T455" s="92"/>
      <c r="U455" s="92"/>
      <c r="V455" s="92"/>
      <c r="W455" s="92"/>
      <c r="X455" s="100"/>
      <c r="Y455" s="92"/>
      <c r="Z455" s="92"/>
      <c r="AA455" s="92"/>
      <c r="AB455" s="92"/>
      <c r="AC455" s="92"/>
      <c r="AD455" s="92"/>
      <c r="AE455" s="100"/>
      <c r="AF455" s="99"/>
      <c r="AN455" s="92"/>
      <c r="AQ455" s="92"/>
    </row>
    <row r="456" spans="1:57" s="85" customFormat="1" ht="12.75" x14ac:dyDescent="0.2">
      <c r="A456" s="92"/>
      <c r="B456" s="92"/>
      <c r="C456" s="99"/>
      <c r="E456" s="99"/>
      <c r="H456" s="92"/>
      <c r="I456" s="92"/>
      <c r="J456" s="92"/>
      <c r="K456" s="100"/>
      <c r="L456" s="99"/>
      <c r="M456" s="92"/>
      <c r="N456" s="92"/>
      <c r="O456" s="92"/>
      <c r="P456" s="92"/>
      <c r="Q456" s="92"/>
      <c r="R456" s="92"/>
      <c r="S456" s="100"/>
      <c r="T456" s="92"/>
      <c r="U456" s="92"/>
      <c r="V456" s="92"/>
      <c r="W456" s="92"/>
      <c r="X456" s="100"/>
      <c r="Y456" s="92"/>
      <c r="Z456" s="92"/>
      <c r="AA456" s="92"/>
      <c r="AB456" s="92"/>
      <c r="AC456" s="92"/>
      <c r="AD456" s="92"/>
      <c r="AE456" s="100"/>
      <c r="AF456" s="99"/>
      <c r="AN456" s="92"/>
      <c r="AQ456" s="92"/>
    </row>
    <row r="457" spans="1:57" s="85" customFormat="1" ht="12.75" x14ac:dyDescent="0.2">
      <c r="A457" s="92"/>
      <c r="B457" s="92"/>
      <c r="C457" s="99"/>
      <c r="E457" s="99"/>
      <c r="H457" s="92"/>
      <c r="I457" s="92"/>
      <c r="J457" s="92"/>
      <c r="K457" s="100"/>
      <c r="L457" s="99"/>
      <c r="M457" s="92"/>
      <c r="N457" s="92"/>
      <c r="O457" s="92"/>
      <c r="P457" s="92"/>
      <c r="Q457" s="92"/>
      <c r="R457" s="92"/>
      <c r="S457" s="100"/>
      <c r="T457" s="92"/>
      <c r="U457" s="92"/>
      <c r="V457" s="92"/>
      <c r="W457" s="92"/>
      <c r="X457" s="100"/>
      <c r="Y457" s="92"/>
      <c r="Z457" s="92"/>
      <c r="AA457" s="92"/>
      <c r="AB457" s="92"/>
      <c r="AC457" s="92"/>
      <c r="AD457" s="92"/>
      <c r="AE457" s="100"/>
      <c r="AF457" s="99"/>
      <c r="AN457" s="92"/>
      <c r="AQ457" s="92"/>
    </row>
    <row r="458" spans="1:57" s="85" customFormat="1" ht="12.75" x14ac:dyDescent="0.2">
      <c r="A458" s="92"/>
      <c r="B458" s="92"/>
      <c r="C458" s="99"/>
      <c r="E458" s="99"/>
      <c r="H458" s="92"/>
      <c r="I458" s="92"/>
      <c r="J458" s="92"/>
      <c r="K458" s="100"/>
      <c r="L458" s="99"/>
      <c r="M458" s="92"/>
      <c r="N458" s="92"/>
      <c r="O458" s="92"/>
      <c r="P458" s="92"/>
      <c r="Q458" s="92"/>
      <c r="R458" s="92"/>
      <c r="S458" s="100"/>
      <c r="T458" s="92"/>
      <c r="U458" s="92"/>
      <c r="V458" s="92"/>
      <c r="W458" s="92"/>
      <c r="X458" s="100"/>
      <c r="Y458" s="92"/>
      <c r="Z458" s="92"/>
      <c r="AA458" s="92"/>
      <c r="AB458" s="92"/>
      <c r="AC458" s="92"/>
      <c r="AD458" s="92"/>
      <c r="AE458" s="100"/>
      <c r="AF458" s="99"/>
      <c r="AN458" s="92"/>
      <c r="AQ458" s="92"/>
    </row>
    <row r="459" spans="1:57" s="85" customFormat="1" ht="12.75" x14ac:dyDescent="0.2">
      <c r="A459" s="92"/>
      <c r="B459" s="92"/>
      <c r="C459" s="99"/>
      <c r="E459" s="99"/>
      <c r="H459" s="92"/>
      <c r="I459" s="92"/>
      <c r="J459" s="92"/>
      <c r="K459" s="100"/>
      <c r="L459" s="99"/>
      <c r="M459" s="92"/>
      <c r="N459" s="92"/>
      <c r="O459" s="92"/>
      <c r="P459" s="92"/>
      <c r="Q459" s="92"/>
      <c r="R459" s="92"/>
      <c r="S459" s="100"/>
      <c r="T459" s="92"/>
      <c r="U459" s="92"/>
      <c r="V459" s="92"/>
      <c r="W459" s="92"/>
      <c r="X459" s="100"/>
      <c r="Y459" s="92"/>
      <c r="Z459" s="92"/>
      <c r="AA459" s="92"/>
      <c r="AB459" s="92"/>
      <c r="AC459" s="92"/>
      <c r="AD459" s="92"/>
      <c r="AE459" s="100"/>
      <c r="AF459" s="99"/>
      <c r="AN459" s="92"/>
      <c r="AQ459" s="92"/>
    </row>
    <row r="460" spans="1:57" s="85" customFormat="1" ht="12.75" x14ac:dyDescent="0.2">
      <c r="A460" s="92"/>
      <c r="B460" s="92"/>
      <c r="C460" s="99"/>
      <c r="E460" s="99"/>
      <c r="H460" s="92"/>
      <c r="I460" s="92"/>
      <c r="J460" s="92"/>
      <c r="K460" s="100"/>
      <c r="L460" s="99"/>
      <c r="M460" s="92"/>
      <c r="N460" s="92"/>
      <c r="O460" s="92"/>
      <c r="P460" s="92"/>
      <c r="Q460" s="92"/>
      <c r="R460" s="92"/>
      <c r="S460" s="100"/>
      <c r="T460" s="92"/>
      <c r="U460" s="92"/>
      <c r="V460" s="92"/>
      <c r="W460" s="92"/>
      <c r="X460" s="100"/>
      <c r="Y460" s="92"/>
      <c r="Z460" s="92"/>
      <c r="AA460" s="92"/>
      <c r="AB460" s="92"/>
      <c r="AC460" s="92"/>
      <c r="AD460" s="92"/>
      <c r="AE460" s="100"/>
      <c r="AF460" s="99"/>
      <c r="AN460" s="92"/>
      <c r="AQ460" s="92"/>
    </row>
    <row r="461" spans="1:57" s="85" customFormat="1" ht="12.75" x14ac:dyDescent="0.2">
      <c r="A461" s="92"/>
      <c r="B461" s="92"/>
      <c r="C461" s="99"/>
      <c r="E461" s="99"/>
      <c r="H461" s="92"/>
      <c r="I461" s="92"/>
      <c r="J461" s="92"/>
      <c r="K461" s="100"/>
      <c r="L461" s="99"/>
      <c r="M461" s="92"/>
      <c r="N461" s="92"/>
      <c r="O461" s="92"/>
      <c r="P461" s="92"/>
      <c r="Q461" s="92"/>
      <c r="R461" s="92"/>
      <c r="S461" s="100"/>
      <c r="T461" s="92"/>
      <c r="U461" s="92"/>
      <c r="V461" s="92"/>
      <c r="W461" s="92"/>
      <c r="X461" s="100"/>
      <c r="Y461" s="92"/>
      <c r="Z461" s="92"/>
      <c r="AA461" s="92"/>
      <c r="AB461" s="92"/>
      <c r="AC461" s="92"/>
      <c r="AD461" s="92"/>
      <c r="AE461" s="100"/>
      <c r="AF461" s="99"/>
      <c r="AN461" s="92"/>
      <c r="AQ461" s="92"/>
    </row>
    <row r="462" spans="1:57" s="85" customFormat="1" ht="12.75" x14ac:dyDescent="0.2">
      <c r="A462" s="92"/>
      <c r="B462" s="92"/>
      <c r="C462" s="99"/>
      <c r="E462" s="99"/>
      <c r="H462" s="92"/>
      <c r="I462" s="92"/>
      <c r="J462" s="92"/>
      <c r="K462" s="100"/>
      <c r="L462" s="99"/>
      <c r="M462" s="92"/>
      <c r="N462" s="92"/>
      <c r="O462" s="92"/>
      <c r="P462" s="92"/>
      <c r="Q462" s="92"/>
      <c r="R462" s="92"/>
      <c r="S462" s="100"/>
      <c r="T462" s="92"/>
      <c r="U462" s="92"/>
      <c r="V462" s="92"/>
      <c r="W462" s="92"/>
      <c r="X462" s="100"/>
      <c r="Y462" s="92"/>
      <c r="Z462" s="92"/>
      <c r="AA462" s="92"/>
      <c r="AB462" s="92"/>
      <c r="AC462" s="92"/>
      <c r="AD462" s="92"/>
      <c r="AE462" s="100"/>
      <c r="AF462" s="99"/>
      <c r="AN462" s="92"/>
      <c r="AQ462" s="92"/>
    </row>
    <row r="463" spans="1:57" s="85" customFormat="1" x14ac:dyDescent="0.25">
      <c r="A463" s="3"/>
      <c r="B463" s="3"/>
      <c r="C463" s="41"/>
      <c r="D463"/>
      <c r="E463" s="41"/>
      <c r="F463"/>
      <c r="G463"/>
      <c r="H463" s="3"/>
      <c r="I463" s="3"/>
      <c r="J463" s="3"/>
      <c r="K463" s="46"/>
      <c r="L463" s="41"/>
      <c r="M463" s="3"/>
      <c r="N463" s="3"/>
      <c r="O463" s="3"/>
      <c r="P463" s="3"/>
      <c r="Q463" s="3"/>
      <c r="R463" s="3"/>
      <c r="S463" s="46"/>
      <c r="T463" s="3"/>
      <c r="U463" s="3"/>
      <c r="V463" s="3"/>
      <c r="W463" s="3"/>
      <c r="X463" s="46"/>
      <c r="Y463" s="3"/>
      <c r="Z463" s="3"/>
      <c r="AA463" s="3"/>
      <c r="AB463" s="3"/>
      <c r="AC463" s="3"/>
      <c r="AD463" s="3"/>
      <c r="AE463" s="46"/>
      <c r="AF463" s="41"/>
      <c r="AG463"/>
      <c r="AH463"/>
      <c r="AI463"/>
      <c r="AJ463"/>
      <c r="AK463"/>
      <c r="AL463"/>
      <c r="AM463"/>
      <c r="AN463" s="3"/>
      <c r="AO463"/>
      <c r="AP463"/>
      <c r="AQ463" s="3"/>
      <c r="AR463"/>
      <c r="AS463"/>
      <c r="AT463"/>
      <c r="AU463"/>
      <c r="AV463"/>
      <c r="AW463"/>
      <c r="AX463"/>
      <c r="AY463"/>
      <c r="AZ463"/>
      <c r="BA463"/>
      <c r="BB463"/>
      <c r="BC463"/>
      <c r="BD463"/>
      <c r="BE463"/>
    </row>
    <row r="464" spans="1:57" x14ac:dyDescent="0.25">
      <c r="L464" s="41"/>
    </row>
    <row r="465" spans="12:12" x14ac:dyDescent="0.25">
      <c r="L465" s="41"/>
    </row>
    <row r="466" spans="12:12" x14ac:dyDescent="0.25">
      <c r="L466" s="41"/>
    </row>
    <row r="467" spans="12:12" x14ac:dyDescent="0.25">
      <c r="L467" s="41"/>
    </row>
    <row r="468" spans="12:12" x14ac:dyDescent="0.25">
      <c r="L468" s="41"/>
    </row>
    <row r="469" spans="12:12" x14ac:dyDescent="0.25">
      <c r="L469" s="41"/>
    </row>
    <row r="470" spans="12:12" x14ac:dyDescent="0.25">
      <c r="L470" s="41"/>
    </row>
    <row r="471" spans="12:12" x14ac:dyDescent="0.25">
      <c r="L471" s="41"/>
    </row>
    <row r="472" spans="12:12" x14ac:dyDescent="0.25">
      <c r="L472" s="41"/>
    </row>
    <row r="473" spans="12:12" x14ac:dyDescent="0.25">
      <c r="L473" s="41"/>
    </row>
    <row r="474" spans="12:12" x14ac:dyDescent="0.25">
      <c r="L474" s="41"/>
    </row>
    <row r="475" spans="12:12" x14ac:dyDescent="0.25">
      <c r="L475" s="41"/>
    </row>
    <row r="476" spans="12:12" x14ac:dyDescent="0.25">
      <c r="L476" s="41"/>
    </row>
    <row r="477" spans="12:12" x14ac:dyDescent="0.25">
      <c r="L477" s="41"/>
    </row>
    <row r="478" spans="12:12" x14ac:dyDescent="0.25">
      <c r="L478" s="41"/>
    </row>
    <row r="479" spans="12:12" x14ac:dyDescent="0.25">
      <c r="L479" s="41"/>
    </row>
    <row r="480" spans="12:12" x14ac:dyDescent="0.25">
      <c r="L480" s="41"/>
    </row>
    <row r="481" spans="12:12" x14ac:dyDescent="0.25">
      <c r="L481" s="41"/>
    </row>
    <row r="482" spans="12:12" x14ac:dyDescent="0.25">
      <c r="L482" s="41"/>
    </row>
    <row r="483" spans="12:12" x14ac:dyDescent="0.25">
      <c r="L483" s="41"/>
    </row>
    <row r="484" spans="12:12" x14ac:dyDescent="0.25">
      <c r="L484" s="41"/>
    </row>
    <row r="485" spans="12:12" x14ac:dyDescent="0.25">
      <c r="L485" s="41"/>
    </row>
    <row r="486" spans="12:12" x14ac:dyDescent="0.25">
      <c r="L486" s="41"/>
    </row>
    <row r="487" spans="12:12" x14ac:dyDescent="0.25">
      <c r="L487" s="41"/>
    </row>
    <row r="488" spans="12:12" x14ac:dyDescent="0.25">
      <c r="L488" s="41"/>
    </row>
    <row r="489" spans="12:12" x14ac:dyDescent="0.25">
      <c r="L489" s="41"/>
    </row>
    <row r="490" spans="12:12" x14ac:dyDescent="0.25">
      <c r="L490" s="41"/>
    </row>
    <row r="491" spans="12:12" x14ac:dyDescent="0.25">
      <c r="L491" s="41"/>
    </row>
    <row r="492" spans="12:12" x14ac:dyDescent="0.25">
      <c r="L492" s="41"/>
    </row>
    <row r="493" spans="12:12" x14ac:dyDescent="0.25">
      <c r="L493" s="41"/>
    </row>
    <row r="494" spans="12:12" x14ac:dyDescent="0.25">
      <c r="L494" s="41"/>
    </row>
    <row r="495" spans="12:12" x14ac:dyDescent="0.25">
      <c r="L495" s="41"/>
    </row>
    <row r="496" spans="12:12" x14ac:dyDescent="0.25">
      <c r="L496" s="41"/>
    </row>
    <row r="497" spans="12:12" x14ac:dyDescent="0.25">
      <c r="L497" s="41"/>
    </row>
    <row r="498" spans="12:12" x14ac:dyDescent="0.25">
      <c r="L498" s="41"/>
    </row>
    <row r="499" spans="12:12" x14ac:dyDescent="0.25">
      <c r="L499" s="41"/>
    </row>
    <row r="500" spans="12:12" x14ac:dyDescent="0.25">
      <c r="L500" s="41"/>
    </row>
    <row r="501" spans="12:12" x14ac:dyDescent="0.25">
      <c r="L501" s="41"/>
    </row>
    <row r="502" spans="12:12" x14ac:dyDescent="0.25">
      <c r="L502" s="41"/>
    </row>
    <row r="503" spans="12:12" x14ac:dyDescent="0.25">
      <c r="L503" s="41"/>
    </row>
    <row r="504" spans="12:12" x14ac:dyDescent="0.25">
      <c r="L504" s="41"/>
    </row>
    <row r="505" spans="12:12" x14ac:dyDescent="0.25">
      <c r="L505" s="41"/>
    </row>
    <row r="506" spans="12:12" x14ac:dyDescent="0.25">
      <c r="L506" s="41"/>
    </row>
    <row r="507" spans="12:12" x14ac:dyDescent="0.25">
      <c r="L507" s="41"/>
    </row>
    <row r="508" spans="12:12" x14ac:dyDescent="0.25">
      <c r="L508" s="41"/>
    </row>
    <row r="509" spans="12:12" x14ac:dyDescent="0.25">
      <c r="L509" s="41"/>
    </row>
    <row r="510" spans="12:12" x14ac:dyDescent="0.25">
      <c r="L510" s="41"/>
    </row>
    <row r="511" spans="12:12" x14ac:dyDescent="0.25">
      <c r="L511" s="41"/>
    </row>
    <row r="512" spans="12:12" x14ac:dyDescent="0.25">
      <c r="L512" s="41"/>
    </row>
    <row r="513" spans="12:12" x14ac:dyDescent="0.25">
      <c r="L513" s="41"/>
    </row>
    <row r="514" spans="12:12" x14ac:dyDescent="0.25">
      <c r="L514" s="41"/>
    </row>
    <row r="515" spans="12:12" x14ac:dyDescent="0.25">
      <c r="L515" s="41"/>
    </row>
    <row r="516" spans="12:12" x14ac:dyDescent="0.25">
      <c r="L516" s="41"/>
    </row>
    <row r="517" spans="12:12" x14ac:dyDescent="0.25">
      <c r="L517" s="41"/>
    </row>
    <row r="518" spans="12:12" x14ac:dyDescent="0.25">
      <c r="L518" s="41"/>
    </row>
    <row r="519" spans="12:12" x14ac:dyDescent="0.25">
      <c r="L519" s="41"/>
    </row>
    <row r="520" spans="12:12" x14ac:dyDescent="0.25">
      <c r="L520" s="41"/>
    </row>
    <row r="521" spans="12:12" x14ac:dyDescent="0.25">
      <c r="L521" s="41"/>
    </row>
    <row r="522" spans="12:12" x14ac:dyDescent="0.25">
      <c r="L522" s="41"/>
    </row>
    <row r="523" spans="12:12" x14ac:dyDescent="0.25">
      <c r="L523" s="41"/>
    </row>
    <row r="524" spans="12:12" x14ac:dyDescent="0.25">
      <c r="L524" s="41"/>
    </row>
    <row r="525" spans="12:12" x14ac:dyDescent="0.25">
      <c r="L525" s="41"/>
    </row>
    <row r="526" spans="12:12" x14ac:dyDescent="0.25">
      <c r="L526" s="41"/>
    </row>
    <row r="527" spans="12:12" x14ac:dyDescent="0.25">
      <c r="L527" s="41"/>
    </row>
    <row r="528" spans="12:12" x14ac:dyDescent="0.25">
      <c r="L528" s="41"/>
    </row>
    <row r="529" spans="12:12" x14ac:dyDescent="0.25">
      <c r="L529" s="41"/>
    </row>
    <row r="530" spans="12:12" x14ac:dyDescent="0.25">
      <c r="L530" s="41"/>
    </row>
    <row r="531" spans="12:12" x14ac:dyDescent="0.25">
      <c r="L531" s="41"/>
    </row>
    <row r="532" spans="12:12" x14ac:dyDescent="0.25">
      <c r="L532" s="41"/>
    </row>
    <row r="533" spans="12:12" x14ac:dyDescent="0.25">
      <c r="L533" s="41"/>
    </row>
    <row r="534" spans="12:12" x14ac:dyDescent="0.25">
      <c r="L534" s="41"/>
    </row>
    <row r="535" spans="12:12" x14ac:dyDescent="0.25">
      <c r="L535" s="41"/>
    </row>
    <row r="536" spans="12:12" x14ac:dyDescent="0.25">
      <c r="L536" s="41"/>
    </row>
    <row r="537" spans="12:12" x14ac:dyDescent="0.25">
      <c r="L537" s="41"/>
    </row>
    <row r="538" spans="12:12" x14ac:dyDescent="0.25">
      <c r="L538" s="41"/>
    </row>
    <row r="539" spans="12:12" x14ac:dyDescent="0.25">
      <c r="L539" s="41"/>
    </row>
    <row r="540" spans="12:12" x14ac:dyDescent="0.25">
      <c r="L540" s="41"/>
    </row>
    <row r="541" spans="12:12" x14ac:dyDescent="0.25">
      <c r="L541" s="41"/>
    </row>
    <row r="542" spans="12:12" x14ac:dyDescent="0.25">
      <c r="L542" s="41"/>
    </row>
    <row r="543" spans="12:12" x14ac:dyDescent="0.25">
      <c r="L543" s="41"/>
    </row>
    <row r="544" spans="12:12" x14ac:dyDescent="0.25">
      <c r="L544" s="41"/>
    </row>
    <row r="545" spans="12:12" x14ac:dyDescent="0.25">
      <c r="L545" s="41"/>
    </row>
    <row r="546" spans="12:12" x14ac:dyDescent="0.25">
      <c r="L546" s="41"/>
    </row>
    <row r="547" spans="12:12" x14ac:dyDescent="0.25">
      <c r="L547" s="41"/>
    </row>
    <row r="548" spans="12:12" x14ac:dyDescent="0.25">
      <c r="L548" s="41"/>
    </row>
    <row r="549" spans="12:12" x14ac:dyDescent="0.25">
      <c r="L549" s="41"/>
    </row>
    <row r="550" spans="12:12" x14ac:dyDescent="0.25">
      <c r="L550" s="41"/>
    </row>
    <row r="551" spans="12:12" x14ac:dyDescent="0.25">
      <c r="L551" s="41"/>
    </row>
    <row r="552" spans="12:12" x14ac:dyDescent="0.25">
      <c r="L552" s="41"/>
    </row>
    <row r="553" spans="12:12" x14ac:dyDescent="0.25">
      <c r="L553" s="41"/>
    </row>
    <row r="554" spans="12:12" x14ac:dyDescent="0.25">
      <c r="L554" s="41"/>
    </row>
    <row r="555" spans="12:12" x14ac:dyDescent="0.25">
      <c r="L555" s="41"/>
    </row>
    <row r="556" spans="12:12" x14ac:dyDescent="0.25">
      <c r="L556" s="41"/>
    </row>
    <row r="557" spans="12:12" x14ac:dyDescent="0.25">
      <c r="L557" s="41"/>
    </row>
    <row r="558" spans="12:12" x14ac:dyDescent="0.25">
      <c r="L558" s="41"/>
    </row>
    <row r="559" spans="12:12" x14ac:dyDescent="0.25">
      <c r="L559" s="41"/>
    </row>
    <row r="560" spans="12:12" x14ac:dyDescent="0.25">
      <c r="L560" s="41"/>
    </row>
    <row r="561" spans="12:12" x14ac:dyDescent="0.25">
      <c r="L561" s="41"/>
    </row>
    <row r="562" spans="12:12" x14ac:dyDescent="0.25">
      <c r="L562" s="41"/>
    </row>
    <row r="563" spans="12:12" x14ac:dyDescent="0.25">
      <c r="L563" s="41"/>
    </row>
    <row r="564" spans="12:12" x14ac:dyDescent="0.25">
      <c r="L564" s="41"/>
    </row>
    <row r="565" spans="12:12" x14ac:dyDescent="0.25">
      <c r="L565" s="41"/>
    </row>
    <row r="566" spans="12:12" x14ac:dyDescent="0.25">
      <c r="L566" s="41"/>
    </row>
    <row r="567" spans="12:12" x14ac:dyDescent="0.25">
      <c r="L567" s="41"/>
    </row>
    <row r="568" spans="12:12" x14ac:dyDescent="0.25">
      <c r="L568" s="41"/>
    </row>
    <row r="569" spans="12:12" x14ac:dyDescent="0.25">
      <c r="L569" s="41"/>
    </row>
    <row r="570" spans="12:12" x14ac:dyDescent="0.25">
      <c r="L570" s="41"/>
    </row>
    <row r="571" spans="12:12" x14ac:dyDescent="0.25">
      <c r="L571" s="41"/>
    </row>
    <row r="572" spans="12:12" x14ac:dyDescent="0.25">
      <c r="L572" s="41"/>
    </row>
    <row r="573" spans="12:12" x14ac:dyDescent="0.25">
      <c r="L573" s="41"/>
    </row>
    <row r="574" spans="12:12" x14ac:dyDescent="0.25">
      <c r="L574" s="41"/>
    </row>
    <row r="575" spans="12:12" x14ac:dyDescent="0.25">
      <c r="L575" s="41"/>
    </row>
    <row r="576" spans="12:12" x14ac:dyDescent="0.25">
      <c r="L576" s="41"/>
    </row>
    <row r="577" spans="12:12" x14ac:dyDescent="0.25">
      <c r="L577" s="41"/>
    </row>
    <row r="578" spans="12:12" x14ac:dyDescent="0.25">
      <c r="L578" s="41"/>
    </row>
    <row r="579" spans="12:12" x14ac:dyDescent="0.25">
      <c r="L579" s="41"/>
    </row>
    <row r="580" spans="12:12" x14ac:dyDescent="0.25">
      <c r="L580" s="41"/>
    </row>
    <row r="581" spans="12:12" x14ac:dyDescent="0.25">
      <c r="L581" s="41"/>
    </row>
    <row r="582" spans="12:12" x14ac:dyDescent="0.25">
      <c r="L582" s="41"/>
    </row>
    <row r="583" spans="12:12" x14ac:dyDescent="0.25">
      <c r="L583" s="41"/>
    </row>
    <row r="584" spans="12:12" x14ac:dyDescent="0.25">
      <c r="L584" s="41"/>
    </row>
    <row r="585" spans="12:12" x14ac:dyDescent="0.25">
      <c r="L585" s="41"/>
    </row>
    <row r="586" spans="12:12" x14ac:dyDescent="0.25">
      <c r="L586" s="41"/>
    </row>
    <row r="587" spans="12:12" x14ac:dyDescent="0.25">
      <c r="L587" s="41"/>
    </row>
    <row r="588" spans="12:12" x14ac:dyDescent="0.25">
      <c r="L588" s="41"/>
    </row>
    <row r="589" spans="12:12" x14ac:dyDescent="0.25">
      <c r="L589" s="41"/>
    </row>
    <row r="590" spans="12:12" x14ac:dyDescent="0.25">
      <c r="L590" s="41"/>
    </row>
    <row r="591" spans="12:12" x14ac:dyDescent="0.25">
      <c r="L591" s="41"/>
    </row>
    <row r="592" spans="12:12" x14ac:dyDescent="0.25">
      <c r="L592" s="41"/>
    </row>
    <row r="593" spans="12:12" x14ac:dyDescent="0.25">
      <c r="L593" s="41"/>
    </row>
    <row r="594" spans="12:12" x14ac:dyDescent="0.25">
      <c r="L594" s="41"/>
    </row>
    <row r="595" spans="12:12" x14ac:dyDescent="0.25">
      <c r="L595" s="41"/>
    </row>
    <row r="596" spans="12:12" x14ac:dyDescent="0.25">
      <c r="L596" s="41"/>
    </row>
    <row r="597" spans="12:12" x14ac:dyDescent="0.25">
      <c r="L597" s="41"/>
    </row>
    <row r="598" spans="12:12" x14ac:dyDescent="0.25">
      <c r="L598" s="41"/>
    </row>
    <row r="599" spans="12:12" x14ac:dyDescent="0.25">
      <c r="L599" s="41"/>
    </row>
    <row r="600" spans="12:12" x14ac:dyDescent="0.25">
      <c r="L600" s="41"/>
    </row>
    <row r="601" spans="12:12" x14ac:dyDescent="0.25">
      <c r="L601" s="41"/>
    </row>
    <row r="602" spans="12:12" x14ac:dyDescent="0.25">
      <c r="L602" s="41"/>
    </row>
    <row r="603" spans="12:12" x14ac:dyDescent="0.25">
      <c r="L603" s="41"/>
    </row>
    <row r="604" spans="12:12" x14ac:dyDescent="0.25">
      <c r="L604" s="41"/>
    </row>
    <row r="605" spans="12:12" x14ac:dyDescent="0.25">
      <c r="L605" s="41"/>
    </row>
    <row r="606" spans="12:12" x14ac:dyDescent="0.25">
      <c r="L606" s="41"/>
    </row>
    <row r="607" spans="12:12" x14ac:dyDescent="0.25">
      <c r="L607" s="41"/>
    </row>
    <row r="608" spans="12:12" x14ac:dyDescent="0.25">
      <c r="L608" s="41"/>
    </row>
    <row r="609" spans="12:12" x14ac:dyDescent="0.25">
      <c r="L609" s="41"/>
    </row>
  </sheetData>
  <autoFilter ref="A5:CG536" xr:uid="{00000000-0009-0000-0000-000000000000}"/>
  <sortState xmlns:xlrd2="http://schemas.microsoft.com/office/spreadsheetml/2017/richdata2" ref="BM47:BM54">
    <sortCondition ref="BM47"/>
  </sortState>
  <mergeCells count="13">
    <mergeCell ref="BG3:BM4"/>
    <mergeCell ref="AU3:AU5"/>
    <mergeCell ref="BE3:BE5"/>
    <mergeCell ref="AQ3:AT4"/>
    <mergeCell ref="Y3:AD4"/>
    <mergeCell ref="AX3:BD4"/>
    <mergeCell ref="A3:B4"/>
    <mergeCell ref="AN4:AO4"/>
    <mergeCell ref="AF4:AG4"/>
    <mergeCell ref="D3:J4"/>
    <mergeCell ref="AL4:AM4"/>
    <mergeCell ref="L3:R4"/>
    <mergeCell ref="T3:W4"/>
  </mergeCells>
  <conditionalFormatting sqref="AJ16:AK16 AJ17 AK64:AK65 AK61 AJ58:AK58 AJ151:AK153 AJ155:AK157 AJ168:AK170 AK47:AK51 AJ218:AK218 AK217 AJ63:AK63 AJ60:AK60 AK59 AJ133 AJ135 AJ131 AJ237 AK10:AK15 AJ166 AJ6:AK9 AK57 AK140:AK148 AJ216:AK216 AJ208 AJ190:AK204 AJ220:AJ227 AJ232:AJ235 AJ46:AJ55 AK165:AK166 AJ239:AJ241 AJ99:AJ100 AK102:AK135 AJ102:AJ129 AJ260 AJ256:AJ258 AK205:AK206 AJ36:AK44 AK25 AJ29 AJ66:AK77">
    <cfRule type="containsText" dxfId="151" priority="541" operator="containsText" text="YES!!!">
      <formula>NOT(ISERROR(SEARCH("YES!!!",AJ6)))</formula>
    </cfRule>
  </conditionalFormatting>
  <conditionalFormatting sqref="AK151:AK153 AK155:AK157 AK168:AK170 AK47:AK51 AK6:AK8 AK140:AK148 AK216:AK218 AK57:AK61 AK165:AK166 AK102:AK135 AK190:AK206 AK36:AK44 AK25 AK63:AK77">
    <cfRule type="containsText" dxfId="150" priority="511" operator="containsText" text="Reject">
      <formula>NOT(ISERROR(SEARCH("Reject",AK6)))</formula>
    </cfRule>
  </conditionalFormatting>
  <conditionalFormatting sqref="AK10:AK15">
    <cfRule type="containsText" dxfId="149" priority="509" operator="containsText" text="Reject">
      <formula>NOT(ISERROR(SEARCH("Reject",AK10)))</formula>
    </cfRule>
  </conditionalFormatting>
  <conditionalFormatting sqref="AK16">
    <cfRule type="containsText" dxfId="148" priority="503" operator="containsText" text="Reject">
      <formula>NOT(ISERROR(SEARCH("Reject",AK16)))</formula>
    </cfRule>
  </conditionalFormatting>
  <conditionalFormatting sqref="AJ30">
    <cfRule type="containsText" dxfId="147" priority="493" operator="containsText" text="YES!!!">
      <formula>NOT(ISERROR(SEARCH("YES!!!",AJ30)))</formula>
    </cfRule>
  </conditionalFormatting>
  <conditionalFormatting sqref="AJ27">
    <cfRule type="containsText" dxfId="146" priority="452" operator="containsText" text="YES!!!">
      <formula>NOT(ISERROR(SEARCH("YES!!!",AJ27)))</formula>
    </cfRule>
  </conditionalFormatting>
  <conditionalFormatting sqref="AJ45">
    <cfRule type="containsText" dxfId="145" priority="486" operator="containsText" text="YES!!!">
      <formula>NOT(ISERROR(SEARCH("YES!!!",AJ45)))</formula>
    </cfRule>
  </conditionalFormatting>
  <conditionalFormatting sqref="AK27">
    <cfRule type="containsText" dxfId="144" priority="485" operator="containsText" text="YES!!!">
      <formula>NOT(ISERROR(SEARCH("YES!!!",AK27)))</formula>
    </cfRule>
  </conditionalFormatting>
  <conditionalFormatting sqref="AK27">
    <cfRule type="containsText" dxfId="143" priority="484" operator="containsText" text="Reject">
      <formula>NOT(ISERROR(SEARCH("Reject",AK27)))</formula>
    </cfRule>
  </conditionalFormatting>
  <conditionalFormatting sqref="AK54">
    <cfRule type="containsText" dxfId="142" priority="369" operator="containsText" text="YES!!!">
      <formula>NOT(ISERROR(SEARCH("YES!!!",AK54)))</formula>
    </cfRule>
  </conditionalFormatting>
  <conditionalFormatting sqref="AK54">
    <cfRule type="containsText" dxfId="141" priority="368" operator="containsText" text="Reject">
      <formula>NOT(ISERROR(SEARCH("Reject",AK54)))</formula>
    </cfRule>
  </conditionalFormatting>
  <conditionalFormatting sqref="AK30">
    <cfRule type="containsText" dxfId="140" priority="471" operator="containsText" text="YES!!!">
      <formula>NOT(ISERROR(SEARCH("YES!!!",AK30)))</formula>
    </cfRule>
  </conditionalFormatting>
  <conditionalFormatting sqref="AK30">
    <cfRule type="containsText" dxfId="139" priority="470" operator="containsText" text="Reject">
      <formula>NOT(ISERROR(SEARCH("Reject",AK30)))</formula>
    </cfRule>
  </conditionalFormatting>
  <conditionalFormatting sqref="AK45">
    <cfRule type="containsText" dxfId="138" priority="457" operator="containsText" text="YES!!!">
      <formula>NOT(ISERROR(SEARCH("YES!!!",AK45)))</formula>
    </cfRule>
  </conditionalFormatting>
  <conditionalFormatting sqref="AK45">
    <cfRule type="containsText" dxfId="137" priority="456" operator="containsText" text="Reject">
      <formula>NOT(ISERROR(SEARCH("Reject",AK45)))</formula>
    </cfRule>
  </conditionalFormatting>
  <conditionalFormatting sqref="AJ10 AJ12:AJ15">
    <cfRule type="containsText" dxfId="136" priority="448" operator="containsText" text="YES!!!">
      <formula>NOT(ISERROR(SEARCH("YES!!!",AJ10)))</formula>
    </cfRule>
  </conditionalFormatting>
  <conditionalFormatting sqref="AJ31:AJ34">
    <cfRule type="containsText" dxfId="135" priority="444" operator="containsText" text="YES!!!">
      <formula>NOT(ISERROR(SEARCH("YES!!!",AJ31)))</formula>
    </cfRule>
  </conditionalFormatting>
  <conditionalFormatting sqref="AJ61 AJ64:AJ65">
    <cfRule type="containsText" dxfId="134" priority="438" operator="containsText" text="YES!!!">
      <formula>NOT(ISERROR(SEARCH("YES!!!",AJ61)))</formula>
    </cfRule>
  </conditionalFormatting>
  <conditionalFormatting sqref="AJ90:AJ93">
    <cfRule type="containsText" dxfId="133" priority="435" operator="containsText" text="YES!!!">
      <formula>NOT(ISERROR(SEARCH("YES!!!",AJ90)))</formula>
    </cfRule>
  </conditionalFormatting>
  <conditionalFormatting sqref="AJ137:AJ138">
    <cfRule type="containsText" dxfId="132" priority="430" operator="containsText" text="YES!!!">
      <formula>NOT(ISERROR(SEARCH("YES!!!",AJ137)))</formula>
    </cfRule>
  </conditionalFormatting>
  <conditionalFormatting sqref="AJ140:AJ146 AJ148">
    <cfRule type="containsText" dxfId="131" priority="429" operator="containsText" text="YES!!!">
      <formula>NOT(ISERROR(SEARCH("YES!!!",AJ140)))</formula>
    </cfRule>
  </conditionalFormatting>
  <conditionalFormatting sqref="AJ163">
    <cfRule type="containsText" dxfId="130" priority="425" operator="containsText" text="YES!!!">
      <formula>NOT(ISERROR(SEARCH("YES!!!",AJ163)))</formula>
    </cfRule>
  </conditionalFormatting>
  <conditionalFormatting sqref="AJ172:AJ177">
    <cfRule type="containsText" dxfId="129" priority="423" operator="containsText" text="YES!!!">
      <formula>NOT(ISERROR(SEARCH("YES!!!",AJ172)))</formula>
    </cfRule>
  </conditionalFormatting>
  <conditionalFormatting sqref="AJ179:AJ181">
    <cfRule type="containsText" dxfId="128" priority="422" operator="containsText" text="YES!!!">
      <formula>NOT(ISERROR(SEARCH("YES!!!",AJ179)))</formula>
    </cfRule>
  </conditionalFormatting>
  <conditionalFormatting sqref="AJ183:AJ188">
    <cfRule type="containsText" dxfId="127" priority="421" operator="containsText" text="YES!!!">
      <formula>NOT(ISERROR(SEARCH("YES!!!",AJ183)))</formula>
    </cfRule>
  </conditionalFormatting>
  <conditionalFormatting sqref="AJ206">
    <cfRule type="containsText" dxfId="126" priority="420" operator="containsText" text="YES!!!">
      <formula>NOT(ISERROR(SEARCH("YES!!!",AJ206)))</formula>
    </cfRule>
  </conditionalFormatting>
  <conditionalFormatting sqref="AJ209:AJ214">
    <cfRule type="containsText" dxfId="125" priority="418" operator="containsText" text="YES!!!">
      <formula>NOT(ISERROR(SEARCH("YES!!!",AJ209)))</formula>
    </cfRule>
  </conditionalFormatting>
  <conditionalFormatting sqref="AJ230">
    <cfRule type="containsText" dxfId="124" priority="415" operator="containsText" text="YES!!!">
      <formula>NOT(ISERROR(SEARCH("YES!!!",AJ230)))</formula>
    </cfRule>
  </conditionalFormatting>
  <conditionalFormatting sqref="AJ246:AJ250 AJ252:AJ254">
    <cfRule type="containsText" dxfId="123" priority="412" operator="containsText" text="YES!!!">
      <formula>NOT(ISERROR(SEARCH("YES!!!",AJ246)))</formula>
    </cfRule>
  </conditionalFormatting>
  <conditionalFormatting sqref="AK188">
    <cfRule type="containsText" dxfId="122" priority="290" operator="containsText" text="Reject">
      <formula>NOT(ISERROR(SEARCH("Reject",AK188)))</formula>
    </cfRule>
  </conditionalFormatting>
  <conditionalFormatting sqref="AK31">
    <cfRule type="containsText" dxfId="121" priority="393" operator="containsText" text="YES!!!">
      <formula>NOT(ISERROR(SEARCH("YES!!!",AK31)))</formula>
    </cfRule>
  </conditionalFormatting>
  <conditionalFormatting sqref="AK31">
    <cfRule type="containsText" dxfId="120" priority="392" operator="containsText" text="Reject">
      <formula>NOT(ISERROR(SEARCH("Reject",AK31)))</formula>
    </cfRule>
  </conditionalFormatting>
  <conditionalFormatting sqref="AK32:AK34">
    <cfRule type="containsText" dxfId="119" priority="391" operator="containsText" text="YES!!!">
      <formula>NOT(ISERROR(SEARCH("YES!!!",AK32)))</formula>
    </cfRule>
  </conditionalFormatting>
  <conditionalFormatting sqref="AK32:AK34">
    <cfRule type="containsText" dxfId="118" priority="390" operator="containsText" text="Reject">
      <formula>NOT(ISERROR(SEARCH("Reject",AK32)))</formula>
    </cfRule>
  </conditionalFormatting>
  <conditionalFormatting sqref="AK52">
    <cfRule type="containsText" dxfId="117" priority="375" operator="containsText" text="YES!!!">
      <formula>NOT(ISERROR(SEARCH("YES!!!",AK52)))</formula>
    </cfRule>
  </conditionalFormatting>
  <conditionalFormatting sqref="AK52">
    <cfRule type="containsText" dxfId="116" priority="374" operator="containsText" text="Reject">
      <formula>NOT(ISERROR(SEARCH("Reject",AK52)))</formula>
    </cfRule>
  </conditionalFormatting>
  <conditionalFormatting sqref="AK46">
    <cfRule type="containsText" dxfId="115" priority="379" operator="containsText" text="YES!!!">
      <formula>NOT(ISERROR(SEARCH("YES!!!",AK46)))</formula>
    </cfRule>
  </conditionalFormatting>
  <conditionalFormatting sqref="AK46">
    <cfRule type="containsText" dxfId="114" priority="378" operator="containsText" text="Reject">
      <formula>NOT(ISERROR(SEARCH("Reject",AK46)))</formula>
    </cfRule>
  </conditionalFormatting>
  <conditionalFormatting sqref="AK53">
    <cfRule type="containsText" dxfId="113" priority="371" operator="containsText" text="YES!!!">
      <formula>NOT(ISERROR(SEARCH("YES!!!",AK53)))</formula>
    </cfRule>
  </conditionalFormatting>
  <conditionalFormatting sqref="AK53">
    <cfRule type="containsText" dxfId="112" priority="370" operator="containsText" text="Reject">
      <formula>NOT(ISERROR(SEARCH("Reject",AK53)))</formula>
    </cfRule>
  </conditionalFormatting>
  <conditionalFormatting sqref="AK55">
    <cfRule type="containsText" dxfId="111" priority="367" operator="containsText" text="YES!!!">
      <formula>NOT(ISERROR(SEARCH("YES!!!",AK55)))</formula>
    </cfRule>
  </conditionalFormatting>
  <conditionalFormatting sqref="AK55">
    <cfRule type="containsText" dxfId="110" priority="366" operator="containsText" text="Reject">
      <formula>NOT(ISERROR(SEARCH("Reject",AK55)))</formula>
    </cfRule>
  </conditionalFormatting>
  <conditionalFormatting sqref="AK92:AK93">
    <cfRule type="containsText" dxfId="109" priority="347" operator="containsText" text="YES!!!">
      <formula>NOT(ISERROR(SEARCH("YES!!!",AK92)))</formula>
    </cfRule>
  </conditionalFormatting>
  <conditionalFormatting sqref="AK92:AK93">
    <cfRule type="containsText" dxfId="108" priority="346" operator="containsText" text="Reject">
      <formula>NOT(ISERROR(SEARCH("Reject",AK92)))</formula>
    </cfRule>
  </conditionalFormatting>
  <conditionalFormatting sqref="AK90:AK91">
    <cfRule type="containsText" dxfId="107" priority="349" operator="containsText" text="YES!!!">
      <formula>NOT(ISERROR(SEARCH("YES!!!",AK90)))</formula>
    </cfRule>
  </conditionalFormatting>
  <conditionalFormatting sqref="AK90:AK91">
    <cfRule type="containsText" dxfId="106" priority="348" operator="containsText" text="Reject">
      <formula>NOT(ISERROR(SEARCH("Reject",AK90)))</formula>
    </cfRule>
  </conditionalFormatting>
  <conditionalFormatting sqref="AK99:AK100">
    <cfRule type="containsText" dxfId="105" priority="333" operator="containsText" text="YES!!!">
      <formula>NOT(ISERROR(SEARCH("YES!!!",AK99)))</formula>
    </cfRule>
  </conditionalFormatting>
  <conditionalFormatting sqref="AK99:AK100">
    <cfRule type="containsText" dxfId="104" priority="332" operator="containsText" text="Reject">
      <formula>NOT(ISERROR(SEARCH("Reject",AK99)))</formula>
    </cfRule>
  </conditionalFormatting>
  <conditionalFormatting sqref="AK163:AK164">
    <cfRule type="containsText" dxfId="103" priority="309" operator="containsText" text="YES!!!">
      <formula>NOT(ISERROR(SEARCH("YES!!!",AK163)))</formula>
    </cfRule>
  </conditionalFormatting>
  <conditionalFormatting sqref="AK163:AK164">
    <cfRule type="containsText" dxfId="102" priority="308" operator="containsText" text="Reject">
      <formula>NOT(ISERROR(SEARCH("Reject",AK163)))</formula>
    </cfRule>
  </conditionalFormatting>
  <conditionalFormatting sqref="AK172">
    <cfRule type="containsText" dxfId="101" priority="303" operator="containsText" text="YES!!!">
      <formula>NOT(ISERROR(SEARCH("YES!!!",AK172)))</formula>
    </cfRule>
  </conditionalFormatting>
  <conditionalFormatting sqref="AK172">
    <cfRule type="containsText" dxfId="100" priority="302" operator="containsText" text="Reject">
      <formula>NOT(ISERROR(SEARCH("Reject",AK172)))</formula>
    </cfRule>
  </conditionalFormatting>
  <conditionalFormatting sqref="AK173:AK177">
    <cfRule type="containsText" dxfId="99" priority="301" operator="containsText" text="YES!!!">
      <formula>NOT(ISERROR(SEARCH("YES!!!",AK173)))</formula>
    </cfRule>
  </conditionalFormatting>
  <conditionalFormatting sqref="AK173:AK177">
    <cfRule type="containsText" dxfId="98" priority="300" operator="containsText" text="Reject">
      <formula>NOT(ISERROR(SEARCH("Reject",AK173)))</formula>
    </cfRule>
  </conditionalFormatting>
  <conditionalFormatting sqref="AK179">
    <cfRule type="containsText" dxfId="97" priority="299" operator="containsText" text="YES!!!">
      <formula>NOT(ISERROR(SEARCH("YES!!!",AK179)))</formula>
    </cfRule>
  </conditionalFormatting>
  <conditionalFormatting sqref="AK179">
    <cfRule type="containsText" dxfId="96" priority="298" operator="containsText" text="Reject">
      <formula>NOT(ISERROR(SEARCH("Reject",AK179)))</formula>
    </cfRule>
  </conditionalFormatting>
  <conditionalFormatting sqref="AK180:AK181">
    <cfRule type="containsText" dxfId="95" priority="297" operator="containsText" text="YES!!!">
      <formula>NOT(ISERROR(SEARCH("YES!!!",AK180)))</formula>
    </cfRule>
  </conditionalFormatting>
  <conditionalFormatting sqref="AK180:AK181">
    <cfRule type="containsText" dxfId="94" priority="296" operator="containsText" text="Reject">
      <formula>NOT(ISERROR(SEARCH("Reject",AK180)))</formula>
    </cfRule>
  </conditionalFormatting>
  <conditionalFormatting sqref="AK183">
    <cfRule type="containsText" dxfId="93" priority="295" operator="containsText" text="YES!!!">
      <formula>NOT(ISERROR(SEARCH("YES!!!",AK183)))</formula>
    </cfRule>
  </conditionalFormatting>
  <conditionalFormatting sqref="AK183">
    <cfRule type="containsText" dxfId="92" priority="294" operator="containsText" text="Reject">
      <formula>NOT(ISERROR(SEARCH("Reject",AK183)))</formula>
    </cfRule>
  </conditionalFormatting>
  <conditionalFormatting sqref="AK184:AK187">
    <cfRule type="containsText" dxfId="91" priority="293" operator="containsText" text="YES!!!">
      <formula>NOT(ISERROR(SEARCH("YES!!!",AK184)))</formula>
    </cfRule>
  </conditionalFormatting>
  <conditionalFormatting sqref="AK184:AK187">
    <cfRule type="containsText" dxfId="90" priority="292" operator="containsText" text="Reject">
      <formula>NOT(ISERROR(SEARCH("Reject",AK184)))</formula>
    </cfRule>
  </conditionalFormatting>
  <conditionalFormatting sqref="AK188">
    <cfRule type="containsText" dxfId="89" priority="291" operator="containsText" text="YES!!!">
      <formula>NOT(ISERROR(SEARCH("YES!!!",AK188)))</formula>
    </cfRule>
  </conditionalFormatting>
  <conditionalFormatting sqref="AK209">
    <cfRule type="containsText" dxfId="88" priority="283" operator="containsText" text="YES!!!">
      <formula>NOT(ISERROR(SEARCH("YES!!!",AK209)))</formula>
    </cfRule>
  </conditionalFormatting>
  <conditionalFormatting sqref="AK209">
    <cfRule type="containsText" dxfId="87" priority="282" operator="containsText" text="Reject">
      <formula>NOT(ISERROR(SEARCH("Reject",AK209)))</formula>
    </cfRule>
  </conditionalFormatting>
  <conditionalFormatting sqref="AK208">
    <cfRule type="containsText" dxfId="86" priority="287" operator="containsText" text="YES!!!">
      <formula>NOT(ISERROR(SEARCH("YES!!!",AK208)))</formula>
    </cfRule>
  </conditionalFormatting>
  <conditionalFormatting sqref="AK208">
    <cfRule type="containsText" dxfId="85" priority="286" operator="containsText" text="Reject">
      <formula>NOT(ISERROR(SEARCH("Reject",AK208)))</formula>
    </cfRule>
  </conditionalFormatting>
  <conditionalFormatting sqref="AK210:AK214">
    <cfRule type="containsText" dxfId="84" priority="281" operator="containsText" text="YES!!!">
      <formula>NOT(ISERROR(SEARCH("YES!!!",AK210)))</formula>
    </cfRule>
  </conditionalFormatting>
  <conditionalFormatting sqref="AK210:AK214">
    <cfRule type="containsText" dxfId="83" priority="280" operator="containsText" text="Reject">
      <formula>NOT(ISERROR(SEARCH("Reject",AK210)))</formula>
    </cfRule>
  </conditionalFormatting>
  <conditionalFormatting sqref="AK220">
    <cfRule type="containsText" dxfId="82" priority="275" operator="containsText" text="YES!!!">
      <formula>NOT(ISERROR(SEARCH("YES!!!",AK220)))</formula>
    </cfRule>
  </conditionalFormatting>
  <conditionalFormatting sqref="AK220">
    <cfRule type="containsText" dxfId="81" priority="274" operator="containsText" text="Reject">
      <formula>NOT(ISERROR(SEARCH("Reject",AK220)))</formula>
    </cfRule>
  </conditionalFormatting>
  <conditionalFormatting sqref="AK221:AK224">
    <cfRule type="containsText" dxfId="80" priority="273" operator="containsText" text="YES!!!">
      <formula>NOT(ISERROR(SEARCH("YES!!!",AK221)))</formula>
    </cfRule>
  </conditionalFormatting>
  <conditionalFormatting sqref="AK221:AK224">
    <cfRule type="containsText" dxfId="79" priority="272" operator="containsText" text="Reject">
      <formula>NOT(ISERROR(SEARCH("Reject",AK221)))</formula>
    </cfRule>
  </conditionalFormatting>
  <conditionalFormatting sqref="AK225:AK227">
    <cfRule type="containsText" dxfId="78" priority="271" operator="containsText" text="YES!!!">
      <formula>NOT(ISERROR(SEARCH("YES!!!",AK225)))</formula>
    </cfRule>
  </conditionalFormatting>
  <conditionalFormatting sqref="AK225:AK227">
    <cfRule type="containsText" dxfId="77" priority="270" operator="containsText" text="Reject">
      <formula>NOT(ISERROR(SEARCH("Reject",AK225)))</formula>
    </cfRule>
  </conditionalFormatting>
  <conditionalFormatting sqref="AK230">
    <cfRule type="containsText" dxfId="76" priority="269" operator="containsText" text="YES!!!">
      <formula>NOT(ISERROR(SEARCH("YES!!!",AK230)))</formula>
    </cfRule>
  </conditionalFormatting>
  <conditionalFormatting sqref="AK230">
    <cfRule type="containsText" dxfId="75" priority="268" operator="containsText" text="Reject">
      <formula>NOT(ISERROR(SEARCH("Reject",AK230)))</formula>
    </cfRule>
  </conditionalFormatting>
  <conditionalFormatting sqref="AK232">
    <cfRule type="containsText" dxfId="74" priority="267" operator="containsText" text="YES!!!">
      <formula>NOT(ISERROR(SEARCH("YES!!!",AK232)))</formula>
    </cfRule>
  </conditionalFormatting>
  <conditionalFormatting sqref="AK232">
    <cfRule type="containsText" dxfId="73" priority="266" operator="containsText" text="Reject">
      <formula>NOT(ISERROR(SEARCH("Reject",AK232)))</formula>
    </cfRule>
  </conditionalFormatting>
  <conditionalFormatting sqref="AK246">
    <cfRule type="containsText" dxfId="72" priority="255" operator="containsText" text="YES!!!">
      <formula>NOT(ISERROR(SEARCH("YES!!!",AK246)))</formula>
    </cfRule>
  </conditionalFormatting>
  <conditionalFormatting sqref="AK246">
    <cfRule type="containsText" dxfId="71" priority="254" operator="containsText" text="Reject">
      <formula>NOT(ISERROR(SEARCH("Reject",AK246)))</formula>
    </cfRule>
  </conditionalFormatting>
  <conditionalFormatting sqref="AK247:AK250 AK252:AK254">
    <cfRule type="containsText" dxfId="70" priority="253" operator="containsText" text="YES!!!">
      <formula>NOT(ISERROR(SEARCH("YES!!!",AK247)))</formula>
    </cfRule>
  </conditionalFormatting>
  <conditionalFormatting sqref="AK247:AK250 AK252:AK254">
    <cfRule type="containsText" dxfId="69" priority="252" operator="containsText" text="Reject">
      <formula>NOT(ISERROR(SEARCH("Reject",AK247)))</formula>
    </cfRule>
  </conditionalFormatting>
  <conditionalFormatting sqref="AJ96">
    <cfRule type="containsText" dxfId="68" priority="245" operator="containsText" text="YES!!!">
      <formula>NOT(ISERROR(SEARCH("YES!!!",AJ96)))</formula>
    </cfRule>
  </conditionalFormatting>
  <conditionalFormatting sqref="AJ97">
    <cfRule type="containsText" dxfId="67" priority="244" operator="containsText" text="YES!!!">
      <formula>NOT(ISERROR(SEARCH("YES!!!",AJ97)))</formula>
    </cfRule>
  </conditionalFormatting>
  <conditionalFormatting sqref="AK233:AK234">
    <cfRule type="containsText" dxfId="66" priority="233" operator="containsText" text="YES!!!">
      <formula>NOT(ISERROR(SEARCH("YES!!!",AK233)))</formula>
    </cfRule>
  </conditionalFormatting>
  <conditionalFormatting sqref="AK233:AK234">
    <cfRule type="containsText" dxfId="65" priority="232" operator="containsText" text="Reject">
      <formula>NOT(ISERROR(SEARCH("Reject",AK233)))</formula>
    </cfRule>
  </conditionalFormatting>
  <conditionalFormatting sqref="AK235:AK237">
    <cfRule type="containsText" dxfId="64" priority="227" operator="containsText" text="YES!!!">
      <formula>NOT(ISERROR(SEARCH("YES!!!",AK235)))</formula>
    </cfRule>
  </conditionalFormatting>
  <conditionalFormatting sqref="AK235:AK237">
    <cfRule type="containsText" dxfId="63" priority="226" operator="containsText" text="Reject">
      <formula>NOT(ISERROR(SEARCH("Reject",AK235)))</formula>
    </cfRule>
  </conditionalFormatting>
  <conditionalFormatting sqref="AJ228">
    <cfRule type="containsText" dxfId="62" priority="222" operator="containsText" text="YES!!!">
      <formula>NOT(ISERROR(SEARCH("YES!!!",AJ228)))</formula>
    </cfRule>
  </conditionalFormatting>
  <conditionalFormatting sqref="AK207">
    <cfRule type="containsText" dxfId="61" priority="187" operator="containsText" text="YES!!!">
      <formula>NOT(ISERROR(SEARCH("YES!!!",AK207)))</formula>
    </cfRule>
  </conditionalFormatting>
  <conditionalFormatting sqref="AJ207">
    <cfRule type="containsText" dxfId="60" priority="188" operator="containsText" text="YES!!!">
      <formula>NOT(ISERROR(SEARCH("YES!!!",AJ207)))</formula>
    </cfRule>
  </conditionalFormatting>
  <conditionalFormatting sqref="AK207">
    <cfRule type="containsText" dxfId="59" priority="186" operator="containsText" text="Reject">
      <formula>NOT(ISERROR(SEARCH("Reject",AK207)))</formula>
    </cfRule>
  </conditionalFormatting>
  <conditionalFormatting sqref="AJ217">
    <cfRule type="containsText" dxfId="58" priority="166" operator="containsText" text="YES!!!">
      <formula>NOT(ISERROR(SEARCH("YES!!!",AJ217)))</formula>
    </cfRule>
  </conditionalFormatting>
  <conditionalFormatting sqref="AK62">
    <cfRule type="containsText" dxfId="57" priority="170" operator="containsText" text="Reject">
      <formula>NOT(ISERROR(SEARCH("Reject",AK62)))</formula>
    </cfRule>
  </conditionalFormatting>
  <conditionalFormatting sqref="AJ62:AK62">
    <cfRule type="containsText" dxfId="56" priority="171" operator="containsText" text="YES!!!">
      <formula>NOT(ISERROR(SEARCH("YES!!!",AJ62)))</formula>
    </cfRule>
  </conditionalFormatting>
  <conditionalFormatting sqref="AK149">
    <cfRule type="containsText" dxfId="55" priority="167" operator="containsText" text="Reject">
      <formula>NOT(ISERROR(SEARCH("Reject",AK149)))</formula>
    </cfRule>
  </conditionalFormatting>
  <conditionalFormatting sqref="AK149">
    <cfRule type="containsText" dxfId="54" priority="168" operator="containsText" text="YES!!!">
      <formula>NOT(ISERROR(SEARCH("YES!!!",AK149)))</formula>
    </cfRule>
  </conditionalFormatting>
  <conditionalFormatting sqref="AJ149">
    <cfRule type="containsText" dxfId="53" priority="169" operator="containsText" text="YES!!!">
      <formula>NOT(ISERROR(SEARCH("YES!!!",AJ149)))</formula>
    </cfRule>
  </conditionalFormatting>
  <conditionalFormatting sqref="AJ132">
    <cfRule type="containsText" dxfId="52" priority="151" operator="containsText" text="YES!!!">
      <formula>NOT(ISERROR(SEARCH("YES!!!",AJ132)))</formula>
    </cfRule>
  </conditionalFormatting>
  <conditionalFormatting sqref="AJ59">
    <cfRule type="containsText" dxfId="51" priority="156" operator="containsText" text="YES!!!">
      <formula>NOT(ISERROR(SEARCH("YES!!!",AJ59)))</formula>
    </cfRule>
  </conditionalFormatting>
  <conditionalFormatting sqref="AJ130">
    <cfRule type="containsText" dxfId="50" priority="153" operator="containsText" text="YES!!!">
      <formula>NOT(ISERROR(SEARCH("YES!!!",AJ130)))</formula>
    </cfRule>
  </conditionalFormatting>
  <conditionalFormatting sqref="AJ164">
    <cfRule type="containsText" dxfId="49" priority="152" operator="containsText" text="YES!!!">
      <formula>NOT(ISERROR(SEARCH("YES!!!",AJ164)))</formula>
    </cfRule>
  </conditionalFormatting>
  <conditionalFormatting sqref="AJ134">
    <cfRule type="containsText" dxfId="48" priority="150" operator="containsText" text="YES!!!">
      <formula>NOT(ISERROR(SEARCH("YES!!!",AJ134)))</formula>
    </cfRule>
  </conditionalFormatting>
  <conditionalFormatting sqref="AJ147">
    <cfRule type="containsText" dxfId="47" priority="148" operator="containsText" text="YES!!!">
      <formula>NOT(ISERROR(SEARCH("YES!!!",AJ147)))</formula>
    </cfRule>
  </conditionalFormatting>
  <conditionalFormatting sqref="AJ236">
    <cfRule type="containsText" dxfId="46" priority="147" operator="containsText" text="YES!!!">
      <formula>NOT(ISERROR(SEARCH("YES!!!",AJ236)))</formula>
    </cfRule>
  </conditionalFormatting>
  <conditionalFormatting sqref="AJ11">
    <cfRule type="containsText" dxfId="45" priority="146" operator="containsText" text="YES!!!">
      <formula>NOT(ISERROR(SEARCH("YES!!!",AJ11)))</formula>
    </cfRule>
  </conditionalFormatting>
  <conditionalFormatting sqref="AJ165">
    <cfRule type="containsText" dxfId="44" priority="145" operator="containsText" text="YES!!!">
      <formula>NOT(ISERROR(SEARCH("YES!!!",AJ165)))</formula>
    </cfRule>
  </conditionalFormatting>
  <conditionalFormatting sqref="AJ57">
    <cfRule type="containsText" dxfId="43" priority="136" operator="containsText" text="YES!!!">
      <formula>NOT(ISERROR(SEARCH("YES!!!",AJ57)))</formula>
    </cfRule>
  </conditionalFormatting>
  <conditionalFormatting sqref="AJ205">
    <cfRule type="containsText" dxfId="42" priority="135" operator="containsText" text="YES!!!">
      <formula>NOT(ISERROR(SEARCH("YES!!!",AJ205)))</formula>
    </cfRule>
  </conditionalFormatting>
  <conditionalFormatting sqref="AK29">
    <cfRule type="containsText" dxfId="41" priority="66" operator="containsText" text="YES!!!">
      <formula>NOT(ISERROR(SEARCH("YES!!!",AK29)))</formula>
    </cfRule>
  </conditionalFormatting>
  <conditionalFormatting sqref="AK29">
    <cfRule type="containsText" dxfId="40" priority="65" operator="containsText" text="Reject">
      <formula>NOT(ISERROR(SEARCH("Reject",AK29)))</formula>
    </cfRule>
  </conditionalFormatting>
  <conditionalFormatting sqref="AK29">
    <cfRule type="containsText" dxfId="39" priority="64" operator="containsText" text="Reject">
      <formula>NOT(ISERROR(SEARCH("Reject",AK29)))</formula>
    </cfRule>
  </conditionalFormatting>
  <conditionalFormatting sqref="AK137">
    <cfRule type="containsText" dxfId="38" priority="55" operator="containsText" text="YES!!!">
      <formula>NOT(ISERROR(SEARCH("YES!!!",AK137)))</formula>
    </cfRule>
  </conditionalFormatting>
  <conditionalFormatting sqref="AK137">
    <cfRule type="containsText" dxfId="37" priority="54" operator="containsText" text="Reject">
      <formula>NOT(ISERROR(SEARCH("Reject",AK137)))</formula>
    </cfRule>
  </conditionalFormatting>
  <conditionalFormatting sqref="AK138">
    <cfRule type="containsText" dxfId="36" priority="53" operator="containsText" text="YES!!!">
      <formula>NOT(ISERROR(SEARCH("YES!!!",AK138)))</formula>
    </cfRule>
  </conditionalFormatting>
  <conditionalFormatting sqref="AK138">
    <cfRule type="containsText" dxfId="35" priority="52" operator="containsText" text="Reject">
      <formula>NOT(ISERROR(SEARCH("Reject",AK138)))</formula>
    </cfRule>
  </conditionalFormatting>
  <conditionalFormatting sqref="AJ251">
    <cfRule type="containsText" dxfId="34" priority="45" operator="containsText" text="YES!!!">
      <formula>NOT(ISERROR(SEARCH("YES!!!",AJ251)))</formula>
    </cfRule>
  </conditionalFormatting>
  <conditionalFormatting sqref="AK251">
    <cfRule type="containsText" dxfId="33" priority="44" operator="containsText" text="YES!!!">
      <formula>NOT(ISERROR(SEARCH("YES!!!",AK251)))</formula>
    </cfRule>
  </conditionalFormatting>
  <conditionalFormatting sqref="AK251">
    <cfRule type="containsText" dxfId="32" priority="43" operator="containsText" text="Reject">
      <formula>NOT(ISERROR(SEARCH("Reject",AK251)))</formula>
    </cfRule>
  </conditionalFormatting>
  <conditionalFormatting sqref="AK239:AK244">
    <cfRule type="containsText" dxfId="31" priority="40" operator="containsText" text="YES!!!">
      <formula>NOT(ISERROR(SEARCH("YES!!!",AK239)))</formula>
    </cfRule>
  </conditionalFormatting>
  <conditionalFormatting sqref="AK239:AK244">
    <cfRule type="containsText" dxfId="30" priority="39" operator="containsText" text="Reject">
      <formula>NOT(ISERROR(SEARCH("Reject",AK239)))</formula>
    </cfRule>
  </conditionalFormatting>
  <conditionalFormatting sqref="AJ242:AJ244">
    <cfRule type="containsText" dxfId="29" priority="38" operator="containsText" text="YES!!!">
      <formula>NOT(ISERROR(SEARCH("YES!!!",AJ242)))</formula>
    </cfRule>
  </conditionalFormatting>
  <conditionalFormatting sqref="AJ261:AJ263">
    <cfRule type="containsText" dxfId="28" priority="37" operator="containsText" text="YES!!!">
      <formula>NOT(ISERROR(SEARCH("YES!!!",AJ261)))</formula>
    </cfRule>
  </conditionalFormatting>
  <conditionalFormatting sqref="AK257:AK258">
    <cfRule type="containsText" dxfId="27" priority="24" operator="containsText" text="Reject">
      <formula>NOT(ISERROR(SEARCH("Reject",AK257)))</formula>
    </cfRule>
  </conditionalFormatting>
  <conditionalFormatting sqref="AK261:AK263">
    <cfRule type="containsText" dxfId="26" priority="29" operator="containsText" text="YES!!!">
      <formula>NOT(ISERROR(SEARCH("YES!!!",AK261)))</formula>
    </cfRule>
  </conditionalFormatting>
  <conditionalFormatting sqref="AK261:AK263">
    <cfRule type="containsText" dxfId="25" priority="28" operator="containsText" text="Reject">
      <formula>NOT(ISERROR(SEARCH("Reject",AK261)))</formula>
    </cfRule>
  </conditionalFormatting>
  <conditionalFormatting sqref="AK256">
    <cfRule type="containsText" dxfId="24" priority="27" operator="containsText" text="YES!!!">
      <formula>NOT(ISERROR(SEARCH("YES!!!",AK256)))</formula>
    </cfRule>
  </conditionalFormatting>
  <conditionalFormatting sqref="AK256">
    <cfRule type="containsText" dxfId="23" priority="26" operator="containsText" text="Reject">
      <formula>NOT(ISERROR(SEARCH("Reject",AK256)))</formula>
    </cfRule>
  </conditionalFormatting>
  <conditionalFormatting sqref="AK260">
    <cfRule type="containsText" dxfId="22" priority="31" operator="containsText" text="YES!!!">
      <formula>NOT(ISERROR(SEARCH("YES!!!",AK260)))</formula>
    </cfRule>
  </conditionalFormatting>
  <conditionalFormatting sqref="AK260">
    <cfRule type="containsText" dxfId="21" priority="30" operator="containsText" text="Reject">
      <formula>NOT(ISERROR(SEARCH("Reject",AK260)))</formula>
    </cfRule>
  </conditionalFormatting>
  <conditionalFormatting sqref="AK257:AK258">
    <cfRule type="containsText" dxfId="20" priority="25" operator="containsText" text="YES!!!">
      <formula>NOT(ISERROR(SEARCH("YES!!!",AK257)))</formula>
    </cfRule>
  </conditionalFormatting>
  <conditionalFormatting sqref="AJ161">
    <cfRule type="containsText" dxfId="19" priority="18" operator="containsText" text="YES!!!">
      <formula>NOT(ISERROR(SEARCH("YES!!!",AJ161)))</formula>
    </cfRule>
  </conditionalFormatting>
  <conditionalFormatting sqref="AJ159">
    <cfRule type="containsText" dxfId="18" priority="20" operator="containsText" text="YES!!!">
      <formula>NOT(ISERROR(SEARCH("YES!!!",AJ159)))</formula>
    </cfRule>
  </conditionalFormatting>
  <conditionalFormatting sqref="AJ160">
    <cfRule type="containsText" dxfId="17" priority="19" operator="containsText" text="YES!!!">
      <formula>NOT(ISERROR(SEARCH("YES!!!",AJ160)))</formula>
    </cfRule>
  </conditionalFormatting>
  <conditionalFormatting sqref="AK159">
    <cfRule type="containsText" dxfId="16" priority="17" operator="containsText" text="YES!!!">
      <formula>NOT(ISERROR(SEARCH("YES!!!",AK159)))</formula>
    </cfRule>
  </conditionalFormatting>
  <conditionalFormatting sqref="AK159">
    <cfRule type="containsText" dxfId="15" priority="16" operator="containsText" text="Reject">
      <formula>NOT(ISERROR(SEARCH("Reject",AK159)))</formula>
    </cfRule>
  </conditionalFormatting>
  <conditionalFormatting sqref="AK160:AK161">
    <cfRule type="containsText" dxfId="14" priority="15" operator="containsText" text="YES!!!">
      <formula>NOT(ISERROR(SEARCH("YES!!!",AK160)))</formula>
    </cfRule>
  </conditionalFormatting>
  <conditionalFormatting sqref="AK160:AK161">
    <cfRule type="containsText" dxfId="13" priority="14" operator="containsText" text="Reject">
      <formula>NOT(ISERROR(SEARCH("Reject",AK160)))</formula>
    </cfRule>
  </conditionalFormatting>
  <conditionalFormatting sqref="AJ25">
    <cfRule type="containsText" dxfId="12" priority="13" operator="containsText" text="YES!!!">
      <formula>NOT(ISERROR(SEARCH("YES!!!",AJ25)))</formula>
    </cfRule>
  </conditionalFormatting>
  <conditionalFormatting sqref="AJ18:AJ24">
    <cfRule type="containsText" dxfId="11" priority="12" operator="containsText" text="YES!!!">
      <formula>NOT(ISERROR(SEARCH("YES!!!",AJ18)))</formula>
    </cfRule>
  </conditionalFormatting>
  <conditionalFormatting sqref="AK18">
    <cfRule type="containsText" dxfId="10" priority="11" operator="containsText" text="YES!!!">
      <formula>NOT(ISERROR(SEARCH("YES!!!",AK18)))</formula>
    </cfRule>
  </conditionalFormatting>
  <conditionalFormatting sqref="AK18">
    <cfRule type="containsText" dxfId="9" priority="10" operator="containsText" text="Reject">
      <formula>NOT(ISERROR(SEARCH("Reject",AK18)))</formula>
    </cfRule>
  </conditionalFormatting>
  <conditionalFormatting sqref="AK17">
    <cfRule type="containsText" dxfId="8" priority="9" operator="containsText" text="YES!!!">
      <formula>NOT(ISERROR(SEARCH("YES!!!",AK17)))</formula>
    </cfRule>
  </conditionalFormatting>
  <conditionalFormatting sqref="AK17">
    <cfRule type="containsText" dxfId="7" priority="8" operator="containsText" text="Reject">
      <formula>NOT(ISERROR(SEARCH("Reject",AK17)))</formula>
    </cfRule>
  </conditionalFormatting>
  <conditionalFormatting sqref="AK19:AK24">
    <cfRule type="containsText" dxfId="6" priority="7" operator="containsText" text="YES!!!">
      <formula>NOT(ISERROR(SEARCH("YES!!!",AK19)))</formula>
    </cfRule>
  </conditionalFormatting>
  <conditionalFormatting sqref="AK19:AK24">
    <cfRule type="containsText" dxfId="5" priority="6" operator="containsText" text="Reject">
      <formula>NOT(ISERROR(SEARCH("Reject",AK19)))</formula>
    </cfRule>
  </conditionalFormatting>
  <conditionalFormatting sqref="AJ79:AJ87">
    <cfRule type="containsText" dxfId="4" priority="5" operator="containsText" text="YES!!!">
      <formula>NOT(ISERROR(SEARCH("YES!!!",AJ79)))</formula>
    </cfRule>
  </conditionalFormatting>
  <conditionalFormatting sqref="AK79">
    <cfRule type="containsText" dxfId="3" priority="4" operator="containsText" text="YES!!!">
      <formula>NOT(ISERROR(SEARCH("YES!!!",AK79)))</formula>
    </cfRule>
  </conditionalFormatting>
  <conditionalFormatting sqref="AK79">
    <cfRule type="containsText" dxfId="2" priority="3" operator="containsText" text="Reject">
      <formula>NOT(ISERROR(SEARCH("Reject",AK79)))</formula>
    </cfRule>
  </conditionalFormatting>
  <conditionalFormatting sqref="AK80:AK87">
    <cfRule type="containsText" dxfId="1" priority="2" operator="containsText" text="YES!!!">
      <formula>NOT(ISERROR(SEARCH("YES!!!",AK80)))</formula>
    </cfRule>
  </conditionalFormatting>
  <conditionalFormatting sqref="AK80:AK87">
    <cfRule type="containsText" dxfId="0" priority="1" operator="containsText" text="Reject">
      <formula>NOT(ISERROR(SEARCH("Reject",AK80)))</formula>
    </cfRule>
  </conditionalFormatting>
  <hyperlinks>
    <hyperlink ref="B168" location="'Fresh Quality'!D84" display="'Fresh Quality'!D84" xr:uid="{00000000-0004-0000-0000-000000000000}"/>
    <hyperlink ref="B6" location="'Fresh Quality'!D87" display="'Fresh Quality'!D87" xr:uid="{00000000-0004-0000-0000-000001000000}"/>
    <hyperlink ref="B155" location="'Fresh Quality'!D93" display="'Fresh Quality'!D93" xr:uid="{00000000-0004-0000-0000-000002000000}"/>
    <hyperlink ref="B233" location="'Fresh Quality'!D180" display="'Fresh Quality'!D180" xr:uid="{00000000-0004-0000-0000-000003000000}"/>
    <hyperlink ref="B234" location="'Fresh Quality'!D183" display="'Fresh Quality'!D183" xr:uid="{00000000-0004-0000-0000-000004000000}"/>
    <hyperlink ref="A27" location="'Fresh Quality'!D303" display="'Fresh Quality'!D303" xr:uid="{00000000-0004-0000-0000-000005000000}"/>
    <hyperlink ref="A38" location="'Fresh Quality'!D826" display="'Fresh Quality'!D826" xr:uid="{00000000-0004-0000-0000-000006000000}"/>
    <hyperlink ref="A39" location="'Fresh Quality'!D354" display="'Fresh Quality'!D354" xr:uid="{00000000-0004-0000-0000-000007000000}"/>
    <hyperlink ref="B232" location="'Fresh Quality'!D429" display="'Fresh Quality'!D429" xr:uid="{00000000-0004-0000-0000-000008000000}"/>
    <hyperlink ref="B228" location="'Fresh Quality'!D790" display="'Fresh Quality'!D790" xr:uid="{00000000-0004-0000-0000-000009000000}"/>
    <hyperlink ref="B227" location="'Fresh Quality'!D787" display="'Fresh Quality'!D787" xr:uid="{00000000-0004-0000-0000-00000A000000}"/>
    <hyperlink ref="B226" location="'Fresh Quality'!D784" display="'Fresh Quality'!D784" xr:uid="{00000000-0004-0000-0000-00000B000000}"/>
    <hyperlink ref="B225" location="'Fresh Quality'!D781" display="'Fresh Quality'!D781" xr:uid="{00000000-0004-0000-0000-00000C000000}"/>
    <hyperlink ref="B224" location="'Fresh Quality'!D778" display="'Fresh Quality'!D778" xr:uid="{00000000-0004-0000-0000-00000D000000}"/>
    <hyperlink ref="B223" location="'Fresh Quality'!D775" display="'Fresh Quality'!D775" xr:uid="{00000000-0004-0000-0000-00000E000000}"/>
    <hyperlink ref="B222" location="'Fresh Quality'!D772" display="'Fresh Quality'!D772" xr:uid="{00000000-0004-0000-0000-00000F000000}"/>
    <hyperlink ref="B221" location="'Fresh Quality'!D769" display="'Fresh Quality'!D769" xr:uid="{00000000-0004-0000-0000-000010000000}"/>
    <hyperlink ref="B220" location="'Fresh Quality'!D766" display="'Fresh Quality'!D766" xr:uid="{00000000-0004-0000-0000-000011000000}"/>
    <hyperlink ref="B41" location="'Fresh Quality'!D99" display="'Fresh Quality'!D99" xr:uid="{00000000-0004-0000-0000-000012000000}"/>
    <hyperlink ref="B42" location="'Fresh Quality'!D123" display="'Fresh Quality'!D123" xr:uid="{00000000-0004-0000-0000-000013000000}"/>
    <hyperlink ref="B253" location="'Fresh Quality'!D102" display="'Fresh Quality'!D102" xr:uid="{00000000-0004-0000-0000-000014000000}"/>
    <hyperlink ref="B254" location="'Fresh Quality'!D126" display="'Fresh Quality'!D126" xr:uid="{00000000-0004-0000-0000-000015000000}"/>
    <hyperlink ref="B14" location="'Fresh Quality'!D105" display="'Fresh Quality'!D105" xr:uid="{00000000-0004-0000-0000-000016000000}"/>
    <hyperlink ref="B15" location="'Fresh Quality'!D129" display="'Fresh Quality'!D129" xr:uid="{00000000-0004-0000-0000-000017000000}"/>
    <hyperlink ref="B169" location="'Fresh Quality'!D108" display="'Fresh Quality'!D108" xr:uid="{00000000-0004-0000-0000-000018000000}"/>
    <hyperlink ref="B170" location="'Fresh Quality'!D132" display="'Fresh Quality'!D132" xr:uid="{00000000-0004-0000-0000-000019000000}"/>
    <hyperlink ref="B7" location="'Fresh Quality'!D111" display="'Fresh Quality'!D111" xr:uid="{00000000-0004-0000-0000-00001A000000}"/>
    <hyperlink ref="B8" location="'Fresh Quality'!D135" display="'Fresh Quality'!D135" xr:uid="{00000000-0004-0000-0000-00001B000000}"/>
    <hyperlink ref="B257" location="'Fresh Quality'!D114" display="'Fresh Quality'!D114" xr:uid="{00000000-0004-0000-0000-00001C000000}"/>
    <hyperlink ref="B258" location="'Fresh Quality'!D138" display="'Fresh Quality'!D138" xr:uid="{00000000-0004-0000-0000-00001D000000}"/>
    <hyperlink ref="B156" location="'Fresh Quality'!D117" display="'Fresh Quality'!D117" xr:uid="{00000000-0004-0000-0000-00001E000000}"/>
    <hyperlink ref="B157" location="'Fresh Quality'!D141" display="'Fresh Quality'!D141" xr:uid="{00000000-0004-0000-0000-00001F000000}"/>
    <hyperlink ref="B55" location="'Fresh Quality'!D763" display="'Fresh Quality'!D763" xr:uid="{00000000-0004-0000-0000-000020000000}"/>
    <hyperlink ref="B54" location="'Fresh Quality'!D760" display="'Fresh Quality'!D760" xr:uid="{00000000-0004-0000-0000-000021000000}"/>
    <hyperlink ref="B52" location="'Fresh Quality'!D748" display="'Fresh Quality'!D748" xr:uid="{00000000-0004-0000-0000-000022000000}"/>
    <hyperlink ref="B89" location="'Fresh Quality'!D465" display="'Fresh Quality'!D465" xr:uid="{00000000-0004-0000-0000-000023000000}"/>
    <hyperlink ref="B90" location="'Fresh Quality'!D468" display="'Fresh Quality'!D468" xr:uid="{00000000-0004-0000-0000-000024000000}"/>
    <hyperlink ref="B91" location="'Fresh Quality'!D471" display="'Fresh Quality'!D471" xr:uid="{00000000-0004-0000-0000-000025000000}"/>
    <hyperlink ref="B92" location="'Fresh Quality'!D474" display="'Fresh Quality'!D474" xr:uid="{00000000-0004-0000-0000-000026000000}"/>
    <hyperlink ref="B93" location="'Fresh Quality'!D477" display="'Fresh Quality'!D477" xr:uid="{00000000-0004-0000-0000-000027000000}"/>
    <hyperlink ref="B94" location="'Fresh Quality'!D480" display="'Fresh Quality'!D480" xr:uid="{00000000-0004-0000-0000-000028000000}"/>
    <hyperlink ref="B96" location="'Fresh Quality'!D444" display="'Fresh Quality'!D444" xr:uid="{00000000-0004-0000-0000-000029000000}"/>
    <hyperlink ref="B97" location="'Fresh Quality'!D450" display="'Fresh Quality'!D450" xr:uid="{00000000-0004-0000-0000-00002A000000}"/>
    <hyperlink ref="B153" location="'Fresh Quality'!D144" display="'Fresh Quality'!D144" xr:uid="{00000000-0004-0000-0000-00002B000000}"/>
    <hyperlink ref="B152" location="'Fresh Quality'!D120" display="'Fresh Quality'!D120" xr:uid="{00000000-0004-0000-0000-00002C000000}"/>
    <hyperlink ref="B138" location="'Fresh Quality'!D159" display="'Fresh Quality'!D159" xr:uid="{00000000-0004-0000-0000-00002D000000}"/>
    <hyperlink ref="B137" location="'Fresh Quality'!D156" display="'Fresh Quality'!D156" xr:uid="{00000000-0004-0000-0000-00002E000000}"/>
    <hyperlink ref="B151" location="'Fresh Quality'!D96" display="'Fresh Quality'!D96" xr:uid="{00000000-0004-0000-0000-00002F000000}"/>
    <hyperlink ref="B129" location="'Fresh Quality'!D609" display="'Fresh Quality'!D609" xr:uid="{00000000-0004-0000-0000-000030000000}"/>
    <hyperlink ref="B128" location="'Fresh Quality'!D606" display="'Fresh Quality'!D606" xr:uid="{00000000-0004-0000-0000-000031000000}"/>
    <hyperlink ref="B127" location="'Fresh Quality'!D603" display="'Fresh Quality'!D603" xr:uid="{00000000-0004-0000-0000-000032000000}"/>
    <hyperlink ref="B126" location="'Fresh Quality'!D597" display="'Fresh Quality'!D597" xr:uid="{00000000-0004-0000-0000-000033000000}"/>
    <hyperlink ref="B122" location="'Fresh Quality'!D594" display="'Fresh Quality'!D594" xr:uid="{00000000-0004-0000-0000-000034000000}"/>
    <hyperlink ref="B120" location="'Fresh Quality'!D591" display="'Fresh Quality'!D591" xr:uid="{00000000-0004-0000-0000-000035000000}"/>
    <hyperlink ref="B119" location="'Fresh Quality'!D588" display="'Fresh Quality'!D588" xr:uid="{00000000-0004-0000-0000-000036000000}"/>
    <hyperlink ref="B118" location="'Fresh Quality'!D585" display="'Fresh Quality'!D585" xr:uid="{00000000-0004-0000-0000-000037000000}"/>
    <hyperlink ref="B117" location="'Fresh Quality'!D579" display="'Fresh Quality'!D579" xr:uid="{00000000-0004-0000-0000-000038000000}"/>
    <hyperlink ref="B114" location="'Fresh Quality'!D576" display="'Fresh Quality'!D576" xr:uid="{00000000-0004-0000-0000-000039000000}"/>
    <hyperlink ref="B125" location="'Fresh Quality'!D573" display="'Fresh Quality'!D573" xr:uid="{00000000-0004-0000-0000-00003A000000}"/>
    <hyperlink ref="B124" location="'Fresh Quality'!D570" display="'Fresh Quality'!D570" xr:uid="{00000000-0004-0000-0000-00003B000000}"/>
    <hyperlink ref="B123" location="'Fresh Quality'!D567" display="'Fresh Quality'!D567" xr:uid="{00000000-0004-0000-0000-00003C000000}"/>
    <hyperlink ref="B121" location="'Fresh Quality'!D564" display="'Fresh Quality'!D564" xr:uid="{00000000-0004-0000-0000-00003D000000}"/>
    <hyperlink ref="B116" location="'Fresh Quality'!D561" display="'Fresh Quality'!D561" xr:uid="{00000000-0004-0000-0000-00003E000000}"/>
    <hyperlink ref="B115" location="'Fresh Quality'!D558" display="'Fresh Quality'!D558" xr:uid="{00000000-0004-0000-0000-00003F000000}"/>
    <hyperlink ref="B113" location="'Fresh Quality'!D549" display="'Fresh Quality'!D549" xr:uid="{00000000-0004-0000-0000-000040000000}"/>
    <hyperlink ref="B112" location="'Fresh Quality'!D546" display="'Fresh Quality'!D546" xr:uid="{00000000-0004-0000-0000-000041000000}"/>
    <hyperlink ref="B111" location="'Fresh Quality'!D543" display="'Fresh Quality'!D543" xr:uid="{00000000-0004-0000-0000-000042000000}"/>
    <hyperlink ref="B110" location="'Fresh Quality'!D540" display="'Fresh Quality'!D540" xr:uid="{00000000-0004-0000-0000-000043000000}"/>
    <hyperlink ref="B109" location="'Fresh Quality'!D537" display="'Fresh Quality'!D537" xr:uid="{00000000-0004-0000-0000-000044000000}"/>
    <hyperlink ref="B108" location="'Fresh Quality'!D534" display="'Fresh Quality'!D534" xr:uid="{00000000-0004-0000-0000-000045000000}"/>
    <hyperlink ref="B107" location="'Fresh Quality'!D531" display="'Fresh Quality'!D531" xr:uid="{00000000-0004-0000-0000-000046000000}"/>
    <hyperlink ref="B106" location="'Fresh Quality'!D528" display="'Fresh Quality'!D528" xr:uid="{00000000-0004-0000-0000-000047000000}"/>
    <hyperlink ref="B105" location="'Fresh Quality'!D525" display="'Fresh Quality'!D525" xr:uid="{00000000-0004-0000-0000-000048000000}"/>
    <hyperlink ref="B104" location="'Fresh Quality'!D522" display="'Fresh Quality'!D522" xr:uid="{00000000-0004-0000-0000-000049000000}"/>
    <hyperlink ref="B103" location="'Fresh Quality'!D519" display="'Fresh Quality'!D519" xr:uid="{00000000-0004-0000-0000-00004A000000}"/>
    <hyperlink ref="B102" location="'Fresh Quality'!D516" display="'Fresh Quality'!D516" xr:uid="{00000000-0004-0000-0000-00004B000000}"/>
    <hyperlink ref="B230" location="'Fresh Quality'!D447" display="'Fresh Quality'!D447" xr:uid="{00000000-0004-0000-0000-00004C000000}"/>
    <hyperlink ref="B239" location="'Fresh Quality'!D829" display="'Fresh Quality'!D829" xr:uid="{00000000-0004-0000-0000-00004D000000}"/>
    <hyperlink ref="B256" location="'Fresh Quality'!D90" display="'Fresh Quality'!D90" xr:uid="{00000000-0004-0000-0000-00004E000000}"/>
    <hyperlink ref="B260" location="'Fresh Quality'!D459" display="'Fresh Quality'!D459" xr:uid="{00000000-0004-0000-0000-00004F000000}"/>
    <hyperlink ref="B251" location="'Fresh Quality'!D649" display="'Fresh Quality'!D649" xr:uid="{00000000-0004-0000-0000-000050000000}"/>
    <hyperlink ref="B242" location="'Fresh Quality'!D898" display="'Fresh Quality'!D898" xr:uid="{00000000-0004-0000-0000-000051000000}"/>
    <hyperlink ref="B243" location="'Fresh Quality'!D901" display="'Fresh Quality'!D901" xr:uid="{00000000-0004-0000-0000-000052000000}"/>
    <hyperlink ref="B244" location="'Fresh Quality'!D904" display="'Fresh Quality'!D904" xr:uid="{00000000-0004-0000-0000-000053000000}"/>
    <hyperlink ref="B261" location="'Fresh Quality'!D907" display="'Fresh Quality'!D907" xr:uid="{00000000-0004-0000-0000-000054000000}"/>
    <hyperlink ref="B262" location="'Fresh Quality'!D910" display="'Fresh Quality'!D910" xr:uid="{00000000-0004-0000-0000-000055000000}"/>
    <hyperlink ref="B263" location="'Fresh Quality'!D913" display="'Fresh Quality'!D913" xr:uid="{00000000-0004-0000-0000-000056000000}"/>
    <hyperlink ref="B159" location="'Fresh Quality'!D889" display="'Fresh Quality'!D889" xr:uid="{00000000-0004-0000-0000-000057000000}"/>
    <hyperlink ref="B160" location="'Fresh Quality'!D892" display="'Fresh Quality'!D892" xr:uid="{00000000-0004-0000-0000-000058000000}"/>
    <hyperlink ref="B161" location="'Fresh Quality'!D895" display="'Fresh Quality'!D895" xr:uid="{00000000-0004-0000-0000-000059000000}"/>
    <hyperlink ref="B18" location="'Fresh Quality'!D916" display="'Fresh Quality'!D916" xr:uid="{00000000-0004-0000-0000-00005A000000}"/>
    <hyperlink ref="B19" location="'Fresh Quality'!D919" display="'Fresh Quality'!D919" xr:uid="{00000000-0004-0000-0000-00005B000000}"/>
    <hyperlink ref="B20" location="'Fresh Quality'!D922" display="'Fresh Quality'!D922" xr:uid="{00000000-0004-0000-0000-00005C000000}"/>
    <hyperlink ref="B21" location="'Fresh Quality'!D925" display="'Fresh Quality'!D925" xr:uid="{00000000-0004-0000-0000-00005D000000}"/>
    <hyperlink ref="B22" location="'Fresh Quality'!D928" display="'Fresh Quality'!D928" xr:uid="{00000000-0004-0000-0000-00005E000000}"/>
    <hyperlink ref="B23" location="'Fresh Quality'!D931" display="'Fresh Quality'!D931" xr:uid="{00000000-0004-0000-0000-00005F000000}"/>
    <hyperlink ref="B24" location="'Fresh Quality'!D934" display="'Fresh Quality'!D934" xr:uid="{00000000-0004-0000-0000-000060000000}"/>
    <hyperlink ref="B25" location="'Fresh Quality'!D937" display="'Fresh Quality'!D937" xr:uid="{00000000-0004-0000-0000-000061000000}"/>
    <hyperlink ref="B79" location="'Fresh Quality'!D940" display="'Fresh Quality'!D940" xr:uid="{00000000-0004-0000-0000-000062000000}"/>
    <hyperlink ref="B80" location="'Fresh Quality'!D943" display="'Fresh Quality'!D943" xr:uid="{00000000-0004-0000-0000-000063000000}"/>
    <hyperlink ref="B81" location="'Fresh Quality'!D946" display="'Fresh Quality'!D946" xr:uid="{00000000-0004-0000-0000-000064000000}"/>
    <hyperlink ref="B82" location="'Fresh Quality'!D949" display="'Fresh Quality'!D949" xr:uid="{00000000-0004-0000-0000-000065000000}"/>
    <hyperlink ref="B83" location="'Fresh Quality'!D952" display="'Fresh Quality'!D952" xr:uid="{00000000-0004-0000-0000-000066000000}"/>
    <hyperlink ref="B84" location="'Fresh Quality'!D955" display="'Fresh Quality'!D955" xr:uid="{00000000-0004-0000-0000-000067000000}"/>
    <hyperlink ref="B85" location="'Fresh Quality'!D958" display="'Fresh Quality'!D958" xr:uid="{00000000-0004-0000-0000-000068000000}"/>
    <hyperlink ref="B86" location="'Fresh Quality'!D961" display="'Fresh Quality'!D961" xr:uid="{00000000-0004-0000-0000-000069000000}"/>
    <hyperlink ref="B87" location="'Fresh Quality'!D964" display="'Fresh Quality'!D964" xr:uid="{00000000-0004-0000-0000-00006A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3:K28"/>
  <sheetViews>
    <sheetView workbookViewId="0">
      <selection activeCell="H22" sqref="H22"/>
    </sheetView>
  </sheetViews>
  <sheetFormatPr defaultRowHeight="15" x14ac:dyDescent="0.25"/>
  <cols>
    <col min="2" max="2" width="24.28515625" bestFit="1" customWidth="1"/>
    <col min="3" max="5" width="24.7109375" customWidth="1"/>
    <col min="9" max="11" width="22.28515625" customWidth="1"/>
  </cols>
  <sheetData>
    <row r="3" spans="2:11" x14ac:dyDescent="0.25">
      <c r="B3" s="114" t="s">
        <v>447</v>
      </c>
      <c r="C3" s="114"/>
      <c r="D3" s="114"/>
      <c r="E3" s="114"/>
      <c r="I3" s="115" t="s">
        <v>448</v>
      </c>
      <c r="J3" s="115"/>
      <c r="K3" s="115"/>
    </row>
    <row r="4" spans="2:11" ht="60" x14ac:dyDescent="0.25">
      <c r="B4" s="22" t="s">
        <v>449</v>
      </c>
      <c r="C4" s="21" t="s">
        <v>450</v>
      </c>
      <c r="D4" s="21" t="s">
        <v>451</v>
      </c>
      <c r="E4" s="21" t="s">
        <v>452</v>
      </c>
      <c r="I4" s="33" t="s">
        <v>30</v>
      </c>
      <c r="J4" s="34" t="s">
        <v>453</v>
      </c>
      <c r="K4" s="34" t="s">
        <v>454</v>
      </c>
    </row>
    <row r="5" spans="2:11" x14ac:dyDescent="0.25">
      <c r="B5" s="24"/>
      <c r="C5" s="26" t="s">
        <v>185</v>
      </c>
      <c r="D5" s="26">
        <v>1</v>
      </c>
      <c r="E5" s="25" t="s">
        <v>455</v>
      </c>
      <c r="I5" s="27" t="s">
        <v>456</v>
      </c>
      <c r="J5" s="25">
        <v>2</v>
      </c>
      <c r="K5" s="25">
        <v>1</v>
      </c>
    </row>
    <row r="6" spans="2:11" x14ac:dyDescent="0.25">
      <c r="B6" s="24"/>
      <c r="C6" s="26" t="s">
        <v>149</v>
      </c>
      <c r="D6" s="26">
        <v>1</v>
      </c>
      <c r="E6" s="25" t="s">
        <v>455</v>
      </c>
      <c r="I6" s="27" t="s">
        <v>457</v>
      </c>
      <c r="J6" s="25">
        <v>3.5</v>
      </c>
      <c r="K6" s="25">
        <v>2</v>
      </c>
    </row>
    <row r="7" spans="2:11" x14ac:dyDescent="0.25">
      <c r="B7" s="24"/>
      <c r="C7" s="26" t="s">
        <v>458</v>
      </c>
      <c r="D7" s="26">
        <v>1</v>
      </c>
      <c r="E7" s="25" t="s">
        <v>455</v>
      </c>
      <c r="I7" s="27" t="s">
        <v>459</v>
      </c>
      <c r="J7" s="25">
        <v>6</v>
      </c>
      <c r="K7" s="25">
        <v>2</v>
      </c>
    </row>
    <row r="8" spans="2:11" x14ac:dyDescent="0.25">
      <c r="B8" s="24"/>
      <c r="C8" s="26" t="s">
        <v>103</v>
      </c>
      <c r="D8" s="26">
        <v>1</v>
      </c>
      <c r="E8" s="25" t="s">
        <v>455</v>
      </c>
      <c r="I8" s="27"/>
      <c r="J8" s="25"/>
      <c r="K8" s="25"/>
    </row>
    <row r="9" spans="2:11" x14ac:dyDescent="0.25">
      <c r="B9" s="24"/>
      <c r="C9" s="26" t="s">
        <v>128</v>
      </c>
      <c r="D9" s="26">
        <v>1</v>
      </c>
      <c r="E9" s="25" t="s">
        <v>455</v>
      </c>
      <c r="I9" s="27" t="s">
        <v>460</v>
      </c>
      <c r="J9" s="25">
        <v>3</v>
      </c>
      <c r="K9" s="25" t="s">
        <v>293</v>
      </c>
    </row>
    <row r="10" spans="2:11" x14ac:dyDescent="0.25">
      <c r="B10" s="24"/>
      <c r="C10" s="26" t="s">
        <v>461</v>
      </c>
      <c r="D10" s="26">
        <v>1</v>
      </c>
      <c r="E10" s="25" t="s">
        <v>455</v>
      </c>
      <c r="I10" s="27" t="s">
        <v>462</v>
      </c>
      <c r="J10" s="25">
        <v>4.5</v>
      </c>
      <c r="K10" s="25" t="s">
        <v>293</v>
      </c>
    </row>
    <row r="11" spans="2:11" x14ac:dyDescent="0.25">
      <c r="B11" s="24"/>
      <c r="C11" s="26" t="s">
        <v>131</v>
      </c>
      <c r="D11" s="26">
        <v>2.5</v>
      </c>
      <c r="E11" s="25" t="s">
        <v>455</v>
      </c>
      <c r="I11" s="27"/>
      <c r="J11" s="25"/>
      <c r="K11" s="25"/>
    </row>
    <row r="12" spans="2:11" x14ac:dyDescent="0.25">
      <c r="B12" s="24"/>
      <c r="C12" s="26" t="s">
        <v>286</v>
      </c>
      <c r="D12" s="26">
        <v>2.5</v>
      </c>
      <c r="E12" s="25" t="s">
        <v>455</v>
      </c>
      <c r="I12" s="27" t="s">
        <v>463</v>
      </c>
      <c r="J12" s="25">
        <v>7</v>
      </c>
      <c r="K12" s="25">
        <v>4</v>
      </c>
    </row>
    <row r="13" spans="2:11" x14ac:dyDescent="0.25">
      <c r="B13" s="24"/>
      <c r="C13" s="26" t="s">
        <v>314</v>
      </c>
      <c r="D13" s="26">
        <v>2.5</v>
      </c>
      <c r="E13" s="25" t="s">
        <v>455</v>
      </c>
    </row>
    <row r="14" spans="2:11" x14ac:dyDescent="0.25">
      <c r="B14" s="24"/>
      <c r="C14" s="26" t="s">
        <v>464</v>
      </c>
      <c r="D14" s="26">
        <v>2.5</v>
      </c>
      <c r="E14" s="25" t="s">
        <v>455</v>
      </c>
    </row>
    <row r="15" spans="2:11" x14ac:dyDescent="0.25">
      <c r="B15" s="24"/>
      <c r="C15" s="26" t="s">
        <v>352</v>
      </c>
      <c r="D15" s="26">
        <v>2.5</v>
      </c>
      <c r="E15" s="25" t="s">
        <v>455</v>
      </c>
    </row>
    <row r="16" spans="2:11" x14ac:dyDescent="0.25">
      <c r="B16" s="24"/>
      <c r="C16" s="26" t="s">
        <v>70</v>
      </c>
      <c r="D16" s="26">
        <v>5</v>
      </c>
      <c r="E16" s="25" t="s">
        <v>455</v>
      </c>
    </row>
    <row r="17" spans="2:5" x14ac:dyDescent="0.25">
      <c r="B17" s="24"/>
      <c r="C17" s="26" t="s">
        <v>282</v>
      </c>
      <c r="D17" s="26">
        <v>1</v>
      </c>
      <c r="E17" s="25" t="s">
        <v>455</v>
      </c>
    </row>
    <row r="18" spans="2:5" x14ac:dyDescent="0.25">
      <c r="B18" s="24"/>
      <c r="C18" s="26" t="s">
        <v>284</v>
      </c>
      <c r="D18" s="26">
        <v>1</v>
      </c>
      <c r="E18" s="25" t="s">
        <v>455</v>
      </c>
    </row>
    <row r="19" spans="2:5" x14ac:dyDescent="0.25">
      <c r="B19" s="24"/>
      <c r="C19" s="26" t="s">
        <v>146</v>
      </c>
      <c r="D19" s="26">
        <v>5</v>
      </c>
      <c r="E19" s="25" t="s">
        <v>455</v>
      </c>
    </row>
    <row r="20" spans="2:5" x14ac:dyDescent="0.25">
      <c r="B20" s="24"/>
      <c r="C20" s="26" t="s">
        <v>118</v>
      </c>
      <c r="D20" s="26">
        <v>5</v>
      </c>
      <c r="E20" s="25" t="s">
        <v>455</v>
      </c>
    </row>
    <row r="21" spans="2:5" x14ac:dyDescent="0.25">
      <c r="B21" s="24"/>
      <c r="C21" s="26" t="s">
        <v>149</v>
      </c>
      <c r="D21" s="26">
        <v>1</v>
      </c>
      <c r="E21" s="25" t="s">
        <v>455</v>
      </c>
    </row>
    <row r="22" spans="2:5" x14ac:dyDescent="0.25">
      <c r="B22" s="24"/>
      <c r="C22" s="26" t="s">
        <v>405</v>
      </c>
      <c r="D22" s="26">
        <v>1</v>
      </c>
      <c r="E22" s="25" t="s">
        <v>455</v>
      </c>
    </row>
    <row r="23" spans="2:5" x14ac:dyDescent="0.25">
      <c r="B23" s="24"/>
      <c r="C23" s="26" t="s">
        <v>146</v>
      </c>
      <c r="D23" s="26">
        <v>5</v>
      </c>
      <c r="E23" s="25" t="s">
        <v>455</v>
      </c>
    </row>
    <row r="24" spans="2:5" x14ac:dyDescent="0.25">
      <c r="B24" s="24"/>
      <c r="C24" s="26" t="s">
        <v>286</v>
      </c>
      <c r="D24" s="26">
        <v>2.5</v>
      </c>
      <c r="E24" s="25" t="s">
        <v>455</v>
      </c>
    </row>
    <row r="25" spans="2:5" x14ac:dyDescent="0.25">
      <c r="B25" s="24"/>
      <c r="C25" s="24"/>
      <c r="D25" s="24"/>
      <c r="E25" s="27"/>
    </row>
    <row r="26" spans="2:5" x14ac:dyDescent="0.25">
      <c r="B26" s="116" t="s">
        <v>465</v>
      </c>
      <c r="C26" s="28" t="s">
        <v>466</v>
      </c>
      <c r="D26" s="28" t="s">
        <v>467</v>
      </c>
      <c r="E26" s="29" t="s">
        <v>468</v>
      </c>
    </row>
    <row r="27" spans="2:5" x14ac:dyDescent="0.25">
      <c r="B27" s="116"/>
      <c r="C27" s="30" t="s">
        <v>72</v>
      </c>
      <c r="D27" s="26">
        <v>1</v>
      </c>
      <c r="E27" s="25" t="s">
        <v>72</v>
      </c>
    </row>
    <row r="28" spans="2:5" x14ac:dyDescent="0.25">
      <c r="B28" s="116"/>
      <c r="C28" s="30" t="s">
        <v>120</v>
      </c>
      <c r="D28" s="26">
        <v>2</v>
      </c>
      <c r="E28" s="25" t="s">
        <v>72</v>
      </c>
    </row>
  </sheetData>
  <mergeCells count="3">
    <mergeCell ref="B3:E3"/>
    <mergeCell ref="I3:K3"/>
    <mergeCell ref="B26:B28"/>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E0CE4425B35D24EBCF2DD8B134666A9" ma:contentTypeVersion="7" ma:contentTypeDescription="Create a new document." ma:contentTypeScope="" ma:versionID="5081edc0e23586c8209cab0318aab2f8">
  <xsd:schema xmlns:xsd="http://www.w3.org/2001/XMLSchema" xmlns:xs="http://www.w3.org/2001/XMLSchema" xmlns:p="http://schemas.microsoft.com/office/2006/metadata/properties" xmlns:ns2="7abe1c14-588c-4f1b-baca-8d9bfb7262b1" targetNamespace="http://schemas.microsoft.com/office/2006/metadata/properties" ma:root="true" ma:fieldsID="2ebbb9a4c15a67c42b27abeb2ccaa078" ns2:_="">
    <xsd:import namespace="7abe1c14-588c-4f1b-baca-8d9bfb7262b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Update" minOccurs="0"/>
                <xsd:element ref="ns2:Next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abe1c14-588c-4f1b-baca-8d9bfb7262b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Update" ma:index="12" nillable="true" ma:displayName="Document Updates" ma:description="Provide an update of the last changes made to the document" ma:format="Dropdown" ma:internalName="Update">
      <xsd:simpleType>
        <xsd:restriction base="dms:Note">
          <xsd:maxLength value="255"/>
        </xsd:restriction>
      </xsd:simpleType>
    </xsd:element>
    <xsd:element name="NextAction" ma:index="13" nillable="true" ma:displayName="Next Action" ma:description="Please selection the next action to take place." ma:format="Dropdown" ma:internalName="NextAction">
      <xsd:simpleType>
        <xsd:restriction base="dms:Choice">
          <xsd:enumeration value="For PCG review"/>
          <xsd:enumeration value="For WQPSC review"/>
          <xsd:enumeration value="For Editor review"/>
          <xsd:enumeration value="To consult with author"/>
          <xsd:enumeration value="Other issues"/>
          <xsd:enumeration value="For  Technical Manager review"/>
          <xsd:enumeration value="For ANZG Websit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extAction xmlns="7abe1c14-588c-4f1b-baca-8d9bfb7262b1" xsi:nil="true"/>
    <Update xmlns="7abe1c14-588c-4f1b-baca-8d9bfb7262b1" xsi:nil="true"/>
  </documentManagement>
</p:properties>
</file>

<file path=customXml/itemProps1.xml><?xml version="1.0" encoding="utf-8"?>
<ds:datastoreItem xmlns:ds="http://schemas.openxmlformats.org/officeDocument/2006/customXml" ds:itemID="{2C8E56D1-8932-4E70-A7D1-1307EABA48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abe1c14-588c-4f1b-baca-8d9bfb7262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4BD8119-F899-4F39-BBA4-99A5E747D2F5}">
  <ds:schemaRefs>
    <ds:schemaRef ds:uri="http://schemas.microsoft.com/sharepoint/v3/contenttype/forms"/>
  </ds:schemaRefs>
</ds:datastoreItem>
</file>

<file path=customXml/itemProps3.xml><?xml version="1.0" encoding="utf-8"?>
<ds:datastoreItem xmlns:ds="http://schemas.openxmlformats.org/officeDocument/2006/customXml" ds:itemID="{40FCEC2B-C05F-4560-B2CD-7B6C5176DD4F}">
  <ds:schemaRefs>
    <ds:schemaRef ds:uri="http://schemas.microsoft.com/office/infopath/2007/PartnerControls"/>
    <ds:schemaRef ds:uri="http://purl.org/dc/elements/1.1/"/>
    <ds:schemaRef ds:uri="http://schemas.microsoft.com/office/2006/metadata/properties"/>
    <ds:schemaRef ds:uri="7abe1c14-588c-4f1b-baca-8d9bfb7262b1"/>
    <ds:schemaRef ds:uri="http://purl.org/dc/terms/"/>
    <ds:schemaRef ds:uri="http://schemas.microsoft.com/office/2006/documentManagement/types"/>
    <ds:schemaRef ds:uri="http://purl.org/dc/dcmitype/"/>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GV</vt:lpstr>
      <vt:lpstr>Tables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Glyphosate in freshwater</dc:title>
  <dc:subject/>
  <dc:creator>Department of Agriculture, Water and the Environment</dc:creator>
  <cp:keywords/>
  <dc:description/>
  <cp:lastModifiedBy>_</cp:lastModifiedBy>
  <cp:revision/>
  <dcterms:created xsi:type="dcterms:W3CDTF">2015-04-23T00:03:59Z</dcterms:created>
  <dcterms:modified xsi:type="dcterms:W3CDTF">2021-06-30T04:24:59Z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0x0101004E0CE4425B35D24EBCF2DD8B134666A9</vt:lpwstr>
  </property>
</Properties>
</file>