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cceew2.sharepoint.com/sites/DCCEEW-DSaD/Shared Documents/Web Pubs/Water quality/"/>
    </mc:Choice>
  </mc:AlternateContent>
  <xr:revisionPtr revIDLastSave="25" documentId="13_ncr:1_{30459A4A-F0E2-9849-BB3B-F264BD326F31}" xr6:coauthVersionLast="47" xr6:coauthVersionMax="47" xr10:uidLastSave="{91DB74E0-4A9B-4233-9707-9EF327A24015}"/>
  <bookViews>
    <workbookView xWindow="-120" yWindow="-120" windowWidth="29040" windowHeight="15720" xr2:uid="{00000000-000D-0000-FFFF-FFFF00000000}"/>
  </bookViews>
  <sheets>
    <sheet name="GV" sheetId="1" r:id="rId1"/>
    <sheet name="Tables" sheetId="4" r:id="rId2"/>
  </sheets>
  <definedNames>
    <definedName name="_xlnm._FilterDatabase" localSheetId="0" hidden="1">GV!$A$3:$AJ$250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40" i="1" l="1"/>
  <c r="AB140" i="1" s="1"/>
  <c r="AD140" i="1"/>
  <c r="AE140" i="1" s="1"/>
  <c r="AG140" i="1"/>
  <c r="AH140" i="1" s="1"/>
  <c r="AL140" i="1"/>
  <c r="BH140" i="1" s="1"/>
  <c r="AM140" i="1"/>
  <c r="AN140" i="1"/>
  <c r="AT140" i="1"/>
  <c r="AV140" i="1"/>
  <c r="BF140" i="1"/>
  <c r="BG140" i="1"/>
  <c r="BI140" i="1"/>
  <c r="BJ140" i="1"/>
  <c r="BK140" i="1"/>
  <c r="AV79" i="1"/>
  <c r="AT79" i="1"/>
  <c r="AV66" i="1"/>
  <c r="AT66" i="1"/>
  <c r="AV120" i="1"/>
  <c r="AT120" i="1"/>
  <c r="AN120" i="1"/>
  <c r="AM120" i="1"/>
  <c r="AL120" i="1"/>
  <c r="AG120" i="1"/>
  <c r="AH120" i="1" s="1"/>
  <c r="AD120" i="1"/>
  <c r="AE120" i="1" s="1"/>
  <c r="AA120" i="1"/>
  <c r="AB120" i="1" s="1"/>
  <c r="Y99" i="1"/>
  <c r="Z99" i="1" s="1"/>
  <c r="BK81" i="1"/>
  <c r="BJ81" i="1"/>
  <c r="BI81" i="1"/>
  <c r="BG81" i="1"/>
  <c r="BF81" i="1"/>
  <c r="AV82" i="1"/>
  <c r="AT82" i="1"/>
  <c r="AV81" i="1"/>
  <c r="AT81" i="1"/>
  <c r="AV84" i="1"/>
  <c r="AT84" i="1"/>
  <c r="AP140" i="1" l="1"/>
  <c r="BL140" i="1" s="1"/>
  <c r="AF140" i="1"/>
  <c r="AI140" i="1" s="1"/>
  <c r="AY140" i="1" s="1"/>
  <c r="AZ140" i="1" s="1"/>
  <c r="BA140" i="1" s="1"/>
  <c r="BB140" i="1" s="1"/>
  <c r="BM140" i="1" s="1"/>
  <c r="AP120" i="1"/>
  <c r="AF120" i="1"/>
  <c r="AI120" i="1" s="1"/>
  <c r="AY120" i="1" s="1"/>
  <c r="AA8" i="1"/>
  <c r="AB8" i="1" s="1"/>
  <c r="AA7" i="1"/>
  <c r="AB7" i="1" s="1"/>
  <c r="AA6" i="1"/>
  <c r="AB6" i="1" s="1"/>
  <c r="BK6" i="1"/>
  <c r="BJ6" i="1"/>
  <c r="BI6" i="1"/>
  <c r="BG6" i="1"/>
  <c r="BF6" i="1"/>
  <c r="AV8" i="1"/>
  <c r="AT8" i="1"/>
  <c r="AN8" i="1"/>
  <c r="AM8" i="1"/>
  <c r="AL8" i="1"/>
  <c r="AV7" i="1"/>
  <c r="AT7" i="1"/>
  <c r="AN7" i="1"/>
  <c r="AM7" i="1"/>
  <c r="AL7" i="1"/>
  <c r="AV6" i="1"/>
  <c r="AT6" i="1"/>
  <c r="AN6" i="1"/>
  <c r="AM6" i="1"/>
  <c r="AL6" i="1"/>
  <c r="BH6" i="1" s="1"/>
  <c r="AG8" i="1"/>
  <c r="AH8" i="1" s="1"/>
  <c r="AD8" i="1"/>
  <c r="AE8" i="1" s="1"/>
  <c r="AG7" i="1"/>
  <c r="AH7" i="1" s="1"/>
  <c r="AD7" i="1"/>
  <c r="AE7" i="1" s="1"/>
  <c r="AG6" i="1"/>
  <c r="AH6" i="1" s="1"/>
  <c r="AD6" i="1"/>
  <c r="AE6" i="1" s="1"/>
  <c r="AP7" i="1" l="1"/>
  <c r="AF8" i="1"/>
  <c r="AI8" i="1" s="1"/>
  <c r="AF7" i="1"/>
  <c r="AI7" i="1" s="1"/>
  <c r="AY7" i="1" s="1"/>
  <c r="AF6" i="1"/>
  <c r="AI6" i="1" s="1"/>
  <c r="AY6" i="1" s="1"/>
  <c r="AP6" i="1"/>
  <c r="AP8" i="1"/>
  <c r="AZ6" i="1" l="1"/>
  <c r="BA6" i="1" s="1"/>
  <c r="BB6" i="1" s="1"/>
  <c r="BM6" i="1" s="1"/>
  <c r="BL6" i="1"/>
  <c r="AQ6" i="1"/>
  <c r="AQ8" i="1"/>
  <c r="AQ7" i="1"/>
  <c r="AG166" i="1" l="1"/>
  <c r="AG165" i="1"/>
  <c r="AV240" i="1" l="1"/>
  <c r="AT240" i="1"/>
  <c r="AN240" i="1"/>
  <c r="AM240" i="1"/>
  <c r="AL240" i="1"/>
  <c r="AG240" i="1"/>
  <c r="AH240" i="1" s="1"/>
  <c r="AD240" i="1"/>
  <c r="AE240" i="1" s="1"/>
  <c r="AA240" i="1"/>
  <c r="AB240" i="1" s="1"/>
  <c r="AA241" i="1"/>
  <c r="AB241" i="1" s="1"/>
  <c r="AD241" i="1"/>
  <c r="AE241" i="1" s="1"/>
  <c r="AG241" i="1"/>
  <c r="AH241" i="1" s="1"/>
  <c r="AL241" i="1"/>
  <c r="AM241" i="1"/>
  <c r="AN241" i="1"/>
  <c r="AT241" i="1"/>
  <c r="AV241" i="1"/>
  <c r="AF240" i="1" l="1"/>
  <c r="AI240" i="1" s="1"/>
  <c r="AY240" i="1" s="1"/>
  <c r="AF241" i="1"/>
  <c r="AI241" i="1" s="1"/>
  <c r="AY241" i="1" s="1"/>
  <c r="AP240" i="1"/>
  <c r="AP241" i="1"/>
  <c r="BK102" i="1"/>
  <c r="BJ102" i="1"/>
  <c r="BI102" i="1"/>
  <c r="BG102" i="1"/>
  <c r="BF102" i="1"/>
  <c r="AV102" i="1"/>
  <c r="AT102" i="1"/>
  <c r="AN102" i="1"/>
  <c r="AM102" i="1"/>
  <c r="AL102" i="1"/>
  <c r="BH102" i="1" s="1"/>
  <c r="AG102" i="1"/>
  <c r="AH102" i="1" s="1"/>
  <c r="AD102" i="1"/>
  <c r="AE102" i="1" s="1"/>
  <c r="AA102" i="1"/>
  <c r="AB102" i="1" s="1"/>
  <c r="AF102" i="1" l="1"/>
  <c r="AI102" i="1" s="1"/>
  <c r="AY102" i="1" s="1"/>
  <c r="AZ102" i="1" s="1"/>
  <c r="BA102" i="1" s="1"/>
  <c r="BB102" i="1" s="1"/>
  <c r="BM102" i="1" s="1"/>
  <c r="AP102" i="1"/>
  <c r="AQ102" i="1" s="1"/>
  <c r="BL102" i="1" l="1"/>
  <c r="BK234" i="1" l="1"/>
  <c r="BJ234" i="1"/>
  <c r="BI234" i="1"/>
  <c r="BG234" i="1"/>
  <c r="BF234" i="1"/>
  <c r="AV234" i="1"/>
  <c r="AT234" i="1"/>
  <c r="BK206" i="1"/>
  <c r="BJ206" i="1"/>
  <c r="BI206" i="1"/>
  <c r="BG206" i="1"/>
  <c r="BF206" i="1"/>
  <c r="BK108" i="1"/>
  <c r="BJ108" i="1"/>
  <c r="BI108" i="1"/>
  <c r="BG108" i="1"/>
  <c r="BF108" i="1"/>
  <c r="AV108" i="1"/>
  <c r="AT108" i="1"/>
  <c r="BK165" i="1"/>
  <c r="BJ165" i="1"/>
  <c r="BI165" i="1"/>
  <c r="BG165" i="1"/>
  <c r="BF165" i="1"/>
  <c r="AV149" i="1" l="1"/>
  <c r="BF173" i="1" l="1"/>
  <c r="BG173" i="1"/>
  <c r="BI173" i="1"/>
  <c r="BJ173" i="1"/>
  <c r="BK173" i="1"/>
  <c r="BF168" i="1"/>
  <c r="BG168" i="1"/>
  <c r="BI168" i="1"/>
  <c r="BJ168" i="1"/>
  <c r="BK168" i="1"/>
  <c r="BF137" i="1"/>
  <c r="BG137" i="1"/>
  <c r="BI137" i="1"/>
  <c r="BJ137" i="1"/>
  <c r="BK137" i="1"/>
  <c r="BF123" i="1"/>
  <c r="BG123" i="1"/>
  <c r="BI123" i="1"/>
  <c r="BJ123" i="1"/>
  <c r="BK123" i="1"/>
  <c r="BF180" i="1"/>
  <c r="BG180" i="1"/>
  <c r="BI180" i="1"/>
  <c r="BJ180" i="1"/>
  <c r="BK180" i="1"/>
  <c r="AT180" i="1"/>
  <c r="AV180" i="1"/>
  <c r="AT181" i="1"/>
  <c r="AV181" i="1"/>
  <c r="AT182" i="1"/>
  <c r="AV182" i="1"/>
  <c r="AT173" i="1"/>
  <c r="AV173" i="1"/>
  <c r="AT175" i="1"/>
  <c r="AV175" i="1"/>
  <c r="AT177" i="1"/>
  <c r="AV177" i="1"/>
  <c r="AT168" i="1"/>
  <c r="AV168" i="1"/>
  <c r="AT165" i="1"/>
  <c r="AV165" i="1"/>
  <c r="AT136" i="1"/>
  <c r="AV136" i="1"/>
  <c r="AD51" i="1" l="1"/>
  <c r="AE51" i="1" s="1"/>
  <c r="AG51" i="1"/>
  <c r="AH51" i="1" s="1"/>
  <c r="AD50" i="1"/>
  <c r="AE50" i="1" s="1"/>
  <c r="AG50" i="1"/>
  <c r="AH50" i="1" s="1"/>
  <c r="AD49" i="1"/>
  <c r="AE49" i="1" s="1"/>
  <c r="AG49" i="1"/>
  <c r="AH49" i="1" s="1"/>
  <c r="AD48" i="1"/>
  <c r="AE48" i="1" s="1"/>
  <c r="AG48" i="1"/>
  <c r="AH48" i="1" s="1"/>
  <c r="AD47" i="1"/>
  <c r="AE47" i="1" s="1"/>
  <c r="AG47" i="1"/>
  <c r="AH47" i="1" s="1"/>
  <c r="AD46" i="1"/>
  <c r="AE46" i="1" s="1"/>
  <c r="AG46" i="1"/>
  <c r="AH46" i="1" s="1"/>
  <c r="AD45" i="1"/>
  <c r="AE45" i="1" s="1"/>
  <c r="AG45" i="1"/>
  <c r="AH45" i="1" s="1"/>
  <c r="AD44" i="1"/>
  <c r="AE44" i="1" s="1"/>
  <c r="AG44" i="1"/>
  <c r="AH44" i="1" s="1"/>
  <c r="AD43" i="1"/>
  <c r="AE43" i="1" s="1"/>
  <c r="AG43" i="1"/>
  <c r="AH43" i="1" s="1"/>
  <c r="AD42" i="1"/>
  <c r="AE42" i="1" s="1"/>
  <c r="AG42" i="1"/>
  <c r="AH42" i="1" s="1"/>
  <c r="AD41" i="1"/>
  <c r="AE41" i="1" s="1"/>
  <c r="AG41" i="1"/>
  <c r="AH41" i="1" s="1"/>
  <c r="AD40" i="1"/>
  <c r="AE40" i="1" s="1"/>
  <c r="AG40" i="1"/>
  <c r="AH40" i="1" s="1"/>
  <c r="AD39" i="1"/>
  <c r="AE39" i="1" s="1"/>
  <c r="AG39" i="1"/>
  <c r="AH39" i="1" s="1"/>
  <c r="AN49" i="1"/>
  <c r="AN46" i="1"/>
  <c r="AN39" i="1"/>
  <c r="AA50" i="1"/>
  <c r="AB50" i="1" s="1"/>
  <c r="AA49" i="1"/>
  <c r="AB49" i="1" s="1"/>
  <c r="AA48" i="1"/>
  <c r="AB48" i="1" s="1"/>
  <c r="AA47" i="1"/>
  <c r="AB47" i="1" s="1"/>
  <c r="AA46" i="1"/>
  <c r="AB46" i="1" s="1"/>
  <c r="AA45" i="1"/>
  <c r="AB45" i="1" s="1"/>
  <c r="AA44" i="1"/>
  <c r="AB44" i="1" s="1"/>
  <c r="AA43" i="1"/>
  <c r="AB43" i="1" s="1"/>
  <c r="AA42" i="1"/>
  <c r="AB42" i="1" s="1"/>
  <c r="AA41" i="1"/>
  <c r="AB41" i="1" s="1"/>
  <c r="AA40" i="1"/>
  <c r="AB40" i="1" s="1"/>
  <c r="AA39" i="1"/>
  <c r="AB39" i="1" s="1"/>
  <c r="AB4" i="1"/>
  <c r="AV137" i="1"/>
  <c r="AT137" i="1"/>
  <c r="BK211" i="1"/>
  <c r="BJ211" i="1"/>
  <c r="BI211" i="1"/>
  <c r="BG211" i="1"/>
  <c r="BF211" i="1"/>
  <c r="AV213" i="1"/>
  <c r="AT213" i="1"/>
  <c r="AV212" i="1"/>
  <c r="AT212" i="1"/>
  <c r="AV211" i="1"/>
  <c r="AT211" i="1"/>
  <c r="AB104" i="1"/>
  <c r="BK248" i="1"/>
  <c r="BJ248" i="1"/>
  <c r="BI248" i="1"/>
  <c r="BG248" i="1"/>
  <c r="BF248" i="1"/>
  <c r="BK246" i="1"/>
  <c r="BJ246" i="1"/>
  <c r="BI246" i="1"/>
  <c r="BG246" i="1"/>
  <c r="BF246" i="1"/>
  <c r="BK239" i="1"/>
  <c r="BJ239" i="1"/>
  <c r="BI239" i="1"/>
  <c r="BG239" i="1"/>
  <c r="BF239" i="1"/>
  <c r="BK236" i="1"/>
  <c r="BJ236" i="1"/>
  <c r="BI236" i="1"/>
  <c r="BG236" i="1"/>
  <c r="BF236" i="1"/>
  <c r="BK230" i="1"/>
  <c r="BJ230" i="1"/>
  <c r="BI230" i="1"/>
  <c r="BG230" i="1"/>
  <c r="BF230" i="1"/>
  <c r="BK228" i="1"/>
  <c r="BJ228" i="1"/>
  <c r="BI228" i="1"/>
  <c r="BG228" i="1"/>
  <c r="BF228" i="1"/>
  <c r="BK223" i="1"/>
  <c r="BJ223" i="1"/>
  <c r="BI223" i="1"/>
  <c r="BG223" i="1"/>
  <c r="BF223" i="1"/>
  <c r="BK220" i="1"/>
  <c r="BJ220" i="1"/>
  <c r="BI220" i="1"/>
  <c r="BG220" i="1"/>
  <c r="BF220" i="1"/>
  <c r="BK199" i="1"/>
  <c r="BJ199" i="1"/>
  <c r="BI199" i="1"/>
  <c r="BG199" i="1"/>
  <c r="BF199" i="1"/>
  <c r="BK187" i="1"/>
  <c r="BJ187" i="1"/>
  <c r="BI187" i="1"/>
  <c r="BG187" i="1"/>
  <c r="BF187" i="1"/>
  <c r="BK184" i="1"/>
  <c r="BJ184" i="1"/>
  <c r="BI184" i="1"/>
  <c r="BG184" i="1"/>
  <c r="BF184" i="1"/>
  <c r="BK162" i="1"/>
  <c r="BJ162" i="1"/>
  <c r="BI162" i="1"/>
  <c r="BG162" i="1"/>
  <c r="BF162" i="1"/>
  <c r="BK149" i="1"/>
  <c r="BJ149" i="1"/>
  <c r="BI149" i="1"/>
  <c r="BG149" i="1"/>
  <c r="BF149" i="1"/>
  <c r="BK146" i="1"/>
  <c r="BJ146" i="1"/>
  <c r="BI146" i="1"/>
  <c r="BG146" i="1"/>
  <c r="BF146" i="1"/>
  <c r="BK130" i="1"/>
  <c r="BJ130" i="1"/>
  <c r="BI130" i="1"/>
  <c r="BG130" i="1"/>
  <c r="BF130" i="1"/>
  <c r="BK113" i="1"/>
  <c r="BJ113" i="1"/>
  <c r="BI113" i="1"/>
  <c r="BG113" i="1"/>
  <c r="BF113" i="1"/>
  <c r="BK110" i="1"/>
  <c r="BJ110" i="1"/>
  <c r="BI110" i="1"/>
  <c r="BG110" i="1"/>
  <c r="BF110" i="1"/>
  <c r="BK106" i="1"/>
  <c r="BJ106" i="1"/>
  <c r="BI106" i="1"/>
  <c r="BG106" i="1"/>
  <c r="BF106" i="1"/>
  <c r="BK104" i="1"/>
  <c r="BJ104" i="1"/>
  <c r="BI104" i="1"/>
  <c r="BG104" i="1"/>
  <c r="BF104" i="1"/>
  <c r="BK100" i="1"/>
  <c r="BJ100" i="1"/>
  <c r="BI100" i="1"/>
  <c r="BG100" i="1"/>
  <c r="BF100" i="1"/>
  <c r="BK63" i="1"/>
  <c r="BJ63" i="1"/>
  <c r="BI63" i="1"/>
  <c r="BG63" i="1"/>
  <c r="BF63" i="1"/>
  <c r="BK61" i="1"/>
  <c r="BJ61" i="1"/>
  <c r="BI61" i="1"/>
  <c r="BG61" i="1"/>
  <c r="BF61" i="1"/>
  <c r="BK43" i="1"/>
  <c r="BJ43" i="1"/>
  <c r="BI43" i="1"/>
  <c r="BG43" i="1"/>
  <c r="BF43" i="1"/>
  <c r="BK28" i="1"/>
  <c r="BJ28" i="1"/>
  <c r="BI28" i="1"/>
  <c r="BG28" i="1"/>
  <c r="BF28" i="1"/>
  <c r="BK25" i="1"/>
  <c r="BJ25" i="1"/>
  <c r="BI25" i="1"/>
  <c r="BG25" i="1"/>
  <c r="BF25" i="1"/>
  <c r="BK17" i="1"/>
  <c r="BJ17" i="1"/>
  <c r="BI17" i="1"/>
  <c r="BG17" i="1"/>
  <c r="BF17" i="1"/>
  <c r="BK10" i="1"/>
  <c r="BJ10" i="1"/>
  <c r="BI10" i="1"/>
  <c r="BG10" i="1"/>
  <c r="BF10" i="1"/>
  <c r="BK4" i="1"/>
  <c r="BJ4" i="1"/>
  <c r="BI4" i="1"/>
  <c r="BG4" i="1"/>
  <c r="BF4" i="1"/>
  <c r="AV250" i="1"/>
  <c r="AT250" i="1"/>
  <c r="AV249" i="1"/>
  <c r="AT249" i="1"/>
  <c r="AV248" i="1"/>
  <c r="AT248" i="1"/>
  <c r="AV246" i="1"/>
  <c r="AT246" i="1"/>
  <c r="AV242" i="1"/>
  <c r="AT242" i="1"/>
  <c r="AV239" i="1"/>
  <c r="AT239" i="1"/>
  <c r="AV236" i="1"/>
  <c r="AT236" i="1"/>
  <c r="AV232" i="1"/>
  <c r="AT232" i="1"/>
  <c r="AV231" i="1"/>
  <c r="AT231" i="1"/>
  <c r="AV230" i="1"/>
  <c r="AT230" i="1"/>
  <c r="AV228" i="1"/>
  <c r="AT228" i="1"/>
  <c r="AV223" i="1"/>
  <c r="AT223" i="1"/>
  <c r="AV220" i="1"/>
  <c r="AT220" i="1"/>
  <c r="AV206" i="1"/>
  <c r="AT206" i="1"/>
  <c r="AV199" i="1"/>
  <c r="AT199" i="1"/>
  <c r="AV187" i="1"/>
  <c r="AT187" i="1"/>
  <c r="AV184" i="1"/>
  <c r="AT184" i="1"/>
  <c r="AV163" i="1"/>
  <c r="AT163" i="1"/>
  <c r="AV162" i="1"/>
  <c r="AT162" i="1"/>
  <c r="AL149" i="1"/>
  <c r="BH149" i="1" s="1"/>
  <c r="AT149" i="1"/>
  <c r="AV146" i="1"/>
  <c r="AT146" i="1"/>
  <c r="AV132" i="1"/>
  <c r="AT132" i="1"/>
  <c r="AV131" i="1"/>
  <c r="AT131" i="1"/>
  <c r="AV130" i="1"/>
  <c r="AT130" i="1"/>
  <c r="AV83" i="1"/>
  <c r="AT83" i="1"/>
  <c r="AV80" i="1"/>
  <c r="AT80" i="1"/>
  <c r="AV73" i="1"/>
  <c r="AT73" i="1"/>
  <c r="AV71" i="1"/>
  <c r="AT71" i="1"/>
  <c r="AN250" i="1"/>
  <c r="AM250" i="1"/>
  <c r="AL250" i="1"/>
  <c r="AN249" i="1"/>
  <c r="AM249" i="1"/>
  <c r="AL249" i="1"/>
  <c r="AN248" i="1"/>
  <c r="AM248" i="1"/>
  <c r="AL248" i="1"/>
  <c r="BH248" i="1" s="1"/>
  <c r="AN246" i="1"/>
  <c r="AM246" i="1"/>
  <c r="AL246" i="1"/>
  <c r="BH246" i="1" s="1"/>
  <c r="AN244" i="1"/>
  <c r="AM244" i="1"/>
  <c r="AL244" i="1"/>
  <c r="AN243" i="1"/>
  <c r="AM243" i="1"/>
  <c r="AL243" i="1"/>
  <c r="AN242" i="1"/>
  <c r="AM242" i="1"/>
  <c r="AL242" i="1"/>
  <c r="AN239" i="1"/>
  <c r="AM239" i="1"/>
  <c r="AL239" i="1"/>
  <c r="BH239" i="1" s="1"/>
  <c r="AN237" i="1"/>
  <c r="AM237" i="1"/>
  <c r="AL237" i="1"/>
  <c r="AN236" i="1"/>
  <c r="AM236" i="1"/>
  <c r="AL236" i="1"/>
  <c r="BH236" i="1" s="1"/>
  <c r="AN234" i="1"/>
  <c r="AM234" i="1"/>
  <c r="AL234" i="1"/>
  <c r="BH234" i="1" s="1"/>
  <c r="AN232" i="1"/>
  <c r="AM232" i="1"/>
  <c r="AL232" i="1"/>
  <c r="AN231" i="1"/>
  <c r="AM231" i="1"/>
  <c r="AL231" i="1"/>
  <c r="AN230" i="1"/>
  <c r="AM230" i="1"/>
  <c r="AL230" i="1"/>
  <c r="BH230" i="1" s="1"/>
  <c r="AN228" i="1"/>
  <c r="AM228" i="1"/>
  <c r="AL228" i="1"/>
  <c r="BH228" i="1" s="1"/>
  <c r="AN226" i="1"/>
  <c r="AM226" i="1"/>
  <c r="AL226" i="1"/>
  <c r="AN225" i="1"/>
  <c r="AM225" i="1"/>
  <c r="AL225" i="1"/>
  <c r="AN224" i="1"/>
  <c r="AM224" i="1"/>
  <c r="AL224" i="1"/>
  <c r="AN223" i="1"/>
  <c r="AM223" i="1"/>
  <c r="AL223" i="1"/>
  <c r="BH223" i="1" s="1"/>
  <c r="AN221" i="1"/>
  <c r="AM221" i="1"/>
  <c r="AL221" i="1"/>
  <c r="AN220" i="1"/>
  <c r="AM220" i="1"/>
  <c r="AL220" i="1"/>
  <c r="BH220" i="1" s="1"/>
  <c r="AN218" i="1"/>
  <c r="AM218" i="1"/>
  <c r="AL218" i="1"/>
  <c r="AN217" i="1"/>
  <c r="AM217" i="1"/>
  <c r="AL217" i="1"/>
  <c r="AN216" i="1"/>
  <c r="AM216" i="1"/>
  <c r="AL216" i="1"/>
  <c r="AN215" i="1"/>
  <c r="AM215" i="1"/>
  <c r="AL215" i="1"/>
  <c r="AN214" i="1"/>
  <c r="AM214" i="1"/>
  <c r="AL214" i="1"/>
  <c r="AN213" i="1"/>
  <c r="AM213" i="1"/>
  <c r="AL213" i="1"/>
  <c r="AN212" i="1"/>
  <c r="AM212" i="1"/>
  <c r="AL212" i="1"/>
  <c r="AN211" i="1"/>
  <c r="AM211" i="1"/>
  <c r="AL211" i="1"/>
  <c r="BH211" i="1" s="1"/>
  <c r="AN209" i="1"/>
  <c r="AM209" i="1"/>
  <c r="AL209" i="1"/>
  <c r="AN208" i="1"/>
  <c r="AM208" i="1"/>
  <c r="AL208" i="1"/>
  <c r="AN207" i="1"/>
  <c r="AM207" i="1"/>
  <c r="AL207" i="1"/>
  <c r="AN206" i="1"/>
  <c r="AM206" i="1"/>
  <c r="AL206" i="1"/>
  <c r="BH206" i="1" s="1"/>
  <c r="AN205" i="1"/>
  <c r="AM205" i="1"/>
  <c r="AL205" i="1"/>
  <c r="AN204" i="1"/>
  <c r="AM204" i="1"/>
  <c r="AL204" i="1"/>
  <c r="AN203" i="1"/>
  <c r="AM203" i="1"/>
  <c r="AL203" i="1"/>
  <c r="AN202" i="1"/>
  <c r="AM202" i="1"/>
  <c r="AL202" i="1"/>
  <c r="AN200" i="1"/>
  <c r="AM200" i="1"/>
  <c r="AL200" i="1"/>
  <c r="AN199" i="1"/>
  <c r="AM199" i="1"/>
  <c r="AL199" i="1"/>
  <c r="BH199" i="1" s="1"/>
  <c r="AN198" i="1"/>
  <c r="AM198" i="1"/>
  <c r="AL198" i="1"/>
  <c r="AN197" i="1"/>
  <c r="AM197" i="1"/>
  <c r="AL197" i="1"/>
  <c r="AN196" i="1"/>
  <c r="AM196" i="1"/>
  <c r="AL196" i="1"/>
  <c r="AN195" i="1"/>
  <c r="AM195" i="1"/>
  <c r="AL195" i="1"/>
  <c r="AN193" i="1"/>
  <c r="AM193" i="1"/>
  <c r="AL193" i="1"/>
  <c r="AN192" i="1"/>
  <c r="AM192" i="1"/>
  <c r="AL192" i="1"/>
  <c r="AN191" i="1"/>
  <c r="AM191" i="1"/>
  <c r="AL191" i="1"/>
  <c r="AN190" i="1"/>
  <c r="AM190" i="1"/>
  <c r="AL190" i="1"/>
  <c r="AN189" i="1"/>
  <c r="AM189" i="1"/>
  <c r="AL189" i="1"/>
  <c r="AN188" i="1"/>
  <c r="AM188" i="1"/>
  <c r="AL188" i="1"/>
  <c r="AN187" i="1"/>
  <c r="AM187" i="1"/>
  <c r="AL187" i="1"/>
  <c r="BH187" i="1" s="1"/>
  <c r="AN186" i="1"/>
  <c r="AM186" i="1"/>
  <c r="AL186" i="1"/>
  <c r="AN184" i="1"/>
  <c r="AM184" i="1"/>
  <c r="AL184" i="1"/>
  <c r="BH184" i="1" s="1"/>
  <c r="AN180" i="1"/>
  <c r="AM180" i="1"/>
  <c r="AL180" i="1"/>
  <c r="BH180" i="1" s="1"/>
  <c r="AN182" i="1"/>
  <c r="AM182" i="1"/>
  <c r="AL182" i="1"/>
  <c r="AN181" i="1"/>
  <c r="AM181" i="1"/>
  <c r="AL181" i="1"/>
  <c r="AN178" i="1"/>
  <c r="AM178" i="1"/>
  <c r="AL178" i="1"/>
  <c r="AN177" i="1"/>
  <c r="AM177" i="1"/>
  <c r="AL177" i="1"/>
  <c r="AN176" i="1"/>
  <c r="AM176" i="1"/>
  <c r="AL176" i="1"/>
  <c r="AN175" i="1"/>
  <c r="AM175" i="1"/>
  <c r="AL175" i="1"/>
  <c r="AN174" i="1"/>
  <c r="AM174" i="1"/>
  <c r="AL174" i="1"/>
  <c r="AN173" i="1"/>
  <c r="AM173" i="1"/>
  <c r="AL173" i="1"/>
  <c r="BH173" i="1" s="1"/>
  <c r="AN171" i="1"/>
  <c r="AM171" i="1"/>
  <c r="AL171" i="1"/>
  <c r="AN169" i="1"/>
  <c r="AM169" i="1"/>
  <c r="AL169" i="1"/>
  <c r="AN168" i="1"/>
  <c r="AM168" i="1"/>
  <c r="AL168" i="1"/>
  <c r="BH168" i="1" s="1"/>
  <c r="AN166" i="1"/>
  <c r="AM166" i="1"/>
  <c r="AL166" i="1"/>
  <c r="AN165" i="1"/>
  <c r="AM165" i="1"/>
  <c r="AL165" i="1"/>
  <c r="BH165" i="1" s="1"/>
  <c r="AN163" i="1"/>
  <c r="AM163" i="1"/>
  <c r="AL163" i="1"/>
  <c r="AN162" i="1"/>
  <c r="AM162" i="1"/>
  <c r="AL162" i="1"/>
  <c r="BH162" i="1" s="1"/>
  <c r="AN160" i="1"/>
  <c r="AM160" i="1"/>
  <c r="AL160" i="1"/>
  <c r="AN158" i="1"/>
  <c r="AM158" i="1"/>
  <c r="AL158" i="1"/>
  <c r="AN157" i="1"/>
  <c r="AM157" i="1"/>
  <c r="AL157" i="1"/>
  <c r="AN156" i="1"/>
  <c r="AM156" i="1"/>
  <c r="AL156" i="1"/>
  <c r="AN155" i="1"/>
  <c r="AM155" i="1"/>
  <c r="AL155" i="1"/>
  <c r="AN154" i="1"/>
  <c r="AM154" i="1"/>
  <c r="AL154" i="1"/>
  <c r="AN153" i="1"/>
  <c r="AM153" i="1"/>
  <c r="AL153" i="1"/>
  <c r="AN152" i="1"/>
  <c r="AM152" i="1"/>
  <c r="AL152" i="1"/>
  <c r="AN151" i="1"/>
  <c r="AM151" i="1"/>
  <c r="AL151" i="1"/>
  <c r="AN150" i="1"/>
  <c r="AM150" i="1"/>
  <c r="AL150" i="1"/>
  <c r="AN149" i="1"/>
  <c r="AM149" i="1"/>
  <c r="AN148" i="1"/>
  <c r="AM148" i="1"/>
  <c r="AL148" i="1"/>
  <c r="AN146" i="1"/>
  <c r="AM146" i="1"/>
  <c r="AL146" i="1"/>
  <c r="BH146" i="1" s="1"/>
  <c r="AN144" i="1"/>
  <c r="AM144" i="1"/>
  <c r="AL144" i="1"/>
  <c r="AN142" i="1"/>
  <c r="AM142" i="1"/>
  <c r="AL142" i="1"/>
  <c r="AN141" i="1"/>
  <c r="AM141" i="1"/>
  <c r="AL141" i="1"/>
  <c r="AN139" i="1"/>
  <c r="AM139" i="1"/>
  <c r="AL139" i="1"/>
  <c r="AN137" i="1"/>
  <c r="AM137" i="1"/>
  <c r="AL137" i="1"/>
  <c r="BH137" i="1" s="1"/>
  <c r="AN136" i="1"/>
  <c r="AM136" i="1"/>
  <c r="AL136" i="1"/>
  <c r="AN135" i="1"/>
  <c r="AM135" i="1"/>
  <c r="AL135" i="1"/>
  <c r="AN134" i="1"/>
  <c r="AM134" i="1"/>
  <c r="AL134" i="1"/>
  <c r="AN132" i="1"/>
  <c r="AM132" i="1"/>
  <c r="AL132" i="1"/>
  <c r="AN131" i="1"/>
  <c r="AM131" i="1"/>
  <c r="AL131" i="1"/>
  <c r="AN130" i="1"/>
  <c r="AM130" i="1"/>
  <c r="AL130" i="1"/>
  <c r="BH130" i="1" s="1"/>
  <c r="AN129" i="1"/>
  <c r="AM129" i="1"/>
  <c r="AL129" i="1"/>
  <c r="AN127" i="1"/>
  <c r="AM127" i="1"/>
  <c r="AL127" i="1"/>
  <c r="AN126" i="1"/>
  <c r="AM126" i="1"/>
  <c r="AL126" i="1"/>
  <c r="AN125" i="1"/>
  <c r="AM125" i="1"/>
  <c r="AL125" i="1"/>
  <c r="AN124" i="1"/>
  <c r="AM124" i="1"/>
  <c r="AL124" i="1"/>
  <c r="AV123" i="1"/>
  <c r="AT123" i="1"/>
  <c r="AN123" i="1"/>
  <c r="AM123" i="1"/>
  <c r="AL123" i="1"/>
  <c r="BH123" i="1" s="1"/>
  <c r="AN122" i="1"/>
  <c r="AM122" i="1"/>
  <c r="AL122" i="1"/>
  <c r="AV117" i="1"/>
  <c r="AT117" i="1"/>
  <c r="AN117" i="1"/>
  <c r="AM117" i="1"/>
  <c r="AL117" i="1"/>
  <c r="AV116" i="1"/>
  <c r="AT116" i="1"/>
  <c r="AN116" i="1"/>
  <c r="AM116" i="1"/>
  <c r="AL116" i="1"/>
  <c r="AV115" i="1"/>
  <c r="AT115" i="1"/>
  <c r="AN115" i="1"/>
  <c r="AM115" i="1"/>
  <c r="AL115" i="1"/>
  <c r="AV114" i="1"/>
  <c r="AT114" i="1"/>
  <c r="AN114" i="1"/>
  <c r="AM114" i="1"/>
  <c r="AL114" i="1"/>
  <c r="AV119" i="1"/>
  <c r="AT119" i="1"/>
  <c r="AN119" i="1"/>
  <c r="AM119" i="1"/>
  <c r="AL119" i="1"/>
  <c r="AV118" i="1"/>
  <c r="AT118" i="1"/>
  <c r="AN118" i="1"/>
  <c r="AM118" i="1"/>
  <c r="AL118" i="1"/>
  <c r="AV113" i="1"/>
  <c r="AT113" i="1"/>
  <c r="AN113" i="1"/>
  <c r="AM113" i="1"/>
  <c r="AL113" i="1"/>
  <c r="BH113" i="1" s="1"/>
  <c r="AV111" i="1"/>
  <c r="AT111" i="1"/>
  <c r="AN111" i="1"/>
  <c r="AM111" i="1"/>
  <c r="AL111" i="1"/>
  <c r="AV110" i="1"/>
  <c r="AT110" i="1"/>
  <c r="AN110" i="1"/>
  <c r="AM110" i="1"/>
  <c r="AL110" i="1"/>
  <c r="BH110" i="1" s="1"/>
  <c r="AN108" i="1"/>
  <c r="AM108" i="1"/>
  <c r="AL108" i="1"/>
  <c r="BH108" i="1" s="1"/>
  <c r="AV106" i="1"/>
  <c r="AT106" i="1"/>
  <c r="AN106" i="1"/>
  <c r="AM106" i="1"/>
  <c r="AL106" i="1"/>
  <c r="BH106" i="1" s="1"/>
  <c r="AV104" i="1"/>
  <c r="AT104" i="1"/>
  <c r="AN104" i="1"/>
  <c r="AM104" i="1"/>
  <c r="AL104" i="1"/>
  <c r="BH104" i="1" s="1"/>
  <c r="AV100" i="1"/>
  <c r="AT100" i="1"/>
  <c r="AN100" i="1"/>
  <c r="AM100" i="1"/>
  <c r="AL100" i="1"/>
  <c r="BH100" i="1" s="1"/>
  <c r="AN98" i="1"/>
  <c r="AM98" i="1"/>
  <c r="AL98" i="1"/>
  <c r="AN97" i="1"/>
  <c r="AM97" i="1"/>
  <c r="AL97" i="1"/>
  <c r="AN96" i="1"/>
  <c r="AM96" i="1"/>
  <c r="AL96" i="1"/>
  <c r="AN95" i="1"/>
  <c r="AM95" i="1"/>
  <c r="AL95" i="1"/>
  <c r="AN94" i="1"/>
  <c r="AM94" i="1"/>
  <c r="AL94" i="1"/>
  <c r="AN93" i="1"/>
  <c r="AM93" i="1"/>
  <c r="AL93" i="1"/>
  <c r="AN92" i="1"/>
  <c r="AM92" i="1"/>
  <c r="AL92" i="1"/>
  <c r="AN91" i="1"/>
  <c r="AM91" i="1"/>
  <c r="AL91" i="1"/>
  <c r="AN90" i="1"/>
  <c r="AM90" i="1"/>
  <c r="AL90" i="1"/>
  <c r="AN89" i="1"/>
  <c r="AM89" i="1"/>
  <c r="AL89" i="1"/>
  <c r="AN88" i="1"/>
  <c r="AM88" i="1"/>
  <c r="AL88" i="1"/>
  <c r="AN87" i="1"/>
  <c r="AM87" i="1"/>
  <c r="AL87" i="1"/>
  <c r="AN86" i="1"/>
  <c r="AM86" i="1"/>
  <c r="AL86" i="1"/>
  <c r="AN85" i="1"/>
  <c r="AM85" i="1"/>
  <c r="AL85" i="1"/>
  <c r="AN84" i="1"/>
  <c r="AM84" i="1"/>
  <c r="AL84" i="1"/>
  <c r="AN83" i="1"/>
  <c r="AM83" i="1"/>
  <c r="AL83" i="1"/>
  <c r="AN82" i="1"/>
  <c r="AM82" i="1"/>
  <c r="AL82" i="1"/>
  <c r="AN81" i="1"/>
  <c r="AM81" i="1"/>
  <c r="AL81" i="1"/>
  <c r="BH81" i="1" s="1"/>
  <c r="AN80" i="1"/>
  <c r="AM80" i="1"/>
  <c r="AL80" i="1"/>
  <c r="AN79" i="1"/>
  <c r="AM79" i="1"/>
  <c r="AL79" i="1"/>
  <c r="AN78" i="1"/>
  <c r="AM78" i="1"/>
  <c r="AL78" i="1"/>
  <c r="AN77" i="1"/>
  <c r="AM77" i="1"/>
  <c r="AL77" i="1"/>
  <c r="AN76" i="1"/>
  <c r="AM76" i="1"/>
  <c r="AL76" i="1"/>
  <c r="AN75" i="1"/>
  <c r="AM75" i="1"/>
  <c r="AL75" i="1"/>
  <c r="AN74" i="1"/>
  <c r="AM74" i="1"/>
  <c r="AL74" i="1"/>
  <c r="AN73" i="1"/>
  <c r="AM73" i="1"/>
  <c r="AL73" i="1"/>
  <c r="AN72" i="1"/>
  <c r="AM72" i="1"/>
  <c r="AL72" i="1"/>
  <c r="AN71" i="1"/>
  <c r="AM71" i="1"/>
  <c r="AL71" i="1"/>
  <c r="AN70" i="1"/>
  <c r="AM70" i="1"/>
  <c r="AL70" i="1"/>
  <c r="AN69" i="1"/>
  <c r="AM69" i="1"/>
  <c r="AL69" i="1"/>
  <c r="AN68" i="1"/>
  <c r="AM68" i="1"/>
  <c r="AL68" i="1"/>
  <c r="AN67" i="1"/>
  <c r="AM67" i="1"/>
  <c r="AL67" i="1"/>
  <c r="AN66" i="1"/>
  <c r="AM66" i="1"/>
  <c r="AL66" i="1"/>
  <c r="AN65" i="1"/>
  <c r="AM65" i="1"/>
  <c r="AL65" i="1"/>
  <c r="AV63" i="1"/>
  <c r="AT63" i="1"/>
  <c r="AN63" i="1"/>
  <c r="AM63" i="1"/>
  <c r="AL63" i="1"/>
  <c r="BH63" i="1" s="1"/>
  <c r="AV61" i="1"/>
  <c r="AT61" i="1"/>
  <c r="AN61" i="1"/>
  <c r="AM61" i="1"/>
  <c r="AL61" i="1"/>
  <c r="BH61" i="1" s="1"/>
  <c r="AN59" i="1"/>
  <c r="AM59" i="1"/>
  <c r="AL59" i="1"/>
  <c r="AN58" i="1"/>
  <c r="AM58" i="1"/>
  <c r="AL58" i="1"/>
  <c r="AV57" i="1"/>
  <c r="AT57" i="1"/>
  <c r="AN57" i="1"/>
  <c r="AM57" i="1"/>
  <c r="AL57" i="1"/>
  <c r="AN56" i="1"/>
  <c r="AM56" i="1"/>
  <c r="AL56" i="1"/>
  <c r="AN45" i="1"/>
  <c r="AM45" i="1"/>
  <c r="AL45" i="1"/>
  <c r="AM46" i="1"/>
  <c r="AL46" i="1"/>
  <c r="AN55" i="1"/>
  <c r="AM55" i="1"/>
  <c r="AL55" i="1"/>
  <c r="AV54" i="1"/>
  <c r="AT54" i="1"/>
  <c r="AN54" i="1"/>
  <c r="AM54" i="1"/>
  <c r="AL54" i="1"/>
  <c r="AN53" i="1"/>
  <c r="AM53" i="1"/>
  <c r="AL53" i="1"/>
  <c r="AN52" i="1"/>
  <c r="AM52" i="1"/>
  <c r="AL52" i="1"/>
  <c r="AN51" i="1"/>
  <c r="AM51" i="1"/>
  <c r="AL51" i="1"/>
  <c r="AV50" i="1"/>
  <c r="AT50" i="1"/>
  <c r="AN50" i="1"/>
  <c r="AM50" i="1"/>
  <c r="AL50" i="1"/>
  <c r="AM49" i="1"/>
  <c r="AL49" i="1"/>
  <c r="AN48" i="1"/>
  <c r="AM48" i="1"/>
  <c r="AL48" i="1"/>
  <c r="AV47" i="1"/>
  <c r="AT47" i="1"/>
  <c r="AN47" i="1"/>
  <c r="AM47" i="1"/>
  <c r="AL47" i="1"/>
  <c r="AN44" i="1"/>
  <c r="AM44" i="1"/>
  <c r="AL44" i="1"/>
  <c r="AV43" i="1"/>
  <c r="AT43" i="1"/>
  <c r="AN43" i="1"/>
  <c r="AM43" i="1"/>
  <c r="AL43" i="1"/>
  <c r="BH43" i="1" s="1"/>
  <c r="AN42" i="1"/>
  <c r="AM42" i="1"/>
  <c r="AL42" i="1"/>
  <c r="AN41" i="1"/>
  <c r="AM41" i="1"/>
  <c r="AL41" i="1"/>
  <c r="AN40" i="1"/>
  <c r="AM40" i="1"/>
  <c r="AL40" i="1"/>
  <c r="AM39" i="1"/>
  <c r="AL39" i="1"/>
  <c r="AN37" i="1"/>
  <c r="AM37" i="1"/>
  <c r="AL37" i="1"/>
  <c r="AN36" i="1"/>
  <c r="AM36" i="1"/>
  <c r="AL36" i="1"/>
  <c r="AN35" i="1"/>
  <c r="AM35" i="1"/>
  <c r="AL35" i="1"/>
  <c r="AN34" i="1"/>
  <c r="AM34" i="1"/>
  <c r="AL34" i="1"/>
  <c r="AN33" i="1"/>
  <c r="AM33" i="1"/>
  <c r="AL33" i="1"/>
  <c r="AN32" i="1"/>
  <c r="AM32" i="1"/>
  <c r="AL32" i="1"/>
  <c r="AN31" i="1"/>
  <c r="AM31" i="1"/>
  <c r="AL31" i="1"/>
  <c r="AN30" i="1"/>
  <c r="AM30" i="1"/>
  <c r="AL30" i="1"/>
  <c r="AV29" i="1"/>
  <c r="AT29" i="1"/>
  <c r="AN29" i="1"/>
  <c r="AM29" i="1"/>
  <c r="AL29" i="1"/>
  <c r="AV28" i="1"/>
  <c r="AT28" i="1"/>
  <c r="AN28" i="1"/>
  <c r="AM28" i="1"/>
  <c r="AL28" i="1"/>
  <c r="BH28" i="1" s="1"/>
  <c r="AV26" i="1"/>
  <c r="AT26" i="1"/>
  <c r="AN26" i="1"/>
  <c r="AM26" i="1"/>
  <c r="AL26" i="1"/>
  <c r="AV25" i="1"/>
  <c r="AT25" i="1"/>
  <c r="AN25" i="1"/>
  <c r="AM25" i="1"/>
  <c r="AL25" i="1"/>
  <c r="BH25" i="1" s="1"/>
  <c r="AV21" i="1"/>
  <c r="AT21" i="1"/>
  <c r="AN21" i="1"/>
  <c r="AM21" i="1"/>
  <c r="AL21" i="1"/>
  <c r="AV20" i="1"/>
  <c r="AT20" i="1"/>
  <c r="AN20" i="1"/>
  <c r="AM20" i="1"/>
  <c r="AL20" i="1"/>
  <c r="AV19" i="1"/>
  <c r="AT19" i="1"/>
  <c r="AN19" i="1"/>
  <c r="AM19" i="1"/>
  <c r="AL19" i="1"/>
  <c r="AV18" i="1"/>
  <c r="AT18" i="1"/>
  <c r="AN18" i="1"/>
  <c r="AM18" i="1"/>
  <c r="AL18" i="1"/>
  <c r="AV17" i="1"/>
  <c r="AT17" i="1"/>
  <c r="AN17" i="1"/>
  <c r="AM17" i="1"/>
  <c r="AL17" i="1"/>
  <c r="BH17" i="1" s="1"/>
  <c r="AV23" i="1"/>
  <c r="AT23" i="1"/>
  <c r="AN23" i="1"/>
  <c r="AM23" i="1"/>
  <c r="AL23" i="1"/>
  <c r="AV22" i="1"/>
  <c r="AT22" i="1"/>
  <c r="AN22" i="1"/>
  <c r="AM22" i="1"/>
  <c r="AL22" i="1"/>
  <c r="AT4" i="1"/>
  <c r="AN15" i="1"/>
  <c r="AM15" i="1"/>
  <c r="AL15" i="1"/>
  <c r="AV14" i="1"/>
  <c r="AT14" i="1"/>
  <c r="AN14" i="1"/>
  <c r="AM14" i="1"/>
  <c r="AL14" i="1"/>
  <c r="AV13" i="1"/>
  <c r="AT13" i="1"/>
  <c r="AN13" i="1"/>
  <c r="AM13" i="1"/>
  <c r="AL13" i="1"/>
  <c r="AV12" i="1"/>
  <c r="AT12" i="1"/>
  <c r="AN12" i="1"/>
  <c r="AM12" i="1"/>
  <c r="AL12" i="1"/>
  <c r="AV11" i="1"/>
  <c r="AT11" i="1"/>
  <c r="AN11" i="1"/>
  <c r="AM11" i="1"/>
  <c r="AL11" i="1"/>
  <c r="AV10" i="1"/>
  <c r="AT10" i="1"/>
  <c r="AN10" i="1"/>
  <c r="AM10" i="1"/>
  <c r="AL10" i="1"/>
  <c r="BH10" i="1" s="1"/>
  <c r="AV4" i="1"/>
  <c r="AN4" i="1"/>
  <c r="AM4" i="1"/>
  <c r="AL4" i="1"/>
  <c r="BH4" i="1" s="1"/>
  <c r="AG250" i="1"/>
  <c r="AH250" i="1" s="1"/>
  <c r="AD250" i="1"/>
  <c r="AE250" i="1" s="1"/>
  <c r="AA250" i="1"/>
  <c r="AB250" i="1" s="1"/>
  <c r="AG249" i="1"/>
  <c r="AH249" i="1" s="1"/>
  <c r="AD249" i="1"/>
  <c r="AE249" i="1" s="1"/>
  <c r="AA249" i="1"/>
  <c r="AB249" i="1" s="1"/>
  <c r="AG248" i="1"/>
  <c r="AH248" i="1" s="1"/>
  <c r="AD248" i="1"/>
  <c r="AE248" i="1" s="1"/>
  <c r="AA248" i="1"/>
  <c r="AB248" i="1" s="1"/>
  <c r="AG244" i="1"/>
  <c r="AH244" i="1" s="1"/>
  <c r="AD244" i="1"/>
  <c r="AE244" i="1" s="1"/>
  <c r="AA244" i="1"/>
  <c r="AB244" i="1" s="1"/>
  <c r="AG243" i="1"/>
  <c r="AH243" i="1" s="1"/>
  <c r="AD243" i="1"/>
  <c r="AE243" i="1" s="1"/>
  <c r="AA243" i="1"/>
  <c r="AB243" i="1" s="1"/>
  <c r="AG226" i="1"/>
  <c r="AH226" i="1" s="1"/>
  <c r="AD226" i="1"/>
  <c r="AE226" i="1" s="1"/>
  <c r="AA226" i="1"/>
  <c r="AB226" i="1" s="1"/>
  <c r="AG225" i="1"/>
  <c r="AH225" i="1" s="1"/>
  <c r="AD225" i="1"/>
  <c r="AE225" i="1" s="1"/>
  <c r="AA225" i="1"/>
  <c r="AB225" i="1" s="1"/>
  <c r="AG224" i="1"/>
  <c r="AH224" i="1" s="1"/>
  <c r="AD224" i="1"/>
  <c r="AE224" i="1" s="1"/>
  <c r="AA224" i="1"/>
  <c r="AB224" i="1" s="1"/>
  <c r="AG205" i="1"/>
  <c r="AH205" i="1" s="1"/>
  <c r="AD205" i="1"/>
  <c r="AE205" i="1" s="1"/>
  <c r="AA205" i="1"/>
  <c r="AB205" i="1" s="1"/>
  <c r="AG204" i="1"/>
  <c r="AH204" i="1" s="1"/>
  <c r="AD204" i="1"/>
  <c r="AE204" i="1" s="1"/>
  <c r="AA204" i="1"/>
  <c r="AB204" i="1" s="1"/>
  <c r="AG203" i="1"/>
  <c r="AH203" i="1" s="1"/>
  <c r="AD203" i="1"/>
  <c r="AE203" i="1" s="1"/>
  <c r="AA203" i="1"/>
  <c r="AB203" i="1" s="1"/>
  <c r="AG202" i="1"/>
  <c r="AH202" i="1" s="1"/>
  <c r="AD202" i="1"/>
  <c r="AE202" i="1" s="1"/>
  <c r="AA202" i="1"/>
  <c r="AB202" i="1" s="1"/>
  <c r="AG232" i="1"/>
  <c r="AH232" i="1" s="1"/>
  <c r="AD232" i="1"/>
  <c r="AE232" i="1" s="1"/>
  <c r="AA232" i="1"/>
  <c r="AB232" i="1" s="1"/>
  <c r="AG231" i="1"/>
  <c r="AH231" i="1" s="1"/>
  <c r="AD231" i="1"/>
  <c r="AE231" i="1" s="1"/>
  <c r="AA231" i="1"/>
  <c r="AB231" i="1" s="1"/>
  <c r="AG213" i="1"/>
  <c r="AH213" i="1" s="1"/>
  <c r="AD213" i="1"/>
  <c r="AE213" i="1" s="1"/>
  <c r="AA213" i="1"/>
  <c r="AB213" i="1" s="1"/>
  <c r="AG212" i="1"/>
  <c r="AH212" i="1" s="1"/>
  <c r="AD212" i="1"/>
  <c r="AE212" i="1" s="1"/>
  <c r="AA212" i="1"/>
  <c r="AB212" i="1" s="1"/>
  <c r="AG197" i="1"/>
  <c r="AH197" i="1" s="1"/>
  <c r="AD197" i="1"/>
  <c r="AE197" i="1" s="1"/>
  <c r="AA197" i="1"/>
  <c r="AB197" i="1" s="1"/>
  <c r="AG196" i="1"/>
  <c r="AH196" i="1" s="1"/>
  <c r="AD196" i="1"/>
  <c r="AE196" i="1" s="1"/>
  <c r="AA196" i="1"/>
  <c r="AB196" i="1" s="1"/>
  <c r="AG182" i="1"/>
  <c r="AH182" i="1" s="1"/>
  <c r="AD182" i="1"/>
  <c r="AE182" i="1" s="1"/>
  <c r="AA182" i="1"/>
  <c r="AB182" i="1" s="1"/>
  <c r="AG181" i="1"/>
  <c r="AH181" i="1" s="1"/>
  <c r="AD181" i="1"/>
  <c r="AE181" i="1" s="1"/>
  <c r="AA181" i="1"/>
  <c r="AB181" i="1" s="1"/>
  <c r="AG158" i="1"/>
  <c r="AH158" i="1" s="1"/>
  <c r="AD158" i="1"/>
  <c r="AE158" i="1" s="1"/>
  <c r="AA158" i="1"/>
  <c r="AB158" i="1" s="1"/>
  <c r="AG157" i="1"/>
  <c r="AH157" i="1" s="1"/>
  <c r="AD157" i="1"/>
  <c r="AE157" i="1" s="1"/>
  <c r="AA157" i="1"/>
  <c r="AB157" i="1" s="1"/>
  <c r="AG156" i="1"/>
  <c r="AH156" i="1" s="1"/>
  <c r="AD156" i="1"/>
  <c r="AE156" i="1" s="1"/>
  <c r="AA156" i="1"/>
  <c r="AB156" i="1" s="1"/>
  <c r="AG155" i="1"/>
  <c r="AH155" i="1" s="1"/>
  <c r="AD155" i="1"/>
  <c r="AE155" i="1" s="1"/>
  <c r="AA155" i="1"/>
  <c r="AB155" i="1" s="1"/>
  <c r="AG154" i="1"/>
  <c r="AH154" i="1" s="1"/>
  <c r="AD154" i="1"/>
  <c r="AE154" i="1" s="1"/>
  <c r="AA154" i="1"/>
  <c r="AB154" i="1" s="1"/>
  <c r="AG153" i="1"/>
  <c r="AH153" i="1" s="1"/>
  <c r="AD153" i="1"/>
  <c r="AE153" i="1" s="1"/>
  <c r="AA153" i="1"/>
  <c r="AB153" i="1" s="1"/>
  <c r="AA79" i="1"/>
  <c r="AB79" i="1" s="1"/>
  <c r="AD79" i="1"/>
  <c r="AE79" i="1" s="1"/>
  <c r="AG79" i="1"/>
  <c r="AH79" i="1" s="1"/>
  <c r="AA80" i="1"/>
  <c r="AB80" i="1" s="1"/>
  <c r="AD80" i="1"/>
  <c r="AE80" i="1" s="1"/>
  <c r="AG80" i="1"/>
  <c r="AH80" i="1" s="1"/>
  <c r="AA81" i="1"/>
  <c r="AB81" i="1" s="1"/>
  <c r="AD81" i="1"/>
  <c r="AE81" i="1" s="1"/>
  <c r="AG81" i="1"/>
  <c r="AH81" i="1" s="1"/>
  <c r="AA82" i="1"/>
  <c r="AB82" i="1" s="1"/>
  <c r="AD82" i="1"/>
  <c r="AE82" i="1" s="1"/>
  <c r="AG82" i="1"/>
  <c r="AH82" i="1" s="1"/>
  <c r="AA83" i="1"/>
  <c r="AB83" i="1" s="1"/>
  <c r="AD83" i="1"/>
  <c r="AE83" i="1" s="1"/>
  <c r="AG83" i="1"/>
  <c r="AH83" i="1" s="1"/>
  <c r="AA84" i="1"/>
  <c r="AB84" i="1" s="1"/>
  <c r="AD84" i="1"/>
  <c r="AE84" i="1" s="1"/>
  <c r="AG84" i="1"/>
  <c r="AH84" i="1" s="1"/>
  <c r="AA85" i="1"/>
  <c r="AB85" i="1" s="1"/>
  <c r="AD85" i="1"/>
  <c r="AE85" i="1" s="1"/>
  <c r="AG85" i="1"/>
  <c r="AH85" i="1" s="1"/>
  <c r="AA86" i="1"/>
  <c r="AB86" i="1" s="1"/>
  <c r="AD86" i="1"/>
  <c r="AE86" i="1" s="1"/>
  <c r="AG86" i="1"/>
  <c r="AH86" i="1" s="1"/>
  <c r="AA87" i="1"/>
  <c r="AB87" i="1" s="1"/>
  <c r="AD87" i="1"/>
  <c r="AE87" i="1" s="1"/>
  <c r="AG87" i="1"/>
  <c r="AH87" i="1" s="1"/>
  <c r="AA88" i="1"/>
  <c r="AB88" i="1" s="1"/>
  <c r="AD88" i="1"/>
  <c r="AE88" i="1" s="1"/>
  <c r="AG88" i="1"/>
  <c r="AH88" i="1" s="1"/>
  <c r="AA89" i="1"/>
  <c r="AB89" i="1" s="1"/>
  <c r="AD89" i="1"/>
  <c r="AE89" i="1" s="1"/>
  <c r="AG89" i="1"/>
  <c r="AH89" i="1" s="1"/>
  <c r="AA90" i="1"/>
  <c r="AB90" i="1" s="1"/>
  <c r="AD90" i="1"/>
  <c r="AE90" i="1" s="1"/>
  <c r="AG90" i="1"/>
  <c r="AH90" i="1" s="1"/>
  <c r="AA91" i="1"/>
  <c r="AB91" i="1" s="1"/>
  <c r="AD91" i="1"/>
  <c r="AE91" i="1" s="1"/>
  <c r="AG91" i="1"/>
  <c r="AH91" i="1" s="1"/>
  <c r="AA92" i="1"/>
  <c r="AB92" i="1" s="1"/>
  <c r="AD92" i="1"/>
  <c r="AE92" i="1" s="1"/>
  <c r="AG92" i="1"/>
  <c r="AH92" i="1" s="1"/>
  <c r="AA93" i="1"/>
  <c r="AB93" i="1" s="1"/>
  <c r="AD93" i="1"/>
  <c r="AE93" i="1" s="1"/>
  <c r="AG93" i="1"/>
  <c r="AH93" i="1" s="1"/>
  <c r="AA94" i="1"/>
  <c r="AB94" i="1" s="1"/>
  <c r="AD94" i="1"/>
  <c r="AE94" i="1" s="1"/>
  <c r="AG94" i="1"/>
  <c r="AH94" i="1" s="1"/>
  <c r="AA95" i="1"/>
  <c r="AB95" i="1" s="1"/>
  <c r="AD95" i="1"/>
  <c r="AE95" i="1" s="1"/>
  <c r="AG95" i="1"/>
  <c r="AH95" i="1" s="1"/>
  <c r="AA96" i="1"/>
  <c r="AB96" i="1" s="1"/>
  <c r="AD96" i="1"/>
  <c r="AE96" i="1" s="1"/>
  <c r="AG96" i="1"/>
  <c r="AH96" i="1" s="1"/>
  <c r="AA97" i="1"/>
  <c r="AB97" i="1" s="1"/>
  <c r="AD97" i="1"/>
  <c r="AE97" i="1" s="1"/>
  <c r="AG97" i="1"/>
  <c r="AH97" i="1" s="1"/>
  <c r="AA98" i="1"/>
  <c r="AB98" i="1" s="1"/>
  <c r="AD98" i="1"/>
  <c r="AE98" i="1" s="1"/>
  <c r="AG98" i="1"/>
  <c r="AH98" i="1" s="1"/>
  <c r="AD77" i="1"/>
  <c r="AE77" i="1" s="1"/>
  <c r="AG77" i="1"/>
  <c r="AH77" i="1" s="1"/>
  <c r="AD78" i="1"/>
  <c r="AE78" i="1" s="1"/>
  <c r="AG78" i="1"/>
  <c r="AH78" i="1" s="1"/>
  <c r="AA77" i="1"/>
  <c r="AB77" i="1" s="1"/>
  <c r="AA78" i="1"/>
  <c r="AB78" i="1" s="1"/>
  <c r="AG246" i="1"/>
  <c r="AH246" i="1" s="1"/>
  <c r="AD246" i="1"/>
  <c r="AE246" i="1" s="1"/>
  <c r="AG242" i="1"/>
  <c r="AH242" i="1" s="1"/>
  <c r="AD242" i="1"/>
  <c r="AE242" i="1" s="1"/>
  <c r="AG239" i="1"/>
  <c r="AH239" i="1" s="1"/>
  <c r="AD239" i="1"/>
  <c r="AE239" i="1" s="1"/>
  <c r="AG237" i="1"/>
  <c r="AH237" i="1" s="1"/>
  <c r="AD237" i="1"/>
  <c r="AE237" i="1" s="1"/>
  <c r="AG236" i="1"/>
  <c r="AH236" i="1" s="1"/>
  <c r="AD236" i="1"/>
  <c r="AE236" i="1" s="1"/>
  <c r="AG234" i="1"/>
  <c r="AH234" i="1" s="1"/>
  <c r="AD234" i="1"/>
  <c r="AE234" i="1" s="1"/>
  <c r="AG230" i="1"/>
  <c r="AH230" i="1" s="1"/>
  <c r="AD230" i="1"/>
  <c r="AE230" i="1" s="1"/>
  <c r="AG228" i="1"/>
  <c r="AH228" i="1" s="1"/>
  <c r="AD228" i="1"/>
  <c r="AE228" i="1" s="1"/>
  <c r="AG223" i="1"/>
  <c r="AH223" i="1" s="1"/>
  <c r="AD223" i="1"/>
  <c r="AE223" i="1" s="1"/>
  <c r="AG221" i="1"/>
  <c r="AH221" i="1" s="1"/>
  <c r="AD221" i="1"/>
  <c r="AE221" i="1" s="1"/>
  <c r="AG220" i="1"/>
  <c r="AH220" i="1" s="1"/>
  <c r="AD220" i="1"/>
  <c r="AE220" i="1" s="1"/>
  <c r="AG218" i="1"/>
  <c r="AH218" i="1" s="1"/>
  <c r="AD218" i="1"/>
  <c r="AE218" i="1" s="1"/>
  <c r="AG217" i="1"/>
  <c r="AH217" i="1" s="1"/>
  <c r="AD217" i="1"/>
  <c r="AE217" i="1" s="1"/>
  <c r="AG216" i="1"/>
  <c r="AH216" i="1" s="1"/>
  <c r="AD216" i="1"/>
  <c r="AE216" i="1" s="1"/>
  <c r="AG215" i="1"/>
  <c r="AH215" i="1" s="1"/>
  <c r="AD215" i="1"/>
  <c r="AE215" i="1" s="1"/>
  <c r="AG214" i="1"/>
  <c r="AH214" i="1" s="1"/>
  <c r="AD214" i="1"/>
  <c r="AE214" i="1" s="1"/>
  <c r="AG211" i="1"/>
  <c r="AH211" i="1" s="1"/>
  <c r="AD211" i="1"/>
  <c r="AE211" i="1" s="1"/>
  <c r="AG209" i="1"/>
  <c r="AH209" i="1" s="1"/>
  <c r="AD209" i="1"/>
  <c r="AE209" i="1" s="1"/>
  <c r="AG208" i="1"/>
  <c r="AH208" i="1" s="1"/>
  <c r="AD208" i="1"/>
  <c r="AE208" i="1" s="1"/>
  <c r="AG207" i="1"/>
  <c r="AH207" i="1" s="1"/>
  <c r="AD207" i="1"/>
  <c r="AE207" i="1" s="1"/>
  <c r="AG206" i="1"/>
  <c r="AH206" i="1" s="1"/>
  <c r="AD206" i="1"/>
  <c r="AE206" i="1" s="1"/>
  <c r="AG200" i="1"/>
  <c r="AH200" i="1" s="1"/>
  <c r="AD200" i="1"/>
  <c r="AE200" i="1" s="1"/>
  <c r="AG199" i="1"/>
  <c r="AH199" i="1" s="1"/>
  <c r="AD199" i="1"/>
  <c r="AE199" i="1" s="1"/>
  <c r="AG198" i="1"/>
  <c r="AH198" i="1" s="1"/>
  <c r="AD198" i="1"/>
  <c r="AE198" i="1" s="1"/>
  <c r="AG195" i="1"/>
  <c r="AH195" i="1" s="1"/>
  <c r="AD195" i="1"/>
  <c r="AE195" i="1" s="1"/>
  <c r="AG193" i="1"/>
  <c r="AH193" i="1" s="1"/>
  <c r="AD193" i="1"/>
  <c r="AE193" i="1" s="1"/>
  <c r="AG192" i="1"/>
  <c r="AH192" i="1" s="1"/>
  <c r="AD192" i="1"/>
  <c r="AE192" i="1" s="1"/>
  <c r="AG191" i="1"/>
  <c r="AH191" i="1" s="1"/>
  <c r="AD191" i="1"/>
  <c r="AE191" i="1" s="1"/>
  <c r="AG190" i="1"/>
  <c r="AH190" i="1" s="1"/>
  <c r="AD190" i="1"/>
  <c r="AE190" i="1" s="1"/>
  <c r="AG189" i="1"/>
  <c r="AH189" i="1" s="1"/>
  <c r="AD189" i="1"/>
  <c r="AE189" i="1" s="1"/>
  <c r="AG188" i="1"/>
  <c r="AH188" i="1" s="1"/>
  <c r="AD188" i="1"/>
  <c r="AE188" i="1" s="1"/>
  <c r="AG187" i="1"/>
  <c r="AH187" i="1" s="1"/>
  <c r="AD187" i="1"/>
  <c r="AE187" i="1" s="1"/>
  <c r="AG186" i="1"/>
  <c r="AH186" i="1" s="1"/>
  <c r="AD186" i="1"/>
  <c r="AE186" i="1" s="1"/>
  <c r="AG184" i="1"/>
  <c r="AH184" i="1" s="1"/>
  <c r="AD184" i="1"/>
  <c r="AE184" i="1" s="1"/>
  <c r="AG180" i="1"/>
  <c r="AH180" i="1" s="1"/>
  <c r="AD180" i="1"/>
  <c r="AE180" i="1" s="1"/>
  <c r="AG178" i="1"/>
  <c r="AH178" i="1" s="1"/>
  <c r="AD178" i="1"/>
  <c r="AE178" i="1" s="1"/>
  <c r="AG177" i="1"/>
  <c r="AH177" i="1" s="1"/>
  <c r="AD177" i="1"/>
  <c r="AE177" i="1" s="1"/>
  <c r="AG176" i="1"/>
  <c r="AH176" i="1" s="1"/>
  <c r="AD176" i="1"/>
  <c r="AE176" i="1" s="1"/>
  <c r="AG175" i="1"/>
  <c r="AH175" i="1" s="1"/>
  <c r="AD175" i="1"/>
  <c r="AE175" i="1" s="1"/>
  <c r="AG174" i="1"/>
  <c r="AH174" i="1" s="1"/>
  <c r="AD174" i="1"/>
  <c r="AE174" i="1" s="1"/>
  <c r="AG173" i="1"/>
  <c r="AH173" i="1" s="1"/>
  <c r="AD173" i="1"/>
  <c r="AE173" i="1" s="1"/>
  <c r="AG171" i="1"/>
  <c r="AH171" i="1" s="1"/>
  <c r="AD171" i="1"/>
  <c r="AE171" i="1" s="1"/>
  <c r="AG169" i="1"/>
  <c r="AH169" i="1" s="1"/>
  <c r="AD169" i="1"/>
  <c r="AE169" i="1" s="1"/>
  <c r="AG168" i="1"/>
  <c r="AH168" i="1" s="1"/>
  <c r="AD168" i="1"/>
  <c r="AE168" i="1" s="1"/>
  <c r="AH166" i="1"/>
  <c r="AD166" i="1"/>
  <c r="AE166" i="1" s="1"/>
  <c r="AH165" i="1"/>
  <c r="AD165" i="1"/>
  <c r="AE165" i="1" s="1"/>
  <c r="AG163" i="1"/>
  <c r="AH163" i="1" s="1"/>
  <c r="AD163" i="1"/>
  <c r="AE163" i="1" s="1"/>
  <c r="AG162" i="1"/>
  <c r="AH162" i="1" s="1"/>
  <c r="AD162" i="1"/>
  <c r="AE162" i="1" s="1"/>
  <c r="AG160" i="1"/>
  <c r="AH160" i="1" s="1"/>
  <c r="AD160" i="1"/>
  <c r="AE160" i="1" s="1"/>
  <c r="AG152" i="1"/>
  <c r="AH152" i="1" s="1"/>
  <c r="AD152" i="1"/>
  <c r="AE152" i="1" s="1"/>
  <c r="AG151" i="1"/>
  <c r="AH151" i="1" s="1"/>
  <c r="AD151" i="1"/>
  <c r="AE151" i="1" s="1"/>
  <c r="AG150" i="1"/>
  <c r="AH150" i="1" s="1"/>
  <c r="AD150" i="1"/>
  <c r="AE150" i="1" s="1"/>
  <c r="AG149" i="1"/>
  <c r="AH149" i="1" s="1"/>
  <c r="AD149" i="1"/>
  <c r="AE149" i="1" s="1"/>
  <c r="AG148" i="1"/>
  <c r="AH148" i="1" s="1"/>
  <c r="AD148" i="1"/>
  <c r="AE148" i="1" s="1"/>
  <c r="AG146" i="1"/>
  <c r="AH146" i="1" s="1"/>
  <c r="AD146" i="1"/>
  <c r="AE146" i="1" s="1"/>
  <c r="AG144" i="1"/>
  <c r="AH144" i="1" s="1"/>
  <c r="AD144" i="1"/>
  <c r="AE144" i="1" s="1"/>
  <c r="AG142" i="1"/>
  <c r="AH142" i="1" s="1"/>
  <c r="AD142" i="1"/>
  <c r="AE142" i="1" s="1"/>
  <c r="AG141" i="1"/>
  <c r="AH141" i="1" s="1"/>
  <c r="AD141" i="1"/>
  <c r="AE141" i="1" s="1"/>
  <c r="AG139" i="1"/>
  <c r="AH139" i="1" s="1"/>
  <c r="AD139" i="1"/>
  <c r="AE139" i="1" s="1"/>
  <c r="AG137" i="1"/>
  <c r="AH137" i="1" s="1"/>
  <c r="AD137" i="1"/>
  <c r="AE137" i="1" s="1"/>
  <c r="AG136" i="1"/>
  <c r="AH136" i="1" s="1"/>
  <c r="AD136" i="1"/>
  <c r="AE136" i="1" s="1"/>
  <c r="AG135" i="1"/>
  <c r="AH135" i="1" s="1"/>
  <c r="AD135" i="1"/>
  <c r="AE135" i="1" s="1"/>
  <c r="AG134" i="1"/>
  <c r="AH134" i="1" s="1"/>
  <c r="AD134" i="1"/>
  <c r="AE134" i="1" s="1"/>
  <c r="AG132" i="1"/>
  <c r="AH132" i="1" s="1"/>
  <c r="AD132" i="1"/>
  <c r="AE132" i="1" s="1"/>
  <c r="AG131" i="1"/>
  <c r="AH131" i="1" s="1"/>
  <c r="AD131" i="1"/>
  <c r="AE131" i="1" s="1"/>
  <c r="AG130" i="1"/>
  <c r="AH130" i="1" s="1"/>
  <c r="AD130" i="1"/>
  <c r="AE130" i="1" s="1"/>
  <c r="AG129" i="1"/>
  <c r="AH129" i="1" s="1"/>
  <c r="AD129" i="1"/>
  <c r="AE129" i="1" s="1"/>
  <c r="AG127" i="1"/>
  <c r="AH127" i="1" s="1"/>
  <c r="AD127" i="1"/>
  <c r="AE127" i="1" s="1"/>
  <c r="AG126" i="1"/>
  <c r="AH126" i="1" s="1"/>
  <c r="AD126" i="1"/>
  <c r="AE126" i="1" s="1"/>
  <c r="AG125" i="1"/>
  <c r="AH125" i="1" s="1"/>
  <c r="AD125" i="1"/>
  <c r="AE125" i="1" s="1"/>
  <c r="AG124" i="1"/>
  <c r="AH124" i="1" s="1"/>
  <c r="AD124" i="1"/>
  <c r="AE124" i="1" s="1"/>
  <c r="AG123" i="1"/>
  <c r="AH123" i="1" s="1"/>
  <c r="AD123" i="1"/>
  <c r="AE123" i="1" s="1"/>
  <c r="AG122" i="1"/>
  <c r="AH122" i="1" s="1"/>
  <c r="AD122" i="1"/>
  <c r="AE122" i="1" s="1"/>
  <c r="AG117" i="1"/>
  <c r="AH117" i="1" s="1"/>
  <c r="AD117" i="1"/>
  <c r="AE117" i="1" s="1"/>
  <c r="AG116" i="1"/>
  <c r="AH116" i="1" s="1"/>
  <c r="AD116" i="1"/>
  <c r="AE116" i="1" s="1"/>
  <c r="AG115" i="1"/>
  <c r="AH115" i="1" s="1"/>
  <c r="AD115" i="1"/>
  <c r="AE115" i="1" s="1"/>
  <c r="AG114" i="1"/>
  <c r="AH114" i="1" s="1"/>
  <c r="AD114" i="1"/>
  <c r="AE114" i="1" s="1"/>
  <c r="AG119" i="1"/>
  <c r="AH119" i="1" s="1"/>
  <c r="AD119" i="1"/>
  <c r="AE119" i="1" s="1"/>
  <c r="AG118" i="1"/>
  <c r="AH118" i="1" s="1"/>
  <c r="AD118" i="1"/>
  <c r="AE118" i="1" s="1"/>
  <c r="AG113" i="1"/>
  <c r="AH113" i="1" s="1"/>
  <c r="AD113" i="1"/>
  <c r="AE113" i="1" s="1"/>
  <c r="AG111" i="1"/>
  <c r="AH111" i="1" s="1"/>
  <c r="AD111" i="1"/>
  <c r="AE111" i="1" s="1"/>
  <c r="AG110" i="1"/>
  <c r="AH110" i="1" s="1"/>
  <c r="AD110" i="1"/>
  <c r="AE110" i="1" s="1"/>
  <c r="AG108" i="1"/>
  <c r="AH108" i="1" s="1"/>
  <c r="AD108" i="1"/>
  <c r="AE108" i="1" s="1"/>
  <c r="AG106" i="1"/>
  <c r="AH106" i="1" s="1"/>
  <c r="AD106" i="1"/>
  <c r="AE106" i="1" s="1"/>
  <c r="AG104" i="1"/>
  <c r="AH104" i="1" s="1"/>
  <c r="AD104" i="1"/>
  <c r="AE104" i="1" s="1"/>
  <c r="AG100" i="1"/>
  <c r="AH100" i="1" s="1"/>
  <c r="AD100" i="1"/>
  <c r="AE100" i="1" s="1"/>
  <c r="AG76" i="1"/>
  <c r="AH76" i="1" s="1"/>
  <c r="AD76" i="1"/>
  <c r="AE76" i="1" s="1"/>
  <c r="AG75" i="1"/>
  <c r="AH75" i="1" s="1"/>
  <c r="AD75" i="1"/>
  <c r="AE75" i="1" s="1"/>
  <c r="AG74" i="1"/>
  <c r="AH74" i="1" s="1"/>
  <c r="AD74" i="1"/>
  <c r="AE74" i="1" s="1"/>
  <c r="AG73" i="1"/>
  <c r="AH73" i="1" s="1"/>
  <c r="AD73" i="1"/>
  <c r="AE73" i="1" s="1"/>
  <c r="AG72" i="1"/>
  <c r="AH72" i="1" s="1"/>
  <c r="AD72" i="1"/>
  <c r="AE72" i="1" s="1"/>
  <c r="AG71" i="1"/>
  <c r="AH71" i="1" s="1"/>
  <c r="AD71" i="1"/>
  <c r="AE71" i="1" s="1"/>
  <c r="AG70" i="1"/>
  <c r="AH70" i="1" s="1"/>
  <c r="AD70" i="1"/>
  <c r="AE70" i="1" s="1"/>
  <c r="AG69" i="1"/>
  <c r="AH69" i="1" s="1"/>
  <c r="AD69" i="1"/>
  <c r="AE69" i="1" s="1"/>
  <c r="AG68" i="1"/>
  <c r="AH68" i="1" s="1"/>
  <c r="AD68" i="1"/>
  <c r="AE68" i="1" s="1"/>
  <c r="AG67" i="1"/>
  <c r="AH67" i="1" s="1"/>
  <c r="AD67" i="1"/>
  <c r="AE67" i="1" s="1"/>
  <c r="AG66" i="1"/>
  <c r="AH66" i="1" s="1"/>
  <c r="AD66" i="1"/>
  <c r="AE66" i="1" s="1"/>
  <c r="AG65" i="1"/>
  <c r="AH65" i="1" s="1"/>
  <c r="AD65" i="1"/>
  <c r="AE65" i="1" s="1"/>
  <c r="AG63" i="1"/>
  <c r="AH63" i="1" s="1"/>
  <c r="AD63" i="1"/>
  <c r="AE63" i="1" s="1"/>
  <c r="AG61" i="1"/>
  <c r="AH61" i="1" s="1"/>
  <c r="AD61" i="1"/>
  <c r="AE61" i="1" s="1"/>
  <c r="AG59" i="1"/>
  <c r="AH59" i="1" s="1"/>
  <c r="AD59" i="1"/>
  <c r="AE59" i="1" s="1"/>
  <c r="AG58" i="1"/>
  <c r="AH58" i="1" s="1"/>
  <c r="AD58" i="1"/>
  <c r="AE58" i="1" s="1"/>
  <c r="AG57" i="1"/>
  <c r="AH57" i="1" s="1"/>
  <c r="AD57" i="1"/>
  <c r="AE57" i="1" s="1"/>
  <c r="AG56" i="1"/>
  <c r="AH56" i="1" s="1"/>
  <c r="AD56" i="1"/>
  <c r="AE56" i="1" s="1"/>
  <c r="AG55" i="1"/>
  <c r="AH55" i="1" s="1"/>
  <c r="AD55" i="1"/>
  <c r="AE55" i="1" s="1"/>
  <c r="AG54" i="1"/>
  <c r="AH54" i="1" s="1"/>
  <c r="AD54" i="1"/>
  <c r="AE54" i="1" s="1"/>
  <c r="AG53" i="1"/>
  <c r="AH53" i="1" s="1"/>
  <c r="AD53" i="1"/>
  <c r="AE53" i="1" s="1"/>
  <c r="AG52" i="1"/>
  <c r="AH52" i="1" s="1"/>
  <c r="AD52" i="1"/>
  <c r="AE52" i="1" s="1"/>
  <c r="AG37" i="1"/>
  <c r="AH37" i="1" s="1"/>
  <c r="AD37" i="1"/>
  <c r="AE37" i="1" s="1"/>
  <c r="AG36" i="1"/>
  <c r="AH36" i="1" s="1"/>
  <c r="AD36" i="1"/>
  <c r="AE36" i="1" s="1"/>
  <c r="AG35" i="1"/>
  <c r="AH35" i="1" s="1"/>
  <c r="AD35" i="1"/>
  <c r="AE35" i="1" s="1"/>
  <c r="AG34" i="1"/>
  <c r="AH34" i="1" s="1"/>
  <c r="AD34" i="1"/>
  <c r="AE34" i="1" s="1"/>
  <c r="AG33" i="1"/>
  <c r="AH33" i="1" s="1"/>
  <c r="AD33" i="1"/>
  <c r="AE33" i="1" s="1"/>
  <c r="AG32" i="1"/>
  <c r="AH32" i="1" s="1"/>
  <c r="AD32" i="1"/>
  <c r="AE32" i="1" s="1"/>
  <c r="AG31" i="1"/>
  <c r="AH31" i="1" s="1"/>
  <c r="AD31" i="1"/>
  <c r="AE31" i="1" s="1"/>
  <c r="AG30" i="1"/>
  <c r="AH30" i="1" s="1"/>
  <c r="AD30" i="1"/>
  <c r="AE30" i="1" s="1"/>
  <c r="AG29" i="1"/>
  <c r="AH29" i="1" s="1"/>
  <c r="AD29" i="1"/>
  <c r="AE29" i="1" s="1"/>
  <c r="AG28" i="1"/>
  <c r="AH28" i="1" s="1"/>
  <c r="AD28" i="1"/>
  <c r="AE28" i="1" s="1"/>
  <c r="AG26" i="1"/>
  <c r="AH26" i="1" s="1"/>
  <c r="AD26" i="1"/>
  <c r="AE26" i="1" s="1"/>
  <c r="AG25" i="1"/>
  <c r="AH25" i="1" s="1"/>
  <c r="AD25" i="1"/>
  <c r="AE25" i="1" s="1"/>
  <c r="AG21" i="1"/>
  <c r="AH21" i="1" s="1"/>
  <c r="AD21" i="1"/>
  <c r="AE21" i="1" s="1"/>
  <c r="AG20" i="1"/>
  <c r="AH20" i="1" s="1"/>
  <c r="AD20" i="1"/>
  <c r="AE20" i="1" s="1"/>
  <c r="AG19" i="1"/>
  <c r="AH19" i="1" s="1"/>
  <c r="AD19" i="1"/>
  <c r="AE19" i="1" s="1"/>
  <c r="AG18" i="1"/>
  <c r="AH18" i="1" s="1"/>
  <c r="AD18" i="1"/>
  <c r="AE18" i="1" s="1"/>
  <c r="AG17" i="1"/>
  <c r="AH17" i="1" s="1"/>
  <c r="AD17" i="1"/>
  <c r="AE17" i="1" s="1"/>
  <c r="AG23" i="1"/>
  <c r="AH23" i="1" s="1"/>
  <c r="AD23" i="1"/>
  <c r="AE23" i="1" s="1"/>
  <c r="AG22" i="1"/>
  <c r="AH22" i="1" s="1"/>
  <c r="AD22" i="1"/>
  <c r="AE22" i="1" s="1"/>
  <c r="AG15" i="1"/>
  <c r="AH15" i="1" s="1"/>
  <c r="AD15" i="1"/>
  <c r="AE15" i="1" s="1"/>
  <c r="AG14" i="1"/>
  <c r="AH14" i="1" s="1"/>
  <c r="AD14" i="1"/>
  <c r="AE14" i="1" s="1"/>
  <c r="AG13" i="1"/>
  <c r="AH13" i="1" s="1"/>
  <c r="AD13" i="1"/>
  <c r="AE13" i="1" s="1"/>
  <c r="AG12" i="1"/>
  <c r="AH12" i="1" s="1"/>
  <c r="AD12" i="1"/>
  <c r="AE12" i="1" s="1"/>
  <c r="AG11" i="1"/>
  <c r="AH11" i="1" s="1"/>
  <c r="AD11" i="1"/>
  <c r="AE11" i="1" s="1"/>
  <c r="AG10" i="1"/>
  <c r="AH10" i="1" s="1"/>
  <c r="AD10" i="1"/>
  <c r="AE10" i="1" s="1"/>
  <c r="AG4" i="1"/>
  <c r="AH4" i="1" s="1"/>
  <c r="AD4" i="1"/>
  <c r="AE4" i="1" s="1"/>
  <c r="AB160" i="1"/>
  <c r="AB146" i="1"/>
  <c r="AB144" i="1"/>
  <c r="AB100" i="1"/>
  <c r="AB137" i="1"/>
  <c r="AB15" i="1"/>
  <c r="AB14" i="1"/>
  <c r="AB12" i="1"/>
  <c r="AB10" i="1"/>
  <c r="AA246" i="1"/>
  <c r="AB246" i="1" s="1"/>
  <c r="AA242" i="1"/>
  <c r="AB242" i="1" s="1"/>
  <c r="AA239" i="1"/>
  <c r="AB239" i="1" s="1"/>
  <c r="AA237" i="1"/>
  <c r="AB237" i="1" s="1"/>
  <c r="AA236" i="1"/>
  <c r="AB236" i="1" s="1"/>
  <c r="AA234" i="1"/>
  <c r="AB234" i="1" s="1"/>
  <c r="AA230" i="1"/>
  <c r="AB230" i="1" s="1"/>
  <c r="AA228" i="1"/>
  <c r="AB228" i="1" s="1"/>
  <c r="AA223" i="1"/>
  <c r="AB223" i="1" s="1"/>
  <c r="AA221" i="1"/>
  <c r="AB221" i="1" s="1"/>
  <c r="AA220" i="1"/>
  <c r="AB220" i="1" s="1"/>
  <c r="AA218" i="1"/>
  <c r="AB218" i="1" s="1"/>
  <c r="AA217" i="1"/>
  <c r="AB217" i="1" s="1"/>
  <c r="AA216" i="1"/>
  <c r="AB216" i="1" s="1"/>
  <c r="AA215" i="1"/>
  <c r="AB215" i="1" s="1"/>
  <c r="AA214" i="1"/>
  <c r="AB214" i="1" s="1"/>
  <c r="AA211" i="1"/>
  <c r="AB211" i="1" s="1"/>
  <c r="AA209" i="1"/>
  <c r="AB209" i="1" s="1"/>
  <c r="AA208" i="1"/>
  <c r="AB208" i="1" s="1"/>
  <c r="AA207" i="1"/>
  <c r="AB207" i="1" s="1"/>
  <c r="AA206" i="1"/>
  <c r="AB206" i="1" s="1"/>
  <c r="AA200" i="1"/>
  <c r="AB200" i="1" s="1"/>
  <c r="AA199" i="1"/>
  <c r="AB199" i="1" s="1"/>
  <c r="AA198" i="1"/>
  <c r="AB198" i="1" s="1"/>
  <c r="AA195" i="1"/>
  <c r="AB195" i="1" s="1"/>
  <c r="AA193" i="1"/>
  <c r="AB193" i="1" s="1"/>
  <c r="AA192" i="1"/>
  <c r="AB192" i="1" s="1"/>
  <c r="AA191" i="1"/>
  <c r="AB191" i="1" s="1"/>
  <c r="AA190" i="1"/>
  <c r="AB190" i="1" s="1"/>
  <c r="AA189" i="1"/>
  <c r="AB189" i="1" s="1"/>
  <c r="AA188" i="1"/>
  <c r="AB188" i="1" s="1"/>
  <c r="AA187" i="1"/>
  <c r="AB187" i="1" s="1"/>
  <c r="AA186" i="1"/>
  <c r="AB186" i="1" s="1"/>
  <c r="AA184" i="1"/>
  <c r="AB184" i="1" s="1"/>
  <c r="AA180" i="1"/>
  <c r="AB180" i="1" s="1"/>
  <c r="AA178" i="1"/>
  <c r="AB178" i="1" s="1"/>
  <c r="AA177" i="1"/>
  <c r="AB177" i="1" s="1"/>
  <c r="AA176" i="1"/>
  <c r="AB176" i="1" s="1"/>
  <c r="AA175" i="1"/>
  <c r="AB175" i="1" s="1"/>
  <c r="AA174" i="1"/>
  <c r="AB174" i="1" s="1"/>
  <c r="AA173" i="1"/>
  <c r="AB173" i="1" s="1"/>
  <c r="AA171" i="1"/>
  <c r="AB171" i="1" s="1"/>
  <c r="AA169" i="1"/>
  <c r="AB169" i="1" s="1"/>
  <c r="AA168" i="1"/>
  <c r="AB168" i="1" s="1"/>
  <c r="AA166" i="1"/>
  <c r="AB166" i="1" s="1"/>
  <c r="AA165" i="1"/>
  <c r="AB165" i="1" s="1"/>
  <c r="AA163" i="1"/>
  <c r="AB163" i="1" s="1"/>
  <c r="AA162" i="1"/>
  <c r="AB162" i="1" s="1"/>
  <c r="AA152" i="1"/>
  <c r="AB152" i="1" s="1"/>
  <c r="AA151" i="1"/>
  <c r="AB151" i="1" s="1"/>
  <c r="AA150" i="1"/>
  <c r="AB150" i="1" s="1"/>
  <c r="AA149" i="1"/>
  <c r="AB149" i="1" s="1"/>
  <c r="AA148" i="1"/>
  <c r="AB148" i="1" s="1"/>
  <c r="AA142" i="1"/>
  <c r="AB142" i="1" s="1"/>
  <c r="AA141" i="1"/>
  <c r="AB141" i="1" s="1"/>
  <c r="AA139" i="1"/>
  <c r="AB139" i="1" s="1"/>
  <c r="AA136" i="1"/>
  <c r="AB136" i="1" s="1"/>
  <c r="AA135" i="1"/>
  <c r="AB135" i="1" s="1"/>
  <c r="AA134" i="1"/>
  <c r="AB134" i="1" s="1"/>
  <c r="AA132" i="1"/>
  <c r="AB132" i="1" s="1"/>
  <c r="AA131" i="1"/>
  <c r="AB131" i="1" s="1"/>
  <c r="AA130" i="1"/>
  <c r="AB130" i="1" s="1"/>
  <c r="AA129" i="1"/>
  <c r="AB129" i="1" s="1"/>
  <c r="AA127" i="1"/>
  <c r="AB127" i="1" s="1"/>
  <c r="AA126" i="1"/>
  <c r="AB126" i="1" s="1"/>
  <c r="AA125" i="1"/>
  <c r="AB125" i="1" s="1"/>
  <c r="AA124" i="1"/>
  <c r="AB124" i="1" s="1"/>
  <c r="AA123" i="1"/>
  <c r="AB123" i="1" s="1"/>
  <c r="AA122" i="1"/>
  <c r="AB122" i="1" s="1"/>
  <c r="AA117" i="1"/>
  <c r="AB117" i="1" s="1"/>
  <c r="AA116" i="1"/>
  <c r="AB116" i="1" s="1"/>
  <c r="AA115" i="1"/>
  <c r="AB115" i="1" s="1"/>
  <c r="AA114" i="1"/>
  <c r="AB114" i="1" s="1"/>
  <c r="AA119" i="1"/>
  <c r="AB119" i="1" s="1"/>
  <c r="AA118" i="1"/>
  <c r="AB118" i="1" s="1"/>
  <c r="AA113" i="1"/>
  <c r="AB113" i="1" s="1"/>
  <c r="AA111" i="1"/>
  <c r="AB111" i="1" s="1"/>
  <c r="AA110" i="1"/>
  <c r="AB110" i="1" s="1"/>
  <c r="AA108" i="1"/>
  <c r="AB108" i="1" s="1"/>
  <c r="AA76" i="1"/>
  <c r="AB76" i="1" s="1"/>
  <c r="AA75" i="1"/>
  <c r="AB75" i="1" s="1"/>
  <c r="AA74" i="1"/>
  <c r="AB74" i="1" s="1"/>
  <c r="AA73" i="1"/>
  <c r="AB73" i="1" s="1"/>
  <c r="AA72" i="1"/>
  <c r="AB72" i="1" s="1"/>
  <c r="AA71" i="1"/>
  <c r="AB71" i="1" s="1"/>
  <c r="AA70" i="1"/>
  <c r="AB70" i="1" s="1"/>
  <c r="AA69" i="1"/>
  <c r="AB69" i="1" s="1"/>
  <c r="AA68" i="1"/>
  <c r="AB68" i="1" s="1"/>
  <c r="AA67" i="1"/>
  <c r="AB67" i="1" s="1"/>
  <c r="AA66" i="1"/>
  <c r="AB66" i="1" s="1"/>
  <c r="AA65" i="1"/>
  <c r="AB65" i="1" s="1"/>
  <c r="AA106" i="1"/>
  <c r="AB106" i="1" s="1"/>
  <c r="AA63" i="1"/>
  <c r="AB63" i="1" s="1"/>
  <c r="AA61" i="1"/>
  <c r="AB61" i="1" s="1"/>
  <c r="AA59" i="1"/>
  <c r="AB59" i="1" s="1"/>
  <c r="AA58" i="1"/>
  <c r="AB58" i="1" s="1"/>
  <c r="AA57" i="1"/>
  <c r="AB57" i="1" s="1"/>
  <c r="AA56" i="1"/>
  <c r="AB56" i="1" s="1"/>
  <c r="AA55" i="1"/>
  <c r="AB55" i="1" s="1"/>
  <c r="AA54" i="1"/>
  <c r="AB54" i="1" s="1"/>
  <c r="AA53" i="1"/>
  <c r="AB53" i="1" s="1"/>
  <c r="AA52" i="1"/>
  <c r="AB52" i="1" s="1"/>
  <c r="AA51" i="1"/>
  <c r="AB51" i="1" s="1"/>
  <c r="AA37" i="1"/>
  <c r="AB37" i="1" s="1"/>
  <c r="AA36" i="1"/>
  <c r="AB36" i="1" s="1"/>
  <c r="AA35" i="1"/>
  <c r="AB35" i="1" s="1"/>
  <c r="AA34" i="1"/>
  <c r="AB34" i="1" s="1"/>
  <c r="AA33" i="1"/>
  <c r="AB33" i="1" s="1"/>
  <c r="AA32" i="1"/>
  <c r="AB32" i="1" s="1"/>
  <c r="AA31" i="1"/>
  <c r="AB31" i="1" s="1"/>
  <c r="AA30" i="1"/>
  <c r="AB30" i="1" s="1"/>
  <c r="AA29" i="1"/>
  <c r="AB29" i="1" s="1"/>
  <c r="AA28" i="1"/>
  <c r="AB28" i="1" s="1"/>
  <c r="AA26" i="1"/>
  <c r="AB26" i="1" s="1"/>
  <c r="AA25" i="1"/>
  <c r="AB25" i="1" s="1"/>
  <c r="AA21" i="1"/>
  <c r="AB21" i="1" s="1"/>
  <c r="AA20" i="1"/>
  <c r="AB20" i="1" s="1"/>
  <c r="AA19" i="1"/>
  <c r="AB19" i="1" s="1"/>
  <c r="AA18" i="1"/>
  <c r="AB18" i="1" s="1"/>
  <c r="AA17" i="1"/>
  <c r="AB17" i="1" s="1"/>
  <c r="AA23" i="1"/>
  <c r="AB23" i="1" s="1"/>
  <c r="AA22" i="1"/>
  <c r="AB22" i="1" s="1"/>
  <c r="AA13" i="1"/>
  <c r="AB13" i="1" s="1"/>
  <c r="AA11" i="1"/>
  <c r="AB11" i="1" s="1"/>
  <c r="AF39" i="1" l="1"/>
  <c r="AI39" i="1" s="1"/>
  <c r="AF47" i="1"/>
  <c r="AI47" i="1" s="1"/>
  <c r="AY47" i="1" s="1"/>
  <c r="AZ47" i="1" s="1"/>
  <c r="AB121" i="1"/>
  <c r="AF43" i="1"/>
  <c r="AI43" i="1" s="1"/>
  <c r="AY43" i="1" s="1"/>
  <c r="AF51" i="1"/>
  <c r="AI51" i="1" s="1"/>
  <c r="AP28" i="1"/>
  <c r="BL28" i="1" s="1"/>
  <c r="AP178" i="1"/>
  <c r="AP207" i="1"/>
  <c r="AP188" i="1"/>
  <c r="AF236" i="1"/>
  <c r="AI236" i="1" s="1"/>
  <c r="AY236" i="1" s="1"/>
  <c r="AZ236" i="1" s="1"/>
  <c r="AF215" i="1"/>
  <c r="AI215" i="1" s="1"/>
  <c r="AP213" i="1"/>
  <c r="AF209" i="1"/>
  <c r="AI209" i="1" s="1"/>
  <c r="AF220" i="1"/>
  <c r="AI220" i="1" s="1"/>
  <c r="AY220" i="1" s="1"/>
  <c r="AZ220" i="1" s="1"/>
  <c r="BA220" i="1" s="1"/>
  <c r="BB220" i="1" s="1"/>
  <c r="AF163" i="1"/>
  <c r="AI163" i="1" s="1"/>
  <c r="AY163" i="1" s="1"/>
  <c r="AZ163" i="1" s="1"/>
  <c r="AF188" i="1"/>
  <c r="AI188" i="1" s="1"/>
  <c r="AF178" i="1"/>
  <c r="AI178" i="1" s="1"/>
  <c r="AF130" i="1"/>
  <c r="AI130" i="1" s="1"/>
  <c r="AY130" i="1" s="1"/>
  <c r="AZ130" i="1" s="1"/>
  <c r="BA130" i="1" s="1"/>
  <c r="AF169" i="1"/>
  <c r="AI169" i="1" s="1"/>
  <c r="AF198" i="1"/>
  <c r="AI198" i="1" s="1"/>
  <c r="AF165" i="1"/>
  <c r="AI165" i="1" s="1"/>
  <c r="AY165" i="1" s="1"/>
  <c r="AZ165" i="1" s="1"/>
  <c r="BA165" i="1" s="1"/>
  <c r="BB165" i="1" s="1"/>
  <c r="BM165" i="1" s="1"/>
  <c r="AP114" i="1"/>
  <c r="AP123" i="1"/>
  <c r="BL123" i="1" s="1"/>
  <c r="AP160" i="1"/>
  <c r="AP171" i="1"/>
  <c r="AP176" i="1"/>
  <c r="AP186" i="1"/>
  <c r="AP190" i="1"/>
  <c r="AF187" i="1"/>
  <c r="AI187" i="1" s="1"/>
  <c r="AY187" i="1" s="1"/>
  <c r="AZ187" i="1" s="1"/>
  <c r="BA187" i="1" s="1"/>
  <c r="BB187" i="1" s="1"/>
  <c r="BM187" i="1" s="1"/>
  <c r="AF55" i="1"/>
  <c r="AI55" i="1" s="1"/>
  <c r="AF135" i="1"/>
  <c r="AI135" i="1" s="1"/>
  <c r="AF174" i="1"/>
  <c r="AI174" i="1" s="1"/>
  <c r="AF32" i="1"/>
  <c r="AI32" i="1" s="1"/>
  <c r="AF151" i="1"/>
  <c r="AI151" i="1" s="1"/>
  <c r="AP228" i="1"/>
  <c r="BL228" i="1" s="1"/>
  <c r="AP196" i="1"/>
  <c r="AF73" i="1"/>
  <c r="AI73" i="1" s="1"/>
  <c r="AY73" i="1" s="1"/>
  <c r="AZ73" i="1" s="1"/>
  <c r="BA73" i="1" s="1"/>
  <c r="AF100" i="1"/>
  <c r="AI100" i="1" s="1"/>
  <c r="AY100" i="1" s="1"/>
  <c r="AZ100" i="1" s="1"/>
  <c r="BA100" i="1" s="1"/>
  <c r="BB100" i="1" s="1"/>
  <c r="BM100" i="1" s="1"/>
  <c r="AF131" i="1"/>
  <c r="AI131" i="1" s="1"/>
  <c r="AY131" i="1" s="1"/>
  <c r="AZ131" i="1" s="1"/>
  <c r="BA131" i="1" s="1"/>
  <c r="AF111" i="1"/>
  <c r="AI111" i="1" s="1"/>
  <c r="AY111" i="1" s="1"/>
  <c r="AZ111" i="1" s="1"/>
  <c r="AF127" i="1"/>
  <c r="AI127" i="1" s="1"/>
  <c r="AF246" i="1"/>
  <c r="AI246" i="1" s="1"/>
  <c r="AY246" i="1" s="1"/>
  <c r="AZ246" i="1" s="1"/>
  <c r="BA246" i="1" s="1"/>
  <c r="BB246" i="1" s="1"/>
  <c r="BM246" i="1" s="1"/>
  <c r="AF186" i="1"/>
  <c r="AI186" i="1" s="1"/>
  <c r="AF11" i="1"/>
  <c r="AI11" i="1" s="1"/>
  <c r="AY11" i="1" s="1"/>
  <c r="AF21" i="1"/>
  <c r="AI21" i="1" s="1"/>
  <c r="AY21" i="1" s="1"/>
  <c r="AF33" i="1"/>
  <c r="AI33" i="1" s="1"/>
  <c r="AF15" i="1"/>
  <c r="AI15" i="1" s="1"/>
  <c r="AF231" i="1"/>
  <c r="AI231" i="1" s="1"/>
  <c r="AY231" i="1" s="1"/>
  <c r="AP244" i="1"/>
  <c r="AF193" i="1"/>
  <c r="AI193" i="1" s="1"/>
  <c r="AF207" i="1"/>
  <c r="AI207" i="1" s="1"/>
  <c r="AF226" i="1"/>
  <c r="AI226" i="1" s="1"/>
  <c r="AF217" i="1"/>
  <c r="AI217" i="1" s="1"/>
  <c r="AP54" i="1"/>
  <c r="AP58" i="1"/>
  <c r="AF176" i="1"/>
  <c r="AI176" i="1" s="1"/>
  <c r="AF35" i="1"/>
  <c r="AI35" i="1" s="1"/>
  <c r="AF166" i="1"/>
  <c r="AI166" i="1" s="1"/>
  <c r="AP70" i="1"/>
  <c r="AP221" i="1"/>
  <c r="AP237" i="1"/>
  <c r="AF160" i="1"/>
  <c r="AI160" i="1" s="1"/>
  <c r="AF123" i="1"/>
  <c r="AI123" i="1" s="1"/>
  <c r="AY123" i="1" s="1"/>
  <c r="AZ123" i="1" s="1"/>
  <c r="BA123" i="1" s="1"/>
  <c r="BB123" i="1" s="1"/>
  <c r="BM123" i="1" s="1"/>
  <c r="AF239" i="1"/>
  <c r="AI239" i="1" s="1"/>
  <c r="AY239" i="1" s="1"/>
  <c r="AF31" i="1"/>
  <c r="AI31" i="1" s="1"/>
  <c r="AF63" i="1"/>
  <c r="AI63" i="1" s="1"/>
  <c r="AY63" i="1" s="1"/>
  <c r="AZ63" i="1" s="1"/>
  <c r="BA63" i="1" s="1"/>
  <c r="BB63" i="1" s="1"/>
  <c r="BM63" i="1" s="1"/>
  <c r="AP232" i="1"/>
  <c r="AF114" i="1"/>
  <c r="AI114" i="1" s="1"/>
  <c r="AY114" i="1" s="1"/>
  <c r="AF223" i="1"/>
  <c r="AI223" i="1" s="1"/>
  <c r="AY223" i="1" s="1"/>
  <c r="AF171" i="1"/>
  <c r="AI171" i="1" s="1"/>
  <c r="AF190" i="1"/>
  <c r="AI190" i="1" s="1"/>
  <c r="AF200" i="1"/>
  <c r="AI200" i="1" s="1"/>
  <c r="AP118" i="1"/>
  <c r="AP151" i="1"/>
  <c r="AP174" i="1"/>
  <c r="AP198" i="1"/>
  <c r="AP236" i="1"/>
  <c r="BL236" i="1" s="1"/>
  <c r="AF152" i="1"/>
  <c r="AI152" i="1" s="1"/>
  <c r="AF175" i="1"/>
  <c r="AI175" i="1" s="1"/>
  <c r="AY175" i="1" s="1"/>
  <c r="AF184" i="1"/>
  <c r="AI184" i="1" s="1"/>
  <c r="AY184" i="1" s="1"/>
  <c r="AZ184" i="1" s="1"/>
  <c r="BA184" i="1" s="1"/>
  <c r="BB184" i="1" s="1"/>
  <c r="BM184" i="1" s="1"/>
  <c r="AF192" i="1"/>
  <c r="AI192" i="1" s="1"/>
  <c r="AF214" i="1"/>
  <c r="AI214" i="1" s="1"/>
  <c r="AF129" i="1"/>
  <c r="AI129" i="1" s="1"/>
  <c r="AF208" i="1"/>
  <c r="AI208" i="1" s="1"/>
  <c r="AF218" i="1"/>
  <c r="AI218" i="1" s="1"/>
  <c r="AP141" i="1"/>
  <c r="AP214" i="1"/>
  <c r="AP89" i="1"/>
  <c r="AF141" i="1"/>
  <c r="AI141" i="1" s="1"/>
  <c r="AF180" i="1"/>
  <c r="AI180" i="1" s="1"/>
  <c r="AY180" i="1" s="1"/>
  <c r="AF199" i="1"/>
  <c r="AI199" i="1" s="1"/>
  <c r="AY199" i="1" s="1"/>
  <c r="AZ199" i="1" s="1"/>
  <c r="BA199" i="1" s="1"/>
  <c r="AP158" i="1"/>
  <c r="AF124" i="1"/>
  <c r="AI124" i="1" s="1"/>
  <c r="AF29" i="1"/>
  <c r="AI29" i="1" s="1"/>
  <c r="AY29" i="1" s="1"/>
  <c r="AF136" i="1"/>
  <c r="AI136" i="1" s="1"/>
  <c r="AY136" i="1" s="1"/>
  <c r="AZ136" i="1" s="1"/>
  <c r="BA136" i="1" s="1"/>
  <c r="AF216" i="1"/>
  <c r="AI216" i="1" s="1"/>
  <c r="AP73" i="1"/>
  <c r="AP136" i="1"/>
  <c r="AP165" i="1"/>
  <c r="BL165" i="1" s="1"/>
  <c r="AP184" i="1"/>
  <c r="AQ184" i="1" s="1"/>
  <c r="AP199" i="1"/>
  <c r="BL199" i="1" s="1"/>
  <c r="AP206" i="1"/>
  <c r="BL206" i="1" s="1"/>
  <c r="AP216" i="1"/>
  <c r="AP12" i="1"/>
  <c r="AP22" i="1"/>
  <c r="AP76" i="1"/>
  <c r="AP111" i="1"/>
  <c r="AF125" i="1"/>
  <c r="AI125" i="1" s="1"/>
  <c r="AP127" i="1"/>
  <c r="AP130" i="1"/>
  <c r="BL130" i="1" s="1"/>
  <c r="AP135" i="1"/>
  <c r="AF144" i="1"/>
  <c r="AI144" i="1" s="1"/>
  <c r="AP149" i="1"/>
  <c r="BL149" i="1" s="1"/>
  <c r="AF66" i="1"/>
  <c r="AI66" i="1" s="1"/>
  <c r="AY66" i="1" s="1"/>
  <c r="AZ66" i="1" s="1"/>
  <c r="BA66" i="1" s="1"/>
  <c r="AF221" i="1"/>
  <c r="AI221" i="1" s="1"/>
  <c r="AF50" i="1"/>
  <c r="AI50" i="1" s="1"/>
  <c r="AY50" i="1" s="1"/>
  <c r="AZ50" i="1" s="1"/>
  <c r="AF228" i="1"/>
  <c r="AI228" i="1" s="1"/>
  <c r="AY228" i="1" s="1"/>
  <c r="AZ228" i="1" s="1"/>
  <c r="BA228" i="1" s="1"/>
  <c r="BB228" i="1" s="1"/>
  <c r="BM228" i="1" s="1"/>
  <c r="AF72" i="1"/>
  <c r="AI72" i="1" s="1"/>
  <c r="AF76" i="1"/>
  <c r="AI76" i="1" s="1"/>
  <c r="AF132" i="1"/>
  <c r="AI132" i="1" s="1"/>
  <c r="AY132" i="1" s="1"/>
  <c r="AZ132" i="1" s="1"/>
  <c r="BA132" i="1" s="1"/>
  <c r="AP4" i="1"/>
  <c r="AQ4" i="1" s="1"/>
  <c r="AP215" i="1"/>
  <c r="AP95" i="1"/>
  <c r="AF94" i="1"/>
  <c r="AI94" i="1" s="1"/>
  <c r="AF90" i="1"/>
  <c r="AI90" i="1" s="1"/>
  <c r="AP49" i="1"/>
  <c r="AF22" i="1"/>
  <c r="AI22" i="1" s="1"/>
  <c r="AY22" i="1" s="1"/>
  <c r="AF34" i="1"/>
  <c r="AI34" i="1" s="1"/>
  <c r="AF54" i="1"/>
  <c r="AI54" i="1" s="1"/>
  <c r="AY54" i="1" s="1"/>
  <c r="AZ54" i="1" s="1"/>
  <c r="BA54" i="1" s="1"/>
  <c r="AF108" i="1"/>
  <c r="AI108" i="1" s="1"/>
  <c r="AY108" i="1" s="1"/>
  <c r="AZ108" i="1" s="1"/>
  <c r="BA108" i="1" s="1"/>
  <c r="BB108" i="1" s="1"/>
  <c r="BM108" i="1" s="1"/>
  <c r="AF118" i="1"/>
  <c r="AI118" i="1" s="1"/>
  <c r="AY118" i="1" s="1"/>
  <c r="AF116" i="1"/>
  <c r="AI116" i="1" s="1"/>
  <c r="AY116" i="1" s="1"/>
  <c r="AF142" i="1"/>
  <c r="AI142" i="1" s="1"/>
  <c r="AF149" i="1"/>
  <c r="AI149" i="1" s="1"/>
  <c r="AY149" i="1" s="1"/>
  <c r="AZ149" i="1" s="1"/>
  <c r="BA149" i="1" s="1"/>
  <c r="BB149" i="1" s="1"/>
  <c r="AF237" i="1"/>
  <c r="AI237" i="1" s="1"/>
  <c r="AF242" i="1"/>
  <c r="AI242" i="1" s="1"/>
  <c r="AY242" i="1" s="1"/>
  <c r="AP113" i="1"/>
  <c r="AP117" i="1"/>
  <c r="AP124" i="1"/>
  <c r="AP131" i="1"/>
  <c r="AP134" i="1"/>
  <c r="AP139" i="1"/>
  <c r="AP148" i="1"/>
  <c r="AP150" i="1"/>
  <c r="AF40" i="1"/>
  <c r="AI40" i="1" s="1"/>
  <c r="AP144" i="1"/>
  <c r="AQ144" i="1" s="1"/>
  <c r="AP163" i="1"/>
  <c r="AP166" i="1"/>
  <c r="AP177" i="1"/>
  <c r="AP155" i="1"/>
  <c r="AF203" i="1"/>
  <c r="AI203" i="1" s="1"/>
  <c r="AP224" i="1"/>
  <c r="AP21" i="1"/>
  <c r="AP168" i="1"/>
  <c r="BL168" i="1" s="1"/>
  <c r="AP15" i="1"/>
  <c r="AP25" i="1"/>
  <c r="BL25" i="1" s="1"/>
  <c r="AP31" i="1"/>
  <c r="AP59" i="1"/>
  <c r="AP63" i="1"/>
  <c r="AP242" i="1"/>
  <c r="AF88" i="1"/>
  <c r="AI88" i="1" s="1"/>
  <c r="AF52" i="1"/>
  <c r="AI52" i="1" s="1"/>
  <c r="AP173" i="1"/>
  <c r="AP20" i="1"/>
  <c r="AF20" i="1"/>
  <c r="AI20" i="1" s="1"/>
  <c r="AY20" i="1" s="1"/>
  <c r="AF28" i="1"/>
  <c r="AI28" i="1" s="1"/>
  <c r="AY28" i="1" s="1"/>
  <c r="AF113" i="1"/>
  <c r="AI113" i="1" s="1"/>
  <c r="AY113" i="1" s="1"/>
  <c r="AF189" i="1"/>
  <c r="AI189" i="1" s="1"/>
  <c r="AF74" i="1"/>
  <c r="AI74" i="1" s="1"/>
  <c r="AF148" i="1"/>
  <c r="AI148" i="1" s="1"/>
  <c r="AP34" i="1"/>
  <c r="AP74" i="1"/>
  <c r="AP175" i="1"/>
  <c r="AP208" i="1"/>
  <c r="AF181" i="1"/>
  <c r="AI181" i="1" s="1"/>
  <c r="AY181" i="1" s="1"/>
  <c r="AF232" i="1"/>
  <c r="AI232" i="1" s="1"/>
  <c r="AY232" i="1" s="1"/>
  <c r="AF224" i="1"/>
  <c r="AI224" i="1" s="1"/>
  <c r="AF225" i="1"/>
  <c r="AI225" i="1" s="1"/>
  <c r="AF250" i="1"/>
  <c r="AI250" i="1" s="1"/>
  <c r="AY250" i="1" s="1"/>
  <c r="AF49" i="1"/>
  <c r="AI49" i="1" s="1"/>
  <c r="AP46" i="1"/>
  <c r="AP50" i="1"/>
  <c r="AF168" i="1"/>
  <c r="AI168" i="1" s="1"/>
  <c r="AY168" i="1" s="1"/>
  <c r="AZ168" i="1" s="1"/>
  <c r="BA168" i="1" s="1"/>
  <c r="BB168" i="1" s="1"/>
  <c r="BM168" i="1" s="1"/>
  <c r="AF58" i="1"/>
  <c r="AI58" i="1" s="1"/>
  <c r="AF56" i="1"/>
  <c r="AI56" i="1" s="1"/>
  <c r="AF59" i="1"/>
  <c r="AI59" i="1" s="1"/>
  <c r="AF126" i="1"/>
  <c r="AI126" i="1" s="1"/>
  <c r="AP29" i="1"/>
  <c r="AP33" i="1"/>
  <c r="AP35" i="1"/>
  <c r="AP169" i="1"/>
  <c r="AP234" i="1"/>
  <c r="BL234" i="1" s="1"/>
  <c r="AF157" i="1"/>
  <c r="AI157" i="1" s="1"/>
  <c r="AP231" i="1"/>
  <c r="AF205" i="1"/>
  <c r="AI205" i="1" s="1"/>
  <c r="AF248" i="1"/>
  <c r="AI248" i="1" s="1"/>
  <c r="AY248" i="1" s="1"/>
  <c r="AP142" i="1"/>
  <c r="AP220" i="1"/>
  <c r="BL220" i="1" s="1"/>
  <c r="AF150" i="1"/>
  <c r="AI150" i="1" s="1"/>
  <c r="AF173" i="1"/>
  <c r="AI173" i="1" s="1"/>
  <c r="AY173" i="1" s="1"/>
  <c r="AP192" i="1"/>
  <c r="AF13" i="1"/>
  <c r="AI13" i="1" s="1"/>
  <c r="AY13" i="1" s="1"/>
  <c r="AF18" i="1"/>
  <c r="AI18" i="1" s="1"/>
  <c r="AY18" i="1" s="1"/>
  <c r="AF230" i="1"/>
  <c r="AI230" i="1" s="1"/>
  <c r="AY230" i="1" s="1"/>
  <c r="AP11" i="1"/>
  <c r="AP53" i="1"/>
  <c r="AP55" i="1"/>
  <c r="AP110" i="1"/>
  <c r="BL110" i="1" s="1"/>
  <c r="AP191" i="1"/>
  <c r="AP200" i="1"/>
  <c r="AF204" i="1"/>
  <c r="AI204" i="1" s="1"/>
  <c r="AF70" i="1"/>
  <c r="AI70" i="1" s="1"/>
  <c r="AF115" i="1"/>
  <c r="AI115" i="1" s="1"/>
  <c r="AY115" i="1" s="1"/>
  <c r="AF162" i="1"/>
  <c r="AI162" i="1" s="1"/>
  <c r="AY162" i="1" s="1"/>
  <c r="AZ162" i="1" s="1"/>
  <c r="AP23" i="1"/>
  <c r="AF71" i="1"/>
  <c r="AI71" i="1" s="1"/>
  <c r="AY71" i="1" s="1"/>
  <c r="AP209" i="1"/>
  <c r="AP94" i="1"/>
  <c r="AF196" i="1"/>
  <c r="AI196" i="1" s="1"/>
  <c r="AP197" i="1"/>
  <c r="AF244" i="1"/>
  <c r="AI244" i="1" s="1"/>
  <c r="AP248" i="1"/>
  <c r="BL248" i="1" s="1"/>
  <c r="AP41" i="1"/>
  <c r="AF177" i="1"/>
  <c r="AI177" i="1" s="1"/>
  <c r="AY177" i="1" s="1"/>
  <c r="AP13" i="1"/>
  <c r="AP126" i="1"/>
  <c r="AP187" i="1"/>
  <c r="BL187" i="1" s="1"/>
  <c r="AP97" i="1"/>
  <c r="AF195" i="1"/>
  <c r="AI195" i="1" s="1"/>
  <c r="AF134" i="1"/>
  <c r="AI134" i="1" s="1"/>
  <c r="AP61" i="1"/>
  <c r="AQ61" i="1" s="1"/>
  <c r="AF154" i="1"/>
  <c r="AI154" i="1" s="1"/>
  <c r="AP42" i="1"/>
  <c r="AP44" i="1"/>
  <c r="AP36" i="1"/>
  <c r="AF36" i="1"/>
  <c r="AI36" i="1" s="1"/>
  <c r="AP91" i="1"/>
  <c r="AF91" i="1"/>
  <c r="AI91" i="1" s="1"/>
  <c r="AF87" i="1"/>
  <c r="AI87" i="1" s="1"/>
  <c r="AP87" i="1"/>
  <c r="AP40" i="1"/>
  <c r="AF68" i="1"/>
  <c r="AI68" i="1" s="1"/>
  <c r="AF191" i="1"/>
  <c r="AI191" i="1" s="1"/>
  <c r="AP17" i="1"/>
  <c r="BL17" i="1" s="1"/>
  <c r="AP18" i="1"/>
  <c r="AP71" i="1"/>
  <c r="AP153" i="1"/>
  <c r="AF153" i="1"/>
  <c r="AI153" i="1" s="1"/>
  <c r="AP30" i="1"/>
  <c r="AP52" i="1"/>
  <c r="AF65" i="1"/>
  <c r="AI65" i="1" s="1"/>
  <c r="AP152" i="1"/>
  <c r="AP193" i="1"/>
  <c r="AP211" i="1"/>
  <c r="BL211" i="1" s="1"/>
  <c r="AP218" i="1"/>
  <c r="AP230" i="1"/>
  <c r="AF89" i="1"/>
  <c r="AI89" i="1" s="1"/>
  <c r="AF86" i="1"/>
  <c r="AI86" i="1" s="1"/>
  <c r="AF85" i="1"/>
  <c r="AI85" i="1" s="1"/>
  <c r="AF80" i="1"/>
  <c r="AI80" i="1" s="1"/>
  <c r="AY80" i="1" s="1"/>
  <c r="AP181" i="1"/>
  <c r="AF42" i="1"/>
  <c r="AI42" i="1" s="1"/>
  <c r="AP67" i="1"/>
  <c r="AP106" i="1"/>
  <c r="AQ106" i="1" s="1"/>
  <c r="AP108" i="1"/>
  <c r="BL108" i="1" s="1"/>
  <c r="AF117" i="1"/>
  <c r="AI117" i="1" s="1"/>
  <c r="AY117" i="1" s="1"/>
  <c r="AP195" i="1"/>
  <c r="AF98" i="1"/>
  <c r="AI98" i="1" s="1"/>
  <c r="AF92" i="1"/>
  <c r="AI92" i="1" s="1"/>
  <c r="AF83" i="1"/>
  <c r="AI83" i="1" s="1"/>
  <c r="AY83" i="1" s="1"/>
  <c r="AF82" i="1"/>
  <c r="AI82" i="1" s="1"/>
  <c r="AY82" i="1" s="1"/>
  <c r="AZ82" i="1" s="1"/>
  <c r="AF79" i="1"/>
  <c r="AI79" i="1" s="1"/>
  <c r="AY79" i="1" s="1"/>
  <c r="AF182" i="1"/>
  <c r="AI182" i="1" s="1"/>
  <c r="AY182" i="1" s="1"/>
  <c r="AP202" i="1"/>
  <c r="AP225" i="1"/>
  <c r="AP250" i="1"/>
  <c r="AF206" i="1"/>
  <c r="AI206" i="1" s="1"/>
  <c r="AY206" i="1" s="1"/>
  <c r="AZ206" i="1" s="1"/>
  <c r="BA206" i="1" s="1"/>
  <c r="AP100" i="1"/>
  <c r="AP115" i="1"/>
  <c r="AP122" i="1"/>
  <c r="AP137" i="1"/>
  <c r="BL137" i="1" s="1"/>
  <c r="AP180" i="1"/>
  <c r="AP246" i="1"/>
  <c r="AP83" i="1"/>
  <c r="AF155" i="1"/>
  <c r="AI155" i="1" s="1"/>
  <c r="AF158" i="1"/>
  <c r="AI158" i="1" s="1"/>
  <c r="AP182" i="1"/>
  <c r="AP203" i="1"/>
  <c r="AP205" i="1"/>
  <c r="AP82" i="1"/>
  <c r="AP77" i="1"/>
  <c r="AP75" i="1"/>
  <c r="AP79" i="1"/>
  <c r="AP69" i="1"/>
  <c r="AP72" i="1"/>
  <c r="AP68" i="1"/>
  <c r="AP88" i="1"/>
  <c r="AP92" i="1"/>
  <c r="AP98" i="1"/>
  <c r="AP66" i="1"/>
  <c r="AF69" i="1"/>
  <c r="AI69" i="1" s="1"/>
  <c r="AP57" i="1"/>
  <c r="AF57" i="1"/>
  <c r="AI57" i="1" s="1"/>
  <c r="AY57" i="1" s="1"/>
  <c r="AZ57" i="1" s="1"/>
  <c r="BA57" i="1" s="1"/>
  <c r="AF19" i="1"/>
  <c r="AI19" i="1" s="1"/>
  <c r="AY19" i="1" s="1"/>
  <c r="AP19" i="1"/>
  <c r="AF234" i="1"/>
  <c r="AI234" i="1" s="1"/>
  <c r="AY234" i="1" s="1"/>
  <c r="AZ234" i="1" s="1"/>
  <c r="BA234" i="1" s="1"/>
  <c r="BB234" i="1" s="1"/>
  <c r="BM234" i="1" s="1"/>
  <c r="AF211" i="1"/>
  <c r="AI211" i="1" s="1"/>
  <c r="AY211" i="1" s="1"/>
  <c r="AP48" i="1"/>
  <c r="AF48" i="1"/>
  <c r="AI48" i="1" s="1"/>
  <c r="AP10" i="1"/>
  <c r="AF10" i="1"/>
  <c r="AI10" i="1" s="1"/>
  <c r="AY10" i="1" s="1"/>
  <c r="AP32" i="1"/>
  <c r="AP119" i="1"/>
  <c r="AF119" i="1"/>
  <c r="AI119" i="1" s="1"/>
  <c r="AY119" i="1" s="1"/>
  <c r="AP14" i="1"/>
  <c r="AF14" i="1"/>
  <c r="AI14" i="1" s="1"/>
  <c r="AY14" i="1" s="1"/>
  <c r="AP26" i="1"/>
  <c r="AF26" i="1"/>
  <c r="AI26" i="1" s="1"/>
  <c r="AY26" i="1" s="1"/>
  <c r="AZ26" i="1" s="1"/>
  <c r="AP37" i="1"/>
  <c r="AF37" i="1"/>
  <c r="AI37" i="1" s="1"/>
  <c r="AF53" i="1"/>
  <c r="AI53" i="1" s="1"/>
  <c r="AF139" i="1"/>
  <c r="AI139" i="1" s="1"/>
  <c r="AP65" i="1"/>
  <c r="AF23" i="1"/>
  <c r="AI23" i="1" s="1"/>
  <c r="AY23" i="1" s="1"/>
  <c r="AF106" i="1"/>
  <c r="AI106" i="1" s="1"/>
  <c r="AY106" i="1" s="1"/>
  <c r="AZ106" i="1" s="1"/>
  <c r="BA106" i="1" s="1"/>
  <c r="BB106" i="1" s="1"/>
  <c r="BM106" i="1" s="1"/>
  <c r="AP146" i="1"/>
  <c r="AF146" i="1"/>
  <c r="AI146" i="1" s="1"/>
  <c r="AY146" i="1" s="1"/>
  <c r="AZ146" i="1" s="1"/>
  <c r="BA146" i="1" s="1"/>
  <c r="BB146" i="1" s="1"/>
  <c r="BM146" i="1" s="1"/>
  <c r="AF17" i="1"/>
  <c r="AI17" i="1" s="1"/>
  <c r="AY17" i="1" s="1"/>
  <c r="AP56" i="1"/>
  <c r="AP104" i="1"/>
  <c r="AF104" i="1"/>
  <c r="AI104" i="1" s="1"/>
  <c r="AY104" i="1" s="1"/>
  <c r="AZ104" i="1" s="1"/>
  <c r="BA104" i="1" s="1"/>
  <c r="BB104" i="1" s="1"/>
  <c r="BM104" i="1" s="1"/>
  <c r="AP129" i="1"/>
  <c r="AP223" i="1"/>
  <c r="AF46" i="1"/>
  <c r="AI46" i="1" s="1"/>
  <c r="AF75" i="1"/>
  <c r="AI75" i="1" s="1"/>
  <c r="AF122" i="1"/>
  <c r="AI122" i="1" s="1"/>
  <c r="AF61" i="1"/>
  <c r="AI61" i="1" s="1"/>
  <c r="AY61" i="1" s="1"/>
  <c r="AZ61" i="1" s="1"/>
  <c r="BA61" i="1" s="1"/>
  <c r="BB61" i="1" s="1"/>
  <c r="BM61" i="1" s="1"/>
  <c r="AF25" i="1"/>
  <c r="AI25" i="1" s="1"/>
  <c r="AY25" i="1" s="1"/>
  <c r="AZ25" i="1" s="1"/>
  <c r="AF110" i="1"/>
  <c r="AI110" i="1" s="1"/>
  <c r="AY110" i="1" s="1"/>
  <c r="AZ110" i="1" s="1"/>
  <c r="AP217" i="1"/>
  <c r="AP212" i="1"/>
  <c r="AF212" i="1"/>
  <c r="AI212" i="1" s="1"/>
  <c r="AY212" i="1" s="1"/>
  <c r="AF30" i="1"/>
  <c r="AI30" i="1" s="1"/>
  <c r="AP81" i="1"/>
  <c r="BL81" i="1" s="1"/>
  <c r="AF81" i="1"/>
  <c r="AI81" i="1" s="1"/>
  <c r="AY81" i="1" s="1"/>
  <c r="AZ81" i="1" s="1"/>
  <c r="AP156" i="1"/>
  <c r="AF156" i="1"/>
  <c r="AI156" i="1" s="1"/>
  <c r="AF67" i="1"/>
  <c r="AI67" i="1" s="1"/>
  <c r="AF137" i="1"/>
  <c r="AI137" i="1" s="1"/>
  <c r="AY137" i="1" s="1"/>
  <c r="AZ137" i="1" s="1"/>
  <c r="BA137" i="1" s="1"/>
  <c r="AP162" i="1"/>
  <c r="AP189" i="1"/>
  <c r="AP86" i="1"/>
  <c r="AF12" i="1"/>
  <c r="AI12" i="1" s="1"/>
  <c r="AY12" i="1" s="1"/>
  <c r="AP125" i="1"/>
  <c r="AP154" i="1"/>
  <c r="AF41" i="1"/>
  <c r="AI41" i="1" s="1"/>
  <c r="AP239" i="1"/>
  <c r="AF96" i="1"/>
  <c r="AI96" i="1" s="1"/>
  <c r="AP90" i="1"/>
  <c r="AF84" i="1"/>
  <c r="AI84" i="1" s="1"/>
  <c r="AY84" i="1" s="1"/>
  <c r="AP84" i="1"/>
  <c r="AF202" i="1"/>
  <c r="AI202" i="1" s="1"/>
  <c r="AP243" i="1"/>
  <c r="AF243" i="1"/>
  <c r="AI243" i="1" s="1"/>
  <c r="AP132" i="1"/>
  <c r="AP39" i="1"/>
  <c r="AP45" i="1"/>
  <c r="AF45" i="1"/>
  <c r="AI45" i="1" s="1"/>
  <c r="AP249" i="1"/>
  <c r="AF249" i="1"/>
  <c r="AI249" i="1" s="1"/>
  <c r="AY249" i="1" s="1"/>
  <c r="AF4" i="1"/>
  <c r="AI4" i="1" s="1"/>
  <c r="AY4" i="1" s="1"/>
  <c r="AZ4" i="1" s="1"/>
  <c r="BA4" i="1" s="1"/>
  <c r="BB4" i="1" s="1"/>
  <c r="BM4" i="1" s="1"/>
  <c r="AP116" i="1"/>
  <c r="AF77" i="1"/>
  <c r="AI77" i="1" s="1"/>
  <c r="AP96" i="1"/>
  <c r="AP78" i="1"/>
  <c r="AP85" i="1"/>
  <c r="AP157" i="1"/>
  <c r="AF95" i="1"/>
  <c r="AI95" i="1" s="1"/>
  <c r="AF197" i="1"/>
  <c r="AI197" i="1" s="1"/>
  <c r="AP204" i="1"/>
  <c r="AP43" i="1"/>
  <c r="AP51" i="1"/>
  <c r="AF93" i="1"/>
  <c r="AI93" i="1" s="1"/>
  <c r="AP93" i="1"/>
  <c r="AP80" i="1"/>
  <c r="AF213" i="1"/>
  <c r="AI213" i="1" s="1"/>
  <c r="AY213" i="1" s="1"/>
  <c r="AP226" i="1"/>
  <c r="AF44" i="1"/>
  <c r="AI44" i="1" s="1"/>
  <c r="AF97" i="1"/>
  <c r="AI97" i="1" s="1"/>
  <c r="AF78" i="1"/>
  <c r="AI78" i="1" s="1"/>
  <c r="AP47" i="1"/>
  <c r="BA47" i="1" l="1"/>
  <c r="AZ118" i="1"/>
  <c r="AZ13" i="1"/>
  <c r="AZ10" i="1"/>
  <c r="AQ140" i="1"/>
  <c r="AZ71" i="1"/>
  <c r="BA71" i="1" s="1"/>
  <c r="AQ66" i="1"/>
  <c r="AQ65" i="1"/>
  <c r="AQ10" i="1"/>
  <c r="AQ116" i="1"/>
  <c r="AQ117" i="1"/>
  <c r="AQ118" i="1"/>
  <c r="AQ114" i="1"/>
  <c r="BL113" i="1"/>
  <c r="AQ113" i="1"/>
  <c r="AQ120" i="1"/>
  <c r="AQ119" i="1"/>
  <c r="AQ11" i="1"/>
  <c r="AQ115" i="1"/>
  <c r="AQ15" i="1"/>
  <c r="AQ14" i="1"/>
  <c r="AQ12" i="1"/>
  <c r="AQ13" i="1"/>
  <c r="BA81" i="1"/>
  <c r="BA25" i="1"/>
  <c r="BB25" i="1" s="1"/>
  <c r="BM25" i="1" s="1"/>
  <c r="BA82" i="1"/>
  <c r="AZ22" i="1"/>
  <c r="BB206" i="1"/>
  <c r="BM206" i="1" s="1"/>
  <c r="AZ223" i="1"/>
  <c r="BA223" i="1" s="1"/>
  <c r="BB223" i="1" s="1"/>
  <c r="BM223" i="1" s="1"/>
  <c r="AZ28" i="1"/>
  <c r="BA28" i="1" s="1"/>
  <c r="BB28" i="1" s="1"/>
  <c r="BM28" i="1" s="1"/>
  <c r="AZ239" i="1"/>
  <c r="BA239" i="1" s="1"/>
  <c r="BB239" i="1" s="1"/>
  <c r="BM239" i="1" s="1"/>
  <c r="AQ241" i="1"/>
  <c r="AQ239" i="1"/>
  <c r="AQ240" i="1"/>
  <c r="AZ211" i="1"/>
  <c r="BA211" i="1" s="1"/>
  <c r="BA162" i="1"/>
  <c r="BB162" i="1" s="1"/>
  <c r="BM162" i="1" s="1"/>
  <c r="AQ160" i="1"/>
  <c r="BA110" i="1"/>
  <c r="BB110" i="1" s="1"/>
  <c r="BM110" i="1" s="1"/>
  <c r="BB130" i="1"/>
  <c r="BM130" i="1" s="1"/>
  <c r="AQ171" i="1"/>
  <c r="AQ228" i="1"/>
  <c r="AQ237" i="1"/>
  <c r="AQ23" i="1"/>
  <c r="BM220" i="1"/>
  <c r="AQ21" i="1"/>
  <c r="AQ236" i="1"/>
  <c r="AQ163" i="1"/>
  <c r="AQ123" i="1"/>
  <c r="BM149" i="1"/>
  <c r="AQ234" i="1"/>
  <c r="AQ125" i="1"/>
  <c r="AQ169" i="1"/>
  <c r="AQ20" i="1"/>
  <c r="AQ17" i="1"/>
  <c r="AQ221" i="1"/>
  <c r="AZ230" i="1"/>
  <c r="BA230" i="1" s="1"/>
  <c r="BB230" i="1" s="1"/>
  <c r="BM230" i="1" s="1"/>
  <c r="AQ220" i="1"/>
  <c r="BL184" i="1"/>
  <c r="AQ22" i="1"/>
  <c r="AQ181" i="1"/>
  <c r="BL61" i="1"/>
  <c r="BB199" i="1"/>
  <c r="BM199" i="1" s="1"/>
  <c r="AQ126" i="1"/>
  <c r="AQ165" i="1"/>
  <c r="AQ182" i="1"/>
  <c r="AQ122" i="1"/>
  <c r="AQ200" i="1"/>
  <c r="AZ180" i="1"/>
  <c r="BA180" i="1" s="1"/>
  <c r="BB180" i="1" s="1"/>
  <c r="BM180" i="1" s="1"/>
  <c r="AQ124" i="1"/>
  <c r="BB137" i="1"/>
  <c r="BM137" i="1" s="1"/>
  <c r="BL4" i="1"/>
  <c r="AQ176" i="1"/>
  <c r="BL173" i="1"/>
  <c r="AZ113" i="1"/>
  <c r="BA113" i="1" s="1"/>
  <c r="AQ108" i="1"/>
  <c r="AZ248" i="1"/>
  <c r="BA248" i="1" s="1"/>
  <c r="BB248" i="1" s="1"/>
  <c r="BM248" i="1" s="1"/>
  <c r="AQ19" i="1"/>
  <c r="AQ197" i="1"/>
  <c r="AZ17" i="1"/>
  <c r="AQ18" i="1"/>
  <c r="AZ173" i="1"/>
  <c r="BA173" i="1" s="1"/>
  <c r="BB173" i="1" s="1"/>
  <c r="BM173" i="1" s="1"/>
  <c r="AQ180" i="1"/>
  <c r="BL180" i="1"/>
  <c r="AQ127" i="1"/>
  <c r="BA236" i="1"/>
  <c r="BB236" i="1" s="1"/>
  <c r="BM236" i="1" s="1"/>
  <c r="AQ26" i="1"/>
  <c r="AQ175" i="1"/>
  <c r="AQ173" i="1"/>
  <c r="AQ198" i="1"/>
  <c r="AQ178" i="1"/>
  <c r="AQ137" i="1"/>
  <c r="AQ174" i="1"/>
  <c r="BL106" i="1"/>
  <c r="AQ190" i="1"/>
  <c r="AQ177" i="1"/>
  <c r="AQ199" i="1"/>
  <c r="AQ195" i="1"/>
  <c r="AQ196" i="1"/>
  <c r="AQ166" i="1"/>
  <c r="AQ63" i="1"/>
  <c r="BL63" i="1"/>
  <c r="AQ110" i="1"/>
  <c r="AQ111" i="1"/>
  <c r="AQ214" i="1"/>
  <c r="AQ168" i="1"/>
  <c r="AQ130" i="1"/>
  <c r="AQ37" i="1"/>
  <c r="AQ132" i="1"/>
  <c r="AZ43" i="1"/>
  <c r="BA43" i="1" s="1"/>
  <c r="BB43" i="1" s="1"/>
  <c r="AQ54" i="1"/>
  <c r="AQ243" i="1"/>
  <c r="AQ28" i="1"/>
  <c r="AQ134" i="1"/>
  <c r="AQ135" i="1"/>
  <c r="AQ213" i="1"/>
  <c r="AQ218" i="1"/>
  <c r="AQ216" i="1"/>
  <c r="AQ211" i="1"/>
  <c r="BL246" i="1"/>
  <c r="AQ246" i="1"/>
  <c r="BL230" i="1"/>
  <c r="AQ232" i="1"/>
  <c r="AQ230" i="1"/>
  <c r="BL100" i="1"/>
  <c r="AQ100" i="1"/>
  <c r="AQ231" i="1"/>
  <c r="AQ136" i="1"/>
  <c r="AQ96" i="1"/>
  <c r="AQ47" i="1"/>
  <c r="AQ85" i="1"/>
  <c r="AQ250" i="1"/>
  <c r="AQ249" i="1"/>
  <c r="AQ154" i="1"/>
  <c r="AQ158" i="1"/>
  <c r="AQ156" i="1"/>
  <c r="AQ40" i="1"/>
  <c r="AQ151" i="1"/>
  <c r="AQ51" i="1"/>
  <c r="AQ78" i="1"/>
  <c r="AQ56" i="1"/>
  <c r="AQ146" i="1"/>
  <c r="BL146" i="1"/>
  <c r="AQ88" i="1"/>
  <c r="AQ76" i="1"/>
  <c r="AQ91" i="1"/>
  <c r="AQ73" i="1"/>
  <c r="AQ67" i="1"/>
  <c r="AQ87" i="1"/>
  <c r="AQ82" i="1"/>
  <c r="AQ94" i="1"/>
  <c r="AQ95" i="1"/>
  <c r="AQ79" i="1"/>
  <c r="AQ83" i="1"/>
  <c r="AQ98" i="1"/>
  <c r="AQ74" i="1"/>
  <c r="AQ92" i="1"/>
  <c r="AQ77" i="1"/>
  <c r="AQ89" i="1"/>
  <c r="BL10" i="1"/>
  <c r="AQ205" i="1"/>
  <c r="AQ34" i="1"/>
  <c r="AQ153" i="1"/>
  <c r="AQ57" i="1"/>
  <c r="BL43" i="1"/>
  <c r="AQ43" i="1"/>
  <c r="AQ45" i="1"/>
  <c r="AQ84" i="1"/>
  <c r="AQ81" i="1"/>
  <c r="AQ217" i="1"/>
  <c r="AQ33" i="1"/>
  <c r="AQ97" i="1"/>
  <c r="AQ152" i="1"/>
  <c r="AQ72" i="1"/>
  <c r="AQ42" i="1"/>
  <c r="AQ55" i="1"/>
  <c r="AQ44" i="1"/>
  <c r="AQ41" i="1"/>
  <c r="AQ58" i="1"/>
  <c r="AQ52" i="1"/>
  <c r="AQ50" i="1"/>
  <c r="AQ39" i="1"/>
  <c r="AQ223" i="1"/>
  <c r="BL223" i="1"/>
  <c r="AQ225" i="1"/>
  <c r="AQ224" i="1"/>
  <c r="AQ68" i="1"/>
  <c r="AQ35" i="1"/>
  <c r="AQ75" i="1"/>
  <c r="AQ209" i="1"/>
  <c r="AQ202" i="1"/>
  <c r="AQ203" i="1"/>
  <c r="AQ207" i="1"/>
  <c r="AQ69" i="1"/>
  <c r="AQ204" i="1"/>
  <c r="AQ90" i="1"/>
  <c r="AQ59" i="1"/>
  <c r="AQ148" i="1"/>
  <c r="AQ150" i="1"/>
  <c r="AQ36" i="1"/>
  <c r="AQ208" i="1"/>
  <c r="AQ80" i="1"/>
  <c r="AQ248" i="1"/>
  <c r="AQ244" i="1"/>
  <c r="BL239" i="1"/>
  <c r="AQ242" i="1"/>
  <c r="AQ192" i="1"/>
  <c r="AQ191" i="1"/>
  <c r="AQ189" i="1"/>
  <c r="AQ186" i="1"/>
  <c r="AQ187" i="1"/>
  <c r="AQ188" i="1"/>
  <c r="AQ193" i="1"/>
  <c r="AQ142" i="1"/>
  <c r="AQ32" i="1"/>
  <c r="AQ31" i="1"/>
  <c r="AQ206" i="1"/>
  <c r="AQ149" i="1"/>
  <c r="AQ141" i="1"/>
  <c r="AQ46" i="1"/>
  <c r="AQ29" i="1"/>
  <c r="AQ71" i="1"/>
  <c r="AQ226" i="1"/>
  <c r="AQ30" i="1"/>
  <c r="AQ53" i="1"/>
  <c r="AQ86" i="1"/>
  <c r="AQ129" i="1"/>
  <c r="AQ131" i="1"/>
  <c r="AQ25" i="1"/>
  <c r="AQ93" i="1"/>
  <c r="AQ157" i="1"/>
  <c r="BL162" i="1"/>
  <c r="AQ162" i="1"/>
  <c r="AQ212" i="1"/>
  <c r="AQ215" i="1"/>
  <c r="AQ104" i="1"/>
  <c r="BL104" i="1"/>
  <c r="AQ48" i="1"/>
  <c r="AQ70" i="1"/>
  <c r="AQ155" i="1"/>
  <c r="AQ49" i="1"/>
  <c r="AQ139" i="1"/>
  <c r="BA10" i="1" l="1"/>
  <c r="BB10" i="1" s="1"/>
  <c r="BM10" i="1" s="1"/>
  <c r="BB81" i="1"/>
  <c r="BM81" i="1" s="1"/>
  <c r="BB113" i="1"/>
  <c r="BM113" i="1" s="1"/>
  <c r="BB211" i="1"/>
  <c r="BM211" i="1" s="1"/>
  <c r="BA17" i="1"/>
  <c r="BB17" i="1" s="1"/>
  <c r="BM17" i="1" s="1"/>
  <c r="BM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Reviewer</author>
  </authors>
  <commentList>
    <comment ref="K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Reviewer:</t>
        </r>
        <r>
          <rPr>
            <sz val="9"/>
            <color indexed="81"/>
            <rFont val="Tahoma"/>
            <family val="2"/>
          </rPr>
          <t xml:space="preserve">
Preference is to use data from group 1 - 4 in ascending order. </t>
        </r>
      </text>
    </comment>
  </commentList>
</comments>
</file>

<file path=xl/sharedStrings.xml><?xml version="1.0" encoding="utf-8"?>
<sst xmlns="http://schemas.openxmlformats.org/spreadsheetml/2006/main" count="6753" uniqueCount="578">
  <si>
    <t>Data Source ID</t>
  </si>
  <si>
    <t xml:space="preserve">Media Type </t>
  </si>
  <si>
    <t>Species Scientific Name</t>
  </si>
  <si>
    <t>Phylum</t>
  </si>
  <si>
    <t>Toxicity Value</t>
  </si>
  <si>
    <t>Endpoint</t>
  </si>
  <si>
    <t>Acute/ Chronic</t>
  </si>
  <si>
    <t>Hetero/ Phototroph</t>
  </si>
  <si>
    <t>Exposure Duration Units</t>
  </si>
  <si>
    <t>Life Stage</t>
  </si>
  <si>
    <t>Start</t>
  </si>
  <si>
    <t>Conversion</t>
  </si>
  <si>
    <t>End</t>
  </si>
  <si>
    <t>EC50</t>
  </si>
  <si>
    <t>Chronic</t>
  </si>
  <si>
    <t>Microalgae</t>
  </si>
  <si>
    <t>Phototroph</t>
  </si>
  <si>
    <t>NOEC/EC10</t>
  </si>
  <si>
    <t>LC50</t>
  </si>
  <si>
    <t>NOEC</t>
  </si>
  <si>
    <t>LOEC</t>
  </si>
  <si>
    <t>Start (acute)</t>
  </si>
  <si>
    <t>End (chronic)</t>
  </si>
  <si>
    <t>EC10</t>
  </si>
  <si>
    <t>Endpoint Measurement</t>
  </si>
  <si>
    <t>CONCENTRATION</t>
  </si>
  <si>
    <t>TEST CRITERIA</t>
  </si>
  <si>
    <t>ORGANISM CHARACTERISTICS</t>
  </si>
  <si>
    <t>ACR Conversion Factor</t>
  </si>
  <si>
    <t>Toxicity Value Conversion factor</t>
  </si>
  <si>
    <t>NEC/EC10/NOEC Concentration (ug/L)</t>
  </si>
  <si>
    <t>Chronic NEC/EC10/NOEC Concentration (ug/L)</t>
  </si>
  <si>
    <t>Toxicity Value Conversion</t>
  </si>
  <si>
    <t>DATA ID</t>
  </si>
  <si>
    <t>Record ID</t>
  </si>
  <si>
    <t>Group same duration for each Endpoint</t>
  </si>
  <si>
    <t>Group the same Endpoint</t>
  </si>
  <si>
    <t>DERIVE ONE VALUE FOR EACH SPECIES</t>
  </si>
  <si>
    <t>Conversion Factor</t>
  </si>
  <si>
    <t>NEC</t>
  </si>
  <si>
    <t>Acute</t>
  </si>
  <si>
    <t>EC10 Acute to Chronic Ratio (ACR)</t>
  </si>
  <si>
    <t>Chemical:</t>
  </si>
  <si>
    <t>Mortality</t>
  </si>
  <si>
    <t>LC10</t>
  </si>
  <si>
    <t>IC10</t>
  </si>
  <si>
    <t>IC50</t>
  </si>
  <si>
    <t>Class</t>
  </si>
  <si>
    <t>Endpoint (Directly from Paper)</t>
  </si>
  <si>
    <t>Concentration Stated in Paper</t>
  </si>
  <si>
    <t>Units</t>
  </si>
  <si>
    <t>Concentration Converted to ug/L</t>
  </si>
  <si>
    <t>mg/L</t>
  </si>
  <si>
    <t>ug/L</t>
  </si>
  <si>
    <t>Toxicity Value (repeat from Column O)</t>
  </si>
  <si>
    <t>Acute/Chronic (repeat from Column R)</t>
  </si>
  <si>
    <t>NOAEC</t>
  </si>
  <si>
    <t>LOAEC</t>
  </si>
  <si>
    <r>
      <t>Species Name</t>
    </r>
    <r>
      <rPr>
        <sz val="10"/>
        <rFont val="Calibri"/>
        <family val="2"/>
      </rPr>
      <t xml:space="preserve"> (repeat from Column E)</t>
    </r>
  </si>
  <si>
    <r>
      <t>Toxicity Value</t>
    </r>
    <r>
      <rPr>
        <sz val="10"/>
        <rFont val="Calibri"/>
        <family val="2"/>
      </rPr>
      <t xml:space="preserve"> (repeat from Column O)</t>
    </r>
  </si>
  <si>
    <r>
      <t xml:space="preserve">Acute/Chronic </t>
    </r>
    <r>
      <rPr>
        <sz val="10"/>
        <rFont val="Calibri"/>
        <family val="2"/>
      </rPr>
      <t>(repeat from Column R)</t>
    </r>
  </si>
  <si>
    <t>Chronic LOEC</t>
  </si>
  <si>
    <t>Chronic EC/LC50</t>
  </si>
  <si>
    <t>Acute NOEC/EC10</t>
  </si>
  <si>
    <t>Acute LOEC</t>
  </si>
  <si>
    <t>Acute EC/LC50</t>
  </si>
  <si>
    <t>Selection Groupings</t>
  </si>
  <si>
    <t>Preferential Selection Groupings (see Table 2)</t>
  </si>
  <si>
    <t>Table 1: TABLE OF CONVERSION FACTORS (Warne et al 2014)</t>
  </si>
  <si>
    <t>Table 2: Preferential Selection Groupings</t>
  </si>
  <si>
    <t>Accept highest preference group per species.</t>
  </si>
  <si>
    <t>Final Results</t>
  </si>
  <si>
    <t>Chlorophyta</t>
  </si>
  <si>
    <t>Lemna gibba</t>
  </si>
  <si>
    <t>PPB</t>
  </si>
  <si>
    <t>Arthropoda</t>
  </si>
  <si>
    <t>PPM</t>
  </si>
  <si>
    <t>Conversion Table</t>
  </si>
  <si>
    <t>From</t>
  </si>
  <si>
    <t>To</t>
  </si>
  <si>
    <t>Factor</t>
  </si>
  <si>
    <t>uglL</t>
  </si>
  <si>
    <r>
      <t>CONCENTRATION CONVERSIONS (</t>
    </r>
    <r>
      <rPr>
        <b/>
        <i/>
        <sz val="11"/>
        <color indexed="9"/>
        <rFont val="Calibri"/>
        <family val="2"/>
      </rPr>
      <t>see Table 1 far right</t>
    </r>
    <r>
      <rPr>
        <b/>
        <sz val="11"/>
        <color indexed="9"/>
        <rFont val="Calibri"/>
        <family val="2"/>
      </rPr>
      <t>)</t>
    </r>
  </si>
  <si>
    <r>
      <t>PREFERENTIAL SELECTION &amp; GROUPING OF DATA (</t>
    </r>
    <r>
      <rPr>
        <b/>
        <i/>
        <sz val="10"/>
        <color indexed="9"/>
        <rFont val="Arial"/>
        <family val="2"/>
      </rPr>
      <t>See Warne et al., revised method - Table 5.</t>
    </r>
    <r>
      <rPr>
        <b/>
        <sz val="10"/>
        <color indexed="9"/>
        <rFont val="Arial"/>
        <family val="2"/>
      </rPr>
      <t>)</t>
    </r>
  </si>
  <si>
    <t>Conversion Factor (to ug/L)</t>
  </si>
  <si>
    <r>
      <t xml:space="preserve">Endpoint Measurement </t>
    </r>
    <r>
      <rPr>
        <sz val="10"/>
        <color indexed="8"/>
        <rFont val="Calibri"/>
        <family val="2"/>
      </rPr>
      <t>(repeat from Column N)</t>
    </r>
  </si>
  <si>
    <r>
      <t xml:space="preserve">DURATION (d) </t>
    </r>
    <r>
      <rPr>
        <sz val="10"/>
        <color indexed="8"/>
        <rFont val="Calibri"/>
        <family val="2"/>
      </rPr>
      <t>(repeat from Column P)</t>
    </r>
  </si>
  <si>
    <t>Organism Type</t>
  </si>
  <si>
    <t>Malacostraca</t>
  </si>
  <si>
    <t>Macroinvertebrate</t>
  </si>
  <si>
    <t/>
  </si>
  <si>
    <t>Summed Conversion Factors (EC10 conversion Factor + ACR)</t>
  </si>
  <si>
    <t>NOEL</t>
  </si>
  <si>
    <t>Chronic NOEC/EC10/NOEL</t>
  </si>
  <si>
    <t>Daphnia magna</t>
  </si>
  <si>
    <t>Branchiopoda</t>
  </si>
  <si>
    <t>Fish</t>
  </si>
  <si>
    <t>Chordata</t>
  </si>
  <si>
    <t>Actinopterygii</t>
  </si>
  <si>
    <t>Lepomis macrochirus</t>
  </si>
  <si>
    <t>Oncorhynchus mykiss</t>
  </si>
  <si>
    <t>Selenastrum capricornutum</t>
  </si>
  <si>
    <t>Pimephales promelas</t>
  </si>
  <si>
    <t>Navicula pelliculosa</t>
  </si>
  <si>
    <t>Skeletonema costatum</t>
  </si>
  <si>
    <t>Anabaena flos-aquae</t>
  </si>
  <si>
    <t>EC25</t>
  </si>
  <si>
    <t>Mollusca</t>
  </si>
  <si>
    <t>Crassostrea virginica</t>
  </si>
  <si>
    <t>Not stated</t>
  </si>
  <si>
    <t>EC20</t>
  </si>
  <si>
    <t>SPAT</t>
  </si>
  <si>
    <t>Chlorophyceae</t>
  </si>
  <si>
    <t>Bivalvia</t>
  </si>
  <si>
    <t>Microinvertebrate</t>
  </si>
  <si>
    <t>Immobilisation</t>
  </si>
  <si>
    <t>MDEC</t>
  </si>
  <si>
    <t>BEC10</t>
  </si>
  <si>
    <t>Adult</t>
  </si>
  <si>
    <t>IC20</t>
  </si>
  <si>
    <t>Growth inhibition: cell count</t>
  </si>
  <si>
    <t>Ictalurus punctatus</t>
  </si>
  <si>
    <t>1025-1</t>
  </si>
  <si>
    <t xml:space="preserve">Amphiascus tenuiremis </t>
  </si>
  <si>
    <t>Maxillopoda</t>
  </si>
  <si>
    <t>1025</t>
  </si>
  <si>
    <t>Oryzias latipes</t>
  </si>
  <si>
    <t>Embryo</t>
  </si>
  <si>
    <t>Development</t>
  </si>
  <si>
    <t>Artificial seawater</t>
  </si>
  <si>
    <t>Ceriodaphnia dubia</t>
  </si>
  <si>
    <t>&lt;24 hr</t>
  </si>
  <si>
    <t>Americamysis bahia</t>
  </si>
  <si>
    <t>Cyprinus carpio</t>
  </si>
  <si>
    <t>Cyprinodon variegatus</t>
  </si>
  <si>
    <t>Life cycle</t>
  </si>
  <si>
    <t>Palaemonetes pugio</t>
  </si>
  <si>
    <t>1056-1</t>
  </si>
  <si>
    <t>Aedes aegypti</t>
  </si>
  <si>
    <t>4th instar larvae</t>
  </si>
  <si>
    <t>Insecta</t>
  </si>
  <si>
    <t>Tap water</t>
  </si>
  <si>
    <t>1056</t>
  </si>
  <si>
    <t>1056-2</t>
  </si>
  <si>
    <t>Aedes albopictus</t>
  </si>
  <si>
    <t>1056-3</t>
  </si>
  <si>
    <t>Aedes taeniorhynchus</t>
  </si>
  <si>
    <t>1056-4</t>
  </si>
  <si>
    <t>1056-5</t>
  </si>
  <si>
    <t>AnopheIes quadrimaculatus</t>
  </si>
  <si>
    <t>1056-6</t>
  </si>
  <si>
    <t>Culex nigripalpus</t>
  </si>
  <si>
    <t>1056-7</t>
  </si>
  <si>
    <t>1056-8</t>
  </si>
  <si>
    <t>Culex quinqefasciatus</t>
  </si>
  <si>
    <t>1056-9</t>
  </si>
  <si>
    <t>1st instar larvae</t>
  </si>
  <si>
    <t>1056-10</t>
  </si>
  <si>
    <t>1056-11</t>
  </si>
  <si>
    <t>Chironomus crassicaudatus</t>
  </si>
  <si>
    <t>1056-12</t>
  </si>
  <si>
    <t>Glyptotendipes paripes</t>
  </si>
  <si>
    <t>1056-13</t>
  </si>
  <si>
    <t>1057-1</t>
  </si>
  <si>
    <t>1057</t>
  </si>
  <si>
    <t>1058-1</t>
  </si>
  <si>
    <t>Moderately hard water</t>
  </si>
  <si>
    <t>1058</t>
  </si>
  <si>
    <t>1058-2</t>
  </si>
  <si>
    <t>1059-1</t>
  </si>
  <si>
    <t>larval (7-d post hatch)</t>
  </si>
  <si>
    <t>Deionised water with added salts</t>
  </si>
  <si>
    <t>1059</t>
  </si>
  <si>
    <t>1059-2</t>
  </si>
  <si>
    <t>1059-3</t>
  </si>
  <si>
    <t>1059-4</t>
  </si>
  <si>
    <t>Amphiascus tenuiremis</t>
  </si>
  <si>
    <t>DOM-free seawater</t>
  </si>
  <si>
    <t>1025-2</t>
  </si>
  <si>
    <t>Seawater with added DOM</t>
  </si>
  <si>
    <t>LOEL</t>
  </si>
  <si>
    <t>1025-6</t>
  </si>
  <si>
    <t>1062</t>
  </si>
  <si>
    <t>1063</t>
  </si>
  <si>
    <t>1064-1</t>
  </si>
  <si>
    <t>Male mortality</t>
  </si>
  <si>
    <t>1064</t>
  </si>
  <si>
    <t>1064-2</t>
  </si>
  <si>
    <t>Female mortality</t>
  </si>
  <si>
    <t>1064-3</t>
  </si>
  <si>
    <t>1064-4</t>
  </si>
  <si>
    <t>1064-5</t>
  </si>
  <si>
    <t>1064-6</t>
  </si>
  <si>
    <t>1065-1</t>
  </si>
  <si>
    <t>1065</t>
  </si>
  <si>
    <t>1065-2</t>
  </si>
  <si>
    <t>1065-3</t>
  </si>
  <si>
    <t>1066-1</t>
  </si>
  <si>
    <t>Daphnia pulex</t>
  </si>
  <si>
    <t>1066</t>
  </si>
  <si>
    <t>1066-2</t>
  </si>
  <si>
    <t>Acanthocyclops robustus</t>
  </si>
  <si>
    <t>1066-3</t>
  </si>
  <si>
    <t>Diaptomus castor</t>
  </si>
  <si>
    <t>1066-4</t>
  </si>
  <si>
    <t>Eucypris virens</t>
  </si>
  <si>
    <t xml:space="preserve">	Ostracoda</t>
  </si>
  <si>
    <t>1066-5</t>
  </si>
  <si>
    <t>Chaoborus crystallinus</t>
  </si>
  <si>
    <t>1066-6</t>
  </si>
  <si>
    <t>Chironomus annularius</t>
  </si>
  <si>
    <t>1067-1</t>
  </si>
  <si>
    <t>1067</t>
  </si>
  <si>
    <t>1067-2</t>
  </si>
  <si>
    <t>1067-3</t>
  </si>
  <si>
    <t>1069-1</t>
  </si>
  <si>
    <t>3rd brood neonate &lt;24hr</t>
  </si>
  <si>
    <t>moderately hard water</t>
  </si>
  <si>
    <t>1069</t>
  </si>
  <si>
    <t>Dechlorinated tap water</t>
  </si>
  <si>
    <t>1071-1</t>
  </si>
  <si>
    <t>Aedes albopictus MAmAal strain</t>
  </si>
  <si>
    <t>1071</t>
  </si>
  <si>
    <t>1071-3</t>
  </si>
  <si>
    <t>Aedes albopictus HAmAal strain</t>
  </si>
  <si>
    <t>1071-5</t>
  </si>
  <si>
    <t>Aedes albopictus VBFmAal strain</t>
  </si>
  <si>
    <t>1071-7</t>
  </si>
  <si>
    <t>Aedes albopictus SFmAal strain</t>
  </si>
  <si>
    <t>1071-9</t>
  </si>
  <si>
    <t>Aedes albopictus Ikaken strain</t>
  </si>
  <si>
    <t>1072-1</t>
  </si>
  <si>
    <t>Culex quinqefasciatus VBFmCq strain</t>
  </si>
  <si>
    <t>1072</t>
  </si>
  <si>
    <t>1072-3</t>
  </si>
  <si>
    <t>Culex quinqefasciatus HAmCq strain</t>
  </si>
  <si>
    <t>1072-5</t>
  </si>
  <si>
    <t>Culex quinquefasciatus MAmCq strain</t>
  </si>
  <si>
    <t>1072-7</t>
  </si>
  <si>
    <t>Culex quinqefasciatus S-Lab strain</t>
  </si>
  <si>
    <t>1073-1</t>
  </si>
  <si>
    <t>1073</t>
  </si>
  <si>
    <t>1074-1</t>
  </si>
  <si>
    <t>5th instar larvae</t>
  </si>
  <si>
    <t>1074</t>
  </si>
  <si>
    <t>1075-1</t>
  </si>
  <si>
    <t>Deionised water</t>
  </si>
  <si>
    <t>1075</t>
  </si>
  <si>
    <t>1076-1</t>
  </si>
  <si>
    <t>moderate hard synthetic water</t>
  </si>
  <si>
    <t>1076</t>
  </si>
  <si>
    <t xml:space="preserve">1077-1 </t>
  </si>
  <si>
    <t>AAP</t>
  </si>
  <si>
    <t>1077</t>
  </si>
  <si>
    <t>1079-1</t>
  </si>
  <si>
    <t>Procambarus clarkii</t>
  </si>
  <si>
    <t>6-9cm length</t>
  </si>
  <si>
    <t>1079</t>
  </si>
  <si>
    <t>1079-2</t>
  </si>
  <si>
    <t>Procambarus zonangulus</t>
  </si>
  <si>
    <t>Danio rerio</t>
  </si>
  <si>
    <t>1080</t>
  </si>
  <si>
    <t>1081-1</t>
  </si>
  <si>
    <t>Simocephalus elizabethae</t>
  </si>
  <si>
    <t>1081</t>
  </si>
  <si>
    <t>1081-3</t>
  </si>
  <si>
    <t>1081-5</t>
  </si>
  <si>
    <t>Polypedilum nubiferum</t>
  </si>
  <si>
    <t>1081-7</t>
  </si>
  <si>
    <t>1082-1</t>
  </si>
  <si>
    <t>1082</t>
  </si>
  <si>
    <t>1083</t>
  </si>
  <si>
    <t>1083-5</t>
  </si>
  <si>
    <t>1084</t>
  </si>
  <si>
    <t>Hexagenia sp.</t>
  </si>
  <si>
    <t>Cyprinidon variegatus</t>
  </si>
  <si>
    <t>Mercenaria mercenaria</t>
  </si>
  <si>
    <t>1087-1</t>
  </si>
  <si>
    <t>&lt;24hr neonate</t>
  </si>
  <si>
    <t>1087</t>
  </si>
  <si>
    <t>1087-2</t>
  </si>
  <si>
    <t>time taken to release brood</t>
  </si>
  <si>
    <t>1087-3</t>
  </si>
  <si>
    <t>1087-4</t>
  </si>
  <si>
    <t>1087-5</t>
  </si>
  <si>
    <t xml:space="preserve">&lt;24h neonate f2 </t>
  </si>
  <si>
    <t>1087-6</t>
  </si>
  <si>
    <t>1087-7</t>
  </si>
  <si>
    <t>1087-8</t>
  </si>
  <si>
    <t>1090-1</t>
  </si>
  <si>
    <t>1090</t>
  </si>
  <si>
    <t>Fipronil</t>
  </si>
  <si>
    <t>2050208</t>
  </si>
  <si>
    <t>2050291</t>
  </si>
  <si>
    <t>2050216</t>
  </si>
  <si>
    <t>1.5 g</t>
  </si>
  <si>
    <t>2050217</t>
  </si>
  <si>
    <t>0.98 g</t>
  </si>
  <si>
    <t>2050202</t>
  </si>
  <si>
    <t>0.22 g</t>
  </si>
  <si>
    <t>2050215</t>
  </si>
  <si>
    <t>0.55 g</t>
  </si>
  <si>
    <t>2050203</t>
  </si>
  <si>
    <t>2050284</t>
  </si>
  <si>
    <t>2050285</t>
  </si>
  <si>
    <t>0.29 g</t>
  </si>
  <si>
    <t>0.85 g</t>
  </si>
  <si>
    <t>2050210</t>
  </si>
  <si>
    <t>2050207</t>
  </si>
  <si>
    <t>2050209</t>
  </si>
  <si>
    <t>2050206</t>
  </si>
  <si>
    <t>2050868</t>
  </si>
  <si>
    <t>1.7 g</t>
  </si>
  <si>
    <t>2050205</t>
  </si>
  <si>
    <t>2050212</t>
  </si>
  <si>
    <t>2050437</t>
  </si>
  <si>
    <t>2050436</t>
  </si>
  <si>
    <t>2050432</t>
  </si>
  <si>
    <t>0.51 g</t>
  </si>
  <si>
    <t>2050275</t>
  </si>
  <si>
    <t>2050235</t>
  </si>
  <si>
    <t>2050236</t>
  </si>
  <si>
    <t>2050237</t>
  </si>
  <si>
    <t>2083582</t>
  </si>
  <si>
    <t>Americamysis  bahia</t>
  </si>
  <si>
    <t>Nymphs</t>
  </si>
  <si>
    <t>2050241</t>
  </si>
  <si>
    <t>Heterotroph</t>
  </si>
  <si>
    <t>nM</t>
  </si>
  <si>
    <t>uM</t>
  </si>
  <si>
    <t>ng/L</t>
  </si>
  <si>
    <t xml:space="preserve">Exposure duration  </t>
  </si>
  <si>
    <t>Juvenile</t>
  </si>
  <si>
    <t>1093-1</t>
  </si>
  <si>
    <t>Simulium vittatum IS-7</t>
  </si>
  <si>
    <t>4-5th instar larvae</t>
  </si>
  <si>
    <t>1093</t>
  </si>
  <si>
    <t>1093-2</t>
  </si>
  <si>
    <t>Adult (7.1-10.5cm length)</t>
  </si>
  <si>
    <t>1093-3</t>
  </si>
  <si>
    <t>Xenopus laevis</t>
  </si>
  <si>
    <t>Amphibian</t>
  </si>
  <si>
    <t>Amphibia</t>
  </si>
  <si>
    <t>1093-4</t>
  </si>
  <si>
    <t>1-2day old larvae</t>
  </si>
  <si>
    <t>1093-6</t>
  </si>
  <si>
    <t>1093-7</t>
  </si>
  <si>
    <t>Dunaliella tertiolecta</t>
  </si>
  <si>
    <t>F/2 marine media</t>
  </si>
  <si>
    <t>1093-8</t>
  </si>
  <si>
    <t>1093-9</t>
  </si>
  <si>
    <t>Biomass yield, growth rate, area under the growth curve</t>
  </si>
  <si>
    <t>Growth, Growth rate</t>
  </si>
  <si>
    <t>Biomass Yield, Growth Rate, AUC</t>
  </si>
  <si>
    <t xml:space="preserve">Mortality </t>
  </si>
  <si>
    <t>Seawater</t>
  </si>
  <si>
    <t>Dilution water</t>
  </si>
  <si>
    <t>Mortality, Abnormal Development</t>
  </si>
  <si>
    <t>Fry</t>
  </si>
  <si>
    <t>Logarithmic growth phase</t>
  </si>
  <si>
    <t>Neonate unfed</t>
  </si>
  <si>
    <t>Neonate fed</t>
  </si>
  <si>
    <t>Larvae</t>
  </si>
  <si>
    <t>Tadpole</t>
  </si>
  <si>
    <t>Juvenile (212-350um)</t>
  </si>
  <si>
    <t>Log phase growth</t>
  </si>
  <si>
    <t>Macrophyte</t>
  </si>
  <si>
    <t>Cyanobacteria</t>
  </si>
  <si>
    <t>Tracheophyta</t>
  </si>
  <si>
    <t>Liliopsida</t>
  </si>
  <si>
    <t>Cyanophyceae</t>
  </si>
  <si>
    <t>&lt;120 days post hatch</t>
  </si>
  <si>
    <t>Growth</t>
  </si>
  <si>
    <t>Body length</t>
  </si>
  <si>
    <t>Reproductive success: viable embryos</t>
  </si>
  <si>
    <t>1025-7</t>
  </si>
  <si>
    <t>Fecundity: egg production</t>
  </si>
  <si>
    <t>1064-JF</t>
  </si>
  <si>
    <t>Development: stage 1 to adult</t>
  </si>
  <si>
    <t>Egg extrusion time</t>
  </si>
  <si>
    <t>Lowest conc. Tested, single concnetration tested</t>
  </si>
  <si>
    <t>1067-JF</t>
  </si>
  <si>
    <t>Growth inhibition: weight gain</t>
  </si>
  <si>
    <t>Martins rearing solution/thiamine hydrochloride</t>
  </si>
  <si>
    <t>growth: body length</t>
  </si>
  <si>
    <t>1082-HA</t>
  </si>
  <si>
    <t>Growth: body weight</t>
  </si>
  <si>
    <t>Moderately hard Milli-Q water</t>
  </si>
  <si>
    <t>Reproduction: number of broods per female</t>
  </si>
  <si>
    <t>Reproduction: time taken to release brood</t>
  </si>
  <si>
    <t>1087-2a</t>
  </si>
  <si>
    <t>Lowest concentration tested</t>
  </si>
  <si>
    <t>Reproduction: Brood size</t>
  </si>
  <si>
    <t>1087-4a</t>
  </si>
  <si>
    <t>Reproductive output (neonates)</t>
  </si>
  <si>
    <t>Population growth rate: Cellular biovolume</t>
  </si>
  <si>
    <t>1093-HA</t>
  </si>
  <si>
    <t>Population growth rate: Cell density (cell count)</t>
  </si>
  <si>
    <t>Population growth rate: (divisions/day)</t>
  </si>
  <si>
    <t>1063-1-OK</t>
  </si>
  <si>
    <t>Larvae (Naupliar &lt;24 hours old)</t>
  </si>
  <si>
    <t>Survival to adult</t>
  </si>
  <si>
    <t>Filtered synthetic seawater</t>
  </si>
  <si>
    <t>1063-2-OK</t>
  </si>
  <si>
    <t>1063-3-OK</t>
  </si>
  <si>
    <t>Reproduction: Fertility</t>
  </si>
  <si>
    <t>1063-4-OK</t>
  </si>
  <si>
    <t>1084-1-OK</t>
  </si>
  <si>
    <t>Adult survival</t>
  </si>
  <si>
    <t>1084-2-OK</t>
  </si>
  <si>
    <t>1084-3-OK</t>
  </si>
  <si>
    <t>Adult (Gravid female)</t>
  </si>
  <si>
    <t>Growth: Body weight</t>
  </si>
  <si>
    <t>1084-4-OK</t>
  </si>
  <si>
    <t>Growth: Body length</t>
  </si>
  <si>
    <t>Highest concentration tested</t>
  </si>
  <si>
    <t>Survival</t>
  </si>
  <si>
    <t>1062-1-OK</t>
  </si>
  <si>
    <t>Only one concentration tested.</t>
  </si>
  <si>
    <t>Stage-I Juveniles</t>
  </si>
  <si>
    <t>1062-2-OK</t>
  </si>
  <si>
    <t>Reproduction: Viable offspring production</t>
  </si>
  <si>
    <t>1062-3-OK</t>
  </si>
  <si>
    <t>Reproductive success: Mean % brood sac extrusion</t>
  </si>
  <si>
    <t>1080-1RS</t>
  </si>
  <si>
    <t>"Threshold" value</t>
  </si>
  <si>
    <t>Hour</t>
  </si>
  <si>
    <t>Days</t>
  </si>
  <si>
    <t>Life Cycle</t>
  </si>
  <si>
    <t>Early Life</t>
  </si>
  <si>
    <t>Biomass yield, Growth rate, AUC</t>
  </si>
  <si>
    <t>Mortality, Abnormal development</t>
  </si>
  <si>
    <t>Mortality/Abnormal development</t>
  </si>
  <si>
    <t xml:space="preserve">Type of Organism </t>
  </si>
  <si>
    <t>Female Stage-I Juvenile</t>
  </si>
  <si>
    <t>Male Stage-I Juvenile</t>
  </si>
  <si>
    <t>Notes</t>
  </si>
  <si>
    <t>Larvae 4th instar unfed</t>
  </si>
  <si>
    <t>Larvae 4th instar fed</t>
  </si>
  <si>
    <t>Growth rate</t>
  </si>
  <si>
    <t>Body weight</t>
  </si>
  <si>
    <t>Racemate</t>
  </si>
  <si>
    <t>S+ enantiomer</t>
  </si>
  <si>
    <t>R- enantiomer</t>
  </si>
  <si>
    <t>1069-JF</t>
  </si>
  <si>
    <t>1087-JF</t>
  </si>
  <si>
    <t>Population growth rate: Cellular biovolume (dimension of cells &amp; no. of cells)</t>
  </si>
  <si>
    <t>1077-JF</t>
  </si>
  <si>
    <t>Cell Count</t>
  </si>
  <si>
    <t>Cell density</t>
  </si>
  <si>
    <t>Divisions per day</t>
  </si>
  <si>
    <t>Cellular biovolume (dimension of cells &amp; no. of cells)</t>
  </si>
  <si>
    <t>Weight gain</t>
  </si>
  <si>
    <t>Reproduction</t>
  </si>
  <si>
    <t>Egg production</t>
  </si>
  <si>
    <t>Fertility</t>
  </si>
  <si>
    <t>Viable embryos</t>
  </si>
  <si>
    <t>ASTM Type I water</t>
  </si>
  <si>
    <t>Natural or artifical seawater</t>
  </si>
  <si>
    <t>Nauplii Stage I</t>
  </si>
  <si>
    <t>Mean % brood sac extrusion</t>
  </si>
  <si>
    <t>Number of broods per female</t>
  </si>
  <si>
    <t>Time taken to release brood</t>
  </si>
  <si>
    <t>Brood size</t>
  </si>
  <si>
    <t>Surface, ground, reconstituted of dechlorinated tap water</t>
  </si>
  <si>
    <t>Growth rate (number of fronds per day), frond area, dry weight</t>
  </si>
  <si>
    <t>Growth rate, Frond area, Dry weight</t>
  </si>
  <si>
    <t>ASTM Type I Water</t>
  </si>
  <si>
    <t>Algal cell density: Cell count</t>
  </si>
  <si>
    <t>Deionised sterile water</t>
  </si>
  <si>
    <t>Reconstituted water</t>
  </si>
  <si>
    <t>Growth inhibition: specific growth rate: average weight</t>
  </si>
  <si>
    <t>Average weight</t>
  </si>
  <si>
    <t>Clean surface, ground or reconstituted water</t>
  </si>
  <si>
    <t>ASTM Type 1 water</t>
  </si>
  <si>
    <t>Good quality unfiltered natural or artificial seawater</t>
  </si>
  <si>
    <t>Dechlorinated water</t>
  </si>
  <si>
    <t>Deinonised reconstituted water</t>
  </si>
  <si>
    <t>Filtered seawater</t>
  </si>
  <si>
    <t>Moderately hard reconstituted water</t>
  </si>
  <si>
    <t>Scenedesmus obliquus</t>
  </si>
  <si>
    <t>a</t>
  </si>
  <si>
    <t>a-i</t>
  </si>
  <si>
    <t>a-ii</t>
  </si>
  <si>
    <t>b</t>
  </si>
  <si>
    <t>c</t>
  </si>
  <si>
    <t>d</t>
  </si>
  <si>
    <t>e</t>
  </si>
  <si>
    <t>b-i</t>
  </si>
  <si>
    <t>c-i</t>
  </si>
  <si>
    <t>d-i</t>
  </si>
  <si>
    <t>e-i</t>
  </si>
  <si>
    <t>Fecundity</t>
  </si>
  <si>
    <t xml:space="preserve">M-Hoagland's or 20X-AAP nutrient media. ASTM type 1 water
</t>
  </si>
  <si>
    <t>Bimodal</t>
  </si>
  <si>
    <t>LOWEST VALUE FOR SPECIES. (ug/L)</t>
  </si>
  <si>
    <t>Chronic NOEL</t>
  </si>
  <si>
    <t>Chronic NOEC</t>
  </si>
  <si>
    <t>b-ii</t>
  </si>
  <si>
    <t>Chronic Est. NOEC</t>
  </si>
  <si>
    <t>Crustacean</t>
  </si>
  <si>
    <t>Insect</t>
  </si>
  <si>
    <t>Checked</t>
  </si>
  <si>
    <t>MW</t>
  </si>
  <si>
    <t>NCoI</t>
  </si>
  <si>
    <t>Crusta, Insect or neither (NCoI)</t>
  </si>
  <si>
    <t>Checked by OK or RS</t>
  </si>
  <si>
    <t>b-iii</t>
  </si>
  <si>
    <t>OK</t>
  </si>
  <si>
    <t>needs to be changed to chronic</t>
  </si>
  <si>
    <t>Reproduction: Fecundity</t>
  </si>
  <si>
    <t>needs to be changed to acute</t>
  </si>
  <si>
    <t>Do Not Use</t>
  </si>
  <si>
    <t>&gt;2000</t>
  </si>
  <si>
    <t>&gt;30</t>
  </si>
  <si>
    <t>&lt;15</t>
  </si>
  <si>
    <t>&lt;1.41</t>
  </si>
  <si>
    <t>&gt;0.63</t>
  </si>
  <si>
    <t>&gt;0.42</t>
  </si>
  <si>
    <t>Arthropods vs. Non-Arthropods</t>
  </si>
  <si>
    <t>Converted Acute</t>
  </si>
  <si>
    <t>LOWEST VALUE FOR SPECIES (ug/L)</t>
  </si>
  <si>
    <t>F</t>
  </si>
  <si>
    <t>S</t>
  </si>
  <si>
    <t>??-1</t>
  </si>
  <si>
    <t>??</t>
  </si>
  <si>
    <t>Cheumatopsyche brevilineata</t>
  </si>
  <si>
    <t>First instar larvae</t>
  </si>
  <si>
    <t>Acropora tenuis</t>
  </si>
  <si>
    <t>Andrew Negri Data</t>
  </si>
  <si>
    <t>Metamorphosis</t>
  </si>
  <si>
    <t>Cnidaria</t>
  </si>
  <si>
    <t>Reproductive, failure of planula larvae to metamorphose</t>
  </si>
  <si>
    <t>Anthozoa</t>
  </si>
  <si>
    <t>Coral</t>
  </si>
  <si>
    <t>Filtered natural seawater (0.5 µm)</t>
  </si>
  <si>
    <t>Temp 26.3 ± 0.8 °C ; pH 8.17 ± 0.1 ; salinity 36.9 ± 0.2 PSU.</t>
  </si>
  <si>
    <r>
      <t xml:space="preserve">GEOMETRIC MEAN FOR EACH COMBINATION OF ENDPOINT AND DURATION </t>
    </r>
    <r>
      <rPr>
        <sz val="10"/>
        <color indexed="8"/>
        <rFont val="Calibri"/>
        <family val="2"/>
      </rPr>
      <t xml:space="preserve">(Groupings in Column AK) </t>
    </r>
    <r>
      <rPr>
        <b/>
        <sz val="10"/>
        <color indexed="8"/>
        <rFont val="Calibri"/>
        <family val="2"/>
      </rPr>
      <t>(ug/L)</t>
    </r>
  </si>
  <si>
    <r>
      <t xml:space="preserve">LOWEST VALUE FOR EACH ENDPOINT </t>
    </r>
    <r>
      <rPr>
        <sz val="10"/>
        <color indexed="8"/>
        <rFont val="Calibri"/>
        <family val="2"/>
      </rPr>
      <t xml:space="preserve">(Groupings in Column AM) </t>
    </r>
    <r>
      <rPr>
        <b/>
        <sz val="10"/>
        <color indexed="8"/>
        <rFont val="Calibri"/>
        <family val="2"/>
      </rPr>
      <t>(ug/L)</t>
    </r>
  </si>
  <si>
    <t>Chronic NOEC/EC10</t>
  </si>
  <si>
    <t>QAQC Check 1</t>
  </si>
  <si>
    <t>QAQC Check 2</t>
  </si>
  <si>
    <t>Yes</t>
  </si>
  <si>
    <t>NOEC &gt;2000 nM (the concentration range may not have been high enough in this study). Therefore might be excluded.</t>
  </si>
  <si>
    <t>Passed this paper even though 'NOEC' was not stated, but LOEC was and concentrations that were not significantly different from the control were stated</t>
  </si>
  <si>
    <t>QAQC Check 3</t>
  </si>
  <si>
    <t>QAQC Check 4</t>
  </si>
  <si>
    <t>Do Not Use - Highest concentration tested</t>
  </si>
  <si>
    <t>This EC50 for Body length has a lower concentration than the NOEC for mortality - from the same source. Body length is obviously a more sensitive endpoint but we don't have a NOEC value. Therefore the EC50 for body length should be included in the calculation.</t>
  </si>
  <si>
    <t>QAQC Check 5</t>
  </si>
  <si>
    <t>QAQC Check 6</t>
  </si>
  <si>
    <t>QAQC Check 7</t>
  </si>
  <si>
    <t>Preferential Selection Groupings</t>
  </si>
  <si>
    <t>Test media</t>
  </si>
  <si>
    <t>QAQC Check 8</t>
  </si>
  <si>
    <t>Do Not Use - Standard toxicity tests do not feed the test organism</t>
  </si>
  <si>
    <t>NOEC of &gt;0.143 ug/L, therefore this was changed to a LOEC</t>
  </si>
  <si>
    <t>Chronic LOEC** use this</t>
  </si>
  <si>
    <t>Fecunity</t>
  </si>
  <si>
    <t>Do Not Use - The racemate values are more toxic and therefore will be used as per the text in Section 1 stating we use the most toxic forms of fipronil</t>
  </si>
  <si>
    <t>Do Not Use - Overmyer et al shows that the S,+ enantiomer is the most toxic to P. clarkii. But the study by Schlenk was conducted at a higher temp (25 vs 20oC) and it has a lower toxicity for the racemate of 14.3ug/L. Therefore this value should be used as the value for this species.</t>
  </si>
  <si>
    <t>Media code</t>
  </si>
  <si>
    <t>Freshwater</t>
  </si>
  <si>
    <t>Marine</t>
  </si>
  <si>
    <t>Note: Control mortality not stated for larval tests, therefore fails question 7 which states the data cannot be used.</t>
  </si>
  <si>
    <t>yyyy-1</t>
  </si>
  <si>
    <t>yyyy</t>
  </si>
  <si>
    <t>Larvae (late 4th instar)</t>
  </si>
  <si>
    <t>Bacillariophyta</t>
  </si>
  <si>
    <t>Mediophyceae</t>
  </si>
  <si>
    <t>Marine species only</t>
  </si>
  <si>
    <t>Fresh and marine species:</t>
  </si>
  <si>
    <t>The usual data preference (of choosing NOECs over LOECs) was not followed as the LOEC values were lower (more sensitive) than the NOEC values. Thus, we used the LOEC's.</t>
  </si>
  <si>
    <t>Do not use - see above comment</t>
  </si>
  <si>
    <t>Decided (RvD, MW) to use the most toxic enantiomer - which is the S+. Therefore, all the R-enantiomer data were ruled out.</t>
  </si>
  <si>
    <t>Not using the R- enantiomer</t>
  </si>
  <si>
    <t>E</t>
  </si>
  <si>
    <t>Fresh &amp; Marine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</si>
</sst>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0.00000"/>
  </numFmts>
  <fonts count="56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u/>
      <sz val="10"/>
      <color indexed="12"/>
      <name val="Arial"/>
      <family val="2"/>
    </font>
    <font>
      <sz val="10"/>
      <name val="Arial Unicode M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 Unicode MS"/>
      <family val="2"/>
    </font>
    <font>
      <b/>
      <sz val="11"/>
      <color indexed="9"/>
      <name val="Calibri"/>
      <family val="2"/>
    </font>
    <font>
      <b/>
      <sz val="10"/>
      <color indexed="8"/>
      <name val="Calibri"/>
      <family val="2"/>
    </font>
    <font>
      <b/>
      <sz val="10"/>
      <color indexed="9"/>
      <name val="Arial"/>
      <family val="2"/>
    </font>
    <font>
      <b/>
      <i/>
      <sz val="11"/>
      <color indexed="9"/>
      <name val="Calibri"/>
      <family val="2"/>
    </font>
    <font>
      <b/>
      <i/>
      <sz val="10"/>
      <color indexed="9"/>
      <name val="Arial"/>
      <family val="2"/>
    </font>
    <font>
      <sz val="10"/>
      <color indexed="8"/>
      <name val="Calibri"/>
      <family val="2"/>
    </font>
    <font>
      <sz val="10"/>
      <color indexed="9"/>
      <name val="Arial Unicode MS"/>
      <family val="2"/>
    </font>
    <font>
      <sz val="10"/>
      <name val="Arial Unicode MS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rgb="FF3F3F3F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b/>
      <i/>
      <sz val="10"/>
      <color rgb="FF3F3F3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Arial Unicode MS"/>
      <family val="2"/>
    </font>
    <font>
      <sz val="11"/>
      <color theme="1" tint="0.49998474074526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name val="Calibri"/>
      <family val="2"/>
    </font>
    <font>
      <sz val="11"/>
      <color rgb="FF006100"/>
      <name val="Calibri"/>
      <family val="2"/>
      <scheme val="minor"/>
    </font>
    <font>
      <b/>
      <sz val="10"/>
      <color rgb="FFFF0000"/>
      <name val="Arial Unicode MS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9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 Unicode MS"/>
      <family val="2"/>
    </font>
    <font>
      <b/>
      <sz val="14"/>
      <color theme="3" tint="0.3999755851924192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name val="Arial Unicode MS"/>
      <family val="2"/>
    </font>
    <font>
      <u/>
      <sz val="11"/>
      <color theme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0"/>
      <color rgb="FFFF0000"/>
      <name val="Arial Unicode MS"/>
      <family val="2"/>
    </font>
    <font>
      <b/>
      <sz val="12"/>
      <color theme="1"/>
      <name val="Arial Unicode MS"/>
      <family val="2"/>
    </font>
    <font>
      <sz val="11"/>
      <color rgb="FFFF00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rgb="FFC0C0C0"/>
      </patternFill>
    </fill>
    <fill>
      <patternFill patternType="solid">
        <fgColor theme="9" tint="0.39997558519241921"/>
        <bgColor rgb="FFC0C0C0"/>
      </patternFill>
    </fill>
    <fill>
      <patternFill patternType="solid">
        <fgColor rgb="FFFF000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theme="2"/>
        <bgColor rgb="FFC0C0C0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FF"/>
        <bgColor rgb="FFC0C0C0"/>
      </patternFill>
    </fill>
    <fill>
      <patternFill patternType="solid">
        <fgColor rgb="FFC0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5" tint="0.59999389629810485"/>
        <bgColor rgb="FFC0C0C0"/>
      </patternFill>
    </fill>
    <fill>
      <patternFill patternType="solid">
        <fgColor rgb="FFFF99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CC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rgb="FFC0C0C0"/>
      </patternFill>
    </fill>
    <fill>
      <patternFill patternType="solid">
        <fgColor theme="7" tint="0.39997558519241921"/>
        <bgColor rgb="FFC0C0C0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EF5B0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FFFF00"/>
      </left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 style="double">
        <color rgb="FF3F3F3F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rgb="FF3F3F3F"/>
      </top>
      <bottom/>
      <diagonal/>
    </border>
    <border>
      <left/>
      <right/>
      <top/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9">
    <xf numFmtId="0" fontId="0" fillId="0" borderId="0"/>
    <xf numFmtId="0" fontId="20" fillId="3" borderId="1" applyNumberFormat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8" fillId="0" borderId="0"/>
    <xf numFmtId="0" fontId="18" fillId="0" borderId="0"/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5" fillId="0" borderId="0"/>
    <xf numFmtId="0" fontId="1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" fillId="0" borderId="0"/>
    <xf numFmtId="0" fontId="21" fillId="2" borderId="2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7" fillId="35" borderId="0" applyNumberFormat="0" applyBorder="0" applyAlignment="0" applyProtection="0"/>
    <xf numFmtId="0" fontId="18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190">
    <xf numFmtId="0" fontId="0" fillId="0" borderId="0" xfId="0"/>
    <xf numFmtId="0" fontId="22" fillId="14" borderId="0" xfId="0" applyFont="1" applyFill="1" applyAlignment="1">
      <alignment horizontal="center" vertical="center"/>
    </xf>
    <xf numFmtId="0" fontId="22" fillId="14" borderId="0" xfId="0" applyFont="1" applyFill="1" applyAlignment="1">
      <alignment horizontal="center" vertical="center" wrapText="1"/>
    </xf>
    <xf numFmtId="0" fontId="28" fillId="15" borderId="0" xfId="0" applyFont="1" applyFill="1"/>
    <xf numFmtId="0" fontId="28" fillId="15" borderId="0" xfId="0" applyFont="1" applyFill="1" applyAlignment="1">
      <alignment horizontal="center"/>
    </xf>
    <xf numFmtId="0" fontId="0" fillId="15" borderId="0" xfId="0" applyFill="1"/>
    <xf numFmtId="0" fontId="29" fillId="15" borderId="0" xfId="0" applyFont="1" applyFill="1" applyAlignment="1">
      <alignment wrapText="1"/>
    </xf>
    <xf numFmtId="0" fontId="29" fillId="15" borderId="0" xfId="0" applyFont="1" applyFill="1" applyAlignment="1">
      <alignment horizontal="center"/>
    </xf>
    <xf numFmtId="0" fontId="22" fillId="15" borderId="0" xfId="0" applyFont="1" applyFill="1" applyAlignment="1">
      <alignment horizontal="center"/>
    </xf>
    <xf numFmtId="0" fontId="22" fillId="16" borderId="0" xfId="0" applyFont="1" applyFill="1" applyAlignment="1">
      <alignment horizontal="center" vertical="center"/>
    </xf>
    <xf numFmtId="0" fontId="22" fillId="16" borderId="0" xfId="0" applyFont="1" applyFill="1" applyAlignment="1">
      <alignment horizontal="center" vertical="center" wrapText="1"/>
    </xf>
    <xf numFmtId="0" fontId="30" fillId="15" borderId="0" xfId="26" applyFont="1" applyFill="1" applyAlignment="1">
      <alignment wrapText="1"/>
    </xf>
    <xf numFmtId="0" fontId="0" fillId="14" borderId="0" xfId="0" applyFill="1"/>
    <xf numFmtId="0" fontId="19" fillId="18" borderId="0" xfId="0" applyFont="1" applyFill="1"/>
    <xf numFmtId="0" fontId="0" fillId="0" borderId="0" xfId="0" applyAlignment="1">
      <alignment horizontal="center"/>
    </xf>
    <xf numFmtId="164" fontId="15" fillId="0" borderId="0" xfId="28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3" fillId="0" borderId="0" xfId="0" applyFont="1" applyAlignment="1">
      <alignment horizontal="left" vertical="top"/>
    </xf>
    <xf numFmtId="0" fontId="20" fillId="3" borderId="1" xfId="1" applyAlignment="1">
      <alignment horizontal="left" vertical="top"/>
    </xf>
    <xf numFmtId="0" fontId="20" fillId="0" borderId="0" xfId="1" applyFill="1" applyBorder="1" applyAlignment="1">
      <alignment horizontal="left" vertical="top"/>
    </xf>
    <xf numFmtId="0" fontId="35" fillId="0" borderId="0" xfId="0" applyFont="1" applyAlignment="1">
      <alignment horizontal="left" vertical="top"/>
    </xf>
    <xf numFmtId="0" fontId="37" fillId="35" borderId="0" xfId="38" applyAlignment="1">
      <alignment horizontal="left"/>
    </xf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3" fillId="12" borderId="0" xfId="4" applyFont="1" applyFill="1" applyAlignment="1">
      <alignment horizontal="center" vertical="center" wrapText="1"/>
    </xf>
    <xf numFmtId="0" fontId="2" fillId="5" borderId="0" xfId="4" applyFont="1" applyFill="1" applyAlignment="1">
      <alignment horizontal="center" vertical="center" wrapText="1"/>
    </xf>
    <xf numFmtId="0" fontId="36" fillId="5" borderId="0" xfId="4" applyFont="1" applyFill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  <xf numFmtId="0" fontId="2" fillId="6" borderId="0" xfId="4" applyFont="1" applyFill="1" applyAlignment="1">
      <alignment horizontal="center" vertical="center" wrapText="1"/>
    </xf>
    <xf numFmtId="49" fontId="2" fillId="6" borderId="0" xfId="4" applyNumberFormat="1" applyFont="1" applyFill="1" applyAlignment="1">
      <alignment horizontal="center" vertical="center" wrapText="1"/>
    </xf>
    <xf numFmtId="0" fontId="24" fillId="7" borderId="0" xfId="27" applyFont="1" applyFill="1" applyBorder="1" applyAlignment="1" applyProtection="1">
      <alignment horizontal="center" vertical="center" wrapText="1"/>
    </xf>
    <xf numFmtId="0" fontId="23" fillId="20" borderId="0" xfId="4" applyFont="1" applyFill="1" applyAlignment="1">
      <alignment horizontal="center" vertical="center" wrapText="1"/>
    </xf>
    <xf numFmtId="1" fontId="23" fillId="21" borderId="0" xfId="4" applyNumberFormat="1" applyFont="1" applyFill="1" applyAlignment="1">
      <alignment horizontal="center" vertical="center" wrapText="1"/>
    </xf>
    <xf numFmtId="0" fontId="2" fillId="8" borderId="0" xfId="4" applyFont="1" applyFill="1" applyAlignment="1">
      <alignment horizontal="center" vertical="center" wrapText="1"/>
    </xf>
    <xf numFmtId="0" fontId="23" fillId="8" borderId="0" xfId="4" applyFont="1" applyFill="1" applyAlignment="1">
      <alignment horizontal="center" vertical="center" wrapText="1"/>
    </xf>
    <xf numFmtId="0" fontId="2" fillId="9" borderId="0" xfId="4" applyFont="1" applyFill="1" applyAlignment="1">
      <alignment horizontal="center" vertical="center" wrapText="1"/>
    </xf>
    <xf numFmtId="0" fontId="23" fillId="9" borderId="0" xfId="4" applyFont="1" applyFill="1" applyAlignment="1">
      <alignment horizontal="center" vertical="center" wrapText="1"/>
    </xf>
    <xf numFmtId="0" fontId="25" fillId="10" borderId="0" xfId="4" applyFont="1" applyFill="1" applyAlignment="1">
      <alignment horizontal="center" vertical="center" wrapText="1"/>
    </xf>
    <xf numFmtId="164" fontId="32" fillId="0" borderId="0" xfId="28" applyNumberFormat="1" applyFont="1" applyBorder="1" applyAlignment="1"/>
    <xf numFmtId="164" fontId="38" fillId="0" borderId="0" xfId="28" applyNumberFormat="1" applyFont="1" applyFill="1" applyBorder="1" applyAlignment="1"/>
    <xf numFmtId="164" fontId="38" fillId="0" borderId="0" xfId="28" applyNumberFormat="1" applyFont="1" applyBorder="1" applyAlignment="1"/>
    <xf numFmtId="0" fontId="20" fillId="3" borderId="1" xfId="1" applyAlignment="1">
      <alignment horizontal="center" vertical="center" wrapText="1"/>
    </xf>
    <xf numFmtId="0" fontId="26" fillId="19" borderId="0" xfId="26" applyFont="1" applyFill="1" applyAlignment="1">
      <alignment horizontal="center" vertical="center" wrapText="1"/>
    </xf>
    <xf numFmtId="0" fontId="26" fillId="0" borderId="0" xfId="26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" fillId="11" borderId="0" xfId="4" applyFont="1" applyFill="1" applyAlignment="1">
      <alignment horizontal="center" vertical="center" wrapText="1"/>
    </xf>
    <xf numFmtId="0" fontId="24" fillId="2" borderId="0" xfId="27" applyFont="1" applyBorder="1" applyAlignment="1" applyProtection="1">
      <alignment horizontal="center" vertical="center" wrapText="1"/>
    </xf>
    <xf numFmtId="0" fontId="23" fillId="4" borderId="0" xfId="4" applyFont="1" applyFill="1" applyAlignment="1">
      <alignment horizontal="center" vertical="center" wrapText="1"/>
    </xf>
    <xf numFmtId="0" fontId="27" fillId="0" borderId="3" xfId="27" applyFont="1" applyFill="1" applyBorder="1" applyAlignment="1" applyProtection="1">
      <alignment horizontal="center" vertical="center" wrapText="1"/>
    </xf>
    <xf numFmtId="0" fontId="27" fillId="0" borderId="0" xfId="27" applyFont="1" applyFill="1" applyBorder="1" applyAlignment="1" applyProtection="1">
      <alignment horizontal="center" vertical="center" wrapText="1"/>
    </xf>
    <xf numFmtId="0" fontId="23" fillId="13" borderId="0" xfId="4" applyFont="1" applyFill="1" applyAlignment="1">
      <alignment horizontal="center" vertical="center" wrapText="1"/>
    </xf>
    <xf numFmtId="0" fontId="2" fillId="13" borderId="0" xfId="4" applyFont="1" applyFill="1" applyAlignment="1">
      <alignment horizontal="center" vertical="center" wrapText="1"/>
    </xf>
    <xf numFmtId="0" fontId="31" fillId="17" borderId="0" xfId="0" applyFont="1" applyFill="1" applyAlignment="1">
      <alignment horizontal="center" vertical="center" wrapText="1"/>
    </xf>
    <xf numFmtId="0" fontId="31" fillId="22" borderId="0" xfId="0" applyFont="1" applyFill="1" applyAlignment="1">
      <alignment horizontal="center" vertical="center" wrapText="1"/>
    </xf>
    <xf numFmtId="0" fontId="28" fillId="0" borderId="0" xfId="4" applyFont="1" applyAlignment="1">
      <alignment horizontal="center" vertical="center" wrapText="1"/>
    </xf>
    <xf numFmtId="0" fontId="38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8" fillId="0" borderId="0" xfId="0" applyFont="1"/>
    <xf numFmtId="9" fontId="38" fillId="0" borderId="0" xfId="0" applyNumberFormat="1" applyFont="1"/>
    <xf numFmtId="0" fontId="32" fillId="0" borderId="0" xfId="0" quotePrefix="1" applyFont="1" applyAlignment="1">
      <alignment horizontal="left"/>
    </xf>
    <xf numFmtId="0" fontId="20" fillId="3" borderId="1" xfId="1" applyAlignment="1">
      <alignment horizontal="left"/>
    </xf>
    <xf numFmtId="164" fontId="20" fillId="3" borderId="1" xfId="1" applyNumberFormat="1" applyAlignment="1"/>
    <xf numFmtId="0" fontId="20" fillId="3" borderId="1" xfId="1" applyAlignment="1">
      <alignment horizontal="center"/>
    </xf>
    <xf numFmtId="0" fontId="0" fillId="0" borderId="0" xfId="0" applyAlignment="1">
      <alignment horizontal="center" vertical="top"/>
    </xf>
    <xf numFmtId="49" fontId="0" fillId="0" borderId="0" xfId="0" applyNumberFormat="1" applyAlignment="1">
      <alignment horizontal="center" vertical="top"/>
    </xf>
    <xf numFmtId="0" fontId="20" fillId="3" borderId="1" xfId="1" applyAlignment="1">
      <alignment horizontal="center" vertical="top"/>
    </xf>
    <xf numFmtId="0" fontId="37" fillId="35" borderId="0" xfId="38" applyAlignment="1">
      <alignment horizontal="center"/>
    </xf>
    <xf numFmtId="49" fontId="20" fillId="3" borderId="1" xfId="1" applyNumberFormat="1" applyAlignment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49" fontId="39" fillId="0" borderId="0" xfId="0" applyNumberFormat="1" applyFont="1" applyAlignment="1">
      <alignment horizontal="center"/>
    </xf>
    <xf numFmtId="164" fontId="42" fillId="0" borderId="0" xfId="28" applyNumberFormat="1" applyFont="1" applyBorder="1" applyAlignment="1">
      <alignment horizontal="left"/>
    </xf>
    <xf numFmtId="0" fontId="41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7" fillId="35" borderId="0" xfId="38" applyBorder="1" applyAlignment="1">
      <alignment horizontal="center" vertical="top"/>
    </xf>
    <xf numFmtId="49" fontId="20" fillId="3" borderId="1" xfId="1" applyNumberFormat="1" applyAlignment="1" applyProtection="1">
      <alignment horizontal="center"/>
    </xf>
    <xf numFmtId="0" fontId="0" fillId="0" borderId="0" xfId="4" applyFont="1" applyAlignment="1">
      <alignment horizontal="center"/>
    </xf>
    <xf numFmtId="49" fontId="43" fillId="0" borderId="0" xfId="2" applyNumberFormat="1" applyFont="1" applyBorder="1" applyAlignment="1" applyProtection="1">
      <alignment horizontal="center"/>
    </xf>
    <xf numFmtId="0" fontId="44" fillId="0" borderId="0" xfId="26" applyFont="1" applyAlignment="1">
      <alignment horizontal="center"/>
    </xf>
    <xf numFmtId="0" fontId="40" fillId="0" borderId="0" xfId="0" applyFont="1" applyAlignment="1">
      <alignment horizontal="center"/>
    </xf>
    <xf numFmtId="0" fontId="22" fillId="0" borderId="0" xfId="0" applyFont="1" applyAlignment="1">
      <alignment horizontal="center" vertical="top"/>
    </xf>
    <xf numFmtId="0" fontId="26" fillId="19" borderId="4" xfId="26" applyFont="1" applyFill="1" applyBorder="1" applyAlignment="1">
      <alignment horizontal="left" vertical="center" wrapText="1"/>
    </xf>
    <xf numFmtId="0" fontId="18" fillId="0" borderId="0" xfId="4" applyAlignment="1">
      <alignment horizontal="center"/>
    </xf>
    <xf numFmtId="0" fontId="35" fillId="0" borderId="0" xfId="0" applyFont="1" applyAlignment="1">
      <alignment horizontal="left"/>
    </xf>
    <xf numFmtId="0" fontId="37" fillId="35" borderId="0" xfId="38" applyBorder="1" applyAlignment="1"/>
    <xf numFmtId="0" fontId="18" fillId="36" borderId="0" xfId="4" applyFill="1"/>
    <xf numFmtId="0" fontId="37" fillId="35" borderId="0" xfId="38"/>
    <xf numFmtId="0" fontId="18" fillId="0" borderId="0" xfId="4"/>
    <xf numFmtId="0" fontId="2" fillId="11" borderId="0" xfId="4" applyFont="1" applyFill="1" applyAlignment="1">
      <alignment horizontal="left" vertical="center" wrapText="1"/>
    </xf>
    <xf numFmtId="49" fontId="4" fillId="0" borderId="0" xfId="2" applyNumberFormat="1" applyAlignment="1" applyProtection="1">
      <alignment horizontal="center"/>
    </xf>
    <xf numFmtId="0" fontId="20" fillId="3" borderId="6" xfId="1" applyBorder="1" applyAlignment="1">
      <alignment horizontal="center" vertical="top"/>
    </xf>
    <xf numFmtId="0" fontId="35" fillId="16" borderId="0" xfId="0" applyFont="1" applyFill="1" applyAlignment="1">
      <alignment horizontal="left" vertical="top"/>
    </xf>
    <xf numFmtId="0" fontId="35" fillId="37" borderId="0" xfId="0" applyFont="1" applyFill="1" applyAlignment="1">
      <alignment horizontal="left" vertical="top"/>
    </xf>
    <xf numFmtId="0" fontId="35" fillId="16" borderId="5" xfId="0" applyFont="1" applyFill="1" applyBorder="1" applyAlignment="1">
      <alignment horizontal="left" vertical="top"/>
    </xf>
    <xf numFmtId="0" fontId="35" fillId="37" borderId="7" xfId="0" applyFont="1" applyFill="1" applyBorder="1" applyAlignment="1">
      <alignment horizontal="left" vertical="top"/>
    </xf>
    <xf numFmtId="0" fontId="40" fillId="0" borderId="0" xfId="1" applyFont="1" applyFill="1" applyBorder="1" applyAlignment="1">
      <alignment horizontal="left" vertical="top"/>
    </xf>
    <xf numFmtId="0" fontId="39" fillId="0" borderId="0" xfId="1" applyFont="1" applyFill="1" applyBorder="1" applyAlignment="1">
      <alignment horizontal="left" vertical="top"/>
    </xf>
    <xf numFmtId="0" fontId="39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20" fillId="0" borderId="0" xfId="1" applyFill="1" applyBorder="1" applyAlignment="1">
      <alignment horizontal="center" vertical="top"/>
    </xf>
    <xf numFmtId="0" fontId="20" fillId="26" borderId="0" xfId="0" applyFont="1" applyFill="1" applyAlignment="1">
      <alignment horizontal="center" vertical="center" wrapText="1"/>
    </xf>
    <xf numFmtId="0" fontId="47" fillId="0" borderId="0" xfId="0" applyFont="1" applyAlignment="1">
      <alignment horizontal="left"/>
    </xf>
    <xf numFmtId="0" fontId="48" fillId="3" borderId="1" xfId="1" applyFont="1" applyAlignment="1">
      <alignment horizontal="left"/>
    </xf>
    <xf numFmtId="0" fontId="49" fillId="0" borderId="0" xfId="0" applyFont="1" applyAlignment="1">
      <alignment horizontal="left"/>
    </xf>
    <xf numFmtId="0" fontId="50" fillId="0" borderId="0" xfId="0" applyFont="1" applyAlignment="1">
      <alignment horizontal="left"/>
    </xf>
    <xf numFmtId="0" fontId="22" fillId="24" borderId="0" xfId="0" applyFont="1" applyFill="1" applyAlignment="1">
      <alignment horizontal="center"/>
    </xf>
    <xf numFmtId="0" fontId="2" fillId="38" borderId="0" xfId="4" applyFont="1" applyFill="1" applyAlignment="1">
      <alignment horizontal="center" vertical="center" wrapText="1"/>
    </xf>
    <xf numFmtId="0" fontId="24" fillId="28" borderId="0" xfId="27" applyFont="1" applyFill="1" applyBorder="1" applyAlignment="1" applyProtection="1">
      <alignment horizontal="center" vertical="center" wrapText="1"/>
    </xf>
    <xf numFmtId="0" fontId="0" fillId="0" borderId="0" xfId="4" applyFont="1"/>
    <xf numFmtId="165" fontId="0" fillId="0" borderId="0" xfId="0" applyNumberFormat="1" applyAlignment="1">
      <alignment horizontal="center" vertical="top"/>
    </xf>
    <xf numFmtId="0" fontId="39" fillId="0" borderId="0" xfId="0" applyFont="1" applyAlignment="1">
      <alignment horizontal="center" vertical="top"/>
    </xf>
    <xf numFmtId="0" fontId="2" fillId="39" borderId="0" xfId="4" applyFont="1" applyFill="1" applyAlignment="1">
      <alignment horizontal="center" vertical="center" wrapText="1"/>
    </xf>
    <xf numFmtId="0" fontId="45" fillId="0" borderId="0" xfId="57" applyAlignment="1">
      <alignment horizontal="center"/>
    </xf>
    <xf numFmtId="0" fontId="40" fillId="0" borderId="1" xfId="1" applyFont="1" applyFill="1" applyAlignment="1">
      <alignment horizontal="left"/>
    </xf>
    <xf numFmtId="49" fontId="39" fillId="0" borderId="0" xfId="0" applyNumberFormat="1" applyFont="1" applyAlignment="1">
      <alignment horizontal="center" vertical="top"/>
    </xf>
    <xf numFmtId="0" fontId="39" fillId="0" borderId="0" xfId="4" applyFont="1"/>
    <xf numFmtId="0" fontId="39" fillId="0" borderId="0" xfId="26" applyFont="1" applyAlignment="1">
      <alignment horizontal="center"/>
    </xf>
    <xf numFmtId="0" fontId="39" fillId="0" borderId="0" xfId="4" applyFont="1" applyAlignment="1">
      <alignment horizontal="center"/>
    </xf>
    <xf numFmtId="0" fontId="0" fillId="34" borderId="0" xfId="0" applyFill="1" applyAlignment="1">
      <alignment horizontal="left" vertical="top"/>
    </xf>
    <xf numFmtId="0" fontId="0" fillId="34" borderId="0" xfId="0" applyFill="1" applyAlignment="1">
      <alignment horizontal="center" vertical="top"/>
    </xf>
    <xf numFmtId="49" fontId="0" fillId="34" borderId="0" xfId="0" applyNumberFormat="1" applyFill="1" applyAlignment="1">
      <alignment horizontal="center"/>
    </xf>
    <xf numFmtId="0" fontId="0" fillId="34" borderId="0" xfId="0" applyFill="1" applyAlignment="1">
      <alignment horizontal="center"/>
    </xf>
    <xf numFmtId="0" fontId="22" fillId="34" borderId="0" xfId="0" applyFont="1" applyFill="1" applyAlignment="1">
      <alignment horizontal="center"/>
    </xf>
    <xf numFmtId="0" fontId="39" fillId="34" borderId="0" xfId="0" applyFont="1" applyFill="1" applyAlignment="1">
      <alignment horizontal="center"/>
    </xf>
    <xf numFmtId="0" fontId="37" fillId="34" borderId="0" xfId="38" applyFill="1" applyAlignment="1">
      <alignment horizontal="left"/>
    </xf>
    <xf numFmtId="0" fontId="37" fillId="34" borderId="0" xfId="38" applyFill="1" applyBorder="1" applyAlignment="1">
      <alignment horizontal="center" vertical="top"/>
    </xf>
    <xf numFmtId="0" fontId="20" fillId="34" borderId="1" xfId="1" applyFill="1" applyAlignment="1">
      <alignment horizontal="left"/>
    </xf>
    <xf numFmtId="0" fontId="35" fillId="34" borderId="0" xfId="0" applyFont="1" applyFill="1" applyAlignment="1">
      <alignment horizontal="left"/>
    </xf>
    <xf numFmtId="49" fontId="0" fillId="34" borderId="0" xfId="0" applyNumberFormat="1" applyFill="1" applyAlignment="1">
      <alignment horizontal="center" vertical="top"/>
    </xf>
    <xf numFmtId="0" fontId="37" fillId="34" borderId="0" xfId="38" applyFill="1" applyAlignment="1">
      <alignment horizontal="center"/>
    </xf>
    <xf numFmtId="0" fontId="20" fillId="34" borderId="1" xfId="1" applyFill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center" vertical="top"/>
    </xf>
    <xf numFmtId="0" fontId="22" fillId="0" borderId="0" xfId="0" applyFont="1" applyAlignment="1">
      <alignment horizontal="center" vertical="center"/>
    </xf>
    <xf numFmtId="0" fontId="20" fillId="3" borderId="1" xfId="1" applyAlignment="1">
      <alignment horizontal="center" vertical="center"/>
    </xf>
    <xf numFmtId="0" fontId="52" fillId="0" borderId="0" xfId="0" applyFont="1" applyAlignment="1">
      <alignment horizontal="left" vertical="top"/>
    </xf>
    <xf numFmtId="0" fontId="22" fillId="23" borderId="0" xfId="0" applyFont="1" applyFill="1" applyAlignment="1">
      <alignment horizontal="center"/>
    </xf>
    <xf numFmtId="0" fontId="20" fillId="3" borderId="0" xfId="1" applyBorder="1" applyAlignment="1">
      <alignment horizontal="center" vertical="top"/>
    </xf>
    <xf numFmtId="0" fontId="22" fillId="40" borderId="0" xfId="0" applyFont="1" applyFill="1" applyAlignment="1">
      <alignment horizontal="center"/>
    </xf>
    <xf numFmtId="164" fontId="53" fillId="0" borderId="0" xfId="28" applyNumberFormat="1" applyFont="1" applyFill="1" applyBorder="1" applyAlignment="1"/>
    <xf numFmtId="0" fontId="53" fillId="0" borderId="0" xfId="0" applyFont="1" applyAlignment="1">
      <alignment horizontal="left"/>
    </xf>
    <xf numFmtId="9" fontId="53" fillId="0" borderId="0" xfId="0" applyNumberFormat="1" applyFont="1"/>
    <xf numFmtId="0" fontId="37" fillId="34" borderId="0" xfId="38" applyFill="1"/>
    <xf numFmtId="0" fontId="18" fillId="34" borderId="0" xfId="4" applyFill="1"/>
    <xf numFmtId="0" fontId="0" fillId="34" borderId="0" xfId="4" applyFont="1" applyFill="1" applyAlignment="1">
      <alignment horizontal="center"/>
    </xf>
    <xf numFmtId="0" fontId="35" fillId="41" borderId="0" xfId="0" applyFont="1" applyFill="1" applyAlignment="1">
      <alignment horizontal="left" vertical="top"/>
    </xf>
    <xf numFmtId="0" fontId="35" fillId="42" borderId="7" xfId="0" applyFont="1" applyFill="1" applyBorder="1" applyAlignment="1">
      <alignment horizontal="left" vertical="top"/>
    </xf>
    <xf numFmtId="0" fontId="35" fillId="42" borderId="0" xfId="0" applyFont="1" applyFill="1" applyAlignment="1">
      <alignment horizontal="left" vertical="top"/>
    </xf>
    <xf numFmtId="0" fontId="0" fillId="41" borderId="0" xfId="0" applyFill="1" applyAlignment="1">
      <alignment horizontal="left" vertical="top"/>
    </xf>
    <xf numFmtId="0" fontId="0" fillId="42" borderId="0" xfId="0" applyFill="1" applyAlignment="1">
      <alignment horizontal="left" vertical="top"/>
    </xf>
    <xf numFmtId="0" fontId="20" fillId="3" borderId="6" xfId="1" applyBorder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1" applyFill="1" applyBorder="1" applyAlignment="1">
      <alignment horizontal="center"/>
    </xf>
    <xf numFmtId="164" fontId="53" fillId="0" borderId="0" xfId="28" applyNumberFormat="1" applyFont="1" applyFill="1" applyBorder="1" applyAlignment="1">
      <alignment horizontal="left" vertical="top"/>
    </xf>
    <xf numFmtId="0" fontId="22" fillId="0" borderId="0" xfId="0" applyFont="1" applyAlignment="1">
      <alignment vertical="top"/>
    </xf>
    <xf numFmtId="0" fontId="0" fillId="0" borderId="0" xfId="0" applyAlignment="1">
      <alignment vertical="top"/>
    </xf>
    <xf numFmtId="0" fontId="22" fillId="0" borderId="0" xfId="0" applyFont="1"/>
    <xf numFmtId="0" fontId="41" fillId="43" borderId="0" xfId="0" applyFont="1" applyFill="1" applyAlignment="1">
      <alignment horizontal="center" vertical="center"/>
    </xf>
    <xf numFmtId="0" fontId="24" fillId="0" borderId="0" xfId="27" applyFont="1" applyFill="1" applyBorder="1" applyAlignment="1" applyProtection="1">
      <alignment horizontal="center" vertical="center" wrapText="1"/>
    </xf>
    <xf numFmtId="0" fontId="55" fillId="0" borderId="0" xfId="0" applyFont="1" applyAlignment="1">
      <alignment horizontal="left"/>
    </xf>
    <xf numFmtId="0" fontId="40" fillId="34" borderId="0" xfId="0" applyFont="1" applyFill="1" applyAlignment="1">
      <alignment horizontal="center"/>
    </xf>
    <xf numFmtId="0" fontId="20" fillId="3" borderId="10" xfId="1" applyBorder="1" applyAlignment="1">
      <alignment horizontal="left" vertical="top"/>
    </xf>
    <xf numFmtId="0" fontId="55" fillId="0" borderId="0" xfId="0" applyFont="1"/>
    <xf numFmtId="0" fontId="41" fillId="0" borderId="0" xfId="0" applyFont="1" applyAlignment="1">
      <alignment horizontal="left"/>
    </xf>
    <xf numFmtId="0" fontId="2" fillId="6" borderId="0" xfId="4" applyFont="1" applyFill="1" applyAlignment="1">
      <alignment vertical="center" wrapText="1"/>
    </xf>
    <xf numFmtId="0" fontId="37" fillId="35" borderId="0" xfId="38" applyAlignment="1"/>
    <xf numFmtId="0" fontId="20" fillId="3" borderId="1" xfId="1" applyAlignment="1"/>
    <xf numFmtId="0" fontId="37" fillId="34" borderId="0" xfId="38" applyFill="1" applyAlignment="1"/>
    <xf numFmtId="0" fontId="37" fillId="35" borderId="0" xfId="38" applyBorder="1" applyAlignment="1">
      <alignment vertical="top"/>
    </xf>
    <xf numFmtId="0" fontId="37" fillId="34" borderId="0" xfId="38" applyFill="1" applyBorder="1" applyAlignment="1">
      <alignment vertical="top"/>
    </xf>
    <xf numFmtId="166" fontId="0" fillId="0" borderId="0" xfId="0" applyNumberFormat="1" applyAlignment="1">
      <alignment horizontal="center" vertical="top"/>
    </xf>
    <xf numFmtId="0" fontId="54" fillId="7" borderId="8" xfId="0" applyFont="1" applyFill="1" applyBorder="1" applyAlignment="1">
      <alignment horizontal="center" vertical="center" wrapText="1"/>
    </xf>
    <xf numFmtId="0" fontId="54" fillId="7" borderId="0" xfId="0" applyFont="1" applyFill="1" applyAlignment="1">
      <alignment horizontal="center" vertical="center" wrapText="1"/>
    </xf>
    <xf numFmtId="0" fontId="54" fillId="7" borderId="9" xfId="0" applyFont="1" applyFill="1" applyBorder="1" applyAlignment="1">
      <alignment horizontal="center" vertical="center" wrapText="1"/>
    </xf>
    <xf numFmtId="0" fontId="46" fillId="23" borderId="0" xfId="0" applyFont="1" applyFill="1" applyAlignment="1">
      <alignment horizontal="center" vertical="top"/>
    </xf>
    <xf numFmtId="0" fontId="20" fillId="30" borderId="0" xfId="0" applyFont="1" applyFill="1" applyAlignment="1">
      <alignment horizontal="center" vertical="center" wrapText="1"/>
    </xf>
    <xf numFmtId="0" fontId="20" fillId="31" borderId="0" xfId="0" applyFont="1" applyFill="1" applyAlignment="1">
      <alignment horizontal="center" vertical="center" wrapText="1"/>
    </xf>
    <xf numFmtId="0" fontId="34" fillId="25" borderId="0" xfId="0" applyFont="1" applyFill="1" applyAlignment="1">
      <alignment horizontal="center" vertical="center" wrapText="1"/>
    </xf>
    <xf numFmtId="0" fontId="20" fillId="26" borderId="0" xfId="0" applyFont="1" applyFill="1" applyAlignment="1">
      <alignment horizontal="center" vertical="center" wrapText="1"/>
    </xf>
    <xf numFmtId="0" fontId="26" fillId="27" borderId="0" xfId="26" applyFont="1" applyFill="1" applyAlignment="1">
      <alignment horizontal="center" vertical="center" wrapText="1"/>
    </xf>
    <xf numFmtId="0" fontId="22" fillId="29" borderId="0" xfId="0" applyFont="1" applyFill="1" applyAlignment="1">
      <alignment horizontal="center" vertical="center" wrapText="1"/>
    </xf>
    <xf numFmtId="0" fontId="19" fillId="3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18" borderId="0" xfId="0" applyFont="1" applyFill="1" applyAlignment="1">
      <alignment horizontal="center" vertical="center" wrapText="1"/>
    </xf>
    <xf numFmtId="0" fontId="20" fillId="33" borderId="0" xfId="4" applyFont="1" applyFill="1" applyAlignment="1">
      <alignment horizontal="center" vertical="center" wrapText="1"/>
    </xf>
    <xf numFmtId="0" fontId="22" fillId="24" borderId="0" xfId="4" applyFont="1" applyFill="1" applyAlignment="1">
      <alignment horizontal="center" vertical="center" wrapText="1"/>
    </xf>
  </cellXfs>
  <cellStyles count="89">
    <cellStyle name="Check Cell" xfId="1" builtinId="23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Good" xfId="38" builtinId="26"/>
    <cellStyle name="Hyperlink" xfId="2" builtinId="8"/>
    <cellStyle name="Hyperlink 2" xfId="3" xr:uid="{00000000-0005-0000-0000-000023000000}"/>
    <cellStyle name="Normal" xfId="0" builtinId="0"/>
    <cellStyle name="Normal 10" xfId="39" xr:uid="{00000000-0005-0000-0000-000026000000}"/>
    <cellStyle name="Normal 10 2" xfId="55" xr:uid="{00000000-0005-0000-0000-000027000000}"/>
    <cellStyle name="Normal 11" xfId="50" xr:uid="{00000000-0005-0000-0000-000028000000}"/>
    <cellStyle name="Normal 12" xfId="57" xr:uid="{00000000-0005-0000-0000-000029000000}"/>
    <cellStyle name="Normal 2" xfId="4" xr:uid="{00000000-0005-0000-0000-00002A000000}"/>
    <cellStyle name="Normal 2 2" xfId="5" xr:uid="{00000000-0005-0000-0000-00002B000000}"/>
    <cellStyle name="Normal 2 2 2" xfId="6" xr:uid="{00000000-0005-0000-0000-00002C000000}"/>
    <cellStyle name="Normal 2 2 3" xfId="41" xr:uid="{00000000-0005-0000-0000-00002D000000}"/>
    <cellStyle name="Normal 2 3" xfId="7" xr:uid="{00000000-0005-0000-0000-00002E000000}"/>
    <cellStyle name="Normal 2 3 2" xfId="52" xr:uid="{00000000-0005-0000-0000-00002F000000}"/>
    <cellStyle name="Normal 2 4" xfId="8" xr:uid="{00000000-0005-0000-0000-000030000000}"/>
    <cellStyle name="Normal 2 5" xfId="9" xr:uid="{00000000-0005-0000-0000-000031000000}"/>
    <cellStyle name="Normal 2 6" xfId="40" xr:uid="{00000000-0005-0000-0000-000032000000}"/>
    <cellStyle name="Normal 2 6 2" xfId="56" xr:uid="{00000000-0005-0000-0000-000033000000}"/>
    <cellStyle name="Normal 2 7" xfId="51" xr:uid="{00000000-0005-0000-0000-000034000000}"/>
    <cellStyle name="Normal 3" xfId="10" xr:uid="{00000000-0005-0000-0000-000035000000}"/>
    <cellStyle name="Normal 3 2" xfId="11" xr:uid="{00000000-0005-0000-0000-000036000000}"/>
    <cellStyle name="Normal 3 3" xfId="42" xr:uid="{00000000-0005-0000-0000-000037000000}"/>
    <cellStyle name="Normal 4" xfId="12" xr:uid="{00000000-0005-0000-0000-000038000000}"/>
    <cellStyle name="Normal 4 2" xfId="13" xr:uid="{00000000-0005-0000-0000-000039000000}"/>
    <cellStyle name="Normal 4 2 2" xfId="14" xr:uid="{00000000-0005-0000-0000-00003A000000}"/>
    <cellStyle name="Normal 4 2 3" xfId="53" xr:uid="{00000000-0005-0000-0000-00003B000000}"/>
    <cellStyle name="Normal 4 3" xfId="15" xr:uid="{00000000-0005-0000-0000-00003C000000}"/>
    <cellStyle name="Normal 4 3 2" xfId="54" xr:uid="{00000000-0005-0000-0000-00003D000000}"/>
    <cellStyle name="Normal 4 4" xfId="16" xr:uid="{00000000-0005-0000-0000-00003E000000}"/>
    <cellStyle name="Normal 4 5" xfId="43" xr:uid="{00000000-0005-0000-0000-00003F000000}"/>
    <cellStyle name="Normal 5" xfId="17" xr:uid="{00000000-0005-0000-0000-000040000000}"/>
    <cellStyle name="Normal 5 2" xfId="18" xr:uid="{00000000-0005-0000-0000-000041000000}"/>
    <cellStyle name="Normal 5 3" xfId="44" xr:uid="{00000000-0005-0000-0000-000042000000}"/>
    <cellStyle name="Normal 6" xfId="19" xr:uid="{00000000-0005-0000-0000-000043000000}"/>
    <cellStyle name="Normal 6 2" xfId="20" xr:uid="{00000000-0005-0000-0000-000044000000}"/>
    <cellStyle name="Normal 6 3" xfId="45" xr:uid="{00000000-0005-0000-0000-000045000000}"/>
    <cellStyle name="Normal 7" xfId="21" xr:uid="{00000000-0005-0000-0000-000046000000}"/>
    <cellStyle name="Normal 7 2" xfId="22" xr:uid="{00000000-0005-0000-0000-000047000000}"/>
    <cellStyle name="Normal 8" xfId="23" xr:uid="{00000000-0005-0000-0000-000048000000}"/>
    <cellStyle name="Normal 8 2" xfId="24" xr:uid="{00000000-0005-0000-0000-000049000000}"/>
    <cellStyle name="Normal 9" xfId="25" xr:uid="{00000000-0005-0000-0000-00004A000000}"/>
    <cellStyle name="Normal_Sheet1" xfId="26" xr:uid="{00000000-0005-0000-0000-00004B000000}"/>
    <cellStyle name="Output" xfId="27" builtinId="21"/>
    <cellStyle name="Percent 2" xfId="28" xr:uid="{00000000-0005-0000-0000-00004E000000}"/>
    <cellStyle name="Percent 2 2" xfId="29" xr:uid="{00000000-0005-0000-0000-00004F000000}"/>
    <cellStyle name="Percent 2 3" xfId="46" xr:uid="{00000000-0005-0000-0000-000050000000}"/>
    <cellStyle name="Percent 3" xfId="30" xr:uid="{00000000-0005-0000-0000-000051000000}"/>
    <cellStyle name="Percent 3 2" xfId="31" xr:uid="{00000000-0005-0000-0000-000052000000}"/>
    <cellStyle name="Percent 3 2 2" xfId="32" xr:uid="{00000000-0005-0000-0000-000053000000}"/>
    <cellStyle name="Percent 3 2 3" xfId="48" xr:uid="{00000000-0005-0000-0000-000054000000}"/>
    <cellStyle name="Percent 3 3" xfId="33" xr:uid="{00000000-0005-0000-0000-000055000000}"/>
    <cellStyle name="Percent 3 4" xfId="47" xr:uid="{00000000-0005-0000-0000-000056000000}"/>
    <cellStyle name="Percent 4" xfId="34" xr:uid="{00000000-0005-0000-0000-000057000000}"/>
    <cellStyle name="Percent 4 2" xfId="35" xr:uid="{00000000-0005-0000-0000-000058000000}"/>
    <cellStyle name="Percent 4 3" xfId="49" xr:uid="{00000000-0005-0000-0000-000059000000}"/>
    <cellStyle name="Percent 5" xfId="36" xr:uid="{00000000-0005-0000-0000-00005A000000}"/>
    <cellStyle name="Percent 6" xfId="37" xr:uid="{00000000-0005-0000-0000-00005B000000}"/>
  </cellStyles>
  <dxfs count="90"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0000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ont>
        <color auto="1"/>
      </font>
      <fill>
        <patternFill>
          <fgColor theme="0"/>
          <bgColor rgb="FF99FF66"/>
        </patternFill>
      </fill>
    </dxf>
    <dxf>
      <fill>
        <patternFill>
          <bgColor indexed="10"/>
        </patternFill>
      </fill>
    </dxf>
    <dxf>
      <fill>
        <patternFill>
          <bgColor indexed="39"/>
        </patternFill>
      </fill>
    </dxf>
    <dxf>
      <fill>
        <patternFill>
          <bgColor indexed="17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99FF66"/>
      <color rgb="FFFEF5B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R429"/>
  <sheetViews>
    <sheetView tabSelected="1" zoomScale="70" zoomScaleNormal="70" zoomScalePageLayoutView="80" workbookViewId="0">
      <selection activeCell="D1" sqref="D1"/>
    </sheetView>
  </sheetViews>
  <sheetFormatPr defaultColWidth="8.85546875" defaultRowHeight="15"/>
  <cols>
    <col min="1" max="1" width="32.85546875" style="18" customWidth="1"/>
    <col min="2" max="2" width="29.28515625" style="18" customWidth="1"/>
    <col min="3" max="3" width="17.28515625" style="67" customWidth="1"/>
    <col min="4" max="4" width="26.140625" style="67" bestFit="1" customWidth="1"/>
    <col min="5" max="5" width="4.42578125" style="137" customWidth="1"/>
    <col min="6" max="6" width="26.42578125" style="18" customWidth="1"/>
    <col min="7" max="7" width="40.42578125" style="22" customWidth="1"/>
    <col min="8" max="8" width="15.140625" style="67" customWidth="1"/>
    <col min="9" max="9" width="16.85546875" style="67" customWidth="1"/>
    <col min="10" max="11" width="19.7109375" style="67" customWidth="1"/>
    <col min="12" max="12" width="14.42578125" style="67" customWidth="1"/>
    <col min="13" max="13" width="7.85546875" style="67" customWidth="1"/>
    <col min="14" max="14" width="7.140625" style="67" customWidth="1"/>
    <col min="15" max="15" width="24" style="67" customWidth="1"/>
    <col min="16" max="16" width="24.140625" style="19" customWidth="1"/>
    <col min="17" max="17" width="17.42578125" style="67" customWidth="1"/>
    <col min="18" max="18" width="21.85546875" style="159" customWidth="1"/>
    <col min="19" max="19" width="7.28515625" style="67" customWidth="1"/>
    <col min="20" max="20" width="7" style="68" customWidth="1"/>
    <col min="21" max="21" width="9" style="67" customWidth="1"/>
    <col min="22" max="22" width="9.7109375" style="67" customWidth="1"/>
    <col min="23" max="23" width="7.140625" style="67" hidden="1" customWidth="1"/>
    <col min="24" max="24" width="6.140625" style="67" hidden="1" customWidth="1"/>
    <col min="25" max="25" width="13" style="67" customWidth="1"/>
    <col min="26" max="26" width="7.28515625" style="67" customWidth="1"/>
    <col min="27" max="27" width="13.85546875" style="67" customWidth="1"/>
    <col min="28" max="28" width="10.85546875" style="67" customWidth="1"/>
    <col min="29" max="29" width="8.28515625" style="67" customWidth="1"/>
    <col min="30" max="30" width="10" style="67" customWidth="1"/>
    <col min="31" max="32" width="9.42578125" style="67" customWidth="1"/>
    <col min="33" max="33" width="8.140625" style="67" customWidth="1"/>
    <col min="34" max="34" width="8" style="67" customWidth="1"/>
    <col min="35" max="35" width="12.140625" style="67" customWidth="1"/>
    <col min="36" max="36" width="10.28515625" style="67" customWidth="1"/>
    <col min="37" max="37" width="4.42578125" style="21" customWidth="1"/>
    <col min="38" max="38" width="28.42578125" style="18" customWidth="1"/>
    <col min="39" max="39" width="10.28515625" style="18" customWidth="1"/>
    <col min="40" max="40" width="9.85546875" style="18" customWidth="1"/>
    <col min="41" max="41" width="5.42578125" style="18" customWidth="1"/>
    <col min="42" max="42" width="10.85546875" style="18" customWidth="1"/>
    <col min="43" max="43" width="10.42578125" style="18" customWidth="1"/>
    <col min="44" max="44" width="7.42578125" style="18" customWidth="1"/>
    <col min="45" max="45" width="28" style="18" customWidth="1"/>
    <col min="46" max="46" width="25.85546875" style="18" customWidth="1"/>
    <col min="47" max="47" width="9.42578125" style="18" customWidth="1"/>
    <col min="48" max="48" width="10.42578125" style="18" customWidth="1"/>
    <col min="49" max="49" width="7.85546875" style="18" customWidth="1"/>
    <col min="50" max="50" width="4" style="18" customWidth="1"/>
    <col min="51" max="51" width="10.140625" style="67" customWidth="1"/>
    <col min="52" max="52" width="9.85546875" style="67" customWidth="1"/>
    <col min="53" max="53" width="11.28515625" style="67" customWidth="1"/>
    <col min="54" max="54" width="12.28515625" style="67" customWidth="1"/>
    <col min="55" max="55" width="6.85546875" style="67" customWidth="1"/>
    <col min="56" max="56" width="7.42578125" style="67" customWidth="1"/>
    <col min="57" max="57" width="10.42578125" customWidth="1"/>
    <col min="58" max="58" width="18.7109375" style="18" customWidth="1"/>
    <col min="59" max="59" width="25.42578125" style="67" customWidth="1"/>
    <col min="60" max="60" width="29.85546875" style="67" bestFit="1" customWidth="1"/>
    <col min="61" max="61" width="13.85546875" style="67" bestFit="1" customWidth="1"/>
    <col min="62" max="62" width="14.42578125" style="67" bestFit="1" customWidth="1"/>
    <col min="63" max="63" width="11" style="67" bestFit="1" customWidth="1"/>
    <col min="64" max="64" width="13" style="67" customWidth="1"/>
    <col min="65" max="65" width="19" style="67" customWidth="1"/>
    <col min="66" max="67" width="14.28515625" style="67" customWidth="1"/>
    <col min="68" max="68" width="12.28515625" style="18" customWidth="1"/>
    <col min="69" max="69" width="15" style="18" customWidth="1"/>
    <col min="70" max="70" width="22.42578125" style="18" customWidth="1"/>
    <col min="71" max="71" width="34.7109375" style="18" customWidth="1"/>
    <col min="72" max="72" width="15.140625" style="18" customWidth="1"/>
    <col min="73" max="73" width="18.42578125" style="18" bestFit="1" customWidth="1"/>
    <col min="74" max="74" width="18.28515625" style="18" customWidth="1"/>
    <col min="75" max="75" width="14.28515625" style="18" customWidth="1"/>
    <col min="76" max="76" width="21.28515625" style="67" customWidth="1"/>
    <col min="77" max="77" width="20.140625" style="18" customWidth="1"/>
    <col min="78" max="78" width="10.7109375" style="18" bestFit="1" customWidth="1"/>
    <col min="79" max="80" width="8.85546875" style="18"/>
    <col min="81" max="81" width="32" style="18" bestFit="1" customWidth="1"/>
    <col min="82" max="82" width="18.7109375" style="18" bestFit="1" customWidth="1"/>
    <col min="83" max="83" width="30.140625" style="18" customWidth="1"/>
    <col min="84" max="84" width="14.85546875" style="18" bestFit="1" customWidth="1"/>
    <col min="85" max="85" width="18.42578125" style="18" customWidth="1"/>
    <col min="86" max="86" width="31.42578125" style="18" customWidth="1"/>
    <col min="87" max="88" width="22.42578125" style="18" customWidth="1"/>
    <col min="89" max="89" width="16.7109375" style="18" customWidth="1"/>
    <col min="90" max="90" width="17.42578125" style="18" customWidth="1"/>
    <col min="91" max="16384" width="8.85546875" style="18"/>
  </cols>
  <sheetData>
    <row r="1" spans="1:96" ht="30.75" customHeight="1" thickTop="1" thickBot="1">
      <c r="A1" s="84" t="s">
        <v>42</v>
      </c>
      <c r="B1" s="17" t="s">
        <v>291</v>
      </c>
      <c r="C1" s="84" t="s">
        <v>577</v>
      </c>
      <c r="AK1" s="20"/>
    </row>
    <row r="2" spans="1:96" s="26" customFormat="1" ht="52.5" thickTop="1" thickBot="1">
      <c r="A2" s="179" t="s">
        <v>33</v>
      </c>
      <c r="B2" s="179"/>
      <c r="C2" s="179"/>
      <c r="D2" s="179"/>
      <c r="E2" s="47"/>
      <c r="F2" s="180" t="s">
        <v>27</v>
      </c>
      <c r="G2" s="180"/>
      <c r="H2" s="180"/>
      <c r="I2" s="180"/>
      <c r="J2" s="180"/>
      <c r="K2" s="180"/>
      <c r="L2" s="180"/>
      <c r="M2" s="180"/>
      <c r="N2" s="180"/>
      <c r="O2" s="180"/>
      <c r="P2" s="185" t="s">
        <v>26</v>
      </c>
      <c r="Q2" s="185"/>
      <c r="R2" s="185"/>
      <c r="S2" s="185"/>
      <c r="T2" s="185"/>
      <c r="U2" s="185"/>
      <c r="V2" s="185"/>
      <c r="W2" s="186"/>
      <c r="X2" s="186"/>
      <c r="Y2" s="187" t="s">
        <v>25</v>
      </c>
      <c r="Z2" s="187"/>
      <c r="AA2" s="187"/>
      <c r="AB2" s="187"/>
      <c r="AC2" s="186"/>
      <c r="AD2" s="182" t="s">
        <v>82</v>
      </c>
      <c r="AE2" s="182"/>
      <c r="AF2" s="182"/>
      <c r="AG2" s="182"/>
      <c r="AH2" s="182"/>
      <c r="AI2" s="182"/>
      <c r="AJ2" s="104"/>
      <c r="AK2" s="44"/>
      <c r="AL2" s="85" t="s">
        <v>83</v>
      </c>
      <c r="AM2" s="45"/>
      <c r="AN2" s="45"/>
      <c r="AO2" s="46"/>
      <c r="AP2" s="45"/>
      <c r="AQ2" s="45"/>
      <c r="AR2" s="45"/>
      <c r="AS2" s="46"/>
      <c r="AT2" s="45"/>
      <c r="AU2" s="45"/>
      <c r="AV2" s="45"/>
      <c r="AW2" s="45"/>
      <c r="AX2" s="46"/>
      <c r="AY2" s="183" t="s">
        <v>37</v>
      </c>
      <c r="AZ2" s="183"/>
      <c r="BA2" s="183"/>
      <c r="BB2" s="183"/>
      <c r="BE2"/>
      <c r="BG2" s="184" t="s">
        <v>71</v>
      </c>
      <c r="BH2" s="184"/>
      <c r="BI2" s="184"/>
      <c r="BJ2" s="184"/>
      <c r="BK2" s="184"/>
      <c r="BL2" s="184"/>
      <c r="BM2" s="184"/>
      <c r="BR2" s="181" t="s">
        <v>71</v>
      </c>
      <c r="BS2" s="181"/>
      <c r="BT2" s="181"/>
      <c r="BU2" s="181"/>
      <c r="BV2" s="181"/>
      <c r="BW2" s="181"/>
      <c r="BX2" s="181"/>
    </row>
    <row r="3" spans="1:96" s="48" customFormat="1" ht="86.25" customHeight="1" thickTop="1" thickBot="1">
      <c r="A3" s="37" t="s">
        <v>436</v>
      </c>
      <c r="B3" s="37" t="s">
        <v>436</v>
      </c>
      <c r="C3" s="27" t="s">
        <v>34</v>
      </c>
      <c r="D3" s="27" t="s">
        <v>0</v>
      </c>
      <c r="E3" s="47"/>
      <c r="F3" s="28" t="s">
        <v>1</v>
      </c>
      <c r="G3" s="29" t="s">
        <v>2</v>
      </c>
      <c r="H3" s="28" t="s">
        <v>3</v>
      </c>
      <c r="I3" s="28" t="s">
        <v>47</v>
      </c>
      <c r="J3" s="28" t="s">
        <v>433</v>
      </c>
      <c r="K3" s="28" t="s">
        <v>7</v>
      </c>
      <c r="L3" s="115" t="s">
        <v>505</v>
      </c>
      <c r="M3" s="110" t="s">
        <v>540</v>
      </c>
      <c r="N3" s="110" t="s">
        <v>541</v>
      </c>
      <c r="O3" s="28" t="s">
        <v>9</v>
      </c>
      <c r="P3" s="31" t="s">
        <v>48</v>
      </c>
      <c r="Q3" s="31" t="s">
        <v>5</v>
      </c>
      <c r="R3" s="168" t="s">
        <v>24</v>
      </c>
      <c r="S3" s="31" t="s">
        <v>4</v>
      </c>
      <c r="T3" s="32" t="s">
        <v>331</v>
      </c>
      <c r="U3" s="31" t="s">
        <v>8</v>
      </c>
      <c r="V3" s="31" t="s">
        <v>6</v>
      </c>
      <c r="W3" s="110" t="s">
        <v>502</v>
      </c>
      <c r="X3" s="110" t="s">
        <v>506</v>
      </c>
      <c r="Y3" s="33" t="s">
        <v>49</v>
      </c>
      <c r="Z3" s="33" t="s">
        <v>50</v>
      </c>
      <c r="AA3" s="34" t="s">
        <v>84</v>
      </c>
      <c r="AB3" s="35" t="s">
        <v>51</v>
      </c>
      <c r="AC3" s="110" t="s">
        <v>545</v>
      </c>
      <c r="AD3" s="36" t="s">
        <v>54</v>
      </c>
      <c r="AE3" s="37" t="s">
        <v>29</v>
      </c>
      <c r="AF3" s="37" t="s">
        <v>30</v>
      </c>
      <c r="AG3" s="38" t="s">
        <v>55</v>
      </c>
      <c r="AH3" s="39" t="s">
        <v>28</v>
      </c>
      <c r="AI3" s="40" t="s">
        <v>31</v>
      </c>
      <c r="AJ3" s="110" t="s">
        <v>546</v>
      </c>
      <c r="AK3" s="44"/>
      <c r="AL3" s="92" t="s">
        <v>58</v>
      </c>
      <c r="AM3" s="49" t="s">
        <v>59</v>
      </c>
      <c r="AN3" s="49" t="s">
        <v>60</v>
      </c>
      <c r="AO3" s="30"/>
      <c r="AP3" s="50" t="s">
        <v>67</v>
      </c>
      <c r="AQ3" s="50" t="s">
        <v>70</v>
      </c>
      <c r="AR3" s="111" t="s">
        <v>502</v>
      </c>
      <c r="AS3" s="162"/>
      <c r="AT3" s="51" t="s">
        <v>85</v>
      </c>
      <c r="AU3" s="52" t="s">
        <v>36</v>
      </c>
      <c r="AV3" s="51" t="s">
        <v>86</v>
      </c>
      <c r="AW3" s="52" t="s">
        <v>35</v>
      </c>
      <c r="AX3" s="53"/>
      <c r="AY3" s="40" t="s">
        <v>31</v>
      </c>
      <c r="AZ3" s="54" t="s">
        <v>537</v>
      </c>
      <c r="BA3" s="54" t="s">
        <v>538</v>
      </c>
      <c r="BB3" s="55" t="s">
        <v>495</v>
      </c>
      <c r="BC3" s="110" t="s">
        <v>549</v>
      </c>
      <c r="BD3" s="110" t="s">
        <v>550</v>
      </c>
      <c r="BE3"/>
      <c r="BF3" s="56" t="s">
        <v>553</v>
      </c>
      <c r="BG3" s="56" t="s">
        <v>87</v>
      </c>
      <c r="BH3" s="56" t="s">
        <v>2</v>
      </c>
      <c r="BI3" s="56" t="s">
        <v>3</v>
      </c>
      <c r="BJ3" s="56" t="s">
        <v>47</v>
      </c>
      <c r="BK3" s="56" t="s">
        <v>7</v>
      </c>
      <c r="BL3" s="56" t="s">
        <v>552</v>
      </c>
      <c r="BM3" s="57" t="s">
        <v>521</v>
      </c>
      <c r="BN3" s="110" t="s">
        <v>551</v>
      </c>
      <c r="BO3" s="30"/>
      <c r="BP3" s="56" t="s">
        <v>561</v>
      </c>
      <c r="BQ3" s="56" t="s">
        <v>553</v>
      </c>
      <c r="BR3" s="56" t="s">
        <v>87</v>
      </c>
      <c r="BS3" s="56" t="s">
        <v>2</v>
      </c>
      <c r="BT3" s="56" t="s">
        <v>3</v>
      </c>
      <c r="BU3" s="56" t="s">
        <v>47</v>
      </c>
      <c r="BV3" s="56" t="s">
        <v>7</v>
      </c>
      <c r="BW3" s="56" t="s">
        <v>552</v>
      </c>
      <c r="BX3" s="57" t="s">
        <v>521</v>
      </c>
      <c r="BY3" s="110" t="s">
        <v>554</v>
      </c>
      <c r="BZ3" s="161" t="s">
        <v>494</v>
      </c>
      <c r="CA3" s="58"/>
      <c r="CB3" s="58"/>
      <c r="CC3" s="26"/>
      <c r="CD3" s="26"/>
      <c r="CE3" s="26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</row>
    <row r="4" spans="1:96" ht="16.5" thickTop="1" thickBot="1">
      <c r="A4" s="59"/>
      <c r="B4" s="43" t="s">
        <v>90</v>
      </c>
      <c r="C4" s="83" t="s">
        <v>199</v>
      </c>
      <c r="D4" s="93" t="s">
        <v>200</v>
      </c>
      <c r="E4" s="137" t="s">
        <v>522</v>
      </c>
      <c r="F4" s="16" t="s">
        <v>219</v>
      </c>
      <c r="G4" s="105" t="s">
        <v>201</v>
      </c>
      <c r="H4" s="14" t="s">
        <v>75</v>
      </c>
      <c r="I4" s="14" t="s">
        <v>124</v>
      </c>
      <c r="J4" s="14" t="s">
        <v>114</v>
      </c>
      <c r="K4" s="14" t="s">
        <v>327</v>
      </c>
      <c r="L4" s="14" t="s">
        <v>500</v>
      </c>
      <c r="M4" s="142" t="s">
        <v>542</v>
      </c>
      <c r="N4" s="142" t="s">
        <v>542</v>
      </c>
      <c r="O4" s="14" t="s">
        <v>109</v>
      </c>
      <c r="P4" s="23" t="s">
        <v>354</v>
      </c>
      <c r="Q4" s="70" t="s">
        <v>354</v>
      </c>
      <c r="R4" s="169" t="s">
        <v>354</v>
      </c>
      <c r="S4" s="14" t="s">
        <v>18</v>
      </c>
      <c r="T4" s="14">
        <v>48</v>
      </c>
      <c r="U4" s="67" t="s">
        <v>426</v>
      </c>
      <c r="V4" s="24" t="s">
        <v>40</v>
      </c>
      <c r="W4" s="109" t="s">
        <v>503</v>
      </c>
      <c r="X4" s="109" t="s">
        <v>508</v>
      </c>
      <c r="Y4" s="14">
        <v>194.2</v>
      </c>
      <c r="Z4" s="14" t="s">
        <v>328</v>
      </c>
      <c r="AA4" s="67">
        <v>437.15</v>
      </c>
      <c r="AB4" s="14">
        <f>(Y4*AA4)/1000</f>
        <v>84.894529999999989</v>
      </c>
      <c r="AC4" s="142" t="s">
        <v>542</v>
      </c>
      <c r="AD4" s="14" t="str">
        <f>S4</f>
        <v>LC50</v>
      </c>
      <c r="AE4" s="67">
        <f>VLOOKUP(AD4,Tables!C$5:D$22,2,FALSE)</f>
        <v>5</v>
      </c>
      <c r="AF4" s="67">
        <f>AB4/AE4</f>
        <v>16.978905999999998</v>
      </c>
      <c r="AG4" s="24" t="str">
        <f>V4</f>
        <v>Acute</v>
      </c>
      <c r="AH4" s="14">
        <f>VLOOKUP(AG4,Tables!$C$25:$D$26,2,FALSE)</f>
        <v>2</v>
      </c>
      <c r="AI4" s="14">
        <f>AF4/AH4</f>
        <v>8.4894529999999992</v>
      </c>
      <c r="AJ4" s="142" t="s">
        <v>542</v>
      </c>
      <c r="AK4" s="64"/>
      <c r="AL4" s="87" t="str">
        <f>G4</f>
        <v>Acanthocyclops robustus</v>
      </c>
      <c r="AM4" s="14" t="str">
        <f>S4</f>
        <v>LC50</v>
      </c>
      <c r="AN4" s="68" t="str">
        <f>V4</f>
        <v>Acute</v>
      </c>
      <c r="AP4" s="14">
        <f>VLOOKUP(SUM(AE4,AH4),Tables!J$5:K$11,2,FALSE)</f>
        <v>4</v>
      </c>
      <c r="AQ4" s="89" t="str">
        <f>IF(AP4=MIN($AP$4),"YES!!!","Reject")</f>
        <v>YES!!!</v>
      </c>
      <c r="AR4" s="109" t="s">
        <v>503</v>
      </c>
      <c r="AS4" s="155"/>
      <c r="AT4" s="91" t="str">
        <f>R4</f>
        <v xml:space="preserve">Mortality </v>
      </c>
      <c r="AU4" s="14" t="s">
        <v>481</v>
      </c>
      <c r="AV4" s="14" t="str">
        <f>CONCATENATE(T4," ",U4)</f>
        <v>48 Hour</v>
      </c>
      <c r="AW4" s="86" t="s">
        <v>482</v>
      </c>
      <c r="AY4" s="67">
        <f>AI4</f>
        <v>8.4894529999999992</v>
      </c>
      <c r="AZ4" s="67">
        <f>GEOMEAN(AY4)</f>
        <v>8.4894529999999992</v>
      </c>
      <c r="BA4" s="67">
        <f>MIN(AZ4)</f>
        <v>8.4894529999999992</v>
      </c>
      <c r="BB4" s="67">
        <f>MIN(BA4)</f>
        <v>8.4894529999999992</v>
      </c>
      <c r="BC4" s="142" t="s">
        <v>542</v>
      </c>
      <c r="BD4" s="142" t="s">
        <v>542</v>
      </c>
      <c r="BF4" s="18" t="str">
        <f>F4</f>
        <v>Dechlorinated tap water</v>
      </c>
      <c r="BG4" s="67" t="str">
        <f>J4</f>
        <v>Microinvertebrate</v>
      </c>
      <c r="BH4" s="67" t="str">
        <f>AL4</f>
        <v>Acanthocyclops robustus</v>
      </c>
      <c r="BI4" s="67" t="str">
        <f>H4</f>
        <v>Arthropoda</v>
      </c>
      <c r="BJ4" s="67" t="str">
        <f>I4</f>
        <v>Maxillopoda</v>
      </c>
      <c r="BK4" s="67" t="str">
        <f>L4</f>
        <v>Crustacean</v>
      </c>
      <c r="BL4" s="67">
        <f>AP4</f>
        <v>4</v>
      </c>
      <c r="BM4" s="67">
        <f>BB4</f>
        <v>8.4894529999999992</v>
      </c>
      <c r="BN4" s="142" t="s">
        <v>542</v>
      </c>
      <c r="BO4" s="155"/>
      <c r="BP4" s="152" t="s">
        <v>562</v>
      </c>
      <c r="BQ4" s="18" t="s">
        <v>402</v>
      </c>
      <c r="BR4" s="67" t="s">
        <v>114</v>
      </c>
      <c r="BS4" s="150" t="s">
        <v>176</v>
      </c>
      <c r="BT4" s="67" t="s">
        <v>75</v>
      </c>
      <c r="BU4" s="67" t="s">
        <v>124</v>
      </c>
      <c r="BV4" s="67" t="s">
        <v>500</v>
      </c>
      <c r="BW4" s="67">
        <v>1</v>
      </c>
      <c r="BX4" s="67">
        <v>0.16</v>
      </c>
      <c r="BY4" s="142" t="s">
        <v>542</v>
      </c>
      <c r="CB4" s="67"/>
      <c r="CC4" s="26"/>
      <c r="CD4" s="26"/>
      <c r="CE4" s="26"/>
    </row>
    <row r="5" spans="1:96" ht="16.5" thickTop="1" thickBot="1">
      <c r="A5" s="64"/>
      <c r="B5" s="65"/>
      <c r="C5" s="66"/>
      <c r="D5" s="79"/>
      <c r="E5" s="138"/>
      <c r="F5" s="64"/>
      <c r="G5" s="106"/>
      <c r="H5" s="66"/>
      <c r="I5" s="66"/>
      <c r="J5" s="66"/>
      <c r="K5" s="66"/>
      <c r="L5" s="66"/>
      <c r="M5" s="66"/>
      <c r="N5" s="66"/>
      <c r="O5" s="66"/>
      <c r="P5" s="64"/>
      <c r="Q5" s="66"/>
      <c r="R5" s="170"/>
      <c r="S5" s="66"/>
      <c r="T5" s="66"/>
      <c r="U5" s="69"/>
      <c r="V5" s="71"/>
      <c r="W5" s="69"/>
      <c r="X5" s="69"/>
      <c r="Y5" s="66"/>
      <c r="Z5" s="66"/>
      <c r="AA5" s="69"/>
      <c r="AB5" s="66"/>
      <c r="AC5" s="66"/>
      <c r="AD5" s="66"/>
      <c r="AE5" s="69"/>
      <c r="AF5" s="69"/>
      <c r="AG5" s="66"/>
      <c r="AH5" s="66"/>
      <c r="AI5" s="66"/>
      <c r="AJ5" s="66"/>
      <c r="AK5" s="64"/>
      <c r="AL5" s="64"/>
      <c r="AM5" s="64"/>
      <c r="AN5" s="20"/>
      <c r="AO5" s="20"/>
      <c r="AP5" s="20"/>
      <c r="AQ5" s="20"/>
      <c r="AR5" s="94"/>
      <c r="AS5" s="103"/>
      <c r="AT5" s="165"/>
      <c r="AU5" s="20"/>
      <c r="AV5" s="20"/>
      <c r="AW5" s="20"/>
      <c r="AX5" s="20"/>
      <c r="AY5" s="69"/>
      <c r="AZ5" s="69"/>
      <c r="BA5" s="69"/>
      <c r="BB5" s="69"/>
      <c r="BC5" s="66"/>
      <c r="BD5" s="66"/>
      <c r="BF5" s="20"/>
      <c r="BG5" s="69"/>
      <c r="BH5" s="69"/>
      <c r="BI5" s="69"/>
      <c r="BJ5" s="69"/>
      <c r="BK5" s="69"/>
      <c r="BL5" s="69"/>
      <c r="BM5" s="94"/>
      <c r="BN5" s="154"/>
      <c r="BO5" s="156"/>
      <c r="BP5" s="153" t="s">
        <v>563</v>
      </c>
      <c r="BQ5" s="18" t="s">
        <v>535</v>
      </c>
      <c r="BR5" s="67" t="s">
        <v>114</v>
      </c>
      <c r="BS5" s="151" t="s">
        <v>528</v>
      </c>
      <c r="BT5" s="67" t="s">
        <v>531</v>
      </c>
      <c r="BU5" s="67" t="s">
        <v>533</v>
      </c>
      <c r="BV5" s="67" t="s">
        <v>534</v>
      </c>
      <c r="BW5" s="67">
        <v>1</v>
      </c>
      <c r="BX5" s="67">
        <v>13.328915934913837</v>
      </c>
      <c r="BY5" s="142" t="s">
        <v>542</v>
      </c>
      <c r="CB5" s="67"/>
      <c r="CC5" s="26"/>
      <c r="CD5" s="26"/>
      <c r="CE5" s="26"/>
    </row>
    <row r="6" spans="1:96" ht="16.5" thickTop="1" thickBot="1">
      <c r="A6"/>
      <c r="B6" t="s">
        <v>536</v>
      </c>
      <c r="C6"/>
      <c r="D6" s="14" t="s">
        <v>529</v>
      </c>
      <c r="E6" s="137" t="s">
        <v>523</v>
      </c>
      <c r="F6" t="s">
        <v>535</v>
      </c>
      <c r="G6" s="105" t="s">
        <v>528</v>
      </c>
      <c r="H6" s="14" t="s">
        <v>531</v>
      </c>
      <c r="I6" s="14" t="s">
        <v>533</v>
      </c>
      <c r="J6" s="14" t="s">
        <v>114</v>
      </c>
      <c r="K6" s="14" t="s">
        <v>327</v>
      </c>
      <c r="L6" s="14" t="s">
        <v>534</v>
      </c>
      <c r="M6" s="142" t="s">
        <v>542</v>
      </c>
      <c r="N6" s="142" t="s">
        <v>542</v>
      </c>
      <c r="O6" s="14" t="s">
        <v>362</v>
      </c>
      <c r="P6" s="90" t="s">
        <v>532</v>
      </c>
      <c r="Q6" s="90" t="s">
        <v>530</v>
      </c>
      <c r="R6" s="169" t="s">
        <v>530</v>
      </c>
      <c r="S6" t="s">
        <v>19</v>
      </c>
      <c r="T6" s="14">
        <v>48</v>
      </c>
      <c r="U6" s="67" t="s">
        <v>426</v>
      </c>
      <c r="V6" s="67" t="s">
        <v>14</v>
      </c>
      <c r="W6" s="67" t="s">
        <v>14</v>
      </c>
      <c r="X6"/>
      <c r="Y6" s="14">
        <v>12.6</v>
      </c>
      <c r="Z6" s="14" t="s">
        <v>53</v>
      </c>
      <c r="AA6" s="67">
        <f>VLOOKUP(Z6,Tables!$M$5:$O$9,3,FALSE)</f>
        <v>1</v>
      </c>
      <c r="AB6" s="14">
        <f>Y6*AA6</f>
        <v>12.6</v>
      </c>
      <c r="AC6" s="142" t="s">
        <v>542</v>
      </c>
      <c r="AD6" s="14" t="str">
        <f>S6</f>
        <v>NOEC</v>
      </c>
      <c r="AE6" s="67">
        <f>VLOOKUP(AD6,Tables!C$5:D$22,2,FALSE)</f>
        <v>1</v>
      </c>
      <c r="AF6" s="67">
        <f>AB6/AE6</f>
        <v>12.6</v>
      </c>
      <c r="AG6" s="24" t="str">
        <f>V6</f>
        <v>Chronic</v>
      </c>
      <c r="AH6" s="14">
        <f>VLOOKUP(AG6,Tables!$C$25:$D$26,2,FALSE)</f>
        <v>1</v>
      </c>
      <c r="AI6" s="14">
        <f>AF6/AH6</f>
        <v>12.6</v>
      </c>
      <c r="AJ6" s="142" t="s">
        <v>542</v>
      </c>
      <c r="AK6" s="64"/>
      <c r="AL6" s="87" t="str">
        <f>G6</f>
        <v>Acropora tenuis</v>
      </c>
      <c r="AM6" s="14" t="str">
        <f>S6</f>
        <v>NOEC</v>
      </c>
      <c r="AN6" s="68" t="str">
        <f>V6</f>
        <v>Chronic</v>
      </c>
      <c r="AP6" s="14">
        <f>VLOOKUP(SUM(AE6,AH6),Tables!J$5:K$11,2,FALSE)</f>
        <v>1</v>
      </c>
      <c r="AQ6" s="89" t="str">
        <f>IF(AP6=MIN($AP$6:$AP$8),"YES!!!","Reject")</f>
        <v>YES!!!</v>
      </c>
      <c r="AR6" s="109" t="s">
        <v>503</v>
      </c>
      <c r="AS6" s="155"/>
      <c r="AT6" s="91" t="str">
        <f>R6</f>
        <v>Metamorphosis</v>
      </c>
      <c r="AU6" s="14" t="s">
        <v>481</v>
      </c>
      <c r="AV6" s="14" t="str">
        <f>CONCATENATE(T6," ",U6)</f>
        <v>48 Hour</v>
      </c>
      <c r="AW6" s="86" t="s">
        <v>482</v>
      </c>
      <c r="AX6"/>
      <c r="AY6" s="67">
        <f>AI6</f>
        <v>12.6</v>
      </c>
      <c r="AZ6" s="67">
        <f>GEOMEAN(AY6:AY7)</f>
        <v>13.328915934913837</v>
      </c>
      <c r="BA6" s="67">
        <f>MIN(AZ6)</f>
        <v>13.328915934913837</v>
      </c>
      <c r="BB6" s="67">
        <f>MIN(BA6)</f>
        <v>13.328915934913837</v>
      </c>
      <c r="BC6" s="142" t="s">
        <v>542</v>
      </c>
      <c r="BD6" s="142" t="s">
        <v>542</v>
      </c>
      <c r="BF6" s="18" t="str">
        <f>F6</f>
        <v>Filtered natural seawater (0.5 µm)</v>
      </c>
      <c r="BG6" s="67" t="str">
        <f>J6</f>
        <v>Microinvertebrate</v>
      </c>
      <c r="BH6" s="67" t="str">
        <f>AL6</f>
        <v>Acropora tenuis</v>
      </c>
      <c r="BI6" s="67" t="str">
        <f>H6</f>
        <v>Cnidaria</v>
      </c>
      <c r="BJ6" s="67" t="str">
        <f>I6</f>
        <v>Anthozoa</v>
      </c>
      <c r="BK6" s="67" t="str">
        <f>L6</f>
        <v>Coral</v>
      </c>
      <c r="BL6" s="67">
        <f>AP6</f>
        <v>1</v>
      </c>
      <c r="BM6" s="67">
        <f>BB6</f>
        <v>13.328915934913837</v>
      </c>
      <c r="BN6" s="142" t="s">
        <v>542</v>
      </c>
      <c r="BO6" s="155"/>
      <c r="BQ6" s="18" t="s">
        <v>457</v>
      </c>
      <c r="BR6" s="67" t="s">
        <v>367</v>
      </c>
      <c r="BS6" s="149" t="s">
        <v>105</v>
      </c>
      <c r="BT6" s="67" t="s">
        <v>367</v>
      </c>
      <c r="BU6" s="67" t="s">
        <v>370</v>
      </c>
      <c r="BV6" s="67" t="s">
        <v>504</v>
      </c>
      <c r="BW6" s="67">
        <v>1</v>
      </c>
      <c r="BX6" s="67">
        <v>170</v>
      </c>
      <c r="BY6" s="142" t="s">
        <v>542</v>
      </c>
      <c r="CB6" s="67"/>
      <c r="CC6" s="26"/>
      <c r="CD6" s="26"/>
      <c r="CE6" s="26"/>
    </row>
    <row r="7" spans="1:96" ht="16.5" thickTop="1" thickBot="1">
      <c r="A7"/>
      <c r="B7" t="s">
        <v>536</v>
      </c>
      <c r="C7"/>
      <c r="D7" s="14" t="s">
        <v>529</v>
      </c>
      <c r="E7" s="137" t="s">
        <v>523</v>
      </c>
      <c r="F7" t="s">
        <v>535</v>
      </c>
      <c r="G7" s="105" t="s">
        <v>528</v>
      </c>
      <c r="H7" s="14" t="s">
        <v>531</v>
      </c>
      <c r="I7" s="14" t="s">
        <v>533</v>
      </c>
      <c r="J7" s="14" t="s">
        <v>114</v>
      </c>
      <c r="K7" s="14" t="s">
        <v>327</v>
      </c>
      <c r="L7" s="14" t="s">
        <v>534</v>
      </c>
      <c r="M7" s="142" t="s">
        <v>542</v>
      </c>
      <c r="N7" s="142" t="s">
        <v>542</v>
      </c>
      <c r="O7" s="14" t="s">
        <v>362</v>
      </c>
      <c r="P7" s="90" t="s">
        <v>532</v>
      </c>
      <c r="Q7" s="90" t="s">
        <v>530</v>
      </c>
      <c r="R7" s="169" t="s">
        <v>530</v>
      </c>
      <c r="S7" t="s">
        <v>23</v>
      </c>
      <c r="T7" s="14">
        <v>48</v>
      </c>
      <c r="U7" s="67" t="s">
        <v>426</v>
      </c>
      <c r="V7" s="67" t="s">
        <v>14</v>
      </c>
      <c r="W7" s="67" t="s">
        <v>14</v>
      </c>
      <c r="X7"/>
      <c r="Y7" s="14">
        <v>14.1</v>
      </c>
      <c r="Z7" s="14" t="s">
        <v>53</v>
      </c>
      <c r="AA7" s="67">
        <f>VLOOKUP(Z7,Tables!$M$5:$O$9,3,FALSE)</f>
        <v>1</v>
      </c>
      <c r="AB7" s="14">
        <f>Y7*AA7</f>
        <v>14.1</v>
      </c>
      <c r="AC7" s="142" t="s">
        <v>542</v>
      </c>
      <c r="AD7" s="14" t="str">
        <f>S7</f>
        <v>EC10</v>
      </c>
      <c r="AE7" s="67">
        <f>VLOOKUP(AD7,Tables!C$5:D$22,2,FALSE)</f>
        <v>1</v>
      </c>
      <c r="AF7" s="67">
        <f>AB7/AE7</f>
        <v>14.1</v>
      </c>
      <c r="AG7" s="24" t="str">
        <f>V7</f>
        <v>Chronic</v>
      </c>
      <c r="AH7" s="14">
        <f>VLOOKUP(AG7,Tables!$C$25:$D$26,2,FALSE)</f>
        <v>1</v>
      </c>
      <c r="AI7" s="14">
        <f>AF7/AH7</f>
        <v>14.1</v>
      </c>
      <c r="AJ7" s="142" t="s">
        <v>542</v>
      </c>
      <c r="AK7" s="64"/>
      <c r="AL7" s="87" t="str">
        <f>G7</f>
        <v>Acropora tenuis</v>
      </c>
      <c r="AM7" s="14" t="str">
        <f>S7</f>
        <v>EC10</v>
      </c>
      <c r="AN7" s="68" t="str">
        <f>V7</f>
        <v>Chronic</v>
      </c>
      <c r="AP7" s="14">
        <f>VLOOKUP(SUM(AE7,AH7),Tables!J$5:K$11,2,FALSE)</f>
        <v>1</v>
      </c>
      <c r="AQ7" s="89" t="str">
        <f>IF(AP7=MIN($AP$6:$AP$8),"YES!!!","Reject")</f>
        <v>YES!!!</v>
      </c>
      <c r="AR7" s="109" t="s">
        <v>503</v>
      </c>
      <c r="AS7" s="155"/>
      <c r="AT7" s="91" t="str">
        <f>R7</f>
        <v>Metamorphosis</v>
      </c>
      <c r="AU7" s="14" t="s">
        <v>481</v>
      </c>
      <c r="AV7" s="14" t="str">
        <f>CONCATENATE(T7," ",U7)</f>
        <v>48 Hour</v>
      </c>
      <c r="AW7" s="86" t="s">
        <v>482</v>
      </c>
      <c r="AX7"/>
      <c r="AY7" s="67">
        <f>AI7</f>
        <v>14.1</v>
      </c>
      <c r="AZ7"/>
      <c r="BA7"/>
      <c r="BB7"/>
      <c r="BC7" s="142" t="s">
        <v>542</v>
      </c>
      <c r="BD7" s="142" t="s">
        <v>542</v>
      </c>
      <c r="BF7"/>
      <c r="BG7"/>
      <c r="BH7"/>
      <c r="BI7"/>
      <c r="BJ7"/>
      <c r="BK7"/>
      <c r="BL7"/>
      <c r="BM7"/>
      <c r="BN7" s="142" t="s">
        <v>542</v>
      </c>
      <c r="BO7" s="155"/>
      <c r="BQ7" s="18" t="s">
        <v>217</v>
      </c>
      <c r="BR7" s="67" t="s">
        <v>114</v>
      </c>
      <c r="BS7" s="149" t="s">
        <v>130</v>
      </c>
      <c r="BT7" s="67" t="s">
        <v>75</v>
      </c>
      <c r="BU7" s="67" t="s">
        <v>95</v>
      </c>
      <c r="BV7" s="67" t="s">
        <v>500</v>
      </c>
      <c r="BW7" s="67">
        <v>2</v>
      </c>
      <c r="BX7" s="67">
        <v>0.8</v>
      </c>
      <c r="BY7" s="142" t="s">
        <v>542</v>
      </c>
      <c r="CB7" s="67"/>
      <c r="CC7" s="26"/>
      <c r="CD7" s="26"/>
      <c r="CE7" s="26"/>
    </row>
    <row r="8" spans="1:96" ht="16.5" thickTop="1" thickBot="1">
      <c r="A8"/>
      <c r="B8" t="s">
        <v>536</v>
      </c>
      <c r="C8"/>
      <c r="D8" s="14" t="s">
        <v>529</v>
      </c>
      <c r="E8" s="137" t="s">
        <v>523</v>
      </c>
      <c r="F8" t="s">
        <v>535</v>
      </c>
      <c r="G8" s="105" t="s">
        <v>528</v>
      </c>
      <c r="H8" s="14" t="s">
        <v>531</v>
      </c>
      <c r="I8" s="14" t="s">
        <v>533</v>
      </c>
      <c r="J8" s="14" t="s">
        <v>114</v>
      </c>
      <c r="K8" s="14" t="s">
        <v>327</v>
      </c>
      <c r="L8" s="14" t="s">
        <v>534</v>
      </c>
      <c r="M8" s="142" t="s">
        <v>542</v>
      </c>
      <c r="N8" s="142" t="s">
        <v>542</v>
      </c>
      <c r="O8" s="14" t="s">
        <v>362</v>
      </c>
      <c r="P8" s="90" t="s">
        <v>532</v>
      </c>
      <c r="Q8" s="90" t="s">
        <v>530</v>
      </c>
      <c r="R8" s="169" t="s">
        <v>530</v>
      </c>
      <c r="S8" t="s">
        <v>13</v>
      </c>
      <c r="T8" s="14">
        <v>48</v>
      </c>
      <c r="U8" s="67" t="s">
        <v>426</v>
      </c>
      <c r="V8" s="67" t="s">
        <v>14</v>
      </c>
      <c r="W8" s="67" t="s">
        <v>14</v>
      </c>
      <c r="X8"/>
      <c r="Y8" s="14">
        <v>29.2</v>
      </c>
      <c r="Z8" s="14" t="s">
        <v>53</v>
      </c>
      <c r="AA8" s="67">
        <f>VLOOKUP(Z8,Tables!$M$5:$O$9,3,FALSE)</f>
        <v>1</v>
      </c>
      <c r="AB8" s="14">
        <f>Y8*AA8</f>
        <v>29.2</v>
      </c>
      <c r="AC8" s="142" t="s">
        <v>542</v>
      </c>
      <c r="AD8" s="14" t="str">
        <f>S8</f>
        <v>EC50</v>
      </c>
      <c r="AE8" s="67">
        <f>VLOOKUP(AD8,Tables!C$5:D$22,2,FALSE)</f>
        <v>5</v>
      </c>
      <c r="AF8" s="67">
        <f>AB8/AE8</f>
        <v>5.84</v>
      </c>
      <c r="AG8" s="24" t="str">
        <f>V8</f>
        <v>Chronic</v>
      </c>
      <c r="AH8" s="14">
        <f>VLOOKUP(AG8,Tables!$C$25:$D$26,2,FALSE)</f>
        <v>1</v>
      </c>
      <c r="AI8" s="14">
        <f>AF8/AH8</f>
        <v>5.84</v>
      </c>
      <c r="AJ8" s="142" t="s">
        <v>542</v>
      </c>
      <c r="AK8" s="64"/>
      <c r="AL8" s="87" t="str">
        <f>G8</f>
        <v>Acropora tenuis</v>
      </c>
      <c r="AM8" s="14" t="str">
        <f>S8</f>
        <v>EC50</v>
      </c>
      <c r="AN8" s="68" t="str">
        <f>V8</f>
        <v>Chronic</v>
      </c>
      <c r="AP8" s="14">
        <f>VLOOKUP(SUM(AE8,AH8),Tables!J$5:K$11,2,FALSE)</f>
        <v>2</v>
      </c>
      <c r="AQ8" s="89" t="str">
        <f>IF(AP8=MIN($AP$6:$AP$8),"YES!!!","Reject")</f>
        <v>Reject</v>
      </c>
      <c r="AR8" s="109" t="s">
        <v>503</v>
      </c>
      <c r="AS8" s="155"/>
      <c r="AT8" s="91" t="str">
        <f>R8</f>
        <v>Metamorphosis</v>
      </c>
      <c r="AU8" s="14" t="s">
        <v>481</v>
      </c>
      <c r="AV8" s="14" t="str">
        <f>CONCATENATE(T8," ",U8)</f>
        <v>48 Hour</v>
      </c>
      <c r="AW8" s="86" t="s">
        <v>482</v>
      </c>
      <c r="AX8"/>
      <c r="AY8"/>
      <c r="AZ8"/>
      <c r="BA8"/>
      <c r="BB8"/>
      <c r="BC8" s="142" t="s">
        <v>542</v>
      </c>
      <c r="BD8" s="142" t="s">
        <v>542</v>
      </c>
      <c r="BF8"/>
      <c r="BG8"/>
      <c r="BH8"/>
      <c r="BI8"/>
      <c r="BJ8"/>
      <c r="BK8"/>
      <c r="BL8"/>
      <c r="BM8"/>
      <c r="BN8" s="142" t="s">
        <v>542</v>
      </c>
      <c r="BO8" s="155"/>
      <c r="BQ8" s="18" t="s">
        <v>355</v>
      </c>
      <c r="BR8" s="67" t="s">
        <v>96</v>
      </c>
      <c r="BS8" s="151" t="s">
        <v>275</v>
      </c>
      <c r="BT8" s="67" t="s">
        <v>97</v>
      </c>
      <c r="BU8" s="67" t="s">
        <v>98</v>
      </c>
      <c r="BV8" s="67" t="s">
        <v>504</v>
      </c>
      <c r="BW8" s="67">
        <v>1</v>
      </c>
      <c r="BX8" s="67">
        <v>0.24</v>
      </c>
      <c r="BY8" s="142" t="s">
        <v>542</v>
      </c>
      <c r="CB8" s="67"/>
      <c r="CC8" s="26"/>
      <c r="CD8" s="26"/>
      <c r="CE8" s="26"/>
    </row>
    <row r="9" spans="1:96" ht="16.5" thickTop="1" thickBot="1">
      <c r="A9" s="64"/>
      <c r="B9" s="65"/>
      <c r="C9" s="66"/>
      <c r="D9" s="79"/>
      <c r="E9" s="138"/>
      <c r="F9" s="64"/>
      <c r="G9" s="106"/>
      <c r="H9" s="66"/>
      <c r="I9" s="66"/>
      <c r="J9" s="66"/>
      <c r="K9" s="66"/>
      <c r="L9" s="66"/>
      <c r="M9" s="66"/>
      <c r="N9" s="66"/>
      <c r="O9" s="66"/>
      <c r="P9" s="64"/>
      <c r="Q9" s="66"/>
      <c r="R9" s="170"/>
      <c r="S9" s="66"/>
      <c r="T9" s="66"/>
      <c r="U9" s="69"/>
      <c r="V9" s="71"/>
      <c r="W9" s="69"/>
      <c r="X9" s="69"/>
      <c r="Y9" s="66"/>
      <c r="Z9" s="66"/>
      <c r="AA9" s="69"/>
      <c r="AB9" s="66"/>
      <c r="AC9" s="66"/>
      <c r="AD9" s="66"/>
      <c r="AE9" s="69"/>
      <c r="AF9" s="69"/>
      <c r="AG9" s="66"/>
      <c r="AH9" s="66"/>
      <c r="AI9" s="66"/>
      <c r="AJ9" s="66"/>
      <c r="AK9" s="64"/>
      <c r="AL9" s="64"/>
      <c r="AM9" s="64"/>
      <c r="AN9" s="20"/>
      <c r="AO9" s="20"/>
      <c r="AP9" s="20"/>
      <c r="AQ9" s="20"/>
      <c r="AR9" s="94"/>
      <c r="AS9" s="103"/>
      <c r="AT9" s="165"/>
      <c r="AU9" s="20"/>
      <c r="AV9" s="20"/>
      <c r="AW9" s="20"/>
      <c r="AX9" s="20"/>
      <c r="AY9" s="69"/>
      <c r="AZ9" s="69"/>
      <c r="BA9" s="69"/>
      <c r="BB9" s="69"/>
      <c r="BC9" s="66"/>
      <c r="BD9" s="66"/>
      <c r="BF9" s="20"/>
      <c r="BG9" s="69"/>
      <c r="BH9" s="69"/>
      <c r="BI9" s="69"/>
      <c r="BJ9" s="69"/>
      <c r="BK9" s="69"/>
      <c r="BL9" s="69"/>
      <c r="BM9" s="141"/>
      <c r="BN9" s="154"/>
      <c r="BO9" s="156"/>
      <c r="BQ9" s="18" t="s">
        <v>464</v>
      </c>
      <c r="BR9" s="67" t="s">
        <v>89</v>
      </c>
      <c r="BS9" s="149" t="s">
        <v>94</v>
      </c>
      <c r="BT9" s="67" t="s">
        <v>75</v>
      </c>
      <c r="BU9" s="67" t="s">
        <v>95</v>
      </c>
      <c r="BV9" s="67" t="s">
        <v>500</v>
      </c>
      <c r="BW9" s="67">
        <v>1</v>
      </c>
      <c r="BX9" s="14">
        <v>9.6</v>
      </c>
      <c r="BY9" s="142" t="s">
        <v>542</v>
      </c>
      <c r="CB9" s="67"/>
      <c r="CC9" s="26"/>
      <c r="CD9" s="26"/>
      <c r="CE9" s="26"/>
    </row>
    <row r="10" spans="1:96" ht="16.5" thickTop="1" thickBot="1">
      <c r="A10" s="59"/>
      <c r="B10" s="43"/>
      <c r="C10" s="83" t="s">
        <v>194</v>
      </c>
      <c r="D10" s="93" t="s">
        <v>193</v>
      </c>
      <c r="E10" s="137" t="s">
        <v>522</v>
      </c>
      <c r="F10" s="16" t="s">
        <v>141</v>
      </c>
      <c r="G10" s="105" t="s">
        <v>138</v>
      </c>
      <c r="H10" s="14" t="s">
        <v>75</v>
      </c>
      <c r="I10" s="72" t="s">
        <v>140</v>
      </c>
      <c r="J10" s="14" t="s">
        <v>89</v>
      </c>
      <c r="K10" s="14" t="s">
        <v>327</v>
      </c>
      <c r="L10" s="14" t="s">
        <v>501</v>
      </c>
      <c r="M10" s="142" t="s">
        <v>542</v>
      </c>
      <c r="N10" s="142" t="s">
        <v>542</v>
      </c>
      <c r="O10" s="14" t="s">
        <v>139</v>
      </c>
      <c r="P10" s="23" t="s">
        <v>354</v>
      </c>
      <c r="Q10" s="70" t="s">
        <v>354</v>
      </c>
      <c r="R10" s="169" t="s">
        <v>354</v>
      </c>
      <c r="S10" s="14" t="s">
        <v>18</v>
      </c>
      <c r="T10" s="14">
        <v>24</v>
      </c>
      <c r="U10" s="67" t="s">
        <v>426</v>
      </c>
      <c r="V10" s="24" t="s">
        <v>40</v>
      </c>
      <c r="W10" s="109" t="s">
        <v>503</v>
      </c>
      <c r="X10" s="109" t="s">
        <v>508</v>
      </c>
      <c r="Y10" s="14">
        <v>24.8</v>
      </c>
      <c r="Z10" s="14" t="s">
        <v>328</v>
      </c>
      <c r="AA10" s="67">
        <v>437.15</v>
      </c>
      <c r="AB10" s="14">
        <f>(Y10*AA10)/1000</f>
        <v>10.84132</v>
      </c>
      <c r="AC10" s="142" t="s">
        <v>542</v>
      </c>
      <c r="AD10" s="14" t="str">
        <f t="shared" ref="AD10:AD15" si="0">S10</f>
        <v>LC50</v>
      </c>
      <c r="AE10" s="67">
        <f>VLOOKUP(AD10,Tables!C$5:D$22,2,FALSE)</f>
        <v>5</v>
      </c>
      <c r="AF10" s="67">
        <f t="shared" ref="AF10:AF15" si="1">AB10/AE10</f>
        <v>2.1682639999999997</v>
      </c>
      <c r="AG10" s="24" t="str">
        <f t="shared" ref="AG10:AG15" si="2">V10</f>
        <v>Acute</v>
      </c>
      <c r="AH10" s="14">
        <f>VLOOKUP(AG10,Tables!$C$25:$D$26,2,FALSE)</f>
        <v>2</v>
      </c>
      <c r="AI10" s="14">
        <f t="shared" ref="AI10:AI15" si="3">AF10/AH10</f>
        <v>1.0841319999999999</v>
      </c>
      <c r="AJ10" s="142" t="s">
        <v>542</v>
      </c>
      <c r="AK10" s="64"/>
      <c r="AL10" s="87" t="str">
        <f t="shared" ref="AL10:AL15" si="4">G10</f>
        <v>Aedes aegypti</v>
      </c>
      <c r="AM10" s="14" t="str">
        <f t="shared" ref="AM10:AM15" si="5">S10</f>
        <v>LC50</v>
      </c>
      <c r="AN10" s="68" t="str">
        <f t="shared" ref="AN10:AN15" si="6">V10</f>
        <v>Acute</v>
      </c>
      <c r="AP10" s="14">
        <f>VLOOKUP(SUM(AE10,AH10),Tables!J$5:K$11,2,FALSE)</f>
        <v>4</v>
      </c>
      <c r="AQ10" s="89" t="str">
        <f t="shared" ref="AQ10:AQ15" si="7">IF(AP10=MIN($AP$10:$AP$15),"YES!!!","Reject")</f>
        <v>YES!!!</v>
      </c>
      <c r="AR10" s="109" t="s">
        <v>503</v>
      </c>
      <c r="AS10" s="155"/>
      <c r="AT10" s="91" t="str">
        <f>R10</f>
        <v xml:space="preserve">Mortality </v>
      </c>
      <c r="AU10" s="14" t="s">
        <v>481</v>
      </c>
      <c r="AV10" s="14" t="str">
        <f>CONCATENATE(T10," ",U10)</f>
        <v>24 Hour</v>
      </c>
      <c r="AW10" s="86" t="s">
        <v>482</v>
      </c>
      <c r="AY10" s="67">
        <f>AI10</f>
        <v>1.0841319999999999</v>
      </c>
      <c r="AZ10" s="67">
        <f>GEOMEAN(AY10:AY12)</f>
        <v>0.42554392585265388</v>
      </c>
      <c r="BA10" s="67">
        <f>MIN(AZ10:AZ15)</f>
        <v>0.31883359452855647</v>
      </c>
      <c r="BB10" s="67">
        <f>MIN(BA10)</f>
        <v>0.31883359452855647</v>
      </c>
      <c r="BC10" s="142" t="s">
        <v>542</v>
      </c>
      <c r="BD10" s="142" t="s">
        <v>542</v>
      </c>
      <c r="BF10" s="18" t="str">
        <f>F10</f>
        <v>Tap water</v>
      </c>
      <c r="BG10" s="67" t="str">
        <f>J10</f>
        <v>Macroinvertebrate</v>
      </c>
      <c r="BH10" s="67" t="str">
        <f>AL10</f>
        <v>Aedes aegypti</v>
      </c>
      <c r="BI10" s="67" t="str">
        <f>H10</f>
        <v>Arthropoda</v>
      </c>
      <c r="BJ10" s="67" t="str">
        <f>I10</f>
        <v>Insecta</v>
      </c>
      <c r="BK10" s="67" t="str">
        <f>L10</f>
        <v>Insect</v>
      </c>
      <c r="BL10" s="67">
        <f>AP10</f>
        <v>4</v>
      </c>
      <c r="BM10" s="67">
        <f>BB10</f>
        <v>0.31883359452855647</v>
      </c>
      <c r="BN10" s="142" t="s">
        <v>542</v>
      </c>
      <c r="BO10" s="155"/>
      <c r="BQ10" s="18" t="s">
        <v>348</v>
      </c>
      <c r="BR10" s="67" t="s">
        <v>15</v>
      </c>
      <c r="BS10" s="151" t="s">
        <v>347</v>
      </c>
      <c r="BT10" s="67" t="s">
        <v>72</v>
      </c>
      <c r="BU10" s="67" t="s">
        <v>112</v>
      </c>
      <c r="BV10" s="67" t="s">
        <v>504</v>
      </c>
      <c r="BW10" s="67">
        <v>1</v>
      </c>
      <c r="BX10" s="67">
        <v>250</v>
      </c>
      <c r="BY10" s="142" t="s">
        <v>542</v>
      </c>
      <c r="CB10" s="103"/>
      <c r="CC10" s="26"/>
      <c r="CD10" s="26"/>
      <c r="CE10" s="26"/>
    </row>
    <row r="11" spans="1:96" ht="16.5" thickTop="1" thickBot="1">
      <c r="A11" s="16"/>
      <c r="B11" s="157" t="s">
        <v>564</v>
      </c>
      <c r="C11" s="83" t="s">
        <v>247</v>
      </c>
      <c r="D11" s="93" t="s">
        <v>245</v>
      </c>
      <c r="E11" s="137" t="s">
        <v>522</v>
      </c>
      <c r="F11" s="16" t="s">
        <v>246</v>
      </c>
      <c r="G11" s="105" t="s">
        <v>138</v>
      </c>
      <c r="H11" s="14" t="s">
        <v>75</v>
      </c>
      <c r="I11" s="14" t="s">
        <v>140</v>
      </c>
      <c r="J11" s="14" t="s">
        <v>89</v>
      </c>
      <c r="K11" s="14" t="s">
        <v>327</v>
      </c>
      <c r="L11" s="14" t="s">
        <v>501</v>
      </c>
      <c r="M11" s="142" t="s">
        <v>542</v>
      </c>
      <c r="N11" s="142" t="s">
        <v>542</v>
      </c>
      <c r="O11" s="14" t="s">
        <v>156</v>
      </c>
      <c r="P11" s="23" t="s">
        <v>354</v>
      </c>
      <c r="Q11" s="70" t="s">
        <v>354</v>
      </c>
      <c r="R11" s="169" t="s">
        <v>354</v>
      </c>
      <c r="S11" s="14" t="s">
        <v>18</v>
      </c>
      <c r="T11" s="14">
        <v>24</v>
      </c>
      <c r="U11" s="67" t="s">
        <v>426</v>
      </c>
      <c r="V11" s="24" t="s">
        <v>40</v>
      </c>
      <c r="W11" s="109" t="s">
        <v>503</v>
      </c>
      <c r="X11" s="109" t="s">
        <v>508</v>
      </c>
      <c r="Y11" s="14">
        <v>1.2</v>
      </c>
      <c r="Z11" s="14" t="s">
        <v>74</v>
      </c>
      <c r="AA11" s="67">
        <f>VLOOKUP(Z11,Tables!$M$5:$O$9,3,FALSE)</f>
        <v>1</v>
      </c>
      <c r="AB11" s="14">
        <f>Y11*AA11</f>
        <v>1.2</v>
      </c>
      <c r="AC11" s="142" t="s">
        <v>542</v>
      </c>
      <c r="AD11" s="14" t="str">
        <f t="shared" si="0"/>
        <v>LC50</v>
      </c>
      <c r="AE11" s="67">
        <f>VLOOKUP(AD11,Tables!C$5:D$22,2,FALSE)</f>
        <v>5</v>
      </c>
      <c r="AF11" s="67">
        <f t="shared" si="1"/>
        <v>0.24</v>
      </c>
      <c r="AG11" s="24" t="str">
        <f t="shared" si="2"/>
        <v>Acute</v>
      </c>
      <c r="AH11" s="14">
        <f>VLOOKUP(AG11,Tables!$C$25:$D$26,2,FALSE)</f>
        <v>2</v>
      </c>
      <c r="AI11" s="14">
        <f t="shared" si="3"/>
        <v>0.12</v>
      </c>
      <c r="AJ11" s="142" t="s">
        <v>542</v>
      </c>
      <c r="AK11" s="64"/>
      <c r="AL11" s="87" t="str">
        <f t="shared" si="4"/>
        <v>Aedes aegypti</v>
      </c>
      <c r="AM11" s="14" t="str">
        <f t="shared" si="5"/>
        <v>LC50</v>
      </c>
      <c r="AN11" s="68" t="str">
        <f t="shared" si="6"/>
        <v>Acute</v>
      </c>
      <c r="AP11" s="14">
        <f>VLOOKUP(SUM(AE11,AH11),Tables!J$5:K$11,2,FALSE)</f>
        <v>4</v>
      </c>
      <c r="AQ11" s="89" t="str">
        <f t="shared" si="7"/>
        <v>YES!!!</v>
      </c>
      <c r="AR11" s="109" t="s">
        <v>503</v>
      </c>
      <c r="AS11" s="155"/>
      <c r="AT11" s="91" t="str">
        <f>R11</f>
        <v xml:space="preserve">Mortality </v>
      </c>
      <c r="AU11" s="14" t="s">
        <v>481</v>
      </c>
      <c r="AV11" s="14" t="str">
        <f>CONCATENATE(T11," ",U11)</f>
        <v>24 Hour</v>
      </c>
      <c r="AW11" s="86" t="s">
        <v>482</v>
      </c>
      <c r="AY11" s="67">
        <f>AI11</f>
        <v>0.12</v>
      </c>
      <c r="BC11" s="142" t="s">
        <v>542</v>
      </c>
      <c r="BD11" s="142" t="s">
        <v>542</v>
      </c>
      <c r="BN11" s="142" t="s">
        <v>542</v>
      </c>
      <c r="BO11" s="155"/>
      <c r="BQ11" s="18" t="s">
        <v>467</v>
      </c>
      <c r="BR11" s="67" t="s">
        <v>15</v>
      </c>
      <c r="BS11" s="149" t="s">
        <v>103</v>
      </c>
      <c r="BT11" s="67" t="s">
        <v>72</v>
      </c>
      <c r="BU11" s="67" t="s">
        <v>112</v>
      </c>
      <c r="BV11" s="67" t="s">
        <v>504</v>
      </c>
      <c r="BW11" s="67">
        <v>1</v>
      </c>
      <c r="BX11" s="67">
        <v>120</v>
      </c>
      <c r="BY11" s="142" t="s">
        <v>542</v>
      </c>
      <c r="CC11" s="26"/>
      <c r="CD11" s="26"/>
      <c r="CE11" s="26"/>
    </row>
    <row r="12" spans="1:96" ht="16.5" thickTop="1" thickBot="1">
      <c r="A12" s="59"/>
      <c r="B12" s="43" t="s">
        <v>90</v>
      </c>
      <c r="C12" s="83" t="s">
        <v>271</v>
      </c>
      <c r="D12" s="93" t="s">
        <v>272</v>
      </c>
      <c r="E12" s="137" t="s">
        <v>522</v>
      </c>
      <c r="F12" s="16" t="s">
        <v>469</v>
      </c>
      <c r="G12" s="105" t="s">
        <v>138</v>
      </c>
      <c r="H12" s="14" t="s">
        <v>75</v>
      </c>
      <c r="I12" s="14" t="s">
        <v>140</v>
      </c>
      <c r="J12" s="14" t="s">
        <v>89</v>
      </c>
      <c r="K12" s="14" t="s">
        <v>327</v>
      </c>
      <c r="L12" s="14" t="s">
        <v>501</v>
      </c>
      <c r="M12" s="142" t="s">
        <v>542</v>
      </c>
      <c r="N12" s="142" t="s">
        <v>542</v>
      </c>
      <c r="O12" s="14" t="s">
        <v>156</v>
      </c>
      <c r="P12" s="23" t="s">
        <v>354</v>
      </c>
      <c r="Q12" s="70" t="s">
        <v>354</v>
      </c>
      <c r="R12" s="169" t="s">
        <v>354</v>
      </c>
      <c r="S12" s="14" t="s">
        <v>18</v>
      </c>
      <c r="T12" s="14">
        <v>24</v>
      </c>
      <c r="U12" s="67" t="s">
        <v>426</v>
      </c>
      <c r="V12" s="24" t="s">
        <v>40</v>
      </c>
      <c r="W12" s="109" t="s">
        <v>503</v>
      </c>
      <c r="X12" s="109" t="s">
        <v>508</v>
      </c>
      <c r="Y12" s="14">
        <v>13.55</v>
      </c>
      <c r="Z12" s="14" t="s">
        <v>328</v>
      </c>
      <c r="AA12" s="67">
        <v>437.15</v>
      </c>
      <c r="AB12" s="14">
        <f>(Y12*AA12)/1000</f>
        <v>5.9233824999999998</v>
      </c>
      <c r="AC12" s="142" t="s">
        <v>542</v>
      </c>
      <c r="AD12" s="14" t="str">
        <f t="shared" si="0"/>
        <v>LC50</v>
      </c>
      <c r="AE12" s="67">
        <f>VLOOKUP(AD12,Tables!C$5:D$22,2,FALSE)</f>
        <v>5</v>
      </c>
      <c r="AF12" s="67">
        <f t="shared" si="1"/>
        <v>1.1846764999999999</v>
      </c>
      <c r="AG12" s="24" t="str">
        <f t="shared" si="2"/>
        <v>Acute</v>
      </c>
      <c r="AH12" s="14">
        <f>VLOOKUP(AG12,Tables!$C$25:$D$26,2,FALSE)</f>
        <v>2</v>
      </c>
      <c r="AI12" s="14">
        <f t="shared" si="3"/>
        <v>0.59233824999999996</v>
      </c>
      <c r="AJ12" s="142" t="s">
        <v>542</v>
      </c>
      <c r="AK12" s="64"/>
      <c r="AL12" s="87" t="str">
        <f t="shared" si="4"/>
        <v>Aedes aegypti</v>
      </c>
      <c r="AM12" s="14" t="str">
        <f t="shared" si="5"/>
        <v>LC50</v>
      </c>
      <c r="AN12" s="68" t="str">
        <f t="shared" si="6"/>
        <v>Acute</v>
      </c>
      <c r="AP12" s="14">
        <f>VLOOKUP(SUM(AE12,AH12),Tables!J$5:K$11,2,FALSE)</f>
        <v>4</v>
      </c>
      <c r="AQ12" s="89" t="str">
        <f t="shared" si="7"/>
        <v>YES!!!</v>
      </c>
      <c r="AR12" s="109" t="s">
        <v>503</v>
      </c>
      <c r="AS12" s="155"/>
      <c r="AT12" s="91" t="str">
        <f>R12</f>
        <v xml:space="preserve">Mortality </v>
      </c>
      <c r="AU12" s="14" t="s">
        <v>481</v>
      </c>
      <c r="AV12" s="14" t="str">
        <f>CONCATENATE(T12," ",U12)</f>
        <v>24 Hour</v>
      </c>
      <c r="AW12" s="86" t="s">
        <v>482</v>
      </c>
      <c r="AY12" s="67">
        <f>AI12</f>
        <v>0.59233824999999996</v>
      </c>
      <c r="BC12" s="142" t="s">
        <v>542</v>
      </c>
      <c r="BD12" s="142" t="s">
        <v>542</v>
      </c>
      <c r="BN12" s="142" t="s">
        <v>542</v>
      </c>
      <c r="BO12" s="155"/>
      <c r="BQ12" s="18" t="s">
        <v>356</v>
      </c>
      <c r="BR12" s="67" t="s">
        <v>96</v>
      </c>
      <c r="BS12" s="149" t="s">
        <v>100</v>
      </c>
      <c r="BT12" s="67" t="s">
        <v>97</v>
      </c>
      <c r="BU12" s="67" t="s">
        <v>98</v>
      </c>
      <c r="BV12" s="67" t="s">
        <v>504</v>
      </c>
      <c r="BW12" s="67">
        <v>1</v>
      </c>
      <c r="BX12" s="67">
        <v>6.6</v>
      </c>
      <c r="BY12" s="142" t="s">
        <v>542</v>
      </c>
      <c r="CC12" s="26"/>
      <c r="CD12" s="26"/>
      <c r="CE12" s="26"/>
    </row>
    <row r="13" spans="1:96" ht="16.5" thickTop="1" thickBot="1">
      <c r="A13" s="59"/>
      <c r="B13" s="43" t="s">
        <v>90</v>
      </c>
      <c r="C13" s="83" t="s">
        <v>142</v>
      </c>
      <c r="D13" s="93" t="s">
        <v>137</v>
      </c>
      <c r="E13" s="137" t="s">
        <v>522</v>
      </c>
      <c r="F13" s="16" t="s">
        <v>141</v>
      </c>
      <c r="G13" s="105" t="s">
        <v>138</v>
      </c>
      <c r="H13" s="14" t="s">
        <v>75</v>
      </c>
      <c r="I13" s="14" t="s">
        <v>140</v>
      </c>
      <c r="J13" s="14" t="s">
        <v>89</v>
      </c>
      <c r="K13" s="14" t="s">
        <v>327</v>
      </c>
      <c r="L13" s="14" t="s">
        <v>501</v>
      </c>
      <c r="M13" s="142" t="s">
        <v>542</v>
      </c>
      <c r="N13" s="142" t="s">
        <v>542</v>
      </c>
      <c r="O13" s="14" t="s">
        <v>139</v>
      </c>
      <c r="P13" s="23" t="s">
        <v>354</v>
      </c>
      <c r="Q13" s="70" t="s">
        <v>354</v>
      </c>
      <c r="R13" s="169" t="s">
        <v>354</v>
      </c>
      <c r="S13" s="14" t="s">
        <v>18</v>
      </c>
      <c r="T13" s="14">
        <v>48</v>
      </c>
      <c r="U13" s="67" t="s">
        <v>426</v>
      </c>
      <c r="V13" s="24" t="s">
        <v>40</v>
      </c>
      <c r="W13" s="109" t="s">
        <v>503</v>
      </c>
      <c r="X13" s="109" t="s">
        <v>508</v>
      </c>
      <c r="Y13" s="14">
        <v>1.5399999999999999E-3</v>
      </c>
      <c r="Z13" s="14" t="s">
        <v>76</v>
      </c>
      <c r="AA13" s="67">
        <f>VLOOKUP(Z13,Tables!$M$5:$O$9,3,FALSE)</f>
        <v>1000</v>
      </c>
      <c r="AB13" s="14">
        <f>Y13*AA13</f>
        <v>1.5399999999999998</v>
      </c>
      <c r="AC13" s="142" t="s">
        <v>542</v>
      </c>
      <c r="AD13" s="14" t="str">
        <f t="shared" si="0"/>
        <v>LC50</v>
      </c>
      <c r="AE13" s="67">
        <f>VLOOKUP(AD13,Tables!C$5:D$22,2,FALSE)</f>
        <v>5</v>
      </c>
      <c r="AF13" s="67">
        <f t="shared" si="1"/>
        <v>0.30799999999999994</v>
      </c>
      <c r="AG13" s="24" t="str">
        <f t="shared" si="2"/>
        <v>Acute</v>
      </c>
      <c r="AH13" s="14">
        <f>VLOOKUP(AG13,Tables!$C$25:$D$26,2,FALSE)</f>
        <v>2</v>
      </c>
      <c r="AI13" s="14">
        <f t="shared" si="3"/>
        <v>0.15399999999999997</v>
      </c>
      <c r="AJ13" s="142" t="s">
        <v>542</v>
      </c>
      <c r="AK13" s="64"/>
      <c r="AL13" s="87" t="str">
        <f t="shared" si="4"/>
        <v>Aedes aegypti</v>
      </c>
      <c r="AM13" s="14" t="str">
        <f t="shared" si="5"/>
        <v>LC50</v>
      </c>
      <c r="AN13" s="68" t="str">
        <f t="shared" si="6"/>
        <v>Acute</v>
      </c>
      <c r="AP13" s="14">
        <f>VLOOKUP(SUM(AE13,AH13),Tables!J$5:K$11,2,FALSE)</f>
        <v>4</v>
      </c>
      <c r="AQ13" s="89" t="str">
        <f t="shared" si="7"/>
        <v>YES!!!</v>
      </c>
      <c r="AR13" s="109" t="s">
        <v>503</v>
      </c>
      <c r="AS13" s="155"/>
      <c r="AT13" s="91" t="str">
        <f>R13</f>
        <v xml:space="preserve">Mortality </v>
      </c>
      <c r="AU13" s="14" t="s">
        <v>481</v>
      </c>
      <c r="AV13" s="14" t="str">
        <f>CONCATENATE(T13," ",U13)</f>
        <v>48 Hour</v>
      </c>
      <c r="AW13" s="80" t="s">
        <v>483</v>
      </c>
      <c r="AY13" s="67">
        <f>AI13</f>
        <v>0.15399999999999997</v>
      </c>
      <c r="AZ13" s="67">
        <f>GEOMEAN(AY13:AY14)</f>
        <v>0.31883359452855647</v>
      </c>
      <c r="BC13" s="142" t="s">
        <v>542</v>
      </c>
      <c r="BD13" s="142" t="s">
        <v>542</v>
      </c>
      <c r="BN13" s="142" t="s">
        <v>542</v>
      </c>
      <c r="BO13" s="155"/>
      <c r="BQ13" s="18" t="s">
        <v>219</v>
      </c>
      <c r="BR13" s="67" t="s">
        <v>96</v>
      </c>
      <c r="BS13" s="149" t="s">
        <v>126</v>
      </c>
      <c r="BT13" s="67" t="s">
        <v>97</v>
      </c>
      <c r="BU13" s="67" t="s">
        <v>98</v>
      </c>
      <c r="BV13" s="67" t="s">
        <v>504</v>
      </c>
      <c r="BW13" s="67">
        <v>1</v>
      </c>
      <c r="BX13" s="67">
        <v>10</v>
      </c>
      <c r="BY13" s="142" t="s">
        <v>542</v>
      </c>
      <c r="CC13" s="26"/>
      <c r="CD13" s="26"/>
      <c r="CE13" s="26"/>
    </row>
    <row r="14" spans="1:96" ht="16.5" thickTop="1" thickBot="1">
      <c r="A14" s="59"/>
      <c r="B14" s="43" t="s">
        <v>90</v>
      </c>
      <c r="C14" s="83" t="s">
        <v>194</v>
      </c>
      <c r="D14" s="93" t="s">
        <v>195</v>
      </c>
      <c r="E14" s="137" t="s">
        <v>522</v>
      </c>
      <c r="F14" s="16" t="s">
        <v>141</v>
      </c>
      <c r="G14" s="105" t="s">
        <v>138</v>
      </c>
      <c r="H14" s="14" t="s">
        <v>75</v>
      </c>
      <c r="I14" s="14" t="s">
        <v>140</v>
      </c>
      <c r="J14" s="14" t="s">
        <v>89</v>
      </c>
      <c r="K14" s="14" t="s">
        <v>327</v>
      </c>
      <c r="L14" s="14" t="s">
        <v>501</v>
      </c>
      <c r="M14" s="142" t="s">
        <v>542</v>
      </c>
      <c r="N14" s="142" t="s">
        <v>542</v>
      </c>
      <c r="O14" s="14" t="s">
        <v>139</v>
      </c>
      <c r="P14" s="23" t="s">
        <v>354</v>
      </c>
      <c r="Q14" s="70" t="s">
        <v>354</v>
      </c>
      <c r="R14" s="169" t="s">
        <v>354</v>
      </c>
      <c r="S14" s="14" t="s">
        <v>18</v>
      </c>
      <c r="T14" s="14">
        <v>48</v>
      </c>
      <c r="U14" s="67" t="s">
        <v>426</v>
      </c>
      <c r="V14" s="24" t="s">
        <v>40</v>
      </c>
      <c r="W14" s="109" t="s">
        <v>503</v>
      </c>
      <c r="X14" s="109" t="s">
        <v>508</v>
      </c>
      <c r="Y14" s="14">
        <v>15.1</v>
      </c>
      <c r="Z14" s="14" t="s">
        <v>328</v>
      </c>
      <c r="AA14" s="67">
        <v>437.15</v>
      </c>
      <c r="AB14" s="14">
        <f>(Y14*AA14)/1000</f>
        <v>6.6009649999999995</v>
      </c>
      <c r="AC14" s="142" t="s">
        <v>542</v>
      </c>
      <c r="AD14" s="14" t="str">
        <f t="shared" si="0"/>
        <v>LC50</v>
      </c>
      <c r="AE14" s="67">
        <f>VLOOKUP(AD14,Tables!C$5:D$22,2,FALSE)</f>
        <v>5</v>
      </c>
      <c r="AF14" s="67">
        <f t="shared" si="1"/>
        <v>1.3201929999999999</v>
      </c>
      <c r="AG14" s="24" t="str">
        <f t="shared" si="2"/>
        <v>Acute</v>
      </c>
      <c r="AH14" s="14">
        <f>VLOOKUP(AG14,Tables!$C$25:$D$26,2,FALSE)</f>
        <v>2</v>
      </c>
      <c r="AI14" s="14">
        <f t="shared" si="3"/>
        <v>0.66009649999999997</v>
      </c>
      <c r="AJ14" s="142" t="s">
        <v>542</v>
      </c>
      <c r="AK14" s="64"/>
      <c r="AL14" s="87" t="str">
        <f t="shared" si="4"/>
        <v>Aedes aegypti</v>
      </c>
      <c r="AM14" s="14" t="str">
        <f t="shared" si="5"/>
        <v>LC50</v>
      </c>
      <c r="AN14" s="68" t="str">
        <f t="shared" si="6"/>
        <v>Acute</v>
      </c>
      <c r="AP14" s="14">
        <f>VLOOKUP(SUM(AE14,AH14),Tables!J$5:K$11,2,FALSE)</f>
        <v>4</v>
      </c>
      <c r="AQ14" s="89" t="str">
        <f t="shared" si="7"/>
        <v>YES!!!</v>
      </c>
      <c r="AR14" s="109" t="s">
        <v>503</v>
      </c>
      <c r="AS14" s="155"/>
      <c r="AT14" s="91" t="str">
        <f>R14</f>
        <v xml:space="preserve">Mortality </v>
      </c>
      <c r="AU14" s="14" t="s">
        <v>481</v>
      </c>
      <c r="AV14" s="14" t="str">
        <f>CONCATENATE(T14," ",U14)</f>
        <v>48 Hour</v>
      </c>
      <c r="AW14" s="80" t="s">
        <v>483</v>
      </c>
      <c r="AY14" s="67">
        <f>AI14</f>
        <v>0.66009649999999997</v>
      </c>
      <c r="BC14" s="142" t="s">
        <v>542</v>
      </c>
      <c r="BD14" s="142" t="s">
        <v>542</v>
      </c>
      <c r="BN14" s="142" t="s">
        <v>542</v>
      </c>
      <c r="BO14" s="155"/>
      <c r="BQ14" s="18" t="s">
        <v>478</v>
      </c>
      <c r="BR14" s="67" t="s">
        <v>89</v>
      </c>
      <c r="BS14" s="151" t="s">
        <v>136</v>
      </c>
      <c r="BT14" s="67" t="s">
        <v>75</v>
      </c>
      <c r="BU14" s="67" t="s">
        <v>88</v>
      </c>
      <c r="BV14" s="67" t="s">
        <v>500</v>
      </c>
      <c r="BW14" s="67">
        <v>1</v>
      </c>
      <c r="BX14" s="67">
        <v>9.7900000000000001E-2</v>
      </c>
      <c r="BY14" s="142" t="s">
        <v>542</v>
      </c>
      <c r="CE14" s="26"/>
    </row>
    <row r="15" spans="1:96" ht="16.5" thickTop="1" thickBot="1">
      <c r="A15" s="16"/>
      <c r="B15" s="60" t="s">
        <v>425</v>
      </c>
      <c r="C15" s="83" t="s">
        <v>194</v>
      </c>
      <c r="D15" s="93" t="s">
        <v>196</v>
      </c>
      <c r="E15" s="137" t="s">
        <v>522</v>
      </c>
      <c r="F15" s="73" t="s">
        <v>141</v>
      </c>
      <c r="G15" s="105" t="s">
        <v>138</v>
      </c>
      <c r="H15" s="14" t="s">
        <v>75</v>
      </c>
      <c r="I15" s="14" t="s">
        <v>140</v>
      </c>
      <c r="J15" s="14" t="s">
        <v>89</v>
      </c>
      <c r="K15" s="14" t="s">
        <v>327</v>
      </c>
      <c r="L15" s="14" t="s">
        <v>501</v>
      </c>
      <c r="M15" s="142" t="s">
        <v>542</v>
      </c>
      <c r="N15" s="142" t="s">
        <v>542</v>
      </c>
      <c r="O15" s="14" t="s">
        <v>139</v>
      </c>
      <c r="P15" s="23" t="s">
        <v>354</v>
      </c>
      <c r="Q15" s="70" t="s">
        <v>354</v>
      </c>
      <c r="R15" s="169" t="s">
        <v>354</v>
      </c>
      <c r="S15" s="14" t="s">
        <v>20</v>
      </c>
      <c r="T15" s="14">
        <v>48</v>
      </c>
      <c r="U15" s="67" t="s">
        <v>426</v>
      </c>
      <c r="V15" s="24" t="s">
        <v>40</v>
      </c>
      <c r="W15" s="109" t="s">
        <v>503</v>
      </c>
      <c r="X15" s="109" t="s">
        <v>508</v>
      </c>
      <c r="Y15" s="72">
        <v>5</v>
      </c>
      <c r="Z15" s="14" t="s">
        <v>328</v>
      </c>
      <c r="AA15" s="67">
        <v>437.15</v>
      </c>
      <c r="AB15" s="14">
        <f>(Y15*AA15)/1000</f>
        <v>2.1857500000000001</v>
      </c>
      <c r="AC15" s="142" t="s">
        <v>542</v>
      </c>
      <c r="AD15" s="14" t="str">
        <f t="shared" si="0"/>
        <v>LOEC</v>
      </c>
      <c r="AE15" s="67">
        <f>VLOOKUP(AD15,Tables!C$5:D$22,2,FALSE)</f>
        <v>2.5</v>
      </c>
      <c r="AF15" s="67">
        <f t="shared" si="1"/>
        <v>0.87430000000000008</v>
      </c>
      <c r="AG15" s="24" t="str">
        <f t="shared" si="2"/>
        <v>Acute</v>
      </c>
      <c r="AH15" s="14">
        <f>VLOOKUP(AG15,Tables!$C$25:$D$26,2,FALSE)</f>
        <v>2</v>
      </c>
      <c r="AI15" s="14">
        <f t="shared" si="3"/>
        <v>0.43715000000000004</v>
      </c>
      <c r="AJ15" s="142" t="s">
        <v>542</v>
      </c>
      <c r="AK15" s="64"/>
      <c r="AL15" s="87" t="str">
        <f t="shared" si="4"/>
        <v>Aedes aegypti</v>
      </c>
      <c r="AM15" s="14" t="str">
        <f t="shared" si="5"/>
        <v>LOEC</v>
      </c>
      <c r="AN15" s="68" t="str">
        <f t="shared" si="6"/>
        <v>Acute</v>
      </c>
      <c r="AP15" s="14" t="str">
        <f>VLOOKUP(SUM(AE15,AH15),Tables!J$5:K$11,2,FALSE)</f>
        <v>Do Not Use</v>
      </c>
      <c r="AQ15" s="89" t="str">
        <f t="shared" si="7"/>
        <v>Reject</v>
      </c>
      <c r="AR15" s="109" t="s">
        <v>503</v>
      </c>
      <c r="AS15" s="155"/>
      <c r="AT15" s="91"/>
      <c r="AU15" s="14"/>
      <c r="AV15" s="14"/>
      <c r="AW15" s="80"/>
      <c r="BC15" s="142" t="s">
        <v>542</v>
      </c>
      <c r="BD15" s="142" t="s">
        <v>542</v>
      </c>
      <c r="BN15" s="142" t="s">
        <v>542</v>
      </c>
      <c r="BO15" s="155"/>
      <c r="BQ15" s="18" t="s">
        <v>474</v>
      </c>
      <c r="BR15" s="67" t="s">
        <v>15</v>
      </c>
      <c r="BS15" s="151" t="s">
        <v>104</v>
      </c>
      <c r="BT15" s="67" t="s">
        <v>568</v>
      </c>
      <c r="BU15" s="67" t="s">
        <v>569</v>
      </c>
      <c r="BV15" s="67" t="s">
        <v>504</v>
      </c>
      <c r="BW15" s="67">
        <v>1</v>
      </c>
      <c r="BX15" s="67">
        <v>140</v>
      </c>
      <c r="BY15" s="142" t="s">
        <v>542</v>
      </c>
    </row>
    <row r="16" spans="1:96" ht="16.5" thickTop="1" thickBot="1">
      <c r="A16" s="64"/>
      <c r="B16" s="65"/>
      <c r="C16" s="66"/>
      <c r="D16" s="79"/>
      <c r="E16" s="138"/>
      <c r="F16" s="64"/>
      <c r="G16" s="106"/>
      <c r="H16" s="66"/>
      <c r="I16" s="66"/>
      <c r="J16" s="66"/>
      <c r="K16" s="66"/>
      <c r="L16" s="66"/>
      <c r="M16" s="66"/>
      <c r="N16" s="66"/>
      <c r="O16" s="66"/>
      <c r="P16" s="64"/>
      <c r="Q16" s="66"/>
      <c r="R16" s="170"/>
      <c r="S16" s="66"/>
      <c r="T16" s="66"/>
      <c r="U16" s="69"/>
      <c r="V16" s="71"/>
      <c r="W16" s="69"/>
      <c r="X16" s="69"/>
      <c r="Y16" s="66"/>
      <c r="Z16" s="66"/>
      <c r="AA16" s="69"/>
      <c r="AB16" s="66"/>
      <c r="AC16" s="66"/>
      <c r="AD16" s="66"/>
      <c r="AE16" s="69"/>
      <c r="AF16" s="69"/>
      <c r="AG16" s="66"/>
      <c r="AH16" s="66"/>
      <c r="AI16" s="66"/>
      <c r="AJ16" s="66"/>
      <c r="AK16" s="64"/>
      <c r="AL16" s="64"/>
      <c r="AM16" s="64"/>
      <c r="AN16" s="20"/>
      <c r="AO16" s="20"/>
      <c r="AP16" s="20"/>
      <c r="AQ16" s="20"/>
      <c r="AR16" s="94"/>
      <c r="AS16" s="103"/>
      <c r="AT16" s="165"/>
      <c r="AU16" s="20"/>
      <c r="AV16" s="20"/>
      <c r="AW16" s="20"/>
      <c r="AX16" s="20"/>
      <c r="AY16" s="69"/>
      <c r="AZ16" s="69"/>
      <c r="BA16" s="69"/>
      <c r="BB16" s="69"/>
      <c r="BC16" s="66"/>
      <c r="BD16" s="66"/>
      <c r="BF16" s="20"/>
      <c r="BG16" s="69"/>
      <c r="BH16" s="69"/>
      <c r="BI16" s="69"/>
      <c r="BJ16" s="69"/>
      <c r="BK16" s="69"/>
      <c r="BL16" s="69"/>
      <c r="BM16" s="94"/>
      <c r="BN16" s="154"/>
      <c r="BO16" s="155"/>
      <c r="BQ16" s="18" t="s">
        <v>458</v>
      </c>
      <c r="BR16" s="67" t="s">
        <v>89</v>
      </c>
      <c r="BS16" s="151" t="s">
        <v>324</v>
      </c>
      <c r="BT16" s="67" t="s">
        <v>75</v>
      </c>
      <c r="BU16" s="67" t="s">
        <v>88</v>
      </c>
      <c r="BV16" s="67" t="s">
        <v>500</v>
      </c>
      <c r="BW16" s="67">
        <v>2</v>
      </c>
      <c r="BX16" s="67">
        <v>3.3466401061363021E-3</v>
      </c>
      <c r="BY16" s="142" t="s">
        <v>542</v>
      </c>
    </row>
    <row r="17" spans="1:82" ht="16.5" thickTop="1" thickBot="1">
      <c r="A17" s="61"/>
      <c r="B17" s="43" t="s">
        <v>90</v>
      </c>
      <c r="C17" s="83" t="s">
        <v>222</v>
      </c>
      <c r="D17" s="93" t="s">
        <v>223</v>
      </c>
      <c r="E17" s="137" t="s">
        <v>522</v>
      </c>
      <c r="F17" s="16" t="s">
        <v>141</v>
      </c>
      <c r="G17" s="105" t="s">
        <v>224</v>
      </c>
      <c r="H17" s="14" t="s">
        <v>75</v>
      </c>
      <c r="I17" s="14" t="s">
        <v>140</v>
      </c>
      <c r="J17" s="14" t="s">
        <v>89</v>
      </c>
      <c r="K17" s="14" t="s">
        <v>327</v>
      </c>
      <c r="L17" s="14" t="s">
        <v>501</v>
      </c>
      <c r="M17" s="142" t="s">
        <v>542</v>
      </c>
      <c r="N17" s="142" t="s">
        <v>542</v>
      </c>
      <c r="O17" s="14" t="s">
        <v>139</v>
      </c>
      <c r="P17" s="23" t="s">
        <v>354</v>
      </c>
      <c r="Q17" s="70" t="s">
        <v>354</v>
      </c>
      <c r="R17" s="169" t="s">
        <v>354</v>
      </c>
      <c r="S17" s="14" t="s">
        <v>18</v>
      </c>
      <c r="T17" s="14">
        <v>24</v>
      </c>
      <c r="U17" s="67" t="s">
        <v>426</v>
      </c>
      <c r="V17" s="24" t="s">
        <v>40</v>
      </c>
      <c r="W17" s="109" t="s">
        <v>503</v>
      </c>
      <c r="X17" s="109" t="s">
        <v>508</v>
      </c>
      <c r="Y17" s="14">
        <v>0.09</v>
      </c>
      <c r="Z17" s="14" t="s">
        <v>76</v>
      </c>
      <c r="AA17" s="67">
        <f>VLOOKUP(Z17,Tables!$M$5:$O$9,3,FALSE)</f>
        <v>1000</v>
      </c>
      <c r="AB17" s="14">
        <f t="shared" ref="AB17:AB23" si="8">Y17*AA17</f>
        <v>90</v>
      </c>
      <c r="AC17" s="142" t="s">
        <v>542</v>
      </c>
      <c r="AD17" s="14" t="str">
        <f t="shared" ref="AD17:AD23" si="9">S17</f>
        <v>LC50</v>
      </c>
      <c r="AE17" s="67">
        <f>VLOOKUP(AD17,Tables!C$5:D$22,2,FALSE)</f>
        <v>5</v>
      </c>
      <c r="AF17" s="67">
        <f t="shared" ref="AF17:AF23" si="10">AB17/AE17</f>
        <v>18</v>
      </c>
      <c r="AG17" s="24" t="str">
        <f t="shared" ref="AG17:AG23" si="11">V17</f>
        <v>Acute</v>
      </c>
      <c r="AH17" s="14">
        <f>VLOOKUP(AG17,Tables!$C$25:$D$26,2,FALSE)</f>
        <v>2</v>
      </c>
      <c r="AI17" s="14">
        <f t="shared" ref="AI17:AI23" si="12">AF17/AH17</f>
        <v>9</v>
      </c>
      <c r="AJ17" s="142" t="s">
        <v>542</v>
      </c>
      <c r="AK17" s="64"/>
      <c r="AL17" s="87" t="str">
        <f t="shared" ref="AL17:AL23" si="13">G17</f>
        <v>Aedes albopictus HAmAal strain</v>
      </c>
      <c r="AM17" s="14" t="str">
        <f t="shared" ref="AM17:AM23" si="14">S17</f>
        <v>LC50</v>
      </c>
      <c r="AN17" s="68" t="str">
        <f t="shared" ref="AN17:AN23" si="15">V17</f>
        <v>Acute</v>
      </c>
      <c r="AP17" s="14">
        <f>VLOOKUP(SUM(AE17,AH17),Tables!J$5:K$11,2,FALSE)</f>
        <v>4</v>
      </c>
      <c r="AQ17" s="89" t="str">
        <f t="shared" ref="AQ17:AQ23" si="16">IF(AP17=MIN($AP$22:$AP$23),"YES!!!","Reject")</f>
        <v>YES!!!</v>
      </c>
      <c r="AR17" s="109" t="s">
        <v>503</v>
      </c>
      <c r="AS17" s="155"/>
      <c r="AT17" s="91" t="str">
        <f t="shared" ref="AT17:AT23" si="17">R17</f>
        <v xml:space="preserve">Mortality </v>
      </c>
      <c r="AU17" s="14" t="s">
        <v>481</v>
      </c>
      <c r="AV17" s="14" t="str">
        <f t="shared" ref="AV17:AV23" si="18">CONCATENATE(T17," ",U17)</f>
        <v>24 Hour</v>
      </c>
      <c r="AW17" s="86" t="s">
        <v>482</v>
      </c>
      <c r="AY17" s="67">
        <f t="shared" ref="AY17:AY23" si="19">AI17</f>
        <v>9</v>
      </c>
      <c r="AZ17" s="67">
        <f>GEOMEAN(AY17:AY21)</f>
        <v>6.6998758266228595</v>
      </c>
      <c r="BA17" s="67">
        <f>MIN(AZ17:AZ23)</f>
        <v>1.364917579929279</v>
      </c>
      <c r="BB17" s="67">
        <f>MIN(BA17)</f>
        <v>1.364917579929279</v>
      </c>
      <c r="BC17" s="142" t="s">
        <v>542</v>
      </c>
      <c r="BD17" s="142" t="s">
        <v>542</v>
      </c>
      <c r="BF17" s="18" t="str">
        <f>F17</f>
        <v>Tap water</v>
      </c>
      <c r="BG17" s="67" t="str">
        <f>J17</f>
        <v>Macroinvertebrate</v>
      </c>
      <c r="BH17" s="67" t="str">
        <f>AL17</f>
        <v>Aedes albopictus HAmAal strain</v>
      </c>
      <c r="BI17" s="67" t="str">
        <f>H17</f>
        <v>Arthropoda</v>
      </c>
      <c r="BJ17" s="67" t="str">
        <f>I17</f>
        <v>Insecta</v>
      </c>
      <c r="BK17" s="67" t="str">
        <f>L17</f>
        <v>Insect</v>
      </c>
      <c r="BL17" s="67">
        <f>AP17</f>
        <v>4</v>
      </c>
      <c r="BM17" s="67">
        <f>BB17</f>
        <v>1.364917579929279</v>
      </c>
      <c r="BN17" s="142" t="s">
        <v>542</v>
      </c>
      <c r="BO17" s="155"/>
      <c r="BQ17" s="18" t="s">
        <v>141</v>
      </c>
      <c r="BR17" s="67" t="s">
        <v>96</v>
      </c>
      <c r="BS17" s="149" t="s">
        <v>133</v>
      </c>
      <c r="BT17" s="67" t="s">
        <v>97</v>
      </c>
      <c r="BU17" s="67" t="s">
        <v>98</v>
      </c>
      <c r="BV17" s="67" t="s">
        <v>504</v>
      </c>
      <c r="BW17" s="67">
        <v>2</v>
      </c>
      <c r="BX17" s="67">
        <v>17.119999999999997</v>
      </c>
      <c r="BY17" s="142" t="s">
        <v>542</v>
      </c>
    </row>
    <row r="18" spans="1:82" ht="16.5" thickTop="1" thickBot="1">
      <c r="A18" s="61"/>
      <c r="B18" s="43" t="s">
        <v>90</v>
      </c>
      <c r="C18" s="83" t="s">
        <v>222</v>
      </c>
      <c r="D18" s="93" t="s">
        <v>229</v>
      </c>
      <c r="E18" s="137" t="s">
        <v>522</v>
      </c>
      <c r="F18" s="16" t="s">
        <v>141</v>
      </c>
      <c r="G18" s="105" t="s">
        <v>230</v>
      </c>
      <c r="H18" s="14" t="s">
        <v>75</v>
      </c>
      <c r="I18" s="14" t="s">
        <v>140</v>
      </c>
      <c r="J18" s="14" t="s">
        <v>89</v>
      </c>
      <c r="K18" s="14" t="s">
        <v>327</v>
      </c>
      <c r="L18" s="14" t="s">
        <v>501</v>
      </c>
      <c r="M18" s="142" t="s">
        <v>542</v>
      </c>
      <c r="N18" s="142" t="s">
        <v>542</v>
      </c>
      <c r="O18" s="14" t="s">
        <v>139</v>
      </c>
      <c r="P18" s="23" t="s">
        <v>354</v>
      </c>
      <c r="Q18" s="70" t="s">
        <v>354</v>
      </c>
      <c r="R18" s="169" t="s">
        <v>354</v>
      </c>
      <c r="S18" s="14" t="s">
        <v>18</v>
      </c>
      <c r="T18" s="14">
        <v>24</v>
      </c>
      <c r="U18" s="67" t="s">
        <v>426</v>
      </c>
      <c r="V18" s="24" t="s">
        <v>40</v>
      </c>
      <c r="W18" s="109" t="s">
        <v>503</v>
      </c>
      <c r="X18" s="109" t="s">
        <v>508</v>
      </c>
      <c r="Y18" s="14">
        <v>0.03</v>
      </c>
      <c r="Z18" s="14" t="s">
        <v>76</v>
      </c>
      <c r="AA18" s="67">
        <f>VLOOKUP(Z18,Tables!$M$5:$O$9,3,FALSE)</f>
        <v>1000</v>
      </c>
      <c r="AB18" s="14">
        <f t="shared" si="8"/>
        <v>30</v>
      </c>
      <c r="AC18" s="142" t="s">
        <v>542</v>
      </c>
      <c r="AD18" s="14" t="str">
        <f t="shared" si="9"/>
        <v>LC50</v>
      </c>
      <c r="AE18" s="67">
        <f>VLOOKUP(AD18,Tables!C$5:D$22,2,FALSE)</f>
        <v>5</v>
      </c>
      <c r="AF18" s="67">
        <f t="shared" si="10"/>
        <v>6</v>
      </c>
      <c r="AG18" s="24" t="str">
        <f t="shared" si="11"/>
        <v>Acute</v>
      </c>
      <c r="AH18" s="14">
        <f>VLOOKUP(AG18,Tables!$C$25:$D$26,2,FALSE)</f>
        <v>2</v>
      </c>
      <c r="AI18" s="14">
        <f t="shared" si="12"/>
        <v>3</v>
      </c>
      <c r="AJ18" s="142" t="s">
        <v>542</v>
      </c>
      <c r="AK18" s="64"/>
      <c r="AL18" s="87" t="str">
        <f t="shared" si="13"/>
        <v>Aedes albopictus Ikaken strain</v>
      </c>
      <c r="AM18" s="14" t="str">
        <f t="shared" si="14"/>
        <v>LC50</v>
      </c>
      <c r="AN18" s="68" t="str">
        <f t="shared" si="15"/>
        <v>Acute</v>
      </c>
      <c r="AP18" s="14">
        <f>VLOOKUP(SUM(AE18,AH18),Tables!J$5:K$11,2,FALSE)</f>
        <v>4</v>
      </c>
      <c r="AQ18" s="89" t="str">
        <f t="shared" si="16"/>
        <v>YES!!!</v>
      </c>
      <c r="AR18" s="109" t="s">
        <v>503</v>
      </c>
      <c r="AS18" s="155"/>
      <c r="AT18" s="91" t="str">
        <f t="shared" si="17"/>
        <v xml:space="preserve">Mortality </v>
      </c>
      <c r="AU18" s="14" t="s">
        <v>481</v>
      </c>
      <c r="AV18" s="14" t="str">
        <f t="shared" si="18"/>
        <v>24 Hour</v>
      </c>
      <c r="AW18" s="86" t="s">
        <v>482</v>
      </c>
      <c r="AY18" s="67">
        <f t="shared" si="19"/>
        <v>3</v>
      </c>
      <c r="BC18" s="142" t="s">
        <v>542</v>
      </c>
      <c r="BD18" s="142" t="s">
        <v>542</v>
      </c>
      <c r="BN18" s="142" t="s">
        <v>542</v>
      </c>
      <c r="BO18" s="155"/>
      <c r="BQ18" s="18" t="s">
        <v>166</v>
      </c>
      <c r="BR18" s="67" t="s">
        <v>96</v>
      </c>
      <c r="BS18" s="149" t="s">
        <v>102</v>
      </c>
      <c r="BT18" s="67" t="s">
        <v>97</v>
      </c>
      <c r="BU18" s="67" t="s">
        <v>98</v>
      </c>
      <c r="BV18" s="67" t="s">
        <v>504</v>
      </c>
      <c r="BW18" s="67">
        <v>2</v>
      </c>
      <c r="BX18" s="67">
        <v>51.660350436106818</v>
      </c>
      <c r="BY18" s="142" t="s">
        <v>542</v>
      </c>
      <c r="CD18" s="26"/>
    </row>
    <row r="19" spans="1:82" ht="16.5" thickTop="1" thickBot="1">
      <c r="A19" s="61"/>
      <c r="B19" s="43" t="s">
        <v>90</v>
      </c>
      <c r="C19" s="83" t="s">
        <v>222</v>
      </c>
      <c r="D19" s="93" t="s">
        <v>220</v>
      </c>
      <c r="E19" s="137" t="s">
        <v>522</v>
      </c>
      <c r="F19" s="73" t="s">
        <v>141</v>
      </c>
      <c r="G19" s="105" t="s">
        <v>221</v>
      </c>
      <c r="H19" s="14" t="s">
        <v>75</v>
      </c>
      <c r="I19" s="14" t="s">
        <v>140</v>
      </c>
      <c r="J19" s="14" t="s">
        <v>89</v>
      </c>
      <c r="K19" s="14" t="s">
        <v>327</v>
      </c>
      <c r="L19" s="14" t="s">
        <v>501</v>
      </c>
      <c r="M19" s="142" t="s">
        <v>542</v>
      </c>
      <c r="N19" s="142" t="s">
        <v>542</v>
      </c>
      <c r="O19" s="14" t="s">
        <v>139</v>
      </c>
      <c r="P19" s="23" t="s">
        <v>354</v>
      </c>
      <c r="Q19" s="70" t="s">
        <v>354</v>
      </c>
      <c r="R19" s="169" t="s">
        <v>354</v>
      </c>
      <c r="S19" s="14" t="s">
        <v>18</v>
      </c>
      <c r="T19" s="14">
        <v>24</v>
      </c>
      <c r="U19" s="67" t="s">
        <v>426</v>
      </c>
      <c r="V19" s="24" t="s">
        <v>40</v>
      </c>
      <c r="W19" s="109" t="s">
        <v>503</v>
      </c>
      <c r="X19" s="109" t="s">
        <v>508</v>
      </c>
      <c r="Y19" s="14">
        <v>0.05</v>
      </c>
      <c r="Z19" s="14" t="s">
        <v>76</v>
      </c>
      <c r="AA19" s="67">
        <f>VLOOKUP(Z19,Tables!$M$5:$O$9,3,FALSE)</f>
        <v>1000</v>
      </c>
      <c r="AB19" s="14">
        <f t="shared" si="8"/>
        <v>50</v>
      </c>
      <c r="AC19" s="142" t="s">
        <v>542</v>
      </c>
      <c r="AD19" s="14" t="str">
        <f t="shared" si="9"/>
        <v>LC50</v>
      </c>
      <c r="AE19" s="67">
        <f>VLOOKUP(AD19,Tables!C$5:D$22,2,FALSE)</f>
        <v>5</v>
      </c>
      <c r="AF19" s="67">
        <f t="shared" si="10"/>
        <v>10</v>
      </c>
      <c r="AG19" s="24" t="str">
        <f t="shared" si="11"/>
        <v>Acute</v>
      </c>
      <c r="AH19" s="14">
        <f>VLOOKUP(AG19,Tables!$C$25:$D$26,2,FALSE)</f>
        <v>2</v>
      </c>
      <c r="AI19" s="14">
        <f t="shared" si="12"/>
        <v>5</v>
      </c>
      <c r="AJ19" s="142" t="s">
        <v>542</v>
      </c>
      <c r="AK19" s="64"/>
      <c r="AL19" s="87" t="str">
        <f t="shared" si="13"/>
        <v>Aedes albopictus MAmAal strain</v>
      </c>
      <c r="AM19" s="14" t="str">
        <f t="shared" si="14"/>
        <v>LC50</v>
      </c>
      <c r="AN19" s="68" t="str">
        <f t="shared" si="15"/>
        <v>Acute</v>
      </c>
      <c r="AP19" s="14">
        <f>VLOOKUP(SUM(AE19,AH19),Tables!J$5:K$11,2,FALSE)</f>
        <v>4</v>
      </c>
      <c r="AQ19" s="89" t="str">
        <f t="shared" si="16"/>
        <v>YES!!!</v>
      </c>
      <c r="AR19" s="109" t="s">
        <v>503</v>
      </c>
      <c r="AS19" s="155"/>
      <c r="AT19" s="91" t="str">
        <f t="shared" si="17"/>
        <v xml:space="preserve">Mortality </v>
      </c>
      <c r="AU19" s="14" t="s">
        <v>481</v>
      </c>
      <c r="AV19" s="14" t="str">
        <f t="shared" si="18"/>
        <v>24 Hour</v>
      </c>
      <c r="AW19" s="86" t="s">
        <v>482</v>
      </c>
      <c r="AY19" s="67">
        <f t="shared" si="19"/>
        <v>5</v>
      </c>
      <c r="BC19" s="142" t="s">
        <v>542</v>
      </c>
      <c r="BD19" s="142" t="s">
        <v>542</v>
      </c>
      <c r="BN19" s="142" t="s">
        <v>542</v>
      </c>
      <c r="BO19" s="155"/>
      <c r="BQ19" s="18" t="s">
        <v>474</v>
      </c>
      <c r="BR19" s="67" t="s">
        <v>15</v>
      </c>
      <c r="BS19" s="149" t="s">
        <v>101</v>
      </c>
      <c r="BT19" s="67" t="s">
        <v>72</v>
      </c>
      <c r="BU19" s="67" t="s">
        <v>112</v>
      </c>
      <c r="BV19" s="67" t="s">
        <v>504</v>
      </c>
      <c r="BW19" s="67">
        <v>2</v>
      </c>
      <c r="BX19" s="67">
        <v>28</v>
      </c>
      <c r="BY19" s="142" t="s">
        <v>542</v>
      </c>
    </row>
    <row r="20" spans="1:82" ht="16.5" thickTop="1" thickBot="1">
      <c r="A20" s="61"/>
      <c r="B20" s="43" t="s">
        <v>90</v>
      </c>
      <c r="C20" s="83" t="s">
        <v>222</v>
      </c>
      <c r="D20" s="93" t="s">
        <v>227</v>
      </c>
      <c r="E20" s="137" t="s">
        <v>522</v>
      </c>
      <c r="F20" s="16" t="s">
        <v>141</v>
      </c>
      <c r="G20" s="105" t="s">
        <v>228</v>
      </c>
      <c r="H20" s="14" t="s">
        <v>75</v>
      </c>
      <c r="I20" s="14" t="s">
        <v>140</v>
      </c>
      <c r="J20" s="14" t="s">
        <v>89</v>
      </c>
      <c r="K20" s="14" t="s">
        <v>327</v>
      </c>
      <c r="L20" s="14" t="s">
        <v>501</v>
      </c>
      <c r="M20" s="142" t="s">
        <v>542</v>
      </c>
      <c r="N20" s="142" t="s">
        <v>542</v>
      </c>
      <c r="O20" s="14" t="s">
        <v>139</v>
      </c>
      <c r="P20" s="23" t="s">
        <v>354</v>
      </c>
      <c r="Q20" s="70" t="s">
        <v>354</v>
      </c>
      <c r="R20" s="169" t="s">
        <v>354</v>
      </c>
      <c r="S20" s="14" t="s">
        <v>18</v>
      </c>
      <c r="T20" s="14">
        <v>24</v>
      </c>
      <c r="U20" s="67" t="s">
        <v>426</v>
      </c>
      <c r="V20" s="24" t="s">
        <v>40</v>
      </c>
      <c r="W20" s="109" t="s">
        <v>503</v>
      </c>
      <c r="X20" s="109" t="s">
        <v>508</v>
      </c>
      <c r="Y20" s="14">
        <v>0.1</v>
      </c>
      <c r="Z20" s="14" t="s">
        <v>76</v>
      </c>
      <c r="AA20" s="67">
        <f>VLOOKUP(Z20,Tables!$M$5:$O$9,3,FALSE)</f>
        <v>1000</v>
      </c>
      <c r="AB20" s="14">
        <f t="shared" si="8"/>
        <v>100</v>
      </c>
      <c r="AC20" s="142" t="s">
        <v>542</v>
      </c>
      <c r="AD20" s="14" t="str">
        <f t="shared" si="9"/>
        <v>LC50</v>
      </c>
      <c r="AE20" s="67">
        <f>VLOOKUP(AD20,Tables!C$5:D$22,2,FALSE)</f>
        <v>5</v>
      </c>
      <c r="AF20" s="67">
        <f t="shared" si="10"/>
        <v>20</v>
      </c>
      <c r="AG20" s="24" t="str">
        <f t="shared" si="11"/>
        <v>Acute</v>
      </c>
      <c r="AH20" s="14">
        <f>VLOOKUP(AG20,Tables!$C$25:$D$26,2,FALSE)</f>
        <v>2</v>
      </c>
      <c r="AI20" s="14">
        <f t="shared" si="12"/>
        <v>10</v>
      </c>
      <c r="AJ20" s="142" t="s">
        <v>542</v>
      </c>
      <c r="AK20" s="64"/>
      <c r="AL20" s="87" t="str">
        <f t="shared" si="13"/>
        <v>Aedes albopictus SFmAal strain</v>
      </c>
      <c r="AM20" s="14" t="str">
        <f t="shared" si="14"/>
        <v>LC50</v>
      </c>
      <c r="AN20" s="68" t="str">
        <f t="shared" si="15"/>
        <v>Acute</v>
      </c>
      <c r="AP20" s="14">
        <f>VLOOKUP(SUM(AE20,AH20),Tables!J$5:K$11,2,FALSE)</f>
        <v>4</v>
      </c>
      <c r="AQ20" s="89" t="str">
        <f t="shared" si="16"/>
        <v>YES!!!</v>
      </c>
      <c r="AR20" s="109" t="s">
        <v>503</v>
      </c>
      <c r="AS20" s="155"/>
      <c r="AT20" s="91" t="str">
        <f t="shared" si="17"/>
        <v xml:space="preserve">Mortality </v>
      </c>
      <c r="AU20" s="14" t="s">
        <v>481</v>
      </c>
      <c r="AV20" s="14" t="str">
        <f t="shared" si="18"/>
        <v>24 Hour</v>
      </c>
      <c r="AW20" s="86" t="s">
        <v>482</v>
      </c>
      <c r="AY20" s="67">
        <f t="shared" si="19"/>
        <v>10</v>
      </c>
      <c r="BC20" s="142" t="s">
        <v>542</v>
      </c>
      <c r="BD20" s="142" t="s">
        <v>542</v>
      </c>
      <c r="BN20" s="142" t="s">
        <v>542</v>
      </c>
      <c r="BO20" s="155"/>
      <c r="BQ20" s="18" t="s">
        <v>252</v>
      </c>
      <c r="BR20" s="67" t="s">
        <v>15</v>
      </c>
      <c r="BS20" s="149" t="s">
        <v>480</v>
      </c>
      <c r="BT20" s="67" t="s">
        <v>72</v>
      </c>
      <c r="BU20" s="67" t="s">
        <v>112</v>
      </c>
      <c r="BV20" s="67" t="s">
        <v>504</v>
      </c>
      <c r="BW20" s="67">
        <v>2</v>
      </c>
      <c r="BX20" s="67">
        <v>123.4026069723578</v>
      </c>
      <c r="BY20" s="142" t="s">
        <v>542</v>
      </c>
    </row>
    <row r="21" spans="1:82" ht="16.5" thickTop="1" thickBot="1">
      <c r="A21" s="61"/>
      <c r="B21" s="43" t="s">
        <v>90</v>
      </c>
      <c r="C21" s="83" t="s">
        <v>222</v>
      </c>
      <c r="D21" s="93" t="s">
        <v>225</v>
      </c>
      <c r="E21" s="137" t="s">
        <v>522</v>
      </c>
      <c r="F21" s="16" t="s">
        <v>141</v>
      </c>
      <c r="G21" s="105" t="s">
        <v>226</v>
      </c>
      <c r="H21" s="14" t="s">
        <v>75</v>
      </c>
      <c r="I21" s="14" t="s">
        <v>140</v>
      </c>
      <c r="J21" s="14" t="s">
        <v>89</v>
      </c>
      <c r="K21" s="14" t="s">
        <v>327</v>
      </c>
      <c r="L21" s="14" t="s">
        <v>501</v>
      </c>
      <c r="M21" s="142" t="s">
        <v>542</v>
      </c>
      <c r="N21" s="142" t="s">
        <v>542</v>
      </c>
      <c r="O21" s="14" t="s">
        <v>139</v>
      </c>
      <c r="P21" s="23" t="s">
        <v>354</v>
      </c>
      <c r="Q21" s="70" t="s">
        <v>354</v>
      </c>
      <c r="R21" s="169" t="s">
        <v>354</v>
      </c>
      <c r="S21" s="14" t="s">
        <v>18</v>
      </c>
      <c r="T21" s="14">
        <v>24</v>
      </c>
      <c r="U21" s="67" t="s">
        <v>426</v>
      </c>
      <c r="V21" s="24" t="s">
        <v>40</v>
      </c>
      <c r="W21" s="109" t="s">
        <v>503</v>
      </c>
      <c r="X21" s="109" t="s">
        <v>508</v>
      </c>
      <c r="Y21" s="14">
        <v>0.1</v>
      </c>
      <c r="Z21" s="14" t="s">
        <v>76</v>
      </c>
      <c r="AA21" s="67">
        <f>VLOOKUP(Z21,Tables!$M$5:$O$9,3,FALSE)</f>
        <v>1000</v>
      </c>
      <c r="AB21" s="14">
        <f t="shared" si="8"/>
        <v>100</v>
      </c>
      <c r="AC21" s="142" t="s">
        <v>542</v>
      </c>
      <c r="AD21" s="14" t="str">
        <f t="shared" si="9"/>
        <v>LC50</v>
      </c>
      <c r="AE21" s="67">
        <f>VLOOKUP(AD21,Tables!C$5:D$22,2,FALSE)</f>
        <v>5</v>
      </c>
      <c r="AF21" s="67">
        <f t="shared" si="10"/>
        <v>20</v>
      </c>
      <c r="AG21" s="24" t="str">
        <f t="shared" si="11"/>
        <v>Acute</v>
      </c>
      <c r="AH21" s="14">
        <f>VLOOKUP(AG21,Tables!$C$25:$D$26,2,FALSE)</f>
        <v>2</v>
      </c>
      <c r="AI21" s="14">
        <f t="shared" si="12"/>
        <v>10</v>
      </c>
      <c r="AJ21" s="142" t="s">
        <v>542</v>
      </c>
      <c r="AK21" s="64"/>
      <c r="AL21" s="87" t="str">
        <f t="shared" si="13"/>
        <v>Aedes albopictus VBFmAal strain</v>
      </c>
      <c r="AM21" s="14" t="str">
        <f t="shared" si="14"/>
        <v>LC50</v>
      </c>
      <c r="AN21" s="68" t="str">
        <f t="shared" si="15"/>
        <v>Acute</v>
      </c>
      <c r="AP21" s="14">
        <f>VLOOKUP(SUM(AE21,AH21),Tables!J$5:K$11,2,FALSE)</f>
        <v>4</v>
      </c>
      <c r="AQ21" s="89" t="str">
        <f t="shared" si="16"/>
        <v>YES!!!</v>
      </c>
      <c r="AR21" s="109" t="s">
        <v>503</v>
      </c>
      <c r="AS21" s="155"/>
      <c r="AT21" s="91" t="str">
        <f t="shared" si="17"/>
        <v xml:space="preserve">Mortality </v>
      </c>
      <c r="AU21" s="14" t="s">
        <v>481</v>
      </c>
      <c r="AV21" s="14" t="str">
        <f t="shared" si="18"/>
        <v>24 Hour</v>
      </c>
      <c r="AW21" s="86" t="s">
        <v>482</v>
      </c>
      <c r="AY21" s="67">
        <f t="shared" si="19"/>
        <v>10</v>
      </c>
      <c r="BC21" s="142" t="s">
        <v>542</v>
      </c>
      <c r="BD21" s="142" t="s">
        <v>542</v>
      </c>
      <c r="BN21" s="142" t="s">
        <v>542</v>
      </c>
      <c r="BO21" s="155"/>
      <c r="BQ21" s="18" t="s">
        <v>219</v>
      </c>
      <c r="BR21" s="67" t="s">
        <v>114</v>
      </c>
      <c r="BS21" s="149" t="s">
        <v>201</v>
      </c>
      <c r="BT21" s="67" t="s">
        <v>75</v>
      </c>
      <c r="BU21" s="67" t="s">
        <v>124</v>
      </c>
      <c r="BV21" s="67" t="s">
        <v>500</v>
      </c>
      <c r="BW21" s="67">
        <v>4</v>
      </c>
      <c r="BX21" s="67">
        <v>8.4894529999999992</v>
      </c>
      <c r="BY21" s="142" t="s">
        <v>542</v>
      </c>
    </row>
    <row r="22" spans="1:82" ht="16.5" thickTop="1" thickBot="1">
      <c r="A22" s="59"/>
      <c r="B22" s="43" t="s">
        <v>90</v>
      </c>
      <c r="C22" s="83" t="s">
        <v>142</v>
      </c>
      <c r="D22" s="93" t="s">
        <v>143</v>
      </c>
      <c r="E22" s="137" t="s">
        <v>522</v>
      </c>
      <c r="F22" s="16" t="s">
        <v>141</v>
      </c>
      <c r="G22" s="105" t="s">
        <v>144</v>
      </c>
      <c r="H22" s="14" t="s">
        <v>75</v>
      </c>
      <c r="I22" s="14" t="s">
        <v>140</v>
      </c>
      <c r="J22" s="14" t="s">
        <v>89</v>
      </c>
      <c r="K22" s="14" t="s">
        <v>327</v>
      </c>
      <c r="L22" s="14" t="s">
        <v>501</v>
      </c>
      <c r="M22" s="142" t="s">
        <v>542</v>
      </c>
      <c r="N22" s="142" t="s">
        <v>542</v>
      </c>
      <c r="O22" s="14" t="s">
        <v>139</v>
      </c>
      <c r="P22" s="23" t="s">
        <v>354</v>
      </c>
      <c r="Q22" s="70" t="s">
        <v>354</v>
      </c>
      <c r="R22" s="169" t="s">
        <v>354</v>
      </c>
      <c r="S22" s="14" t="s">
        <v>18</v>
      </c>
      <c r="T22" s="14">
        <v>48</v>
      </c>
      <c r="U22" s="67" t="s">
        <v>426</v>
      </c>
      <c r="V22" s="24" t="s">
        <v>40</v>
      </c>
      <c r="W22" s="109" t="s">
        <v>503</v>
      </c>
      <c r="X22" s="109" t="s">
        <v>508</v>
      </c>
      <c r="Y22" s="14">
        <v>2.3E-2</v>
      </c>
      <c r="Z22" s="14" t="s">
        <v>76</v>
      </c>
      <c r="AA22" s="67">
        <f>VLOOKUP(Z22,Tables!$M$5:$O$9,3,FALSE)</f>
        <v>1000</v>
      </c>
      <c r="AB22" s="14">
        <f t="shared" si="8"/>
        <v>23</v>
      </c>
      <c r="AC22" s="142" t="s">
        <v>542</v>
      </c>
      <c r="AD22" s="14" t="str">
        <f t="shared" si="9"/>
        <v>LC50</v>
      </c>
      <c r="AE22" s="67">
        <f>VLOOKUP(AD22,Tables!C$5:D$22,2,FALSE)</f>
        <v>5</v>
      </c>
      <c r="AF22" s="67">
        <f t="shared" si="10"/>
        <v>4.5999999999999996</v>
      </c>
      <c r="AG22" s="24" t="str">
        <f t="shared" si="11"/>
        <v>Acute</v>
      </c>
      <c r="AH22" s="14">
        <f>VLOOKUP(AG22,Tables!$C$25:$D$26,2,FALSE)</f>
        <v>2</v>
      </c>
      <c r="AI22" s="14">
        <f t="shared" si="12"/>
        <v>2.2999999999999998</v>
      </c>
      <c r="AJ22" s="142" t="s">
        <v>542</v>
      </c>
      <c r="AK22" s="64"/>
      <c r="AL22" s="87" t="str">
        <f t="shared" si="13"/>
        <v>Aedes albopictus</v>
      </c>
      <c r="AM22" s="14" t="str">
        <f t="shared" si="14"/>
        <v>LC50</v>
      </c>
      <c r="AN22" s="68" t="str">
        <f t="shared" si="15"/>
        <v>Acute</v>
      </c>
      <c r="AP22" s="14">
        <f>VLOOKUP(SUM(AE22,AH22),Tables!J$5:K$11,2,FALSE)</f>
        <v>4</v>
      </c>
      <c r="AQ22" s="89" t="str">
        <f t="shared" si="16"/>
        <v>YES!!!</v>
      </c>
      <c r="AR22" s="109" t="s">
        <v>503</v>
      </c>
      <c r="AS22" s="155"/>
      <c r="AT22" s="91" t="str">
        <f t="shared" si="17"/>
        <v xml:space="preserve">Mortality </v>
      </c>
      <c r="AU22" s="14" t="s">
        <v>481</v>
      </c>
      <c r="AV22" s="14" t="str">
        <f t="shared" si="18"/>
        <v>48 Hour</v>
      </c>
      <c r="AW22" s="80" t="s">
        <v>483</v>
      </c>
      <c r="AY22" s="67">
        <f t="shared" si="19"/>
        <v>2.2999999999999998</v>
      </c>
      <c r="AZ22" s="67">
        <f>GEOMEAN(AY22:AY23)</f>
        <v>1.364917579929279</v>
      </c>
      <c r="BC22" s="142" t="s">
        <v>542</v>
      </c>
      <c r="BD22" s="142" t="s">
        <v>542</v>
      </c>
      <c r="BN22" s="142" t="s">
        <v>542</v>
      </c>
      <c r="BO22" s="155"/>
      <c r="BQ22" s="18" t="s">
        <v>141</v>
      </c>
      <c r="BR22" s="67" t="s">
        <v>89</v>
      </c>
      <c r="BS22" s="149" t="s">
        <v>138</v>
      </c>
      <c r="BT22" s="67" t="s">
        <v>75</v>
      </c>
      <c r="BU22" s="67" t="s">
        <v>140</v>
      </c>
      <c r="BV22" s="67" t="s">
        <v>501</v>
      </c>
      <c r="BW22" s="67">
        <v>4</v>
      </c>
      <c r="BX22" s="174">
        <v>0.31883400000000001</v>
      </c>
      <c r="BY22" s="142" t="s">
        <v>542</v>
      </c>
    </row>
    <row r="23" spans="1:82" ht="16.5" thickTop="1" thickBot="1">
      <c r="A23" s="59"/>
      <c r="B23" s="43"/>
      <c r="C23" s="83" t="s">
        <v>142</v>
      </c>
      <c r="D23" s="93" t="s">
        <v>157</v>
      </c>
      <c r="E23" s="137" t="s">
        <v>522</v>
      </c>
      <c r="F23" s="16" t="s">
        <v>141</v>
      </c>
      <c r="G23" s="105" t="s">
        <v>144</v>
      </c>
      <c r="H23" s="14" t="s">
        <v>75</v>
      </c>
      <c r="I23" s="14" t="s">
        <v>140</v>
      </c>
      <c r="J23" s="14" t="s">
        <v>89</v>
      </c>
      <c r="K23" s="14" t="s">
        <v>327</v>
      </c>
      <c r="L23" s="14" t="s">
        <v>501</v>
      </c>
      <c r="M23" s="142" t="s">
        <v>542</v>
      </c>
      <c r="N23" s="142" t="s">
        <v>542</v>
      </c>
      <c r="O23" s="14" t="s">
        <v>156</v>
      </c>
      <c r="P23" s="23" t="s">
        <v>354</v>
      </c>
      <c r="Q23" s="70" t="s">
        <v>354</v>
      </c>
      <c r="R23" s="169" t="s">
        <v>354</v>
      </c>
      <c r="S23" s="14" t="s">
        <v>18</v>
      </c>
      <c r="T23" s="14">
        <v>48</v>
      </c>
      <c r="U23" s="67" t="s">
        <v>426</v>
      </c>
      <c r="V23" s="24" t="s">
        <v>40</v>
      </c>
      <c r="W23" s="109" t="s">
        <v>503</v>
      </c>
      <c r="X23" s="109" t="s">
        <v>508</v>
      </c>
      <c r="Y23" s="14">
        <v>8.0999999999999996E-3</v>
      </c>
      <c r="Z23" s="14" t="s">
        <v>76</v>
      </c>
      <c r="AA23" s="67">
        <f>VLOOKUP(Z23,Tables!$M$5:$O$9,3,FALSE)</f>
        <v>1000</v>
      </c>
      <c r="AB23" s="14">
        <f t="shared" si="8"/>
        <v>8.1</v>
      </c>
      <c r="AC23" s="142" t="s">
        <v>542</v>
      </c>
      <c r="AD23" s="14" t="str">
        <f t="shared" si="9"/>
        <v>LC50</v>
      </c>
      <c r="AE23" s="67">
        <f>VLOOKUP(AD23,Tables!C$5:D$22,2,FALSE)</f>
        <v>5</v>
      </c>
      <c r="AF23" s="67">
        <f t="shared" si="10"/>
        <v>1.6199999999999999</v>
      </c>
      <c r="AG23" s="24" t="str">
        <f t="shared" si="11"/>
        <v>Acute</v>
      </c>
      <c r="AH23" s="14">
        <f>VLOOKUP(AG23,Tables!$C$25:$D$26,2,FALSE)</f>
        <v>2</v>
      </c>
      <c r="AI23" s="14">
        <f t="shared" si="12"/>
        <v>0.80999999999999994</v>
      </c>
      <c r="AJ23" s="142" t="s">
        <v>542</v>
      </c>
      <c r="AK23" s="64"/>
      <c r="AL23" s="87" t="str">
        <f t="shared" si="13"/>
        <v>Aedes albopictus</v>
      </c>
      <c r="AM23" s="14" t="str">
        <f t="shared" si="14"/>
        <v>LC50</v>
      </c>
      <c r="AN23" s="68" t="str">
        <f t="shared" si="15"/>
        <v>Acute</v>
      </c>
      <c r="AP23" s="14">
        <f>VLOOKUP(SUM(AE23,AH23),Tables!J$5:K$11,2,FALSE)</f>
        <v>4</v>
      </c>
      <c r="AQ23" s="89" t="str">
        <f t="shared" si="16"/>
        <v>YES!!!</v>
      </c>
      <c r="AR23" s="109" t="s">
        <v>503</v>
      </c>
      <c r="AS23" s="155"/>
      <c r="AT23" s="91" t="str">
        <f t="shared" si="17"/>
        <v xml:space="preserve">Mortality </v>
      </c>
      <c r="AU23" s="14" t="s">
        <v>481</v>
      </c>
      <c r="AV23" s="14" t="str">
        <f t="shared" si="18"/>
        <v>48 Hour</v>
      </c>
      <c r="AW23" s="80" t="s">
        <v>483</v>
      </c>
      <c r="AY23" s="67">
        <f t="shared" si="19"/>
        <v>0.80999999999999994</v>
      </c>
      <c r="BC23" s="142" t="s">
        <v>542</v>
      </c>
      <c r="BD23" s="142" t="s">
        <v>542</v>
      </c>
      <c r="BN23" s="142" t="s">
        <v>542</v>
      </c>
      <c r="BO23" s="156"/>
      <c r="BQ23" s="18" t="s">
        <v>141</v>
      </c>
      <c r="BR23" s="67" t="s">
        <v>89</v>
      </c>
      <c r="BS23" s="149" t="s">
        <v>224</v>
      </c>
      <c r="BT23" s="67" t="s">
        <v>75</v>
      </c>
      <c r="BU23" s="67" t="s">
        <v>140</v>
      </c>
      <c r="BV23" s="67" t="s">
        <v>501</v>
      </c>
      <c r="BW23" s="67">
        <v>4</v>
      </c>
      <c r="BX23" s="67">
        <v>1.364917579929279</v>
      </c>
      <c r="BY23" s="142" t="s">
        <v>542</v>
      </c>
      <c r="CB23" s="67"/>
    </row>
    <row r="24" spans="1:82" ht="16.5" thickTop="1" thickBot="1">
      <c r="A24" s="64"/>
      <c r="B24" s="65"/>
      <c r="C24" s="66"/>
      <c r="D24" s="64"/>
      <c r="E24" s="138"/>
      <c r="F24" s="64"/>
      <c r="G24" s="106"/>
      <c r="H24" s="66"/>
      <c r="I24" s="66"/>
      <c r="J24" s="66"/>
      <c r="K24" s="66"/>
      <c r="L24" s="66"/>
      <c r="M24" s="66"/>
      <c r="N24" s="66"/>
      <c r="O24" s="66"/>
      <c r="P24" s="64"/>
      <c r="Q24" s="66"/>
      <c r="R24" s="170"/>
      <c r="S24" s="66"/>
      <c r="T24" s="66"/>
      <c r="U24" s="69"/>
      <c r="V24" s="71"/>
      <c r="W24" s="69"/>
      <c r="X24" s="69"/>
      <c r="Y24" s="66"/>
      <c r="Z24" s="66"/>
      <c r="AA24" s="69"/>
      <c r="AB24" s="66"/>
      <c r="AC24" s="66"/>
      <c r="AD24" s="66"/>
      <c r="AE24" s="69"/>
      <c r="AF24" s="69"/>
      <c r="AG24" s="66"/>
      <c r="AH24" s="66"/>
      <c r="AI24" s="66"/>
      <c r="AJ24" s="66"/>
      <c r="AK24" s="64"/>
      <c r="AL24" s="64"/>
      <c r="AM24" s="64"/>
      <c r="AN24" s="20"/>
      <c r="AO24" s="20"/>
      <c r="AP24" s="20"/>
      <c r="AQ24" s="20"/>
      <c r="AR24" s="94"/>
      <c r="AS24" s="103"/>
      <c r="AT24" s="165"/>
      <c r="AU24" s="20"/>
      <c r="AV24" s="20"/>
      <c r="AW24" s="20"/>
      <c r="AX24" s="20"/>
      <c r="AY24" s="69"/>
      <c r="AZ24" s="69"/>
      <c r="BA24" s="69"/>
      <c r="BB24" s="69"/>
      <c r="BC24" s="66"/>
      <c r="BD24" s="66"/>
      <c r="BF24" s="20"/>
      <c r="BG24" s="69"/>
      <c r="BH24" s="69"/>
      <c r="BI24" s="69"/>
      <c r="BJ24" s="69"/>
      <c r="BK24" s="69"/>
      <c r="BL24" s="69"/>
      <c r="BM24" s="94"/>
      <c r="BN24" s="154"/>
      <c r="BO24" s="155"/>
      <c r="BQ24" s="18" t="s">
        <v>141</v>
      </c>
      <c r="BR24" s="67" t="s">
        <v>89</v>
      </c>
      <c r="BS24" s="149" t="s">
        <v>146</v>
      </c>
      <c r="BT24" s="67" t="s">
        <v>75</v>
      </c>
      <c r="BU24" s="67" t="s">
        <v>140</v>
      </c>
      <c r="BV24" s="67" t="s">
        <v>501</v>
      </c>
      <c r="BW24" s="67">
        <v>4</v>
      </c>
      <c r="BX24" s="67">
        <v>4.2999999999999997E-2</v>
      </c>
      <c r="BY24" s="142" t="s">
        <v>542</v>
      </c>
      <c r="CB24" s="67"/>
    </row>
    <row r="25" spans="1:82" ht="16.5" thickTop="1" thickBot="1">
      <c r="A25" s="59"/>
      <c r="B25" s="43" t="s">
        <v>90</v>
      </c>
      <c r="C25" s="83" t="s">
        <v>142</v>
      </c>
      <c r="D25" s="93" t="s">
        <v>147</v>
      </c>
      <c r="E25" s="137" t="s">
        <v>522</v>
      </c>
      <c r="F25" s="16" t="s">
        <v>141</v>
      </c>
      <c r="G25" s="105" t="s">
        <v>146</v>
      </c>
      <c r="H25" s="14" t="s">
        <v>75</v>
      </c>
      <c r="I25" s="14" t="s">
        <v>140</v>
      </c>
      <c r="J25" s="14" t="s">
        <v>89</v>
      </c>
      <c r="K25" s="14" t="s">
        <v>327</v>
      </c>
      <c r="L25" s="14" t="s">
        <v>501</v>
      </c>
      <c r="M25" s="142" t="s">
        <v>542</v>
      </c>
      <c r="N25" s="142" t="s">
        <v>542</v>
      </c>
      <c r="O25" s="14" t="s">
        <v>139</v>
      </c>
      <c r="P25" s="23" t="s">
        <v>354</v>
      </c>
      <c r="Q25" s="70" t="s">
        <v>354</v>
      </c>
      <c r="R25" s="169" t="s">
        <v>354</v>
      </c>
      <c r="S25" s="14" t="s">
        <v>18</v>
      </c>
      <c r="T25" s="14">
        <v>24</v>
      </c>
      <c r="U25" s="67" t="s">
        <v>426</v>
      </c>
      <c r="V25" s="24" t="s">
        <v>40</v>
      </c>
      <c r="W25" s="109" t="s">
        <v>503</v>
      </c>
      <c r="X25" s="109" t="s">
        <v>508</v>
      </c>
      <c r="Y25" s="14">
        <v>1.4E-3</v>
      </c>
      <c r="Z25" s="14" t="s">
        <v>76</v>
      </c>
      <c r="AA25" s="67">
        <f>VLOOKUP(Z25,Tables!$M$5:$O$9,3,FALSE)</f>
        <v>1000</v>
      </c>
      <c r="AB25" s="14">
        <f>Y25*AA25</f>
        <v>1.4</v>
      </c>
      <c r="AC25" s="142" t="s">
        <v>542</v>
      </c>
      <c r="AD25" s="14" t="str">
        <f>S25</f>
        <v>LC50</v>
      </c>
      <c r="AE25" s="67">
        <f>VLOOKUP(AD25,Tables!C$5:D$22,2,FALSE)</f>
        <v>5</v>
      </c>
      <c r="AF25" s="67">
        <f>AB25/AE25</f>
        <v>0.27999999999999997</v>
      </c>
      <c r="AG25" s="24" t="str">
        <f>V25</f>
        <v>Acute</v>
      </c>
      <c r="AH25" s="14">
        <f>VLOOKUP(AG25,Tables!$C$25:$D$26,2,FALSE)</f>
        <v>2</v>
      </c>
      <c r="AI25" s="14">
        <f>AF25/AH25</f>
        <v>0.13999999999999999</v>
      </c>
      <c r="AJ25" s="142" t="s">
        <v>542</v>
      </c>
      <c r="AK25" s="64"/>
      <c r="AL25" s="87" t="str">
        <f>G25</f>
        <v>Aedes taeniorhynchus</v>
      </c>
      <c r="AM25" s="14" t="str">
        <f>S25</f>
        <v>LC50</v>
      </c>
      <c r="AN25" s="68" t="str">
        <f>V25</f>
        <v>Acute</v>
      </c>
      <c r="AP25" s="14">
        <f>VLOOKUP(SUM(AE25,AH25),Tables!J$5:K$11,2,FALSE)</f>
        <v>4</v>
      </c>
      <c r="AQ25" s="89" t="str">
        <f>IF(AP25=MIN($AP$25:$AP$26),"YES!!!","Reject")</f>
        <v>YES!!!</v>
      </c>
      <c r="AR25" s="109" t="s">
        <v>503</v>
      </c>
      <c r="AS25" s="155"/>
      <c r="AT25" s="91" t="str">
        <f>R25</f>
        <v xml:space="preserve">Mortality </v>
      </c>
      <c r="AU25" s="14" t="s">
        <v>481</v>
      </c>
      <c r="AV25" s="14" t="str">
        <f>CONCATENATE(T25," ",U25)</f>
        <v>24 Hour</v>
      </c>
      <c r="AW25" s="86" t="s">
        <v>482</v>
      </c>
      <c r="AY25" s="67">
        <f>AI25</f>
        <v>0.13999999999999999</v>
      </c>
      <c r="AZ25" s="67">
        <f>GEOMEAN(AY25)</f>
        <v>0.13999999999999999</v>
      </c>
      <c r="BA25" s="67">
        <f>MIN(AZ25:AZ26)</f>
        <v>4.2999999999999997E-2</v>
      </c>
      <c r="BB25" s="67">
        <f>MIN(BA25)</f>
        <v>4.2999999999999997E-2</v>
      </c>
      <c r="BC25" s="142" t="s">
        <v>542</v>
      </c>
      <c r="BD25" s="142" t="s">
        <v>542</v>
      </c>
      <c r="BF25" s="18" t="str">
        <f>F25</f>
        <v>Tap water</v>
      </c>
      <c r="BG25" s="67" t="str">
        <f>J25</f>
        <v>Macroinvertebrate</v>
      </c>
      <c r="BH25" s="67" t="str">
        <f>AL25</f>
        <v>Aedes taeniorhynchus</v>
      </c>
      <c r="BI25" s="67" t="str">
        <f>H25</f>
        <v>Arthropoda</v>
      </c>
      <c r="BJ25" s="67" t="str">
        <f>I25</f>
        <v>Insecta</v>
      </c>
      <c r="BK25" s="67" t="str">
        <f>L25</f>
        <v>Insect</v>
      </c>
      <c r="BL25" s="67">
        <f>AP25</f>
        <v>4</v>
      </c>
      <c r="BM25" s="67">
        <f>BB25</f>
        <v>4.2999999999999997E-2</v>
      </c>
      <c r="BN25" s="142" t="s">
        <v>542</v>
      </c>
      <c r="BO25" s="155"/>
      <c r="BQ25" s="18" t="s">
        <v>141</v>
      </c>
      <c r="BR25" s="67" t="s">
        <v>89</v>
      </c>
      <c r="BS25" s="149" t="s">
        <v>149</v>
      </c>
      <c r="BT25" s="67" t="s">
        <v>75</v>
      </c>
      <c r="BU25" s="67" t="s">
        <v>140</v>
      </c>
      <c r="BV25" s="67" t="s">
        <v>501</v>
      </c>
      <c r="BW25" s="67">
        <v>4</v>
      </c>
      <c r="BX25" s="67">
        <v>4.2999999999999997E-2</v>
      </c>
      <c r="BY25" s="142" t="s">
        <v>542</v>
      </c>
      <c r="CB25" s="67"/>
    </row>
    <row r="26" spans="1:82" ht="16.5" thickTop="1" thickBot="1">
      <c r="A26" s="59"/>
      <c r="B26" s="43" t="s">
        <v>90</v>
      </c>
      <c r="C26" s="83" t="s">
        <v>142</v>
      </c>
      <c r="D26" s="93" t="s">
        <v>145</v>
      </c>
      <c r="E26" s="137" t="s">
        <v>522</v>
      </c>
      <c r="F26" s="16" t="s">
        <v>141</v>
      </c>
      <c r="G26" s="105" t="s">
        <v>146</v>
      </c>
      <c r="H26" s="14" t="s">
        <v>75</v>
      </c>
      <c r="I26" s="14" t="s">
        <v>140</v>
      </c>
      <c r="J26" s="14" t="s">
        <v>89</v>
      </c>
      <c r="K26" s="14" t="s">
        <v>327</v>
      </c>
      <c r="L26" s="14" t="s">
        <v>501</v>
      </c>
      <c r="M26" s="142" t="s">
        <v>542</v>
      </c>
      <c r="N26" s="142" t="s">
        <v>542</v>
      </c>
      <c r="O26" s="14" t="s">
        <v>139</v>
      </c>
      <c r="P26" s="23" t="s">
        <v>354</v>
      </c>
      <c r="Q26" s="70" t="s">
        <v>354</v>
      </c>
      <c r="R26" s="169" t="s">
        <v>354</v>
      </c>
      <c r="S26" s="14" t="s">
        <v>18</v>
      </c>
      <c r="T26" s="14">
        <v>48</v>
      </c>
      <c r="U26" s="67" t="s">
        <v>426</v>
      </c>
      <c r="V26" s="24" t="s">
        <v>40</v>
      </c>
      <c r="W26" s="109" t="s">
        <v>503</v>
      </c>
      <c r="X26" s="109" t="s">
        <v>508</v>
      </c>
      <c r="Y26" s="14">
        <v>4.2999999999999999E-4</v>
      </c>
      <c r="Z26" s="14" t="s">
        <v>76</v>
      </c>
      <c r="AA26" s="67">
        <f>VLOOKUP(Z26,Tables!$M$5:$O$9,3,FALSE)</f>
        <v>1000</v>
      </c>
      <c r="AB26" s="14">
        <f>Y26*AA26</f>
        <v>0.43</v>
      </c>
      <c r="AC26" s="142" t="s">
        <v>542</v>
      </c>
      <c r="AD26" s="14" t="str">
        <f>S26</f>
        <v>LC50</v>
      </c>
      <c r="AE26" s="67">
        <f>VLOOKUP(AD26,Tables!C$5:D$22,2,FALSE)</f>
        <v>5</v>
      </c>
      <c r="AF26" s="67">
        <f>AB26/AE26</f>
        <v>8.5999999999999993E-2</v>
      </c>
      <c r="AG26" s="24" t="str">
        <f>V26</f>
        <v>Acute</v>
      </c>
      <c r="AH26" s="14">
        <f>VLOOKUP(AG26,Tables!$C$25:$D$26,2,FALSE)</f>
        <v>2</v>
      </c>
      <c r="AI26" s="14">
        <f>AF26/AH26</f>
        <v>4.2999999999999997E-2</v>
      </c>
      <c r="AJ26" s="142" t="s">
        <v>542</v>
      </c>
      <c r="AK26" s="64"/>
      <c r="AL26" s="87" t="str">
        <f>G26</f>
        <v>Aedes taeniorhynchus</v>
      </c>
      <c r="AM26" s="14" t="str">
        <f>S26</f>
        <v>LC50</v>
      </c>
      <c r="AN26" s="68" t="str">
        <f>V26</f>
        <v>Acute</v>
      </c>
      <c r="AP26" s="14">
        <f>VLOOKUP(SUM(AE26,AH26),Tables!J$5:K$11,2,FALSE)</f>
        <v>4</v>
      </c>
      <c r="AQ26" s="89" t="str">
        <f>IF(AP26=MIN($AP$25:$AP$26),"YES!!!","Reject")</f>
        <v>YES!!!</v>
      </c>
      <c r="AR26" s="109" t="s">
        <v>503</v>
      </c>
      <c r="AS26" s="155"/>
      <c r="AT26" s="91" t="str">
        <f>R26</f>
        <v xml:space="preserve">Mortality </v>
      </c>
      <c r="AU26" s="14" t="s">
        <v>481</v>
      </c>
      <c r="AV26" s="14" t="str">
        <f>CONCATENATE(T26," ",U26)</f>
        <v>48 Hour</v>
      </c>
      <c r="AW26" s="80" t="s">
        <v>483</v>
      </c>
      <c r="AY26" s="67">
        <f>AI26</f>
        <v>4.2999999999999997E-2</v>
      </c>
      <c r="AZ26" s="67">
        <f>GEOMEAN(AY26)</f>
        <v>4.2999999999999997E-2</v>
      </c>
      <c r="BC26" s="142" t="s">
        <v>542</v>
      </c>
      <c r="BD26" s="142" t="s">
        <v>542</v>
      </c>
      <c r="BN26" s="142" t="s">
        <v>542</v>
      </c>
      <c r="BO26" s="156"/>
      <c r="BQ26" s="18" t="s">
        <v>219</v>
      </c>
      <c r="BR26" s="67" t="s">
        <v>89</v>
      </c>
      <c r="BS26" s="149" t="s">
        <v>208</v>
      </c>
      <c r="BT26" s="67" t="s">
        <v>75</v>
      </c>
      <c r="BU26" s="67" t="s">
        <v>140</v>
      </c>
      <c r="BV26" s="67" t="s">
        <v>501</v>
      </c>
      <c r="BW26" s="67">
        <v>4</v>
      </c>
      <c r="BX26" s="67">
        <v>64.632627499999998</v>
      </c>
      <c r="BY26" s="142" t="s">
        <v>542</v>
      </c>
      <c r="CB26" s="67"/>
    </row>
    <row r="27" spans="1:82" ht="16.5" thickTop="1" thickBot="1">
      <c r="A27" s="64"/>
      <c r="B27" s="65"/>
      <c r="C27" s="66"/>
      <c r="D27" s="79"/>
      <c r="E27" s="138"/>
      <c r="F27" s="64"/>
      <c r="G27" s="106"/>
      <c r="H27" s="66"/>
      <c r="I27" s="66"/>
      <c r="J27" s="66"/>
      <c r="K27" s="66"/>
      <c r="L27" s="66"/>
      <c r="M27" s="66"/>
      <c r="N27" s="66"/>
      <c r="O27" s="66"/>
      <c r="P27" s="64"/>
      <c r="Q27" s="66"/>
      <c r="R27" s="170"/>
      <c r="S27" s="66"/>
      <c r="T27" s="66"/>
      <c r="U27" s="69"/>
      <c r="V27" s="71"/>
      <c r="W27" s="69"/>
      <c r="X27" s="69"/>
      <c r="Y27" s="66"/>
      <c r="Z27" s="66"/>
      <c r="AA27" s="69"/>
      <c r="AB27" s="66"/>
      <c r="AC27" s="66"/>
      <c r="AD27" s="66"/>
      <c r="AE27" s="69"/>
      <c r="AF27" s="69"/>
      <c r="AG27" s="66"/>
      <c r="AH27" s="66"/>
      <c r="AI27" s="66"/>
      <c r="AJ27" s="66"/>
      <c r="AK27" s="64"/>
      <c r="AL27" s="64"/>
      <c r="AM27" s="64"/>
      <c r="AN27" s="20"/>
      <c r="AO27" s="20"/>
      <c r="AP27" s="20"/>
      <c r="AQ27" s="20"/>
      <c r="AR27" s="94"/>
      <c r="AS27" s="103"/>
      <c r="AT27" s="165"/>
      <c r="AU27" s="20"/>
      <c r="AV27" s="20"/>
      <c r="AW27" s="20"/>
      <c r="AX27" s="20"/>
      <c r="AY27" s="69"/>
      <c r="AZ27" s="69"/>
      <c r="BA27" s="69"/>
      <c r="BB27" s="69"/>
      <c r="BC27" s="66"/>
      <c r="BD27" s="66"/>
      <c r="BF27" s="20"/>
      <c r="BG27" s="69"/>
      <c r="BH27" s="69"/>
      <c r="BI27" s="69"/>
      <c r="BJ27" s="69"/>
      <c r="BK27" s="69"/>
      <c r="BL27" s="69"/>
      <c r="BM27" s="94"/>
      <c r="BN27" s="154"/>
      <c r="BO27" s="155"/>
      <c r="BQ27" s="18" t="s">
        <v>219</v>
      </c>
      <c r="BR27" s="67" t="s">
        <v>89</v>
      </c>
      <c r="BS27" s="149" t="s">
        <v>526</v>
      </c>
      <c r="BT27" s="67" t="s">
        <v>75</v>
      </c>
      <c r="BU27" s="67" t="s">
        <v>140</v>
      </c>
      <c r="BV27" s="67" t="s">
        <v>501</v>
      </c>
      <c r="BW27" s="67">
        <v>4</v>
      </c>
      <c r="BX27" s="67">
        <v>1.5299999999999999E-2</v>
      </c>
      <c r="BY27" s="142" t="s">
        <v>542</v>
      </c>
      <c r="CB27" s="67"/>
    </row>
    <row r="28" spans="1:82" ht="16.5" thickTop="1" thickBot="1">
      <c r="C28" s="83">
        <v>24519</v>
      </c>
      <c r="D28" s="82" t="s">
        <v>323</v>
      </c>
      <c r="E28" s="137" t="s">
        <v>576</v>
      </c>
      <c r="F28" s="16" t="s">
        <v>458</v>
      </c>
      <c r="G28" s="105" t="s">
        <v>324</v>
      </c>
      <c r="H28" s="14" t="s">
        <v>75</v>
      </c>
      <c r="I28" s="14" t="s">
        <v>88</v>
      </c>
      <c r="J28" s="14" t="s">
        <v>89</v>
      </c>
      <c r="K28" s="14" t="s">
        <v>327</v>
      </c>
      <c r="L28" s="14" t="s">
        <v>500</v>
      </c>
      <c r="M28" s="142" t="s">
        <v>542</v>
      </c>
      <c r="N28" s="142" t="s">
        <v>542</v>
      </c>
      <c r="O28" s="14" t="s">
        <v>131</v>
      </c>
      <c r="P28" s="23" t="s">
        <v>354</v>
      </c>
      <c r="Q28" s="70" t="s">
        <v>354</v>
      </c>
      <c r="R28" s="169" t="s">
        <v>354</v>
      </c>
      <c r="S28" s="14" t="s">
        <v>20</v>
      </c>
      <c r="T28" s="14">
        <v>28</v>
      </c>
      <c r="U28" s="67" t="s">
        <v>427</v>
      </c>
      <c r="V28" s="67" t="s">
        <v>14</v>
      </c>
      <c r="W28" s="109" t="s">
        <v>503</v>
      </c>
      <c r="X28" s="109" t="s">
        <v>508</v>
      </c>
      <c r="Y28" s="14">
        <v>1.4E-2</v>
      </c>
      <c r="Z28" s="14" t="s">
        <v>74</v>
      </c>
      <c r="AA28" s="67">
        <f>VLOOKUP(Z28,Tables!$M$5:$O$9,3,FALSE)</f>
        <v>1</v>
      </c>
      <c r="AB28" s="14">
        <f t="shared" ref="AB28:AB37" si="20">Y28*AA28</f>
        <v>1.4E-2</v>
      </c>
      <c r="AC28" s="142" t="s">
        <v>542</v>
      </c>
      <c r="AD28" s="14" t="str">
        <f t="shared" ref="AD28:AD37" si="21">S28</f>
        <v>LOEC</v>
      </c>
      <c r="AE28" s="67">
        <f>VLOOKUP(AD28,Tables!C$5:D$22,2,FALSE)</f>
        <v>2.5</v>
      </c>
      <c r="AF28" s="67">
        <f t="shared" ref="AF28:AF39" si="22">AB28/AE28</f>
        <v>5.5999999999999999E-3</v>
      </c>
      <c r="AG28" s="24" t="str">
        <f t="shared" ref="AG28:AG37" si="23">V28</f>
        <v>Chronic</v>
      </c>
      <c r="AH28" s="14">
        <f>VLOOKUP(AG28,Tables!$C$25:$D$26,2,FALSE)</f>
        <v>1</v>
      </c>
      <c r="AI28" s="14">
        <f t="shared" ref="AI28:AI50" si="24">AF28/AH28</f>
        <v>5.5999999999999999E-3</v>
      </c>
      <c r="AJ28" s="142" t="s">
        <v>542</v>
      </c>
      <c r="AK28" s="64"/>
      <c r="AL28" s="87" t="str">
        <f t="shared" ref="AL28:AL37" si="25">G28</f>
        <v>Americamysis  bahia</v>
      </c>
      <c r="AM28" s="14" t="str">
        <f t="shared" ref="AM28:AM37" si="26">S28</f>
        <v>LOEC</v>
      </c>
      <c r="AN28" s="68" t="str">
        <f t="shared" ref="AN28:AN37" si="27">V28</f>
        <v>Chronic</v>
      </c>
      <c r="AP28" s="14">
        <f>VLOOKUP(SUM(AE28,AH28),Tables!J$5:K$11,2,FALSE)</f>
        <v>2</v>
      </c>
      <c r="AQ28" s="89" t="str">
        <f>IF(AP28=MIN($AP$28:$AP$37),"YES!!!","Reject")</f>
        <v>YES!!!</v>
      </c>
      <c r="AR28" s="109" t="s">
        <v>503</v>
      </c>
      <c r="AS28" s="155"/>
      <c r="AT28" s="91" t="str">
        <f>R28</f>
        <v xml:space="preserve">Mortality </v>
      </c>
      <c r="AU28" s="14" t="s">
        <v>481</v>
      </c>
      <c r="AV28" s="14" t="str">
        <f>CONCATENATE(T28," ",U28)</f>
        <v>28 Days</v>
      </c>
      <c r="AW28" s="86" t="s">
        <v>482</v>
      </c>
      <c r="AY28" s="67">
        <f>AI28</f>
        <v>5.5999999999999999E-3</v>
      </c>
      <c r="AZ28" s="67">
        <f>GEOMEAN(AY28:AY29)</f>
        <v>3.3466401061363021E-3</v>
      </c>
      <c r="BA28" s="67">
        <f>MIN(AZ28)</f>
        <v>3.3466401061363021E-3</v>
      </c>
      <c r="BB28" s="67">
        <f>MIN(BA28)</f>
        <v>3.3466401061363021E-3</v>
      </c>
      <c r="BC28" s="142" t="s">
        <v>542</v>
      </c>
      <c r="BD28" s="142" t="s">
        <v>542</v>
      </c>
      <c r="BF28" s="18" t="str">
        <f>F28</f>
        <v>Natural or artifical seawater</v>
      </c>
      <c r="BG28" s="67" t="str">
        <f>J28</f>
        <v>Macroinvertebrate</v>
      </c>
      <c r="BH28" s="67" t="str">
        <f>AL28</f>
        <v>Americamysis  bahia</v>
      </c>
      <c r="BI28" s="67" t="str">
        <f>H28</f>
        <v>Arthropoda</v>
      </c>
      <c r="BJ28" s="67" t="str">
        <f>I28</f>
        <v>Malacostraca</v>
      </c>
      <c r="BK28" s="67" t="str">
        <f>L28</f>
        <v>Crustacean</v>
      </c>
      <c r="BL28" s="67">
        <f>AP28</f>
        <v>2</v>
      </c>
      <c r="BM28" s="67">
        <f>BB28</f>
        <v>3.3466401061363021E-3</v>
      </c>
      <c r="BN28" s="142" t="s">
        <v>542</v>
      </c>
      <c r="BO28" s="155"/>
      <c r="BQ28" s="18" t="s">
        <v>219</v>
      </c>
      <c r="BR28" s="67" t="s">
        <v>89</v>
      </c>
      <c r="BS28" s="149" t="s">
        <v>210</v>
      </c>
      <c r="BT28" s="67" t="s">
        <v>75</v>
      </c>
      <c r="BU28" s="67" t="s">
        <v>140</v>
      </c>
      <c r="BV28" s="67" t="s">
        <v>501</v>
      </c>
      <c r="BW28" s="67">
        <v>4</v>
      </c>
      <c r="BX28" s="67">
        <v>0.24480399999999994</v>
      </c>
      <c r="BY28" s="142" t="s">
        <v>542</v>
      </c>
      <c r="CB28" s="102"/>
      <c r="CC28" s="26"/>
    </row>
    <row r="29" spans="1:82" ht="16.5" thickTop="1" thickBot="1">
      <c r="C29" s="83">
        <v>12555</v>
      </c>
      <c r="D29" s="82">
        <v>2050288</v>
      </c>
      <c r="E29" s="137" t="s">
        <v>576</v>
      </c>
      <c r="F29" s="16" t="s">
        <v>458</v>
      </c>
      <c r="G29" s="105" t="s">
        <v>132</v>
      </c>
      <c r="H29" s="14" t="s">
        <v>75</v>
      </c>
      <c r="I29" s="14" t="s">
        <v>88</v>
      </c>
      <c r="J29" s="14" t="s">
        <v>89</v>
      </c>
      <c r="K29" s="14" t="s">
        <v>327</v>
      </c>
      <c r="L29" s="14" t="s">
        <v>500</v>
      </c>
      <c r="M29" s="142" t="s">
        <v>542</v>
      </c>
      <c r="N29" s="142" t="s">
        <v>542</v>
      </c>
      <c r="O29" s="14" t="s">
        <v>131</v>
      </c>
      <c r="P29" s="23" t="s">
        <v>354</v>
      </c>
      <c r="Q29" s="70" t="s">
        <v>354</v>
      </c>
      <c r="R29" s="169" t="s">
        <v>354</v>
      </c>
      <c r="S29" s="14" t="s">
        <v>20</v>
      </c>
      <c r="T29" s="14">
        <v>28</v>
      </c>
      <c r="U29" s="67" t="s">
        <v>427</v>
      </c>
      <c r="V29" s="67" t="s">
        <v>14</v>
      </c>
      <c r="W29" s="109" t="s">
        <v>503</v>
      </c>
      <c r="X29" s="109" t="s">
        <v>508</v>
      </c>
      <c r="Y29" s="14">
        <v>5.0000000000000001E-3</v>
      </c>
      <c r="Z29" s="14" t="s">
        <v>74</v>
      </c>
      <c r="AA29" s="67">
        <f>VLOOKUP(Z29,Tables!$M$5:$O$9,3,FALSE)</f>
        <v>1</v>
      </c>
      <c r="AB29" s="14">
        <f t="shared" si="20"/>
        <v>5.0000000000000001E-3</v>
      </c>
      <c r="AC29" s="142" t="s">
        <v>542</v>
      </c>
      <c r="AD29" s="14" t="str">
        <f t="shared" si="21"/>
        <v>LOEC</v>
      </c>
      <c r="AE29" s="67">
        <f>VLOOKUP(AD29,Tables!C$5:D$22,2,FALSE)</f>
        <v>2.5</v>
      </c>
      <c r="AF29" s="67">
        <f t="shared" si="22"/>
        <v>2E-3</v>
      </c>
      <c r="AG29" s="24" t="str">
        <f t="shared" si="23"/>
        <v>Chronic</v>
      </c>
      <c r="AH29" s="14">
        <f>VLOOKUP(AG29,Tables!$C$25:$D$26,2,FALSE)</f>
        <v>1</v>
      </c>
      <c r="AI29" s="14">
        <f t="shared" si="24"/>
        <v>2E-3</v>
      </c>
      <c r="AJ29" s="142" t="s">
        <v>542</v>
      </c>
      <c r="AK29" s="64"/>
      <c r="AL29" s="87" t="str">
        <f t="shared" si="25"/>
        <v>Americamysis bahia</v>
      </c>
      <c r="AM29" s="14" t="str">
        <f t="shared" si="26"/>
        <v>LOEC</v>
      </c>
      <c r="AN29" s="68" t="str">
        <f t="shared" si="27"/>
        <v>Chronic</v>
      </c>
      <c r="AP29" s="14">
        <f>VLOOKUP(SUM(AE29,AH29),Tables!J$5:K$11,2,FALSE)</f>
        <v>2</v>
      </c>
      <c r="AQ29" s="89" t="str">
        <f>IF(AP29=MIN($AP$28:$AP$37),"YES!!!","Reject")</f>
        <v>YES!!!</v>
      </c>
      <c r="AR29" s="109" t="s">
        <v>503</v>
      </c>
      <c r="AS29" s="155"/>
      <c r="AT29" s="91" t="str">
        <f>R29</f>
        <v xml:space="preserve">Mortality </v>
      </c>
      <c r="AU29" s="14" t="s">
        <v>481</v>
      </c>
      <c r="AV29" s="14" t="str">
        <f>CONCATENATE(T29," ",U29)</f>
        <v>28 Days</v>
      </c>
      <c r="AW29" s="86" t="s">
        <v>482</v>
      </c>
      <c r="AY29" s="67">
        <f>AI29</f>
        <v>2E-3</v>
      </c>
      <c r="BC29" s="142" t="s">
        <v>542</v>
      </c>
      <c r="BD29" s="142" t="s">
        <v>542</v>
      </c>
      <c r="BN29" s="142" t="s">
        <v>542</v>
      </c>
      <c r="BO29" s="155"/>
      <c r="BQ29" s="18" t="s">
        <v>141</v>
      </c>
      <c r="BR29" s="67" t="s">
        <v>89</v>
      </c>
      <c r="BS29" s="149" t="s">
        <v>159</v>
      </c>
      <c r="BT29" s="67" t="s">
        <v>75</v>
      </c>
      <c r="BU29" s="67" t="s">
        <v>140</v>
      </c>
      <c r="BV29" s="67" t="s">
        <v>501</v>
      </c>
      <c r="BW29" s="67">
        <v>4</v>
      </c>
      <c r="BX29" s="67">
        <v>4.2000000000000003E-2</v>
      </c>
      <c r="BY29" s="142" t="s">
        <v>542</v>
      </c>
      <c r="CB29" s="67"/>
    </row>
    <row r="30" spans="1:82" ht="16.5" thickTop="1" thickBot="1">
      <c r="C30" s="83">
        <v>10073</v>
      </c>
      <c r="D30" s="82" t="s">
        <v>293</v>
      </c>
      <c r="E30" s="137" t="s">
        <v>576</v>
      </c>
      <c r="F30" s="16" t="s">
        <v>458</v>
      </c>
      <c r="G30" s="105" t="s">
        <v>132</v>
      </c>
      <c r="H30" s="14" t="s">
        <v>75</v>
      </c>
      <c r="I30" s="14" t="s">
        <v>88</v>
      </c>
      <c r="J30" s="14" t="s">
        <v>89</v>
      </c>
      <c r="K30" s="14" t="s">
        <v>327</v>
      </c>
      <c r="L30" s="14" t="s">
        <v>500</v>
      </c>
      <c r="M30" s="142" t="s">
        <v>542</v>
      </c>
      <c r="N30" s="142" t="s">
        <v>542</v>
      </c>
      <c r="O30" s="14" t="s">
        <v>131</v>
      </c>
      <c r="P30" s="23" t="s">
        <v>354</v>
      </c>
      <c r="Q30" s="70" t="s">
        <v>354</v>
      </c>
      <c r="R30" s="169" t="s">
        <v>354</v>
      </c>
      <c r="S30" s="14" t="s">
        <v>18</v>
      </c>
      <c r="T30" s="14">
        <v>96</v>
      </c>
      <c r="U30" s="67" t="s">
        <v>426</v>
      </c>
      <c r="V30" s="24" t="s">
        <v>40</v>
      </c>
      <c r="W30" s="109" t="s">
        <v>503</v>
      </c>
      <c r="X30" s="109" t="s">
        <v>508</v>
      </c>
      <c r="Y30" s="14">
        <v>0.14000000000000001</v>
      </c>
      <c r="Z30" s="14" t="s">
        <v>74</v>
      </c>
      <c r="AA30" s="67">
        <f>VLOOKUP(Z30,Tables!$M$5:$O$9,3,FALSE)</f>
        <v>1</v>
      </c>
      <c r="AB30" s="14">
        <f t="shared" si="20"/>
        <v>0.14000000000000001</v>
      </c>
      <c r="AC30" s="142" t="s">
        <v>542</v>
      </c>
      <c r="AD30" s="14" t="str">
        <f t="shared" si="21"/>
        <v>LC50</v>
      </c>
      <c r="AE30" s="67">
        <f>VLOOKUP(AD30,Tables!C$5:D$22,2,FALSE)</f>
        <v>5</v>
      </c>
      <c r="AF30" s="67">
        <f t="shared" si="22"/>
        <v>2.8000000000000004E-2</v>
      </c>
      <c r="AG30" s="24" t="str">
        <f t="shared" si="23"/>
        <v>Acute</v>
      </c>
      <c r="AH30" s="14">
        <f>VLOOKUP(AG30,Tables!$C$25:$D$26,2,FALSE)</f>
        <v>2</v>
      </c>
      <c r="AI30" s="14">
        <f t="shared" si="24"/>
        <v>1.4000000000000002E-2</v>
      </c>
      <c r="AJ30" s="142" t="s">
        <v>542</v>
      </c>
      <c r="AK30" s="64"/>
      <c r="AL30" s="87" t="str">
        <f t="shared" si="25"/>
        <v>Americamysis bahia</v>
      </c>
      <c r="AM30" s="14" t="str">
        <f t="shared" si="26"/>
        <v>LC50</v>
      </c>
      <c r="AN30" s="68" t="str">
        <f t="shared" si="27"/>
        <v>Acute</v>
      </c>
      <c r="AP30" s="14">
        <f>VLOOKUP(SUM(AE30,AH30),Tables!J$5:K$11,2,FALSE)</f>
        <v>4</v>
      </c>
      <c r="AQ30" s="89" t="str">
        <f t="shared" ref="AQ30:AQ37" si="28">IF(AP30=MIN($AP$28:$AP$37),"YES!!!","Reject")</f>
        <v>Reject</v>
      </c>
      <c r="AR30" s="109" t="s">
        <v>503</v>
      </c>
      <c r="AS30" s="155"/>
      <c r="AT30" s="91"/>
      <c r="AU30" s="14"/>
      <c r="AV30" s="14"/>
      <c r="AW30" s="80"/>
      <c r="BC30" s="142" t="s">
        <v>542</v>
      </c>
      <c r="BD30" s="142" t="s">
        <v>542</v>
      </c>
      <c r="BN30" s="142" t="s">
        <v>542</v>
      </c>
      <c r="BO30" s="155"/>
      <c r="BP30" s="21"/>
      <c r="BQ30" s="18" t="s">
        <v>475</v>
      </c>
      <c r="BR30" s="67" t="s">
        <v>89</v>
      </c>
      <c r="BS30" s="151" t="s">
        <v>108</v>
      </c>
      <c r="BT30" s="67" t="s">
        <v>107</v>
      </c>
      <c r="BU30" s="67" t="s">
        <v>113</v>
      </c>
      <c r="BV30" s="67" t="s">
        <v>504</v>
      </c>
      <c r="BW30" s="67">
        <v>4</v>
      </c>
      <c r="BX30" s="67">
        <v>77</v>
      </c>
      <c r="BY30" s="142" t="s">
        <v>542</v>
      </c>
      <c r="CB30" s="67"/>
    </row>
    <row r="31" spans="1:82" ht="16.5" thickTop="1" thickBot="1">
      <c r="C31" s="83">
        <v>10073</v>
      </c>
      <c r="D31" s="82" t="s">
        <v>293</v>
      </c>
      <c r="E31" s="137" t="s">
        <v>576</v>
      </c>
      <c r="F31" s="16" t="s">
        <v>458</v>
      </c>
      <c r="G31" s="105" t="s">
        <v>132</v>
      </c>
      <c r="H31" s="14" t="s">
        <v>75</v>
      </c>
      <c r="I31" s="14" t="s">
        <v>88</v>
      </c>
      <c r="J31" s="14" t="s">
        <v>89</v>
      </c>
      <c r="K31" s="14" t="s">
        <v>327</v>
      </c>
      <c r="L31" s="14" t="s">
        <v>500</v>
      </c>
      <c r="M31" s="142" t="s">
        <v>542</v>
      </c>
      <c r="N31" s="142" t="s">
        <v>542</v>
      </c>
      <c r="O31" s="14" t="s">
        <v>131</v>
      </c>
      <c r="P31" s="23" t="s">
        <v>354</v>
      </c>
      <c r="Q31" s="70" t="s">
        <v>354</v>
      </c>
      <c r="R31" s="169" t="s">
        <v>354</v>
      </c>
      <c r="S31" s="14" t="s">
        <v>180</v>
      </c>
      <c r="T31" s="14">
        <v>96</v>
      </c>
      <c r="U31" s="67" t="s">
        <v>426</v>
      </c>
      <c r="V31" s="24" t="s">
        <v>40</v>
      </c>
      <c r="W31" s="109" t="s">
        <v>503</v>
      </c>
      <c r="X31" s="109" t="s">
        <v>508</v>
      </c>
      <c r="Y31" s="14">
        <v>6.2E-2</v>
      </c>
      <c r="Z31" s="14" t="s">
        <v>74</v>
      </c>
      <c r="AA31" s="67">
        <f>VLOOKUP(Z31,Tables!$M$5:$O$9,3,FALSE)</f>
        <v>1</v>
      </c>
      <c r="AB31" s="14">
        <f t="shared" si="20"/>
        <v>6.2E-2</v>
      </c>
      <c r="AC31" s="142" t="s">
        <v>542</v>
      </c>
      <c r="AD31" s="14" t="str">
        <f t="shared" si="21"/>
        <v>LOEL</v>
      </c>
      <c r="AE31" s="67">
        <f>VLOOKUP(AD31,Tables!C$5:D$22,2,FALSE)</f>
        <v>2.5</v>
      </c>
      <c r="AF31" s="67">
        <f t="shared" si="22"/>
        <v>2.4799999999999999E-2</v>
      </c>
      <c r="AG31" s="24" t="str">
        <f t="shared" si="23"/>
        <v>Acute</v>
      </c>
      <c r="AH31" s="14">
        <f>VLOOKUP(AG31,Tables!$C$25:$D$26,2,FALSE)</f>
        <v>2</v>
      </c>
      <c r="AI31" s="14">
        <f t="shared" si="24"/>
        <v>1.24E-2</v>
      </c>
      <c r="AJ31" s="142" t="s">
        <v>542</v>
      </c>
      <c r="AK31" s="64"/>
      <c r="AL31" s="87" t="str">
        <f t="shared" si="25"/>
        <v>Americamysis bahia</v>
      </c>
      <c r="AM31" s="14" t="str">
        <f t="shared" si="26"/>
        <v>LOEL</v>
      </c>
      <c r="AN31" s="68" t="str">
        <f t="shared" si="27"/>
        <v>Acute</v>
      </c>
      <c r="AP31" s="14" t="str">
        <f>VLOOKUP(SUM(AE31,AH31),Tables!J$5:K$11,2,FALSE)</f>
        <v>Do Not Use</v>
      </c>
      <c r="AQ31" s="89" t="str">
        <f t="shared" si="28"/>
        <v>Reject</v>
      </c>
      <c r="AR31" s="109" t="s">
        <v>503</v>
      </c>
      <c r="AS31" s="155"/>
      <c r="AT31" s="91"/>
      <c r="AU31" s="14"/>
      <c r="AV31" s="14"/>
      <c r="AW31" s="80"/>
      <c r="BC31" s="142" t="s">
        <v>542</v>
      </c>
      <c r="BD31" s="142" t="s">
        <v>542</v>
      </c>
      <c r="BN31" s="142" t="s">
        <v>542</v>
      </c>
      <c r="BO31" s="155"/>
      <c r="BQ31" s="18" t="s">
        <v>141</v>
      </c>
      <c r="BR31" s="67" t="s">
        <v>89</v>
      </c>
      <c r="BS31" s="149" t="s">
        <v>151</v>
      </c>
      <c r="BT31" s="67" t="s">
        <v>75</v>
      </c>
      <c r="BU31" s="67" t="s">
        <v>140</v>
      </c>
      <c r="BV31" s="67" t="s">
        <v>501</v>
      </c>
      <c r="BW31" s="67">
        <v>4</v>
      </c>
      <c r="BX31" s="67">
        <v>8.6999999999999994E-2</v>
      </c>
      <c r="BY31" s="142" t="s">
        <v>542</v>
      </c>
      <c r="CB31" s="67"/>
    </row>
    <row r="32" spans="1:82" ht="16.5" thickTop="1" thickBot="1">
      <c r="C32" s="83">
        <v>15396</v>
      </c>
      <c r="D32" s="82" t="s">
        <v>320</v>
      </c>
      <c r="E32" s="137" t="s">
        <v>576</v>
      </c>
      <c r="F32" s="16" t="s">
        <v>458</v>
      </c>
      <c r="G32" s="105" t="s">
        <v>132</v>
      </c>
      <c r="H32" s="14" t="s">
        <v>75</v>
      </c>
      <c r="I32" s="14" t="s">
        <v>88</v>
      </c>
      <c r="J32" s="14" t="s">
        <v>89</v>
      </c>
      <c r="K32" s="14" t="s">
        <v>327</v>
      </c>
      <c r="L32" s="14" t="s">
        <v>500</v>
      </c>
      <c r="M32" s="142" t="s">
        <v>542</v>
      </c>
      <c r="N32" s="142" t="s">
        <v>542</v>
      </c>
      <c r="O32" s="14" t="s">
        <v>131</v>
      </c>
      <c r="P32" s="23" t="s">
        <v>354</v>
      </c>
      <c r="Q32" s="70" t="s">
        <v>354</v>
      </c>
      <c r="R32" s="169" t="s">
        <v>354</v>
      </c>
      <c r="S32" s="14" t="s">
        <v>18</v>
      </c>
      <c r="T32" s="14">
        <v>96</v>
      </c>
      <c r="U32" s="67" t="s">
        <v>426</v>
      </c>
      <c r="V32" s="24" t="s">
        <v>40</v>
      </c>
      <c r="W32" s="109" t="s">
        <v>503</v>
      </c>
      <c r="X32" s="109" t="s">
        <v>508</v>
      </c>
      <c r="Y32" s="14">
        <v>1.5</v>
      </c>
      <c r="Z32" s="14" t="s">
        <v>74</v>
      </c>
      <c r="AA32" s="67">
        <f>VLOOKUP(Z32,Tables!$M$5:$O$9,3,FALSE)</f>
        <v>1</v>
      </c>
      <c r="AB32" s="14">
        <f t="shared" si="20"/>
        <v>1.5</v>
      </c>
      <c r="AC32" s="142" t="s">
        <v>542</v>
      </c>
      <c r="AD32" s="14" t="str">
        <f t="shared" si="21"/>
        <v>LC50</v>
      </c>
      <c r="AE32" s="67">
        <f>VLOOKUP(AD32,Tables!C$5:D$22,2,FALSE)</f>
        <v>5</v>
      </c>
      <c r="AF32" s="67">
        <f t="shared" si="22"/>
        <v>0.3</v>
      </c>
      <c r="AG32" s="24" t="str">
        <f t="shared" si="23"/>
        <v>Acute</v>
      </c>
      <c r="AH32" s="14">
        <f>VLOOKUP(AG32,Tables!$C$25:$D$26,2,FALSE)</f>
        <v>2</v>
      </c>
      <c r="AI32" s="14">
        <f t="shared" si="24"/>
        <v>0.15</v>
      </c>
      <c r="AJ32" s="142" t="s">
        <v>542</v>
      </c>
      <c r="AK32" s="64"/>
      <c r="AL32" s="87" t="str">
        <f t="shared" si="25"/>
        <v>Americamysis bahia</v>
      </c>
      <c r="AM32" s="14" t="str">
        <f t="shared" si="26"/>
        <v>LC50</v>
      </c>
      <c r="AN32" s="68" t="str">
        <f t="shared" si="27"/>
        <v>Acute</v>
      </c>
      <c r="AP32" s="14">
        <f>VLOOKUP(SUM(AE32,AH32),Tables!J$5:K$11,2,FALSE)</f>
        <v>4</v>
      </c>
      <c r="AQ32" s="89" t="str">
        <f t="shared" si="28"/>
        <v>Reject</v>
      </c>
      <c r="AR32" s="109" t="s">
        <v>503</v>
      </c>
      <c r="AS32" s="155"/>
      <c r="AT32" s="91"/>
      <c r="AU32" s="14"/>
      <c r="AV32" s="14"/>
      <c r="AW32" s="80"/>
      <c r="BC32" s="142" t="s">
        <v>542</v>
      </c>
      <c r="BD32" s="142" t="s">
        <v>542</v>
      </c>
      <c r="BN32" s="142" t="s">
        <v>542</v>
      </c>
      <c r="BO32" s="155"/>
      <c r="BQ32" s="18" t="s">
        <v>141</v>
      </c>
      <c r="BR32" s="67" t="s">
        <v>89</v>
      </c>
      <c r="BS32" s="149" t="s">
        <v>154</v>
      </c>
      <c r="BT32" s="67" t="s">
        <v>75</v>
      </c>
      <c r="BU32" s="67" t="s">
        <v>140</v>
      </c>
      <c r="BV32" s="67" t="s">
        <v>501</v>
      </c>
      <c r="BW32" s="67">
        <v>4</v>
      </c>
      <c r="BX32" s="67">
        <v>0.22736114378045078</v>
      </c>
      <c r="BY32" s="142" t="s">
        <v>542</v>
      </c>
      <c r="CB32" s="67"/>
    </row>
    <row r="33" spans="1:80" ht="16.5" thickTop="1" thickBot="1">
      <c r="C33" s="83">
        <v>15396</v>
      </c>
      <c r="D33" s="82" t="s">
        <v>320</v>
      </c>
      <c r="E33" s="137" t="s">
        <v>576</v>
      </c>
      <c r="F33" s="16" t="s">
        <v>458</v>
      </c>
      <c r="G33" s="105" t="s">
        <v>132</v>
      </c>
      <c r="H33" s="14" t="s">
        <v>75</v>
      </c>
      <c r="I33" s="14" t="s">
        <v>88</v>
      </c>
      <c r="J33" s="14" t="s">
        <v>89</v>
      </c>
      <c r="K33" s="14" t="s">
        <v>327</v>
      </c>
      <c r="L33" s="14" t="s">
        <v>500</v>
      </c>
      <c r="M33" s="142" t="s">
        <v>542</v>
      </c>
      <c r="N33" s="142" t="s">
        <v>542</v>
      </c>
      <c r="O33" s="14" t="s">
        <v>131</v>
      </c>
      <c r="P33" s="23" t="s">
        <v>354</v>
      </c>
      <c r="Q33" s="70" t="s">
        <v>354</v>
      </c>
      <c r="R33" s="169" t="s">
        <v>354</v>
      </c>
      <c r="S33" s="14" t="s">
        <v>92</v>
      </c>
      <c r="T33" s="14">
        <v>96</v>
      </c>
      <c r="U33" s="67" t="s">
        <v>426</v>
      </c>
      <c r="V33" s="24" t="s">
        <v>40</v>
      </c>
      <c r="W33" s="109" t="s">
        <v>503</v>
      </c>
      <c r="X33" s="109" t="s">
        <v>508</v>
      </c>
      <c r="Y33" s="14">
        <v>0.66</v>
      </c>
      <c r="Z33" s="14" t="s">
        <v>74</v>
      </c>
      <c r="AA33" s="67">
        <f>VLOOKUP(Z33,Tables!$M$5:$O$9,3,FALSE)</f>
        <v>1</v>
      </c>
      <c r="AB33" s="14">
        <f t="shared" si="20"/>
        <v>0.66</v>
      </c>
      <c r="AC33" s="142" t="s">
        <v>542</v>
      </c>
      <c r="AD33" s="14" t="str">
        <f t="shared" si="21"/>
        <v>NOEL</v>
      </c>
      <c r="AE33" s="67">
        <f>VLOOKUP(AD33,Tables!C$5:D$22,2,FALSE)</f>
        <v>1</v>
      </c>
      <c r="AF33" s="67">
        <f t="shared" si="22"/>
        <v>0.66</v>
      </c>
      <c r="AG33" s="24" t="str">
        <f t="shared" si="23"/>
        <v>Acute</v>
      </c>
      <c r="AH33" s="14">
        <f>VLOOKUP(AG33,Tables!$C$25:$D$26,2,FALSE)</f>
        <v>2</v>
      </c>
      <c r="AI33" s="14">
        <f t="shared" si="24"/>
        <v>0.33</v>
      </c>
      <c r="AJ33" s="142" t="s">
        <v>542</v>
      </c>
      <c r="AK33" s="64"/>
      <c r="AL33" s="87" t="str">
        <f t="shared" si="25"/>
        <v>Americamysis bahia</v>
      </c>
      <c r="AM33" s="14" t="str">
        <f t="shared" si="26"/>
        <v>NOEL</v>
      </c>
      <c r="AN33" s="68" t="str">
        <f t="shared" si="27"/>
        <v>Acute</v>
      </c>
      <c r="AP33" s="14" t="str">
        <f>VLOOKUP(SUM(AE33,AH33),Tables!J$5:K$11,2,FALSE)</f>
        <v>Do Not Use</v>
      </c>
      <c r="AQ33" s="89" t="str">
        <f>IF(AP33=MIN($AP$28:$AP$37),"YES!!!","Reject")</f>
        <v>Reject</v>
      </c>
      <c r="AR33" s="109" t="s">
        <v>503</v>
      </c>
      <c r="AS33" s="155"/>
      <c r="AT33" s="91"/>
      <c r="AU33" s="14"/>
      <c r="AV33" s="14"/>
      <c r="AW33" s="80"/>
      <c r="BC33" s="142" t="s">
        <v>542</v>
      </c>
      <c r="BD33" s="142" t="s">
        <v>542</v>
      </c>
      <c r="BN33" s="142" t="s">
        <v>542</v>
      </c>
      <c r="BO33" s="155"/>
      <c r="BQ33" s="18" t="s">
        <v>109</v>
      </c>
      <c r="BR33" s="67" t="s">
        <v>96</v>
      </c>
      <c r="BS33" s="149" t="s">
        <v>260</v>
      </c>
      <c r="BT33" s="67" t="s">
        <v>97</v>
      </c>
      <c r="BU33" s="67" t="s">
        <v>98</v>
      </c>
      <c r="BV33" s="67" t="s">
        <v>504</v>
      </c>
      <c r="BW33" s="67">
        <v>4</v>
      </c>
      <c r="BX33" s="67">
        <v>16.17455</v>
      </c>
      <c r="BY33" s="142" t="s">
        <v>542</v>
      </c>
      <c r="CB33" s="67"/>
    </row>
    <row r="34" spans="1:80" ht="16.5" thickTop="1" thickBot="1">
      <c r="C34" s="83">
        <v>15397</v>
      </c>
      <c r="D34" s="82" t="s">
        <v>321</v>
      </c>
      <c r="E34" s="137" t="s">
        <v>576</v>
      </c>
      <c r="F34" s="16" t="s">
        <v>458</v>
      </c>
      <c r="G34" s="105" t="s">
        <v>132</v>
      </c>
      <c r="H34" s="14" t="s">
        <v>75</v>
      </c>
      <c r="I34" s="14" t="s">
        <v>88</v>
      </c>
      <c r="J34" s="14" t="s">
        <v>89</v>
      </c>
      <c r="K34" s="14" t="s">
        <v>327</v>
      </c>
      <c r="L34" s="14" t="s">
        <v>500</v>
      </c>
      <c r="M34" s="142" t="s">
        <v>542</v>
      </c>
      <c r="N34" s="142" t="s">
        <v>542</v>
      </c>
      <c r="O34" s="14" t="s">
        <v>131</v>
      </c>
      <c r="P34" s="23" t="s">
        <v>354</v>
      </c>
      <c r="Q34" s="70" t="s">
        <v>354</v>
      </c>
      <c r="R34" s="169" t="s">
        <v>354</v>
      </c>
      <c r="S34" s="14" t="s">
        <v>18</v>
      </c>
      <c r="T34" s="14">
        <v>96</v>
      </c>
      <c r="U34" s="67" t="s">
        <v>426</v>
      </c>
      <c r="V34" s="24" t="s">
        <v>40</v>
      </c>
      <c r="W34" s="109" t="s">
        <v>503</v>
      </c>
      <c r="X34" s="109" t="s">
        <v>508</v>
      </c>
      <c r="Y34" s="14">
        <v>5.6000000000000001E-2</v>
      </c>
      <c r="Z34" s="14" t="s">
        <v>74</v>
      </c>
      <c r="AA34" s="67">
        <f>VLOOKUP(Z34,Tables!$M$5:$O$9,3,FALSE)</f>
        <v>1</v>
      </c>
      <c r="AB34" s="14">
        <f t="shared" si="20"/>
        <v>5.6000000000000001E-2</v>
      </c>
      <c r="AC34" s="142" t="s">
        <v>542</v>
      </c>
      <c r="AD34" s="14" t="str">
        <f t="shared" si="21"/>
        <v>LC50</v>
      </c>
      <c r="AE34" s="67">
        <f>VLOOKUP(AD34,Tables!C$5:D$22,2,FALSE)</f>
        <v>5</v>
      </c>
      <c r="AF34" s="67">
        <f t="shared" si="22"/>
        <v>1.12E-2</v>
      </c>
      <c r="AG34" s="24" t="str">
        <f t="shared" si="23"/>
        <v>Acute</v>
      </c>
      <c r="AH34" s="14">
        <f>VLOOKUP(AG34,Tables!$C$25:$D$26,2,FALSE)</f>
        <v>2</v>
      </c>
      <c r="AI34" s="14">
        <f t="shared" si="24"/>
        <v>5.5999999999999999E-3</v>
      </c>
      <c r="AJ34" s="142" t="s">
        <v>542</v>
      </c>
      <c r="AK34" s="64"/>
      <c r="AL34" s="87" t="str">
        <f t="shared" si="25"/>
        <v>Americamysis bahia</v>
      </c>
      <c r="AM34" s="14" t="str">
        <f t="shared" si="26"/>
        <v>LC50</v>
      </c>
      <c r="AN34" s="68" t="str">
        <f t="shared" si="27"/>
        <v>Acute</v>
      </c>
      <c r="AP34" s="14">
        <f>VLOOKUP(SUM(AE34,AH34),Tables!J$5:K$11,2,FALSE)</f>
        <v>4</v>
      </c>
      <c r="AQ34" s="89" t="str">
        <f t="shared" si="28"/>
        <v>Reject</v>
      </c>
      <c r="AR34" s="109" t="s">
        <v>503</v>
      </c>
      <c r="AS34" s="155"/>
      <c r="AT34" s="91"/>
      <c r="AU34" s="14"/>
      <c r="AV34" s="14"/>
      <c r="AW34" s="80"/>
      <c r="BC34" s="142" t="s">
        <v>542</v>
      </c>
      <c r="BD34" s="142" t="s">
        <v>542</v>
      </c>
      <c r="BN34" s="142" t="s">
        <v>542</v>
      </c>
      <c r="BO34" s="155"/>
      <c r="BQ34" s="18" t="s">
        <v>219</v>
      </c>
      <c r="BR34" s="67" t="s">
        <v>114</v>
      </c>
      <c r="BS34" s="149" t="s">
        <v>203</v>
      </c>
      <c r="BT34" s="67" t="s">
        <v>75</v>
      </c>
      <c r="BU34" s="67" t="s">
        <v>95</v>
      </c>
      <c r="BV34" s="67" t="s">
        <v>500</v>
      </c>
      <c r="BW34" s="67">
        <v>4</v>
      </c>
      <c r="BX34" s="67">
        <v>0.3453485</v>
      </c>
      <c r="BY34" s="142" t="s">
        <v>542</v>
      </c>
      <c r="CB34" s="67"/>
    </row>
    <row r="35" spans="1:80" ht="16.5" thickTop="1" thickBot="1">
      <c r="C35" s="83">
        <v>15397</v>
      </c>
      <c r="D35" s="82" t="s">
        <v>321</v>
      </c>
      <c r="E35" s="137" t="s">
        <v>576</v>
      </c>
      <c r="F35" s="16" t="s">
        <v>458</v>
      </c>
      <c r="G35" s="105" t="s">
        <v>132</v>
      </c>
      <c r="H35" s="14" t="s">
        <v>75</v>
      </c>
      <c r="I35" s="14" t="s">
        <v>88</v>
      </c>
      <c r="J35" s="14" t="s">
        <v>89</v>
      </c>
      <c r="K35" s="14" t="s">
        <v>327</v>
      </c>
      <c r="L35" s="14" t="s">
        <v>500</v>
      </c>
      <c r="M35" s="142" t="s">
        <v>542</v>
      </c>
      <c r="N35" s="142" t="s">
        <v>542</v>
      </c>
      <c r="O35" s="14" t="s">
        <v>131</v>
      </c>
      <c r="P35" s="23" t="s">
        <v>354</v>
      </c>
      <c r="Q35" s="70" t="s">
        <v>354</v>
      </c>
      <c r="R35" s="169" t="s">
        <v>354</v>
      </c>
      <c r="S35" s="14" t="s">
        <v>92</v>
      </c>
      <c r="T35" s="14">
        <v>96</v>
      </c>
      <c r="U35" s="67" t="s">
        <v>426</v>
      </c>
      <c r="V35" s="24" t="s">
        <v>40</v>
      </c>
      <c r="W35" s="109" t="s">
        <v>503</v>
      </c>
      <c r="X35" s="109" t="s">
        <v>508</v>
      </c>
      <c r="Y35" s="14">
        <v>3.1E-2</v>
      </c>
      <c r="Z35" s="14" t="s">
        <v>74</v>
      </c>
      <c r="AA35" s="67">
        <f>VLOOKUP(Z35,Tables!$M$5:$O$9,3,FALSE)</f>
        <v>1</v>
      </c>
      <c r="AB35" s="14">
        <f t="shared" si="20"/>
        <v>3.1E-2</v>
      </c>
      <c r="AC35" s="142" t="s">
        <v>542</v>
      </c>
      <c r="AD35" s="14" t="str">
        <f t="shared" si="21"/>
        <v>NOEL</v>
      </c>
      <c r="AE35" s="67">
        <f>VLOOKUP(AD35,Tables!C$5:D$22,2,FALSE)</f>
        <v>1</v>
      </c>
      <c r="AF35" s="67">
        <f t="shared" si="22"/>
        <v>3.1E-2</v>
      </c>
      <c r="AG35" s="24" t="str">
        <f t="shared" si="23"/>
        <v>Acute</v>
      </c>
      <c r="AH35" s="14">
        <f>VLOOKUP(AG35,Tables!$C$25:$D$26,2,FALSE)</f>
        <v>2</v>
      </c>
      <c r="AI35" s="14">
        <f t="shared" si="24"/>
        <v>1.55E-2</v>
      </c>
      <c r="AJ35" s="142" t="s">
        <v>542</v>
      </c>
      <c r="AK35" s="64"/>
      <c r="AL35" s="87" t="str">
        <f t="shared" si="25"/>
        <v>Americamysis bahia</v>
      </c>
      <c r="AM35" s="14" t="str">
        <f t="shared" si="26"/>
        <v>NOEL</v>
      </c>
      <c r="AN35" s="68" t="str">
        <f t="shared" si="27"/>
        <v>Acute</v>
      </c>
      <c r="AP35" s="14" t="str">
        <f>VLOOKUP(SUM(AE35,AH35),Tables!J$5:K$11,2,FALSE)</f>
        <v>Do Not Use</v>
      </c>
      <c r="AQ35" s="89" t="str">
        <f t="shared" si="28"/>
        <v>Reject</v>
      </c>
      <c r="AR35" s="109" t="s">
        <v>503</v>
      </c>
      <c r="AS35" s="155"/>
      <c r="AT35" s="91"/>
      <c r="AU35" s="14"/>
      <c r="AV35" s="14"/>
      <c r="AW35" s="80"/>
      <c r="BC35" s="142" t="s">
        <v>542</v>
      </c>
      <c r="BD35" s="142" t="s">
        <v>542</v>
      </c>
      <c r="BN35" s="142" t="s">
        <v>542</v>
      </c>
      <c r="BO35" s="155"/>
      <c r="BP35" s="67"/>
      <c r="BQ35" s="18" t="s">
        <v>141</v>
      </c>
      <c r="BR35" s="67" t="s">
        <v>89</v>
      </c>
      <c r="BS35" s="149" t="s">
        <v>161</v>
      </c>
      <c r="BT35" s="67" t="s">
        <v>75</v>
      </c>
      <c r="BU35" s="67" t="s">
        <v>140</v>
      </c>
      <c r="BV35" s="67" t="s">
        <v>501</v>
      </c>
      <c r="BW35" s="67">
        <v>4</v>
      </c>
      <c r="BX35" s="67">
        <v>4.2000000000000003E-2</v>
      </c>
      <c r="BY35" s="142" t="s">
        <v>542</v>
      </c>
      <c r="CB35" s="67"/>
    </row>
    <row r="36" spans="1:80" ht="16.5" thickTop="1" thickBot="1">
      <c r="C36" s="83">
        <v>15398</v>
      </c>
      <c r="D36" s="82" t="s">
        <v>322</v>
      </c>
      <c r="E36" s="137" t="s">
        <v>576</v>
      </c>
      <c r="F36" s="16" t="s">
        <v>458</v>
      </c>
      <c r="G36" s="105" t="s">
        <v>132</v>
      </c>
      <c r="H36" s="14" t="s">
        <v>75</v>
      </c>
      <c r="I36" s="14" t="s">
        <v>88</v>
      </c>
      <c r="J36" s="14" t="s">
        <v>89</v>
      </c>
      <c r="K36" s="14" t="s">
        <v>327</v>
      </c>
      <c r="L36" s="14" t="s">
        <v>500</v>
      </c>
      <c r="M36" s="142" t="s">
        <v>542</v>
      </c>
      <c r="N36" s="142" t="s">
        <v>542</v>
      </c>
      <c r="O36" s="14" t="s">
        <v>131</v>
      </c>
      <c r="P36" s="23" t="s">
        <v>354</v>
      </c>
      <c r="Q36" s="70" t="s">
        <v>354</v>
      </c>
      <c r="R36" s="169" t="s">
        <v>354</v>
      </c>
      <c r="S36" s="14" t="s">
        <v>18</v>
      </c>
      <c r="T36" s="14">
        <v>96</v>
      </c>
      <c r="U36" s="67" t="s">
        <v>426</v>
      </c>
      <c r="V36" s="24" t="s">
        <v>40</v>
      </c>
      <c r="W36" s="109" t="s">
        <v>503</v>
      </c>
      <c r="X36" s="109" t="s">
        <v>508</v>
      </c>
      <c r="Y36" s="14">
        <v>7.6999999999999999E-2</v>
      </c>
      <c r="Z36" s="14" t="s">
        <v>74</v>
      </c>
      <c r="AA36" s="67">
        <f>VLOOKUP(Z36,Tables!$M$5:$O$9,3,FALSE)</f>
        <v>1</v>
      </c>
      <c r="AB36" s="14">
        <f t="shared" si="20"/>
        <v>7.6999999999999999E-2</v>
      </c>
      <c r="AC36" s="142" t="s">
        <v>542</v>
      </c>
      <c r="AD36" s="14" t="str">
        <f t="shared" si="21"/>
        <v>LC50</v>
      </c>
      <c r="AE36" s="67">
        <f>VLOOKUP(AD36,Tables!C$5:D$22,2,FALSE)</f>
        <v>5</v>
      </c>
      <c r="AF36" s="67">
        <f t="shared" si="22"/>
        <v>1.54E-2</v>
      </c>
      <c r="AG36" s="24" t="str">
        <f t="shared" si="23"/>
        <v>Acute</v>
      </c>
      <c r="AH36" s="14">
        <f>VLOOKUP(AG36,Tables!$C$25:$D$26,2,FALSE)</f>
        <v>2</v>
      </c>
      <c r="AI36" s="14">
        <f t="shared" si="24"/>
        <v>7.7000000000000002E-3</v>
      </c>
      <c r="AJ36" s="142" t="s">
        <v>542</v>
      </c>
      <c r="AK36" s="64"/>
      <c r="AL36" s="87" t="str">
        <f t="shared" si="25"/>
        <v>Americamysis bahia</v>
      </c>
      <c r="AM36" s="14" t="str">
        <f t="shared" si="26"/>
        <v>LC50</v>
      </c>
      <c r="AN36" s="68" t="str">
        <f t="shared" si="27"/>
        <v>Acute</v>
      </c>
      <c r="AP36" s="14">
        <f>VLOOKUP(SUM(AE36,AH36),Tables!J$5:K$11,2,FALSE)</f>
        <v>4</v>
      </c>
      <c r="AQ36" s="89" t="str">
        <f t="shared" si="28"/>
        <v>Reject</v>
      </c>
      <c r="AR36" s="109" t="s">
        <v>503</v>
      </c>
      <c r="AS36" s="155"/>
      <c r="AT36" s="91"/>
      <c r="AU36" s="14"/>
      <c r="AV36" s="14"/>
      <c r="AW36" s="80"/>
      <c r="BC36" s="142" t="s">
        <v>542</v>
      </c>
      <c r="BD36" s="142" t="s">
        <v>542</v>
      </c>
      <c r="BN36" s="142" t="s">
        <v>542</v>
      </c>
      <c r="BO36" s="155"/>
      <c r="BQ36" s="101" t="s">
        <v>464</v>
      </c>
      <c r="BR36" s="114" t="s">
        <v>89</v>
      </c>
      <c r="BS36" s="149" t="s">
        <v>274</v>
      </c>
      <c r="BT36" s="114" t="s">
        <v>75</v>
      </c>
      <c r="BU36" s="114" t="s">
        <v>140</v>
      </c>
      <c r="BV36" s="114" t="s">
        <v>501</v>
      </c>
      <c r="BW36" s="114">
        <v>4</v>
      </c>
      <c r="BX36" s="114">
        <v>4.3999999999999997E-2</v>
      </c>
      <c r="BY36" s="142" t="s">
        <v>542</v>
      </c>
      <c r="CB36" s="67"/>
    </row>
    <row r="37" spans="1:80" ht="16.5" thickTop="1" thickBot="1">
      <c r="C37" s="83">
        <v>15398</v>
      </c>
      <c r="D37" s="82" t="s">
        <v>322</v>
      </c>
      <c r="E37" s="137" t="s">
        <v>576</v>
      </c>
      <c r="F37" s="16" t="s">
        <v>458</v>
      </c>
      <c r="G37" s="105" t="s">
        <v>132</v>
      </c>
      <c r="H37" s="14" t="s">
        <v>75</v>
      </c>
      <c r="I37" s="14" t="s">
        <v>88</v>
      </c>
      <c r="J37" s="14" t="s">
        <v>89</v>
      </c>
      <c r="K37" s="14" t="s">
        <v>327</v>
      </c>
      <c r="L37" s="14" t="s">
        <v>500</v>
      </c>
      <c r="M37" s="142" t="s">
        <v>542</v>
      </c>
      <c r="N37" s="142" t="s">
        <v>542</v>
      </c>
      <c r="O37" s="14" t="s">
        <v>131</v>
      </c>
      <c r="P37" s="23" t="s">
        <v>354</v>
      </c>
      <c r="Q37" s="70" t="s">
        <v>354</v>
      </c>
      <c r="R37" s="169" t="s">
        <v>354</v>
      </c>
      <c r="S37" s="14" t="s">
        <v>92</v>
      </c>
      <c r="T37" s="14">
        <v>96</v>
      </c>
      <c r="U37" s="67" t="s">
        <v>426</v>
      </c>
      <c r="V37" s="24" t="s">
        <v>40</v>
      </c>
      <c r="W37" s="109" t="s">
        <v>503</v>
      </c>
      <c r="X37" s="109" t="s">
        <v>508</v>
      </c>
      <c r="Y37" s="14">
        <v>3.3000000000000002E-2</v>
      </c>
      <c r="Z37" s="14" t="s">
        <v>74</v>
      </c>
      <c r="AA37" s="67">
        <f>VLOOKUP(Z37,Tables!$M$5:$O$9,3,FALSE)</f>
        <v>1</v>
      </c>
      <c r="AB37" s="14">
        <f t="shared" si="20"/>
        <v>3.3000000000000002E-2</v>
      </c>
      <c r="AC37" s="142" t="s">
        <v>542</v>
      </c>
      <c r="AD37" s="14" t="str">
        <f t="shared" si="21"/>
        <v>NOEL</v>
      </c>
      <c r="AE37" s="67">
        <f>VLOOKUP(AD37,Tables!C$5:D$22,2,FALSE)</f>
        <v>1</v>
      </c>
      <c r="AF37" s="67">
        <f t="shared" si="22"/>
        <v>3.3000000000000002E-2</v>
      </c>
      <c r="AG37" s="24" t="str">
        <f t="shared" si="23"/>
        <v>Acute</v>
      </c>
      <c r="AH37" s="14">
        <f>VLOOKUP(AG37,Tables!$C$25:$D$26,2,FALSE)</f>
        <v>2</v>
      </c>
      <c r="AI37" s="14">
        <f t="shared" si="24"/>
        <v>1.6500000000000001E-2</v>
      </c>
      <c r="AJ37" s="142" t="s">
        <v>542</v>
      </c>
      <c r="AK37" s="64"/>
      <c r="AL37" s="87" t="str">
        <f t="shared" si="25"/>
        <v>Americamysis bahia</v>
      </c>
      <c r="AM37" s="14" t="str">
        <f t="shared" si="26"/>
        <v>NOEL</v>
      </c>
      <c r="AN37" s="68" t="str">
        <f t="shared" si="27"/>
        <v>Acute</v>
      </c>
      <c r="AP37" s="14" t="str">
        <f>VLOOKUP(SUM(AE37,AH37),Tables!J$5:K$11,2,FALSE)</f>
        <v>Do Not Use</v>
      </c>
      <c r="AQ37" s="89" t="str">
        <f t="shared" si="28"/>
        <v>Reject</v>
      </c>
      <c r="AR37" s="109" t="s">
        <v>503</v>
      </c>
      <c r="AS37" s="155"/>
      <c r="AT37" s="91"/>
      <c r="AU37" s="14"/>
      <c r="AV37" s="14"/>
      <c r="AW37" s="80"/>
      <c r="BC37" s="142" t="s">
        <v>542</v>
      </c>
      <c r="BD37" s="142" t="s">
        <v>542</v>
      </c>
      <c r="BN37" s="142" t="s">
        <v>542</v>
      </c>
      <c r="BO37" s="156"/>
      <c r="BQ37" s="18" t="s">
        <v>473</v>
      </c>
      <c r="BR37" s="67" t="s">
        <v>96</v>
      </c>
      <c r="BS37" s="149" t="s">
        <v>121</v>
      </c>
      <c r="BT37" s="67" t="s">
        <v>97</v>
      </c>
      <c r="BU37" s="67" t="s">
        <v>98</v>
      </c>
      <c r="BV37" s="67" t="s">
        <v>504</v>
      </c>
      <c r="BW37" s="67">
        <v>4</v>
      </c>
      <c r="BX37" s="67">
        <v>56</v>
      </c>
      <c r="BY37" s="142" t="s">
        <v>542</v>
      </c>
      <c r="CB37" s="67"/>
    </row>
    <row r="38" spans="1:80" ht="16.5" thickTop="1" thickBot="1">
      <c r="A38" s="64"/>
      <c r="B38" s="65"/>
      <c r="C38" s="66"/>
      <c r="D38" s="79"/>
      <c r="E38" s="138"/>
      <c r="F38" s="64"/>
      <c r="G38" s="106"/>
      <c r="H38" s="66"/>
      <c r="I38" s="66"/>
      <c r="J38" s="66"/>
      <c r="K38" s="66"/>
      <c r="L38" s="66"/>
      <c r="M38" s="66"/>
      <c r="N38" s="66"/>
      <c r="O38" s="66"/>
      <c r="P38" s="64"/>
      <c r="Q38" s="66"/>
      <c r="R38" s="170"/>
      <c r="S38" s="66"/>
      <c r="T38" s="66"/>
      <c r="U38" s="69"/>
      <c r="V38" s="71"/>
      <c r="W38" s="69"/>
      <c r="X38" s="69"/>
      <c r="Y38" s="66"/>
      <c r="Z38" s="66"/>
      <c r="AA38" s="69"/>
      <c r="AB38" s="66"/>
      <c r="AC38" s="66"/>
      <c r="AD38" s="66"/>
      <c r="AE38" s="69"/>
      <c r="AF38" s="69"/>
      <c r="AG38" s="66"/>
      <c r="AH38" s="66"/>
      <c r="AI38" s="66"/>
      <c r="AJ38" s="66"/>
      <c r="AK38" s="64"/>
      <c r="AL38" s="64"/>
      <c r="AM38" s="64"/>
      <c r="AN38" s="20"/>
      <c r="AO38" s="20"/>
      <c r="AP38" s="20"/>
      <c r="AQ38" s="20"/>
      <c r="AR38" s="94"/>
      <c r="AS38" s="103"/>
      <c r="AT38" s="165"/>
      <c r="AU38" s="20"/>
      <c r="AV38" s="20"/>
      <c r="AW38" s="20"/>
      <c r="AX38" s="20"/>
      <c r="AY38" s="69"/>
      <c r="AZ38" s="69"/>
      <c r="BA38" s="69"/>
      <c r="BB38" s="69"/>
      <c r="BC38" s="66"/>
      <c r="BD38" s="66"/>
      <c r="BF38" s="20"/>
      <c r="BG38" s="69"/>
      <c r="BH38" s="69"/>
      <c r="BI38" s="69"/>
      <c r="BJ38" s="69"/>
      <c r="BK38" s="69"/>
      <c r="BL38" s="69"/>
      <c r="BM38" s="94"/>
      <c r="BN38" s="154"/>
      <c r="BO38" s="155"/>
      <c r="BQ38" s="18" t="s">
        <v>473</v>
      </c>
      <c r="BR38" s="67" t="s">
        <v>96</v>
      </c>
      <c r="BS38" s="149" t="s">
        <v>99</v>
      </c>
      <c r="BT38" s="67" t="s">
        <v>97</v>
      </c>
      <c r="BU38" s="67" t="s">
        <v>98</v>
      </c>
      <c r="BV38" s="67" t="s">
        <v>504</v>
      </c>
      <c r="BW38" s="67">
        <v>4</v>
      </c>
      <c r="BX38" s="67">
        <v>3.4621777863135197</v>
      </c>
      <c r="BY38" s="142" t="s">
        <v>542</v>
      </c>
      <c r="CB38" s="67"/>
    </row>
    <row r="39" spans="1:80" ht="16.5" thickTop="1" thickBot="1">
      <c r="A39" s="59"/>
      <c r="B39" s="145" t="s">
        <v>418</v>
      </c>
      <c r="C39" s="83" t="s">
        <v>125</v>
      </c>
      <c r="D39" s="93" t="s">
        <v>375</v>
      </c>
      <c r="E39" s="137" t="s">
        <v>523</v>
      </c>
      <c r="F39" s="16" t="s">
        <v>177</v>
      </c>
      <c r="G39" s="105" t="s">
        <v>176</v>
      </c>
      <c r="H39" s="14" t="s">
        <v>75</v>
      </c>
      <c r="I39" s="14" t="s">
        <v>124</v>
      </c>
      <c r="J39" s="72" t="s">
        <v>114</v>
      </c>
      <c r="K39" s="14" t="s">
        <v>327</v>
      </c>
      <c r="L39" s="14" t="s">
        <v>500</v>
      </c>
      <c r="M39" s="142" t="s">
        <v>542</v>
      </c>
      <c r="N39" s="142" t="s">
        <v>542</v>
      </c>
      <c r="O39" s="14" t="s">
        <v>135</v>
      </c>
      <c r="P39" s="128" t="s">
        <v>354</v>
      </c>
      <c r="Q39" s="133" t="s">
        <v>354</v>
      </c>
      <c r="R39" s="171" t="s">
        <v>354</v>
      </c>
      <c r="S39" s="125" t="s">
        <v>180</v>
      </c>
      <c r="T39" s="125">
        <v>16</v>
      </c>
      <c r="U39" s="123" t="s">
        <v>427</v>
      </c>
      <c r="V39" s="124" t="s">
        <v>14</v>
      </c>
      <c r="W39" s="126" t="s">
        <v>509</v>
      </c>
      <c r="X39" s="126" t="s">
        <v>508</v>
      </c>
      <c r="Y39" s="127" t="s">
        <v>516</v>
      </c>
      <c r="Z39" s="125" t="s">
        <v>53</v>
      </c>
      <c r="AA39" s="123">
        <f>VLOOKUP(Z39,Tables!$M$5:$O$9,3,FALSE)</f>
        <v>1</v>
      </c>
      <c r="AB39" s="125" t="e">
        <f t="shared" ref="AB39:AB59" si="29">Y39*AA39</f>
        <v>#VALUE!</v>
      </c>
      <c r="AC39" s="142" t="s">
        <v>542</v>
      </c>
      <c r="AD39" s="125" t="str">
        <f t="shared" ref="AD39:AD59" si="30">S39</f>
        <v>LOEL</v>
      </c>
      <c r="AE39" s="123">
        <f>VLOOKUP(AD39,Tables!C$5:D$22,2,FALSE)</f>
        <v>2.5</v>
      </c>
      <c r="AF39" s="123" t="e">
        <f t="shared" si="22"/>
        <v>#VALUE!</v>
      </c>
      <c r="AG39" s="124" t="str">
        <f t="shared" ref="AG39:AG59" si="31">V39</f>
        <v>Chronic</v>
      </c>
      <c r="AH39" s="125">
        <f>VLOOKUP(AG39,Tables!$C$25:$D$26,2,FALSE)</f>
        <v>1</v>
      </c>
      <c r="AI39" s="125" t="e">
        <f t="shared" si="24"/>
        <v>#VALUE!</v>
      </c>
      <c r="AJ39" s="142" t="s">
        <v>542</v>
      </c>
      <c r="AK39" s="64"/>
      <c r="AL39" s="131" t="str">
        <f t="shared" ref="AL39:AL59" si="32">G39</f>
        <v>Amphiascus tenuiremis</v>
      </c>
      <c r="AM39" s="125" t="str">
        <f t="shared" ref="AM39:AM59" si="33">S39</f>
        <v>LOEL</v>
      </c>
      <c r="AN39" s="132" t="str">
        <f t="shared" ref="AN39:AN59" si="34">V39</f>
        <v>Chronic</v>
      </c>
      <c r="AO39" s="122"/>
      <c r="AP39" s="125">
        <f>VLOOKUP(SUM(AE39,AH39),Tables!J$5:K$11,2,FALSE)</f>
        <v>2</v>
      </c>
      <c r="AQ39" s="89" t="str">
        <f t="shared" ref="AQ39:AQ59" si="35">IF(AP39=MIN($AP$39:$AP$59),"YES!!!","Reject")</f>
        <v>Reject</v>
      </c>
      <c r="AR39" s="109" t="s">
        <v>508</v>
      </c>
      <c r="AS39" s="155"/>
      <c r="AT39" s="91"/>
      <c r="AU39" s="14"/>
      <c r="AV39" s="14"/>
      <c r="AW39" s="86"/>
      <c r="BC39" s="142" t="s">
        <v>542</v>
      </c>
      <c r="BD39" s="142" t="s">
        <v>542</v>
      </c>
      <c r="BN39" s="142" t="s">
        <v>542</v>
      </c>
      <c r="BO39" s="155"/>
      <c r="BQ39" s="18" t="s">
        <v>355</v>
      </c>
      <c r="BR39" s="67" t="s">
        <v>89</v>
      </c>
      <c r="BS39" s="151" t="s">
        <v>276</v>
      </c>
      <c r="BT39" s="67" t="s">
        <v>107</v>
      </c>
      <c r="BU39" s="67" t="s">
        <v>113</v>
      </c>
      <c r="BV39" s="67" t="s">
        <v>504</v>
      </c>
      <c r="BW39" s="67">
        <v>4</v>
      </c>
      <c r="BX39" s="67">
        <v>19.023601326467865</v>
      </c>
      <c r="BY39" s="142" t="s">
        <v>542</v>
      </c>
      <c r="CB39" s="67"/>
    </row>
    <row r="40" spans="1:80" ht="16.5" thickTop="1" thickBot="1">
      <c r="A40" s="59"/>
      <c r="B40" s="145" t="s">
        <v>90</v>
      </c>
      <c r="C40" s="83" t="s">
        <v>125</v>
      </c>
      <c r="D40" s="93" t="s">
        <v>122</v>
      </c>
      <c r="E40" s="137" t="s">
        <v>523</v>
      </c>
      <c r="F40" s="16" t="s">
        <v>177</v>
      </c>
      <c r="G40" s="105" t="s">
        <v>176</v>
      </c>
      <c r="H40" s="14" t="s">
        <v>75</v>
      </c>
      <c r="I40" s="14" t="s">
        <v>124</v>
      </c>
      <c r="J40" s="72" t="s">
        <v>114</v>
      </c>
      <c r="K40" s="14" t="s">
        <v>327</v>
      </c>
      <c r="L40" s="14" t="s">
        <v>500</v>
      </c>
      <c r="M40" s="142" t="s">
        <v>542</v>
      </c>
      <c r="N40" s="142" t="s">
        <v>542</v>
      </c>
      <c r="O40" s="72" t="s">
        <v>434</v>
      </c>
      <c r="P40" s="23" t="s">
        <v>354</v>
      </c>
      <c r="Q40" s="70" t="s">
        <v>354</v>
      </c>
      <c r="R40" s="169" t="s">
        <v>354</v>
      </c>
      <c r="S40" s="14" t="s">
        <v>18</v>
      </c>
      <c r="T40" s="14">
        <v>96</v>
      </c>
      <c r="U40" s="67" t="s">
        <v>426</v>
      </c>
      <c r="V40" s="24" t="s">
        <v>40</v>
      </c>
      <c r="W40" s="109" t="s">
        <v>503</v>
      </c>
      <c r="X40" s="109" t="s">
        <v>508</v>
      </c>
      <c r="Y40" s="14">
        <v>6.07</v>
      </c>
      <c r="Z40" s="14" t="s">
        <v>53</v>
      </c>
      <c r="AA40" s="67">
        <f>VLOOKUP(Z40,Tables!$M$5:$O$9,3,FALSE)</f>
        <v>1</v>
      </c>
      <c r="AB40" s="14">
        <f t="shared" si="29"/>
        <v>6.07</v>
      </c>
      <c r="AC40" s="142" t="s">
        <v>542</v>
      </c>
      <c r="AD40" s="14" t="str">
        <f t="shared" si="30"/>
        <v>LC50</v>
      </c>
      <c r="AE40" s="67">
        <f>VLOOKUP(AD40,Tables!C$5:D$22,2,FALSE)</f>
        <v>5</v>
      </c>
      <c r="AF40" s="67">
        <f t="shared" ref="AF40:AF59" si="36">AB40/AE40</f>
        <v>1.214</v>
      </c>
      <c r="AG40" s="24" t="str">
        <f t="shared" si="31"/>
        <v>Acute</v>
      </c>
      <c r="AH40" s="24">
        <f>VLOOKUP(AG40,Tables!$C$25:$D$26,2,FALSE)</f>
        <v>2</v>
      </c>
      <c r="AI40" s="14">
        <f t="shared" si="24"/>
        <v>0.60699999999999998</v>
      </c>
      <c r="AJ40" s="142" t="s">
        <v>542</v>
      </c>
      <c r="AK40" s="64"/>
      <c r="AL40" s="87" t="str">
        <f t="shared" si="32"/>
        <v>Amphiascus tenuiremis</v>
      </c>
      <c r="AM40" s="14" t="str">
        <f t="shared" si="33"/>
        <v>LC50</v>
      </c>
      <c r="AN40" s="68" t="str">
        <f t="shared" si="34"/>
        <v>Acute</v>
      </c>
      <c r="AP40" s="14">
        <f>VLOOKUP(SUM(AE40,AH40),Tables!J$5:K$11,2,FALSE)</f>
        <v>4</v>
      </c>
      <c r="AQ40" s="89" t="str">
        <f t="shared" si="35"/>
        <v>Reject</v>
      </c>
      <c r="AR40" s="109" t="s">
        <v>503</v>
      </c>
      <c r="AS40" s="155"/>
      <c r="AT40" s="91"/>
      <c r="AU40" s="14"/>
      <c r="AV40" s="14"/>
      <c r="AW40" s="86"/>
      <c r="BC40" s="142" t="s">
        <v>542</v>
      </c>
      <c r="BD40" s="142" t="s">
        <v>542</v>
      </c>
      <c r="BN40" s="142" t="s">
        <v>542</v>
      </c>
      <c r="BO40" s="155"/>
      <c r="BQ40" s="18" t="s">
        <v>383</v>
      </c>
      <c r="BR40" s="67" t="s">
        <v>89</v>
      </c>
      <c r="BS40" s="149" t="s">
        <v>267</v>
      </c>
      <c r="BT40" s="67" t="s">
        <v>75</v>
      </c>
      <c r="BU40" s="67" t="s">
        <v>140</v>
      </c>
      <c r="BV40" s="67" t="s">
        <v>501</v>
      </c>
      <c r="BW40" s="67">
        <v>4</v>
      </c>
      <c r="BX40" s="67">
        <v>0.1</v>
      </c>
      <c r="BY40" s="142" t="s">
        <v>542</v>
      </c>
      <c r="CB40" s="67"/>
    </row>
    <row r="41" spans="1:80" ht="16.5" thickTop="1" thickBot="1">
      <c r="A41" s="59"/>
      <c r="B41" s="145" t="s">
        <v>90</v>
      </c>
      <c r="C41" s="83" t="s">
        <v>125</v>
      </c>
      <c r="D41" s="93" t="s">
        <v>178</v>
      </c>
      <c r="E41" s="137" t="s">
        <v>523</v>
      </c>
      <c r="F41" s="16" t="s">
        <v>177</v>
      </c>
      <c r="G41" s="105" t="s">
        <v>176</v>
      </c>
      <c r="H41" s="14" t="s">
        <v>75</v>
      </c>
      <c r="I41" s="14" t="s">
        <v>124</v>
      </c>
      <c r="J41" s="72" t="s">
        <v>114</v>
      </c>
      <c r="K41" s="14" t="s">
        <v>327</v>
      </c>
      <c r="L41" s="14" t="s">
        <v>500</v>
      </c>
      <c r="M41" s="142" t="s">
        <v>542</v>
      </c>
      <c r="N41" s="142" t="s">
        <v>542</v>
      </c>
      <c r="O41" s="14" t="s">
        <v>435</v>
      </c>
      <c r="P41" s="23" t="s">
        <v>354</v>
      </c>
      <c r="Q41" s="70" t="s">
        <v>354</v>
      </c>
      <c r="R41" s="169" t="s">
        <v>354</v>
      </c>
      <c r="S41" s="14" t="s">
        <v>18</v>
      </c>
      <c r="T41" s="14">
        <v>96</v>
      </c>
      <c r="U41" s="67" t="s">
        <v>426</v>
      </c>
      <c r="V41" s="24" t="s">
        <v>40</v>
      </c>
      <c r="W41" s="109" t="s">
        <v>503</v>
      </c>
      <c r="X41" s="109" t="s">
        <v>508</v>
      </c>
      <c r="Y41" s="14">
        <v>3.86</v>
      </c>
      <c r="Z41" s="14" t="s">
        <v>53</v>
      </c>
      <c r="AA41" s="67">
        <f>VLOOKUP(Z41,Tables!$M$5:$O$9,3,FALSE)</f>
        <v>1</v>
      </c>
      <c r="AB41" s="14">
        <f t="shared" si="29"/>
        <v>3.86</v>
      </c>
      <c r="AC41" s="142" t="s">
        <v>542</v>
      </c>
      <c r="AD41" s="14" t="str">
        <f t="shared" si="30"/>
        <v>LC50</v>
      </c>
      <c r="AE41" s="67">
        <f>VLOOKUP(AD41,Tables!C$5:D$22,2,FALSE)</f>
        <v>5</v>
      </c>
      <c r="AF41" s="67">
        <f t="shared" si="36"/>
        <v>0.77200000000000002</v>
      </c>
      <c r="AG41" s="24" t="str">
        <f t="shared" si="31"/>
        <v>Acute</v>
      </c>
      <c r="AH41" s="24">
        <f>VLOOKUP(AG41,Tables!$C$25:$D$26,2,FALSE)</f>
        <v>2</v>
      </c>
      <c r="AI41" s="14">
        <f t="shared" si="24"/>
        <v>0.38600000000000001</v>
      </c>
      <c r="AJ41" s="142" t="s">
        <v>542</v>
      </c>
      <c r="AK41" s="64"/>
      <c r="AL41" s="87" t="str">
        <f t="shared" si="32"/>
        <v>Amphiascus tenuiremis</v>
      </c>
      <c r="AM41" s="14" t="str">
        <f t="shared" si="33"/>
        <v>LC50</v>
      </c>
      <c r="AN41" s="68" t="str">
        <f t="shared" si="34"/>
        <v>Acute</v>
      </c>
      <c r="AP41" s="14">
        <f>VLOOKUP(SUM(AE41,AH41),Tables!J$5:K$11,2,FALSE)</f>
        <v>4</v>
      </c>
      <c r="AQ41" s="89" t="str">
        <f t="shared" si="35"/>
        <v>Reject</v>
      </c>
      <c r="AR41" s="109" t="s">
        <v>503</v>
      </c>
      <c r="AS41" s="155"/>
      <c r="AT41" s="91"/>
      <c r="AU41" s="14"/>
      <c r="AV41" s="14"/>
      <c r="AW41" s="86"/>
      <c r="BC41" s="142" t="s">
        <v>542</v>
      </c>
      <c r="BD41" s="142" t="s">
        <v>542</v>
      </c>
      <c r="BN41" s="142" t="s">
        <v>542</v>
      </c>
      <c r="BO41" s="155"/>
      <c r="BQ41" s="18" t="s">
        <v>477</v>
      </c>
      <c r="BR41" s="67" t="s">
        <v>89</v>
      </c>
      <c r="BS41" s="149" t="s">
        <v>255</v>
      </c>
      <c r="BT41" s="67" t="s">
        <v>75</v>
      </c>
      <c r="BU41" s="67" t="s">
        <v>88</v>
      </c>
      <c r="BV41" s="67" t="s">
        <v>500</v>
      </c>
      <c r="BW41" s="67">
        <v>4</v>
      </c>
      <c r="BX41" s="67">
        <v>1.43</v>
      </c>
      <c r="BY41" s="142" t="s">
        <v>542</v>
      </c>
      <c r="CB41" s="67"/>
    </row>
    <row r="42" spans="1:80" ht="16.5" thickTop="1" thickBot="1">
      <c r="A42" s="59"/>
      <c r="B42" s="145" t="s">
        <v>90</v>
      </c>
      <c r="C42" s="83" t="s">
        <v>183</v>
      </c>
      <c r="D42" s="93" t="s">
        <v>404</v>
      </c>
      <c r="E42" s="137" t="s">
        <v>523</v>
      </c>
      <c r="F42" s="16" t="s">
        <v>402</v>
      </c>
      <c r="G42" s="105" t="s">
        <v>176</v>
      </c>
      <c r="H42" s="14" t="s">
        <v>75</v>
      </c>
      <c r="I42" s="14" t="s">
        <v>124</v>
      </c>
      <c r="J42" s="14" t="s">
        <v>114</v>
      </c>
      <c r="K42" s="14" t="s">
        <v>327</v>
      </c>
      <c r="L42" s="14" t="s">
        <v>500</v>
      </c>
      <c r="M42" s="142" t="s">
        <v>542</v>
      </c>
      <c r="N42" s="142" t="s">
        <v>542</v>
      </c>
      <c r="O42" s="72" t="s">
        <v>118</v>
      </c>
      <c r="P42" s="23" t="s">
        <v>405</v>
      </c>
      <c r="Q42" s="78" t="s">
        <v>453</v>
      </c>
      <c r="R42" s="172" t="s">
        <v>455</v>
      </c>
      <c r="S42" s="14" t="s">
        <v>20</v>
      </c>
      <c r="T42" s="14">
        <v>12</v>
      </c>
      <c r="U42" s="67" t="s">
        <v>427</v>
      </c>
      <c r="V42" s="24" t="s">
        <v>14</v>
      </c>
      <c r="W42" s="109" t="s">
        <v>503</v>
      </c>
      <c r="X42" s="109" t="s">
        <v>508</v>
      </c>
      <c r="Y42" s="14">
        <v>0.25</v>
      </c>
      <c r="Z42" s="14" t="s">
        <v>53</v>
      </c>
      <c r="AA42" s="67">
        <f>VLOOKUP(Z42,Tables!$M$5:$O$9,3,FALSE)</f>
        <v>1</v>
      </c>
      <c r="AB42" s="14">
        <f t="shared" si="29"/>
        <v>0.25</v>
      </c>
      <c r="AC42" s="142" t="s">
        <v>542</v>
      </c>
      <c r="AD42" s="14" t="str">
        <f t="shared" si="30"/>
        <v>LOEC</v>
      </c>
      <c r="AE42" s="67">
        <f>VLOOKUP(AD42,Tables!C$5:D$22,2,FALSE)</f>
        <v>2.5</v>
      </c>
      <c r="AF42" s="67">
        <f t="shared" si="36"/>
        <v>0.1</v>
      </c>
      <c r="AG42" s="24" t="str">
        <f t="shared" si="31"/>
        <v>Chronic</v>
      </c>
      <c r="AH42" s="24">
        <f>VLOOKUP(AG42,Tables!$C$25:$D$26,2,FALSE)</f>
        <v>1</v>
      </c>
      <c r="AI42" s="14">
        <f t="shared" si="24"/>
        <v>0.1</v>
      </c>
      <c r="AJ42" s="142" t="s">
        <v>542</v>
      </c>
      <c r="AK42" s="64"/>
      <c r="AL42" s="87" t="str">
        <f t="shared" si="32"/>
        <v>Amphiascus tenuiremis</v>
      </c>
      <c r="AM42" s="14" t="str">
        <f t="shared" si="33"/>
        <v>LOEC</v>
      </c>
      <c r="AN42" s="68" t="str">
        <f t="shared" si="34"/>
        <v>Chronic</v>
      </c>
      <c r="AP42" s="14">
        <f>VLOOKUP(SUM(AE42,AH42),Tables!J$5:K$11,2,FALSE)</f>
        <v>2</v>
      </c>
      <c r="AQ42" s="89" t="str">
        <f t="shared" si="35"/>
        <v>Reject</v>
      </c>
      <c r="AR42" s="109" t="s">
        <v>503</v>
      </c>
      <c r="AS42" s="155"/>
      <c r="AT42" s="91"/>
      <c r="AU42" s="14"/>
      <c r="AV42" s="14"/>
      <c r="AW42" s="86"/>
      <c r="BC42" s="142" t="s">
        <v>542</v>
      </c>
      <c r="BD42" s="142" t="s">
        <v>542</v>
      </c>
      <c r="BN42" s="142" t="s">
        <v>542</v>
      </c>
      <c r="BO42" s="155"/>
      <c r="BQ42" s="18" t="s">
        <v>477</v>
      </c>
      <c r="BR42" s="67" t="s">
        <v>89</v>
      </c>
      <c r="BS42" s="149" t="s">
        <v>259</v>
      </c>
      <c r="BT42" s="67" t="s">
        <v>75</v>
      </c>
      <c r="BU42" s="67" t="s">
        <v>88</v>
      </c>
      <c r="BV42" s="67" t="s">
        <v>500</v>
      </c>
      <c r="BW42" s="67">
        <v>4</v>
      </c>
      <c r="BX42" s="67">
        <v>1.95</v>
      </c>
      <c r="BY42" s="142" t="s">
        <v>542</v>
      </c>
      <c r="CB42" s="67"/>
    </row>
    <row r="43" spans="1:80" ht="16.5" thickTop="1" thickBot="1">
      <c r="A43" s="59"/>
      <c r="B43" s="145" t="s">
        <v>90</v>
      </c>
      <c r="C43" s="83" t="s">
        <v>183</v>
      </c>
      <c r="D43" s="93" t="s">
        <v>406</v>
      </c>
      <c r="E43" s="137" t="s">
        <v>523</v>
      </c>
      <c r="F43" s="16" t="s">
        <v>402</v>
      </c>
      <c r="G43" s="105" t="s">
        <v>176</v>
      </c>
      <c r="H43" s="14" t="s">
        <v>75</v>
      </c>
      <c r="I43" s="14" t="s">
        <v>124</v>
      </c>
      <c r="J43" s="14" t="s">
        <v>114</v>
      </c>
      <c r="K43" s="14" t="s">
        <v>327</v>
      </c>
      <c r="L43" s="14" t="s">
        <v>500</v>
      </c>
      <c r="M43" s="142" t="s">
        <v>542</v>
      </c>
      <c r="N43" s="142" t="s">
        <v>542</v>
      </c>
      <c r="O43" s="14" t="s">
        <v>118</v>
      </c>
      <c r="P43" s="23" t="s">
        <v>510</v>
      </c>
      <c r="Q43" s="78" t="s">
        <v>453</v>
      </c>
      <c r="R43" s="172" t="s">
        <v>492</v>
      </c>
      <c r="S43" s="14" t="s">
        <v>19</v>
      </c>
      <c r="T43" s="14">
        <v>12</v>
      </c>
      <c r="U43" s="67" t="s">
        <v>427</v>
      </c>
      <c r="V43" s="24" t="s">
        <v>14</v>
      </c>
      <c r="W43" s="109" t="s">
        <v>503</v>
      </c>
      <c r="X43" s="109" t="s">
        <v>508</v>
      </c>
      <c r="Y43" s="14">
        <v>0.5</v>
      </c>
      <c r="Z43" s="14" t="s">
        <v>53</v>
      </c>
      <c r="AA43" s="67">
        <f>VLOOKUP(Z43,Tables!$M$5:$O$9,3,FALSE)</f>
        <v>1</v>
      </c>
      <c r="AB43" s="14">
        <f t="shared" si="29"/>
        <v>0.5</v>
      </c>
      <c r="AC43" s="142" t="s">
        <v>542</v>
      </c>
      <c r="AD43" s="14" t="str">
        <f t="shared" si="30"/>
        <v>NOEC</v>
      </c>
      <c r="AE43" s="67">
        <f>VLOOKUP(AD43,Tables!C$5:D$22,2,FALSE)</f>
        <v>1</v>
      </c>
      <c r="AF43" s="67">
        <f t="shared" si="36"/>
        <v>0.5</v>
      </c>
      <c r="AG43" s="24" t="str">
        <f t="shared" si="31"/>
        <v>Chronic</v>
      </c>
      <c r="AH43" s="24">
        <f>VLOOKUP(AG43,Tables!$C$25:$D$26,2,FALSE)</f>
        <v>1</v>
      </c>
      <c r="AI43" s="14">
        <f t="shared" si="24"/>
        <v>0.5</v>
      </c>
      <c r="AJ43" s="142" t="s">
        <v>542</v>
      </c>
      <c r="AK43" s="64"/>
      <c r="AL43" s="87" t="str">
        <f t="shared" si="32"/>
        <v>Amphiascus tenuiremis</v>
      </c>
      <c r="AM43" s="14" t="str">
        <f t="shared" si="33"/>
        <v>NOEC</v>
      </c>
      <c r="AN43" s="68" t="str">
        <f t="shared" si="34"/>
        <v>Chronic</v>
      </c>
      <c r="AP43" s="14">
        <f>VLOOKUP(SUM(AE43,AH43),Tables!J$5:K$11,2,FALSE)</f>
        <v>1</v>
      </c>
      <c r="AQ43" s="89" t="str">
        <f t="shared" si="35"/>
        <v>YES!!!</v>
      </c>
      <c r="AR43" s="109" t="s">
        <v>503</v>
      </c>
      <c r="AS43" s="155"/>
      <c r="AT43" s="91" t="str">
        <f>R43</f>
        <v>Fecundity</v>
      </c>
      <c r="AU43" s="14" t="s">
        <v>481</v>
      </c>
      <c r="AV43" s="14" t="str">
        <f>CONCATENATE(T43," ",U43)</f>
        <v>12 Days</v>
      </c>
      <c r="AW43" s="86" t="s">
        <v>482</v>
      </c>
      <c r="AY43" s="67">
        <f>AI43</f>
        <v>0.5</v>
      </c>
      <c r="AZ43" s="67">
        <f>GEOMEAN(AY43:AY45)</f>
        <v>0.5</v>
      </c>
      <c r="BA43" s="67">
        <f>MIN(AZ43)</f>
        <v>0.5</v>
      </c>
      <c r="BB43" s="67">
        <f>MIN(BA43:BA59)</f>
        <v>0.16</v>
      </c>
      <c r="BC43" s="142" t="s">
        <v>542</v>
      </c>
      <c r="BD43" s="142" t="s">
        <v>542</v>
      </c>
      <c r="BF43" s="18" t="str">
        <f>F43</f>
        <v>Filtered synthetic seawater</v>
      </c>
      <c r="BG43" s="67" t="str">
        <f>J43</f>
        <v>Microinvertebrate</v>
      </c>
      <c r="BH43" s="67" t="str">
        <f>AL43</f>
        <v>Amphiascus tenuiremis</v>
      </c>
      <c r="BI43" s="67" t="str">
        <f>H43</f>
        <v>Arthropoda</v>
      </c>
      <c r="BJ43" s="67" t="str">
        <f>I43</f>
        <v>Maxillopoda</v>
      </c>
      <c r="BK43" s="67" t="str">
        <f>L43</f>
        <v>Crustacean</v>
      </c>
      <c r="BL43" s="67">
        <f>AP43</f>
        <v>1</v>
      </c>
      <c r="BM43" s="67">
        <f>BB43</f>
        <v>0.16</v>
      </c>
      <c r="BN43" s="142" t="s">
        <v>542</v>
      </c>
      <c r="BO43" s="155"/>
      <c r="BQ43" s="18" t="s">
        <v>479</v>
      </c>
      <c r="BR43" s="67" t="s">
        <v>89</v>
      </c>
      <c r="BS43" s="149" t="s">
        <v>334</v>
      </c>
      <c r="BT43" s="67" t="s">
        <v>75</v>
      </c>
      <c r="BU43" s="67" t="s">
        <v>140</v>
      </c>
      <c r="BV43" s="67" t="s">
        <v>501</v>
      </c>
      <c r="BW43" s="67">
        <v>4</v>
      </c>
      <c r="BX43" s="67">
        <v>2.8721336096210977E-2</v>
      </c>
      <c r="BY43" s="142" t="s">
        <v>542</v>
      </c>
      <c r="CB43" s="67"/>
    </row>
    <row r="44" spans="1:80" ht="16.5" thickTop="1" thickBot="1">
      <c r="A44" s="59"/>
      <c r="B44" s="145" t="s">
        <v>418</v>
      </c>
      <c r="C44" s="83" t="s">
        <v>125</v>
      </c>
      <c r="D44" s="93" t="s">
        <v>181</v>
      </c>
      <c r="E44" s="137" t="s">
        <v>523</v>
      </c>
      <c r="F44" s="16" t="s">
        <v>179</v>
      </c>
      <c r="G44" s="105" t="s">
        <v>176</v>
      </c>
      <c r="H44" s="14" t="s">
        <v>75</v>
      </c>
      <c r="I44" s="14" t="s">
        <v>124</v>
      </c>
      <c r="J44" s="72" t="s">
        <v>114</v>
      </c>
      <c r="K44" s="14" t="s">
        <v>327</v>
      </c>
      <c r="L44" s="14" t="s">
        <v>500</v>
      </c>
      <c r="M44" s="142" t="s">
        <v>542</v>
      </c>
      <c r="N44" s="142" t="s">
        <v>542</v>
      </c>
      <c r="O44" s="14" t="s">
        <v>135</v>
      </c>
      <c r="P44" s="128" t="s">
        <v>374</v>
      </c>
      <c r="Q44" s="129" t="s">
        <v>453</v>
      </c>
      <c r="R44" s="173" t="s">
        <v>456</v>
      </c>
      <c r="S44" s="125" t="s">
        <v>180</v>
      </c>
      <c r="T44" s="125">
        <v>16</v>
      </c>
      <c r="U44" s="123" t="s">
        <v>427</v>
      </c>
      <c r="V44" s="124" t="s">
        <v>14</v>
      </c>
      <c r="W44" s="126" t="s">
        <v>503</v>
      </c>
      <c r="X44" s="126" t="s">
        <v>508</v>
      </c>
      <c r="Y44" s="127" t="s">
        <v>516</v>
      </c>
      <c r="Z44" s="125" t="s">
        <v>53</v>
      </c>
      <c r="AA44" s="123">
        <f>VLOOKUP(Z44,Tables!$M$5:$O$9,3,FALSE)</f>
        <v>1</v>
      </c>
      <c r="AB44" s="125" t="e">
        <f t="shared" si="29"/>
        <v>#VALUE!</v>
      </c>
      <c r="AC44" s="142" t="s">
        <v>542</v>
      </c>
      <c r="AD44" s="125" t="str">
        <f t="shared" si="30"/>
        <v>LOEL</v>
      </c>
      <c r="AE44" s="123">
        <f>VLOOKUP(AD44,Tables!C$5:D$22,2,FALSE)</f>
        <v>2.5</v>
      </c>
      <c r="AF44" s="123" t="e">
        <f t="shared" si="36"/>
        <v>#VALUE!</v>
      </c>
      <c r="AG44" s="124" t="str">
        <f t="shared" si="31"/>
        <v>Chronic</v>
      </c>
      <c r="AH44" s="124">
        <f>VLOOKUP(AG44,Tables!$C$25:$D$26,2,FALSE)</f>
        <v>1</v>
      </c>
      <c r="AI44" s="125" t="e">
        <f t="shared" si="24"/>
        <v>#VALUE!</v>
      </c>
      <c r="AJ44" s="142" t="s">
        <v>542</v>
      </c>
      <c r="AK44" s="64"/>
      <c r="AL44" s="131" t="str">
        <f t="shared" si="32"/>
        <v>Amphiascus tenuiremis</v>
      </c>
      <c r="AM44" s="125" t="str">
        <f t="shared" si="33"/>
        <v>LOEL</v>
      </c>
      <c r="AN44" s="132" t="str">
        <f t="shared" si="34"/>
        <v>Chronic</v>
      </c>
      <c r="AO44" s="122"/>
      <c r="AP44" s="125">
        <f>VLOOKUP(SUM(AE44,AH44),Tables!J$5:K$11,2,FALSE)</f>
        <v>2</v>
      </c>
      <c r="AQ44" s="89" t="str">
        <f t="shared" si="35"/>
        <v>Reject</v>
      </c>
      <c r="AR44" s="109" t="s">
        <v>503</v>
      </c>
      <c r="AS44" s="155"/>
      <c r="AT44" s="91"/>
      <c r="AU44" s="14"/>
      <c r="AV44" s="14"/>
      <c r="AW44" s="86"/>
      <c r="BC44" s="142" t="s">
        <v>542</v>
      </c>
      <c r="BD44" s="142" t="s">
        <v>542</v>
      </c>
      <c r="BN44" s="142" t="s">
        <v>542</v>
      </c>
      <c r="BO44" s="155"/>
      <c r="BQ44" s="18" t="s">
        <v>383</v>
      </c>
      <c r="BR44" s="67" t="s">
        <v>89</v>
      </c>
      <c r="BS44" s="149" t="s">
        <v>263</v>
      </c>
      <c r="BT44" s="67" t="s">
        <v>75</v>
      </c>
      <c r="BU44" s="67" t="s">
        <v>95</v>
      </c>
      <c r="BV44" s="67" t="s">
        <v>500</v>
      </c>
      <c r="BW44" s="67">
        <v>4</v>
      </c>
      <c r="BX44" s="67">
        <v>1.113</v>
      </c>
      <c r="BY44" s="142" t="s">
        <v>542</v>
      </c>
      <c r="CB44" s="103"/>
    </row>
    <row r="45" spans="1:80" ht="16.5" thickTop="1" thickBot="1">
      <c r="A45" s="59"/>
      <c r="B45" s="145" t="s">
        <v>418</v>
      </c>
      <c r="C45" s="83" t="s">
        <v>182</v>
      </c>
      <c r="D45" s="93" t="s">
        <v>420</v>
      </c>
      <c r="E45" s="137" t="s">
        <v>523</v>
      </c>
      <c r="F45" s="16" t="s">
        <v>402</v>
      </c>
      <c r="G45" s="105" t="s">
        <v>123</v>
      </c>
      <c r="H45" s="14" t="s">
        <v>75</v>
      </c>
      <c r="I45" s="14" t="s">
        <v>124</v>
      </c>
      <c r="J45" s="14" t="s">
        <v>114</v>
      </c>
      <c r="K45" s="14" t="s">
        <v>327</v>
      </c>
      <c r="L45" s="14" t="s">
        <v>500</v>
      </c>
      <c r="M45" s="142" t="s">
        <v>542</v>
      </c>
      <c r="N45" s="142" t="s">
        <v>542</v>
      </c>
      <c r="O45" s="14" t="s">
        <v>419</v>
      </c>
      <c r="P45" s="128" t="s">
        <v>421</v>
      </c>
      <c r="Q45" s="129" t="s">
        <v>453</v>
      </c>
      <c r="R45" s="173" t="s">
        <v>492</v>
      </c>
      <c r="S45" s="125" t="s">
        <v>19</v>
      </c>
      <c r="T45" s="125">
        <v>12</v>
      </c>
      <c r="U45" s="123" t="s">
        <v>427</v>
      </c>
      <c r="V45" s="124" t="s">
        <v>14</v>
      </c>
      <c r="W45" s="126" t="s">
        <v>503</v>
      </c>
      <c r="X45" s="126" t="s">
        <v>508</v>
      </c>
      <c r="Y45" s="125" t="s">
        <v>517</v>
      </c>
      <c r="Z45" s="125" t="s">
        <v>53</v>
      </c>
      <c r="AA45" s="123">
        <f>VLOOKUP(Z45,Tables!$M$5:$O$9,3,FALSE)</f>
        <v>1</v>
      </c>
      <c r="AB45" s="125" t="e">
        <f>Y45*AA45</f>
        <v>#VALUE!</v>
      </c>
      <c r="AC45" s="142" t="s">
        <v>542</v>
      </c>
      <c r="AD45" s="125" t="str">
        <f t="shared" si="30"/>
        <v>NOEC</v>
      </c>
      <c r="AE45" s="123">
        <f>VLOOKUP(AD45,Tables!C$5:D$22,2,FALSE)</f>
        <v>1</v>
      </c>
      <c r="AF45" s="123" t="e">
        <f>AB45/AE45</f>
        <v>#VALUE!</v>
      </c>
      <c r="AG45" s="124" t="str">
        <f t="shared" si="31"/>
        <v>Chronic</v>
      </c>
      <c r="AH45" s="124">
        <f>VLOOKUP(AG45,Tables!$C$25:$D$26,2,FALSE)</f>
        <v>1</v>
      </c>
      <c r="AI45" s="125" t="e">
        <f t="shared" si="24"/>
        <v>#VALUE!</v>
      </c>
      <c r="AJ45" s="142" t="s">
        <v>542</v>
      </c>
      <c r="AK45" s="64"/>
      <c r="AL45" s="131" t="str">
        <f t="shared" si="32"/>
        <v xml:space="preserve">Amphiascus tenuiremis </v>
      </c>
      <c r="AM45" s="125" t="str">
        <f t="shared" si="33"/>
        <v>NOEC</v>
      </c>
      <c r="AN45" s="132" t="str">
        <f t="shared" si="34"/>
        <v>Chronic</v>
      </c>
      <c r="AO45" s="122"/>
      <c r="AP45" s="125">
        <f>VLOOKUP(SUM(AE45,AH45),Tables!J$5:K$11,2,FALSE)</f>
        <v>1</v>
      </c>
      <c r="AQ45" s="89" t="str">
        <f t="shared" si="35"/>
        <v>YES!!!</v>
      </c>
      <c r="AR45" s="109" t="s">
        <v>503</v>
      </c>
      <c r="AS45" s="155"/>
      <c r="AT45" s="91"/>
      <c r="AU45" s="14"/>
      <c r="AV45" s="14"/>
      <c r="AW45" s="86"/>
      <c r="BC45" s="142" t="s">
        <v>542</v>
      </c>
      <c r="BD45" s="142" t="s">
        <v>542</v>
      </c>
      <c r="BN45" s="142" t="s">
        <v>542</v>
      </c>
      <c r="BO45" s="155"/>
      <c r="BQ45" s="18" t="s">
        <v>476</v>
      </c>
      <c r="BR45" s="67" t="s">
        <v>341</v>
      </c>
      <c r="BS45" s="149" t="s">
        <v>340</v>
      </c>
      <c r="BT45" s="67" t="s">
        <v>97</v>
      </c>
      <c r="BU45" s="67" t="s">
        <v>342</v>
      </c>
      <c r="BV45" s="67" t="s">
        <v>504</v>
      </c>
      <c r="BW45" s="67">
        <v>4</v>
      </c>
      <c r="BX45" s="67">
        <v>95.893327693406249</v>
      </c>
      <c r="BY45" s="142" t="s">
        <v>542</v>
      </c>
      <c r="CB45" s="103"/>
    </row>
    <row r="46" spans="1:80" ht="16.5" thickTop="1" thickBot="1">
      <c r="A46" s="59"/>
      <c r="B46" s="145" t="s">
        <v>418</v>
      </c>
      <c r="C46" s="83" t="s">
        <v>182</v>
      </c>
      <c r="D46" s="93" t="s">
        <v>417</v>
      </c>
      <c r="E46" s="137" t="s">
        <v>523</v>
      </c>
      <c r="F46" s="16" t="s">
        <v>402</v>
      </c>
      <c r="G46" s="105" t="s">
        <v>123</v>
      </c>
      <c r="H46" s="14" t="s">
        <v>75</v>
      </c>
      <c r="I46" s="14" t="s">
        <v>124</v>
      </c>
      <c r="J46" s="14" t="s">
        <v>114</v>
      </c>
      <c r="K46" s="14" t="s">
        <v>327</v>
      </c>
      <c r="L46" s="14" t="s">
        <v>500</v>
      </c>
      <c r="M46" s="142" t="s">
        <v>542</v>
      </c>
      <c r="N46" s="142" t="s">
        <v>542</v>
      </c>
      <c r="O46" s="14" t="s">
        <v>419</v>
      </c>
      <c r="P46" s="128" t="s">
        <v>416</v>
      </c>
      <c r="Q46" s="129" t="s">
        <v>43</v>
      </c>
      <c r="R46" s="173" t="s">
        <v>416</v>
      </c>
      <c r="S46" s="125" t="s">
        <v>19</v>
      </c>
      <c r="T46" s="125">
        <v>12</v>
      </c>
      <c r="U46" s="123" t="s">
        <v>427</v>
      </c>
      <c r="V46" s="124" t="s">
        <v>14</v>
      </c>
      <c r="W46" s="126" t="s">
        <v>509</v>
      </c>
      <c r="X46" s="126" t="s">
        <v>508</v>
      </c>
      <c r="Y46" s="125" t="s">
        <v>517</v>
      </c>
      <c r="Z46" s="125" t="s">
        <v>53</v>
      </c>
      <c r="AA46" s="123">
        <f>VLOOKUP(Z46,Tables!$M$5:$O$9,3,FALSE)</f>
        <v>1</v>
      </c>
      <c r="AB46" s="125" t="e">
        <f>Y46*AA46</f>
        <v>#VALUE!</v>
      </c>
      <c r="AC46" s="142" t="s">
        <v>542</v>
      </c>
      <c r="AD46" s="125" t="str">
        <f t="shared" si="30"/>
        <v>NOEC</v>
      </c>
      <c r="AE46" s="123">
        <f>VLOOKUP(AD46,Tables!C$5:D$22,2,FALSE)</f>
        <v>1</v>
      </c>
      <c r="AF46" s="123" t="e">
        <f>AB46/AE46</f>
        <v>#VALUE!</v>
      </c>
      <c r="AG46" s="124" t="str">
        <f t="shared" si="31"/>
        <v>Chronic</v>
      </c>
      <c r="AH46" s="125">
        <f>VLOOKUP(AG46,Tables!$C$25:$D$26,2,FALSE)</f>
        <v>1</v>
      </c>
      <c r="AI46" s="125" t="e">
        <f t="shared" si="24"/>
        <v>#VALUE!</v>
      </c>
      <c r="AJ46" s="142" t="s">
        <v>542</v>
      </c>
      <c r="AK46" s="64"/>
      <c r="AL46" s="131" t="str">
        <f t="shared" si="32"/>
        <v xml:space="preserve">Amphiascus tenuiremis </v>
      </c>
      <c r="AM46" s="125" t="str">
        <f t="shared" si="33"/>
        <v>NOEC</v>
      </c>
      <c r="AN46" s="132" t="str">
        <f t="shared" si="34"/>
        <v>Chronic</v>
      </c>
      <c r="AO46" s="122"/>
      <c r="AP46" s="125">
        <f>VLOOKUP(SUM(AE46,AH46),Tables!J$5:K$11,2,FALSE)</f>
        <v>1</v>
      </c>
      <c r="AQ46" s="89" t="str">
        <f t="shared" si="35"/>
        <v>YES!!!</v>
      </c>
      <c r="AR46" s="109" t="s">
        <v>508</v>
      </c>
      <c r="AS46" s="155"/>
      <c r="AT46" s="91"/>
      <c r="AU46" s="14"/>
      <c r="AV46" s="14"/>
      <c r="AW46" s="80"/>
      <c r="AZ46" s="113"/>
      <c r="BA46" s="113"/>
      <c r="BC46" s="142" t="s">
        <v>542</v>
      </c>
      <c r="BD46" s="142" t="s">
        <v>542</v>
      </c>
      <c r="BN46" s="142" t="s">
        <v>542</v>
      </c>
      <c r="BO46" s="155"/>
      <c r="BP46" s="21"/>
      <c r="CB46" s="103"/>
    </row>
    <row r="47" spans="1:80" ht="16.5" thickTop="1" thickBot="1">
      <c r="A47" s="59"/>
      <c r="B47" s="145" t="s">
        <v>90</v>
      </c>
      <c r="C47" s="83" t="s">
        <v>183</v>
      </c>
      <c r="D47" s="93" t="s">
        <v>399</v>
      </c>
      <c r="E47" s="137" t="s">
        <v>523</v>
      </c>
      <c r="F47" s="16" t="s">
        <v>402</v>
      </c>
      <c r="G47" s="105" t="s">
        <v>176</v>
      </c>
      <c r="H47" s="14" t="s">
        <v>75</v>
      </c>
      <c r="I47" s="14" t="s">
        <v>124</v>
      </c>
      <c r="J47" s="14" t="s">
        <v>114</v>
      </c>
      <c r="K47" s="14" t="s">
        <v>327</v>
      </c>
      <c r="L47" s="14" t="s">
        <v>500</v>
      </c>
      <c r="M47" s="142" t="s">
        <v>542</v>
      </c>
      <c r="N47" s="142" t="s">
        <v>542</v>
      </c>
      <c r="O47" s="14" t="s">
        <v>400</v>
      </c>
      <c r="P47" s="23" t="s">
        <v>401</v>
      </c>
      <c r="Q47" s="78" t="s">
        <v>43</v>
      </c>
      <c r="R47" s="172" t="s">
        <v>416</v>
      </c>
      <c r="S47" s="14" t="s">
        <v>19</v>
      </c>
      <c r="T47" s="14">
        <v>32</v>
      </c>
      <c r="U47" s="67" t="s">
        <v>427</v>
      </c>
      <c r="V47" s="24" t="s">
        <v>14</v>
      </c>
      <c r="W47" s="109" t="s">
        <v>503</v>
      </c>
      <c r="X47" s="109" t="s">
        <v>508</v>
      </c>
      <c r="Y47" s="14">
        <v>0.25</v>
      </c>
      <c r="Z47" s="14" t="s">
        <v>53</v>
      </c>
      <c r="AA47" s="67">
        <f>VLOOKUP(Z47,Tables!$M$5:$O$9,3,FALSE)</f>
        <v>1</v>
      </c>
      <c r="AB47" s="14">
        <f t="shared" si="29"/>
        <v>0.25</v>
      </c>
      <c r="AC47" s="142" t="s">
        <v>542</v>
      </c>
      <c r="AD47" s="14" t="str">
        <f t="shared" si="30"/>
        <v>NOEC</v>
      </c>
      <c r="AE47" s="67">
        <f>VLOOKUP(AD47,Tables!C$5:D$22,2,FALSE)</f>
        <v>1</v>
      </c>
      <c r="AF47" s="67">
        <f t="shared" si="36"/>
        <v>0.25</v>
      </c>
      <c r="AG47" s="24" t="str">
        <f t="shared" si="31"/>
        <v>Chronic</v>
      </c>
      <c r="AH47" s="14">
        <f>VLOOKUP(AG47,Tables!$C$25:$D$26,2,FALSE)</f>
        <v>1</v>
      </c>
      <c r="AI47" s="14">
        <f t="shared" si="24"/>
        <v>0.25</v>
      </c>
      <c r="AJ47" s="142" t="s">
        <v>542</v>
      </c>
      <c r="AK47" s="64"/>
      <c r="AL47" s="87" t="str">
        <f t="shared" si="32"/>
        <v>Amphiascus tenuiremis</v>
      </c>
      <c r="AM47" s="14" t="str">
        <f t="shared" si="33"/>
        <v>NOEC</v>
      </c>
      <c r="AN47" s="68" t="str">
        <f t="shared" si="34"/>
        <v>Chronic</v>
      </c>
      <c r="AP47" s="14">
        <f>VLOOKUP(SUM(AE47,AH47),Tables!J$5:K$11,2,FALSE)</f>
        <v>1</v>
      </c>
      <c r="AQ47" s="89" t="str">
        <f t="shared" si="35"/>
        <v>YES!!!</v>
      </c>
      <c r="AR47" s="109" t="s">
        <v>503</v>
      </c>
      <c r="AS47" s="155"/>
      <c r="AT47" s="91" t="str">
        <f>R47</f>
        <v>Survival</v>
      </c>
      <c r="AU47" s="14" t="s">
        <v>484</v>
      </c>
      <c r="AV47" s="14" t="str">
        <f>CONCATENATE(T47," ",U47)</f>
        <v>32 Days</v>
      </c>
      <c r="AW47" s="80" t="s">
        <v>498</v>
      </c>
      <c r="AY47" s="67">
        <f>AI47</f>
        <v>0.25</v>
      </c>
      <c r="AZ47" s="67">
        <f>GEOMEAN(AY47)</f>
        <v>0.25</v>
      </c>
      <c r="BA47" s="113">
        <f>MIN(AZ47:AZ50)</f>
        <v>0.25</v>
      </c>
      <c r="BC47" s="142" t="s">
        <v>542</v>
      </c>
      <c r="BD47" s="142" t="s">
        <v>542</v>
      </c>
      <c r="BN47" s="142" t="s">
        <v>542</v>
      </c>
      <c r="BO47" s="155"/>
      <c r="BP47" s="67"/>
      <c r="CB47" s="103"/>
    </row>
    <row r="48" spans="1:80" ht="16.5" thickTop="1" thickBot="1">
      <c r="A48" s="59"/>
      <c r="B48" s="145" t="s">
        <v>90</v>
      </c>
      <c r="C48" s="83" t="s">
        <v>183</v>
      </c>
      <c r="D48" s="93" t="s">
        <v>403</v>
      </c>
      <c r="E48" s="137" t="s">
        <v>523</v>
      </c>
      <c r="F48" s="16" t="s">
        <v>402</v>
      </c>
      <c r="G48" s="105" t="s">
        <v>176</v>
      </c>
      <c r="H48" s="14" t="s">
        <v>75</v>
      </c>
      <c r="I48" s="14" t="s">
        <v>124</v>
      </c>
      <c r="J48" s="14" t="s">
        <v>114</v>
      </c>
      <c r="K48" s="14" t="s">
        <v>327</v>
      </c>
      <c r="L48" s="14" t="s">
        <v>500</v>
      </c>
      <c r="M48" s="142" t="s">
        <v>542</v>
      </c>
      <c r="N48" s="142" t="s">
        <v>542</v>
      </c>
      <c r="O48" s="14" t="s">
        <v>400</v>
      </c>
      <c r="P48" s="23" t="s">
        <v>401</v>
      </c>
      <c r="Q48" s="78" t="s">
        <v>43</v>
      </c>
      <c r="R48" s="172" t="s">
        <v>416</v>
      </c>
      <c r="S48" s="14" t="s">
        <v>20</v>
      </c>
      <c r="T48" s="14">
        <v>32</v>
      </c>
      <c r="U48" s="67" t="s">
        <v>427</v>
      </c>
      <c r="V48" s="24" t="s">
        <v>14</v>
      </c>
      <c r="W48" s="109" t="s">
        <v>503</v>
      </c>
      <c r="X48" s="109" t="s">
        <v>508</v>
      </c>
      <c r="Y48" s="14">
        <v>0.5</v>
      </c>
      <c r="Z48" s="14" t="s">
        <v>53</v>
      </c>
      <c r="AA48" s="67">
        <f>VLOOKUP(Z48,Tables!$M$5:$O$9,3,FALSE)</f>
        <v>1</v>
      </c>
      <c r="AB48" s="14">
        <f t="shared" si="29"/>
        <v>0.5</v>
      </c>
      <c r="AC48" s="142" t="s">
        <v>542</v>
      </c>
      <c r="AD48" s="14" t="str">
        <f t="shared" si="30"/>
        <v>LOEC</v>
      </c>
      <c r="AE48" s="67">
        <f>VLOOKUP(AD48,Tables!C$5:D$22,2,FALSE)</f>
        <v>2.5</v>
      </c>
      <c r="AF48" s="67">
        <f t="shared" si="36"/>
        <v>0.2</v>
      </c>
      <c r="AG48" s="24" t="str">
        <f t="shared" si="31"/>
        <v>Chronic</v>
      </c>
      <c r="AH48" s="14">
        <f>VLOOKUP(AG48,Tables!$C$25:$D$26,2,FALSE)</f>
        <v>1</v>
      </c>
      <c r="AI48" s="14">
        <f t="shared" si="24"/>
        <v>0.2</v>
      </c>
      <c r="AJ48" s="142" t="s">
        <v>542</v>
      </c>
      <c r="AK48" s="64"/>
      <c r="AL48" s="87" t="str">
        <f t="shared" si="32"/>
        <v>Amphiascus tenuiremis</v>
      </c>
      <c r="AM48" s="14" t="str">
        <f t="shared" si="33"/>
        <v>LOEC</v>
      </c>
      <c r="AN48" s="68" t="str">
        <f t="shared" si="34"/>
        <v>Chronic</v>
      </c>
      <c r="AP48" s="14">
        <f>VLOOKUP(SUM(AE48,AH48),Tables!J$5:K$11,2,FALSE)</f>
        <v>2</v>
      </c>
      <c r="AQ48" s="89" t="str">
        <f t="shared" si="35"/>
        <v>Reject</v>
      </c>
      <c r="AR48" s="109" t="s">
        <v>503</v>
      </c>
      <c r="AS48" s="155"/>
      <c r="AT48" s="91"/>
      <c r="AU48" s="14"/>
      <c r="AV48" s="14"/>
      <c r="AW48" s="86"/>
      <c r="BC48" s="142" t="s">
        <v>542</v>
      </c>
      <c r="BD48" s="142" t="s">
        <v>542</v>
      </c>
      <c r="BN48" s="142" t="s">
        <v>542</v>
      </c>
      <c r="BO48" s="155"/>
      <c r="CB48" s="67"/>
    </row>
    <row r="49" spans="1:92" ht="15" customHeight="1" thickTop="1" thickBot="1">
      <c r="A49" s="59"/>
      <c r="B49" s="144" t="s">
        <v>415</v>
      </c>
      <c r="C49" s="83" t="s">
        <v>186</v>
      </c>
      <c r="D49" s="93" t="s">
        <v>377</v>
      </c>
      <c r="E49" s="137" t="s">
        <v>523</v>
      </c>
      <c r="F49" s="16" t="s">
        <v>129</v>
      </c>
      <c r="G49" s="105" t="s">
        <v>123</v>
      </c>
      <c r="H49" s="14" t="s">
        <v>75</v>
      </c>
      <c r="I49" s="72" t="s">
        <v>124</v>
      </c>
      <c r="J49" s="72" t="s">
        <v>114</v>
      </c>
      <c r="K49" s="14" t="s">
        <v>327</v>
      </c>
      <c r="L49" s="14" t="s">
        <v>500</v>
      </c>
      <c r="M49" s="142" t="s">
        <v>542</v>
      </c>
      <c r="N49" s="142" t="s">
        <v>542</v>
      </c>
      <c r="O49" s="72" t="s">
        <v>135</v>
      </c>
      <c r="P49" s="128" t="s">
        <v>354</v>
      </c>
      <c r="Q49" s="133" t="s">
        <v>354</v>
      </c>
      <c r="R49" s="171" t="s">
        <v>354</v>
      </c>
      <c r="S49" s="125" t="s">
        <v>92</v>
      </c>
      <c r="T49" s="125">
        <v>12</v>
      </c>
      <c r="U49" s="123" t="s">
        <v>427</v>
      </c>
      <c r="V49" s="124" t="s">
        <v>14</v>
      </c>
      <c r="W49" s="126" t="s">
        <v>509</v>
      </c>
      <c r="X49" s="126" t="s">
        <v>508</v>
      </c>
      <c r="Y49" s="125" t="s">
        <v>518</v>
      </c>
      <c r="Z49" s="125" t="s">
        <v>53</v>
      </c>
      <c r="AA49" s="123">
        <f>VLOOKUP(Z49,Tables!$M$5:$O$9,3,FALSE)</f>
        <v>1</v>
      </c>
      <c r="AB49" s="125" t="e">
        <f t="shared" si="29"/>
        <v>#VALUE!</v>
      </c>
      <c r="AC49" s="142" t="s">
        <v>542</v>
      </c>
      <c r="AD49" s="125" t="str">
        <f t="shared" si="30"/>
        <v>NOEL</v>
      </c>
      <c r="AE49" s="123">
        <f>VLOOKUP(AD49,Tables!C$5:D$22,2,FALSE)</f>
        <v>1</v>
      </c>
      <c r="AF49" s="123" t="e">
        <f t="shared" si="36"/>
        <v>#VALUE!</v>
      </c>
      <c r="AG49" s="124" t="str">
        <f t="shared" si="31"/>
        <v>Chronic</v>
      </c>
      <c r="AH49" s="125">
        <f>VLOOKUP(AG49,Tables!$C$25:$D$26,2,FALSE)</f>
        <v>1</v>
      </c>
      <c r="AI49" s="125" t="e">
        <f t="shared" si="24"/>
        <v>#VALUE!</v>
      </c>
      <c r="AJ49" s="142" t="s">
        <v>542</v>
      </c>
      <c r="AK49" s="64"/>
      <c r="AL49" s="131" t="str">
        <f t="shared" si="32"/>
        <v xml:space="preserve">Amphiascus tenuiremis </v>
      </c>
      <c r="AM49" s="125" t="str">
        <f t="shared" si="33"/>
        <v>NOEL</v>
      </c>
      <c r="AN49" s="132" t="str">
        <f t="shared" si="34"/>
        <v>Chronic</v>
      </c>
      <c r="AO49" s="122"/>
      <c r="AP49" s="125">
        <f>VLOOKUP(SUM(AE49,AH49),Tables!J$5:K$11,2,FALSE)</f>
        <v>1</v>
      </c>
      <c r="AQ49" s="89" t="str">
        <f t="shared" si="35"/>
        <v>YES!!!</v>
      </c>
      <c r="AR49" s="109" t="s">
        <v>508</v>
      </c>
      <c r="AS49" s="155"/>
      <c r="AT49" s="112"/>
      <c r="AU49" s="14"/>
      <c r="AV49" s="14"/>
      <c r="AW49" s="80"/>
      <c r="BC49" s="142" t="s">
        <v>542</v>
      </c>
      <c r="BD49" s="142" t="s">
        <v>542</v>
      </c>
      <c r="BN49" s="142" t="s">
        <v>542</v>
      </c>
      <c r="BO49" s="155"/>
      <c r="CB49" s="67"/>
    </row>
    <row r="50" spans="1:92" ht="15" customHeight="1" thickTop="1" thickBot="1">
      <c r="A50" s="59"/>
      <c r="B50" s="145" t="s">
        <v>90</v>
      </c>
      <c r="C50" s="83" t="s">
        <v>186</v>
      </c>
      <c r="D50" s="93" t="s">
        <v>190</v>
      </c>
      <c r="E50" s="137" t="s">
        <v>523</v>
      </c>
      <c r="F50" s="16" t="s">
        <v>129</v>
      </c>
      <c r="G50" s="105" t="s">
        <v>123</v>
      </c>
      <c r="H50" s="14" t="s">
        <v>75</v>
      </c>
      <c r="I50" s="72" t="s">
        <v>124</v>
      </c>
      <c r="J50" s="72" t="s">
        <v>114</v>
      </c>
      <c r="K50" s="14" t="s">
        <v>327</v>
      </c>
      <c r="L50" s="14" t="s">
        <v>500</v>
      </c>
      <c r="M50" s="142" t="s">
        <v>542</v>
      </c>
      <c r="N50" s="142" t="s">
        <v>542</v>
      </c>
      <c r="O50" s="14" t="s">
        <v>135</v>
      </c>
      <c r="P50" s="23" t="s">
        <v>354</v>
      </c>
      <c r="Q50" s="70" t="s">
        <v>354</v>
      </c>
      <c r="R50" s="169" t="s">
        <v>354</v>
      </c>
      <c r="S50" s="14" t="s">
        <v>92</v>
      </c>
      <c r="T50" s="72">
        <v>21</v>
      </c>
      <c r="U50" s="67" t="s">
        <v>427</v>
      </c>
      <c r="V50" s="24" t="s">
        <v>14</v>
      </c>
      <c r="W50" s="109" t="s">
        <v>503</v>
      </c>
      <c r="X50" s="109" t="s">
        <v>508</v>
      </c>
      <c r="Y50" s="72">
        <v>0.42</v>
      </c>
      <c r="Z50" s="14" t="s">
        <v>53</v>
      </c>
      <c r="AA50" s="67">
        <f>VLOOKUP(Z50,Tables!$M$5:$O$9,3,FALSE)</f>
        <v>1</v>
      </c>
      <c r="AB50" s="14">
        <f t="shared" si="29"/>
        <v>0.42</v>
      </c>
      <c r="AC50" s="142" t="s">
        <v>542</v>
      </c>
      <c r="AD50" s="14" t="str">
        <f t="shared" si="30"/>
        <v>NOEL</v>
      </c>
      <c r="AE50" s="67">
        <f>VLOOKUP(AD50,Tables!C$5:D$22,2,FALSE)</f>
        <v>1</v>
      </c>
      <c r="AF50" s="67">
        <f t="shared" si="36"/>
        <v>0.42</v>
      </c>
      <c r="AG50" s="24" t="str">
        <f t="shared" si="31"/>
        <v>Chronic</v>
      </c>
      <c r="AH50" s="24">
        <f>VLOOKUP(AG50,Tables!$C$25:$D$26,2,FALSE)</f>
        <v>1</v>
      </c>
      <c r="AI50" s="14">
        <f t="shared" si="24"/>
        <v>0.42</v>
      </c>
      <c r="AJ50" s="142" t="s">
        <v>542</v>
      </c>
      <c r="AK50" s="64"/>
      <c r="AL50" s="87" t="str">
        <f t="shared" si="32"/>
        <v xml:space="preserve">Amphiascus tenuiremis </v>
      </c>
      <c r="AM50" s="14" t="str">
        <f t="shared" si="33"/>
        <v>NOEL</v>
      </c>
      <c r="AN50" s="68" t="str">
        <f t="shared" si="34"/>
        <v>Chronic</v>
      </c>
      <c r="AP50" s="14">
        <f>VLOOKUP(SUM(AE50,AH50),Tables!J$5:K$11,2,FALSE)</f>
        <v>1</v>
      </c>
      <c r="AQ50" s="89" t="str">
        <f t="shared" si="35"/>
        <v>YES!!!</v>
      </c>
      <c r="AR50" s="109" t="s">
        <v>503</v>
      </c>
      <c r="AS50" s="155"/>
      <c r="AT50" s="91" t="str">
        <f>R50</f>
        <v xml:space="preserve">Mortality </v>
      </c>
      <c r="AU50" s="14" t="s">
        <v>484</v>
      </c>
      <c r="AV50" s="14" t="str">
        <f>CONCATENATE(T50," ",U50)</f>
        <v>21 Days</v>
      </c>
      <c r="AW50" s="80" t="s">
        <v>507</v>
      </c>
      <c r="AY50" s="67">
        <f>AI50</f>
        <v>0.42</v>
      </c>
      <c r="AZ50" s="67">
        <f>GEOMEAN(AY50)</f>
        <v>0.42</v>
      </c>
      <c r="BC50" s="142" t="s">
        <v>542</v>
      </c>
      <c r="BD50" s="142" t="s">
        <v>542</v>
      </c>
      <c r="BN50" s="142" t="s">
        <v>542</v>
      </c>
      <c r="BO50" s="155"/>
      <c r="BR50" s="178" t="s">
        <v>519</v>
      </c>
      <c r="BS50" s="178"/>
      <c r="BT50" s="178"/>
      <c r="BU50" s="178"/>
      <c r="BV50" s="178"/>
      <c r="BW50" s="178"/>
      <c r="BX50" s="178"/>
      <c r="CB50" s="67"/>
    </row>
    <row r="51" spans="1:92" ht="15" customHeight="1" thickTop="1" thickBot="1">
      <c r="A51" s="59"/>
      <c r="B51" s="62" t="s">
        <v>90</v>
      </c>
      <c r="C51" s="83" t="s">
        <v>186</v>
      </c>
      <c r="D51" s="93" t="s">
        <v>184</v>
      </c>
      <c r="E51" s="137" t="s">
        <v>523</v>
      </c>
      <c r="F51" s="16" t="s">
        <v>129</v>
      </c>
      <c r="G51" s="105" t="s">
        <v>123</v>
      </c>
      <c r="H51" s="14" t="s">
        <v>75</v>
      </c>
      <c r="I51" s="72" t="s">
        <v>124</v>
      </c>
      <c r="J51" s="72" t="s">
        <v>114</v>
      </c>
      <c r="K51" s="14" t="s">
        <v>327</v>
      </c>
      <c r="L51" s="14" t="s">
        <v>500</v>
      </c>
      <c r="M51" s="142" t="s">
        <v>542</v>
      </c>
      <c r="N51" s="142" t="s">
        <v>542</v>
      </c>
      <c r="O51" s="72" t="s">
        <v>118</v>
      </c>
      <c r="P51" s="23" t="s">
        <v>185</v>
      </c>
      <c r="Q51" s="70" t="s">
        <v>354</v>
      </c>
      <c r="R51" s="169" t="s">
        <v>354</v>
      </c>
      <c r="S51" s="14" t="s">
        <v>18</v>
      </c>
      <c r="T51" s="14">
        <v>96</v>
      </c>
      <c r="U51" s="67" t="s">
        <v>426</v>
      </c>
      <c r="V51" s="24" t="s">
        <v>40</v>
      </c>
      <c r="W51" s="109" t="s">
        <v>503</v>
      </c>
      <c r="X51" s="109" t="s">
        <v>508</v>
      </c>
      <c r="Y51" s="14">
        <v>3.5</v>
      </c>
      <c r="Z51" s="14" t="s">
        <v>53</v>
      </c>
      <c r="AA51" s="67">
        <f>VLOOKUP(Z51,Tables!$M$5:$O$9,3,FALSE)</f>
        <v>1</v>
      </c>
      <c r="AB51" s="14">
        <f t="shared" si="29"/>
        <v>3.5</v>
      </c>
      <c r="AC51" s="142" t="s">
        <v>542</v>
      </c>
      <c r="AD51" s="14" t="str">
        <f t="shared" si="30"/>
        <v>LC50</v>
      </c>
      <c r="AE51" s="67">
        <f>VLOOKUP(AD51,Tables!C$5:D$22,2,FALSE)</f>
        <v>5</v>
      </c>
      <c r="AF51" s="67">
        <f t="shared" si="36"/>
        <v>0.7</v>
      </c>
      <c r="AG51" s="24" t="str">
        <f t="shared" si="31"/>
        <v>Acute</v>
      </c>
      <c r="AH51" s="14">
        <f>VLOOKUP(AG51,Tables!$C$25:$D$26,2,FALSE)</f>
        <v>2</v>
      </c>
      <c r="AI51" s="14">
        <f t="shared" ref="AI51:AI59" si="37">AF51/AH51</f>
        <v>0.35</v>
      </c>
      <c r="AJ51" s="142" t="s">
        <v>542</v>
      </c>
      <c r="AK51" s="64"/>
      <c r="AL51" s="87" t="str">
        <f t="shared" si="32"/>
        <v xml:space="preserve">Amphiascus tenuiremis </v>
      </c>
      <c r="AM51" s="14" t="str">
        <f t="shared" si="33"/>
        <v>LC50</v>
      </c>
      <c r="AN51" s="68" t="str">
        <f t="shared" si="34"/>
        <v>Acute</v>
      </c>
      <c r="AP51" s="14">
        <f>VLOOKUP(SUM(AE51,AH51),Tables!J$5:K$11,2,FALSE)</f>
        <v>4</v>
      </c>
      <c r="AQ51" s="89" t="str">
        <f t="shared" si="35"/>
        <v>Reject</v>
      </c>
      <c r="AR51" s="109" t="s">
        <v>503</v>
      </c>
      <c r="AS51" s="155"/>
      <c r="AT51" s="91"/>
      <c r="AU51" s="14"/>
      <c r="AV51" s="14"/>
      <c r="AW51" s="86"/>
      <c r="BC51" s="142" t="s">
        <v>542</v>
      </c>
      <c r="BD51" s="142" t="s">
        <v>542</v>
      </c>
      <c r="BN51" s="142" t="s">
        <v>542</v>
      </c>
      <c r="BO51" s="155"/>
      <c r="BP51" s="21"/>
      <c r="BQ51" s="48"/>
      <c r="BR51" s="56" t="s">
        <v>87</v>
      </c>
      <c r="BS51" s="56" t="s">
        <v>2</v>
      </c>
      <c r="BT51" s="56" t="s">
        <v>3</v>
      </c>
      <c r="BU51" s="56" t="s">
        <v>47</v>
      </c>
      <c r="BV51" s="56" t="s">
        <v>7</v>
      </c>
      <c r="BW51" s="56" t="s">
        <v>67</v>
      </c>
      <c r="BX51" s="57" t="s">
        <v>521</v>
      </c>
      <c r="CF51" s="21"/>
      <c r="CG51" s="103"/>
    </row>
    <row r="52" spans="1:92" ht="15" customHeight="1" thickTop="1" thickBot="1">
      <c r="A52" s="59"/>
      <c r="B52" s="62" t="s">
        <v>90</v>
      </c>
      <c r="C52" s="83" t="s">
        <v>186</v>
      </c>
      <c r="D52" s="93" t="s">
        <v>187</v>
      </c>
      <c r="E52" s="137" t="s">
        <v>523</v>
      </c>
      <c r="F52" s="16" t="s">
        <v>129</v>
      </c>
      <c r="G52" s="105" t="s">
        <v>123</v>
      </c>
      <c r="H52" s="14" t="s">
        <v>75</v>
      </c>
      <c r="I52" s="72" t="s">
        <v>124</v>
      </c>
      <c r="J52" s="72" t="s">
        <v>114</v>
      </c>
      <c r="K52" s="14" t="s">
        <v>327</v>
      </c>
      <c r="L52" s="14" t="s">
        <v>500</v>
      </c>
      <c r="M52" s="142" t="s">
        <v>542</v>
      </c>
      <c r="N52" s="142" t="s">
        <v>542</v>
      </c>
      <c r="O52" s="72" t="s">
        <v>118</v>
      </c>
      <c r="P52" s="23" t="s">
        <v>188</v>
      </c>
      <c r="Q52" s="70" t="s">
        <v>354</v>
      </c>
      <c r="R52" s="169" t="s">
        <v>354</v>
      </c>
      <c r="S52" s="14" t="s">
        <v>18</v>
      </c>
      <c r="T52" s="14">
        <v>96</v>
      </c>
      <c r="U52" s="67" t="s">
        <v>426</v>
      </c>
      <c r="V52" s="24" t="s">
        <v>40</v>
      </c>
      <c r="W52" s="109" t="s">
        <v>503</v>
      </c>
      <c r="X52" s="109" t="s">
        <v>508</v>
      </c>
      <c r="Y52" s="14">
        <v>13</v>
      </c>
      <c r="Z52" s="14" t="s">
        <v>53</v>
      </c>
      <c r="AA52" s="67">
        <f>VLOOKUP(Z52,Tables!$M$5:$O$9,3,FALSE)</f>
        <v>1</v>
      </c>
      <c r="AB52" s="14">
        <f t="shared" si="29"/>
        <v>13</v>
      </c>
      <c r="AC52" s="142" t="s">
        <v>542</v>
      </c>
      <c r="AD52" s="14" t="str">
        <f t="shared" si="30"/>
        <v>LC50</v>
      </c>
      <c r="AE52" s="67">
        <f>VLOOKUP(AD52,Tables!C$5:D$22,2,FALSE)</f>
        <v>5</v>
      </c>
      <c r="AF52" s="67">
        <f t="shared" si="36"/>
        <v>2.6</v>
      </c>
      <c r="AG52" s="24" t="str">
        <f t="shared" si="31"/>
        <v>Acute</v>
      </c>
      <c r="AH52" s="14">
        <f>VLOOKUP(AG52,Tables!$C$25:$D$26,2,FALSE)</f>
        <v>2</v>
      </c>
      <c r="AI52" s="14">
        <f t="shared" si="37"/>
        <v>1.3</v>
      </c>
      <c r="AJ52" s="142" t="s">
        <v>542</v>
      </c>
      <c r="AK52" s="64"/>
      <c r="AL52" s="87" t="str">
        <f t="shared" si="32"/>
        <v xml:space="preserve">Amphiascus tenuiremis </v>
      </c>
      <c r="AM52" s="14" t="str">
        <f t="shared" si="33"/>
        <v>LC50</v>
      </c>
      <c r="AN52" s="68" t="str">
        <f t="shared" si="34"/>
        <v>Acute</v>
      </c>
      <c r="AP52" s="14">
        <f>VLOOKUP(SUM(AE52,AH52),Tables!J$5:K$11,2,FALSE)</f>
        <v>4</v>
      </c>
      <c r="AQ52" s="89" t="str">
        <f t="shared" si="35"/>
        <v>Reject</v>
      </c>
      <c r="AR52" s="109" t="s">
        <v>503</v>
      </c>
      <c r="AS52" s="155"/>
      <c r="AT52" s="91"/>
      <c r="AU52" s="14"/>
      <c r="AV52" s="14"/>
      <c r="AW52" s="86"/>
      <c r="BC52" s="142" t="s">
        <v>542</v>
      </c>
      <c r="BD52" s="142" t="s">
        <v>542</v>
      </c>
      <c r="BN52" s="142" t="s">
        <v>542</v>
      </c>
      <c r="BO52" s="155"/>
      <c r="BQ52" s="18" t="s">
        <v>402</v>
      </c>
      <c r="BR52" s="67" t="s">
        <v>114</v>
      </c>
      <c r="BS52" s="98" t="s">
        <v>176</v>
      </c>
      <c r="BT52" s="67" t="s">
        <v>75</v>
      </c>
      <c r="BU52" s="67" t="s">
        <v>124</v>
      </c>
      <c r="BV52" s="67" t="s">
        <v>500</v>
      </c>
      <c r="BW52" s="67">
        <v>2</v>
      </c>
      <c r="BX52" s="67">
        <v>0.16</v>
      </c>
      <c r="BY52" s="139" t="s">
        <v>496</v>
      </c>
      <c r="CG52" s="67"/>
      <c r="CH52" s="103"/>
      <c r="CI52" s="103"/>
      <c r="CJ52" s="103"/>
      <c r="CK52" s="103"/>
      <c r="CL52" s="103"/>
      <c r="CM52" s="103"/>
      <c r="CN52" s="103"/>
    </row>
    <row r="53" spans="1:92" ht="15" customHeight="1" thickTop="1" thickBot="1">
      <c r="A53" s="59"/>
      <c r="B53" s="144" t="s">
        <v>415</v>
      </c>
      <c r="C53" s="83" t="s">
        <v>186</v>
      </c>
      <c r="D53" s="93" t="s">
        <v>189</v>
      </c>
      <c r="E53" s="137" t="s">
        <v>523</v>
      </c>
      <c r="F53" s="16" t="s">
        <v>129</v>
      </c>
      <c r="G53" s="105" t="s">
        <v>123</v>
      </c>
      <c r="H53" s="14" t="s">
        <v>75</v>
      </c>
      <c r="I53" s="72" t="s">
        <v>124</v>
      </c>
      <c r="J53" s="72" t="s">
        <v>114</v>
      </c>
      <c r="K53" s="14" t="s">
        <v>327</v>
      </c>
      <c r="L53" s="14" t="s">
        <v>500</v>
      </c>
      <c r="M53" s="142" t="s">
        <v>542</v>
      </c>
      <c r="N53" s="142" t="s">
        <v>542</v>
      </c>
      <c r="O53" s="72" t="s">
        <v>118</v>
      </c>
      <c r="P53" s="23" t="s">
        <v>354</v>
      </c>
      <c r="Q53" s="70" t="s">
        <v>354</v>
      </c>
      <c r="R53" s="169" t="s">
        <v>354</v>
      </c>
      <c r="S53" s="14" t="s">
        <v>18</v>
      </c>
      <c r="T53" s="14">
        <v>96</v>
      </c>
      <c r="U53" s="67" t="s">
        <v>426</v>
      </c>
      <c r="V53" s="24" t="s">
        <v>40</v>
      </c>
      <c r="W53" s="109" t="s">
        <v>503</v>
      </c>
      <c r="X53" s="109" t="s">
        <v>508</v>
      </c>
      <c r="Y53" s="14">
        <v>6.8</v>
      </c>
      <c r="Z53" s="14" t="s">
        <v>53</v>
      </c>
      <c r="AA53" s="67">
        <f>VLOOKUP(Z53,Tables!$M$5:$O$9,3,FALSE)</f>
        <v>1</v>
      </c>
      <c r="AB53" s="14">
        <f t="shared" si="29"/>
        <v>6.8</v>
      </c>
      <c r="AC53" s="142" t="s">
        <v>542</v>
      </c>
      <c r="AD53" s="14" t="str">
        <f t="shared" si="30"/>
        <v>LC50</v>
      </c>
      <c r="AE53" s="67">
        <f>VLOOKUP(AD53,Tables!C$5:D$22,2,FALSE)</f>
        <v>5</v>
      </c>
      <c r="AF53" s="67">
        <f t="shared" si="36"/>
        <v>1.3599999999999999</v>
      </c>
      <c r="AG53" s="24" t="str">
        <f t="shared" si="31"/>
        <v>Acute</v>
      </c>
      <c r="AH53" s="14">
        <f>VLOOKUP(AG53,Tables!$C$25:$D$26,2,FALSE)</f>
        <v>2</v>
      </c>
      <c r="AI53" s="14">
        <f t="shared" si="37"/>
        <v>0.67999999999999994</v>
      </c>
      <c r="AJ53" s="142" t="s">
        <v>542</v>
      </c>
      <c r="AK53" s="64"/>
      <c r="AL53" s="87" t="str">
        <f t="shared" si="32"/>
        <v xml:space="preserve">Amphiascus tenuiremis </v>
      </c>
      <c r="AM53" s="14" t="str">
        <f t="shared" si="33"/>
        <v>LC50</v>
      </c>
      <c r="AN53" s="68" t="str">
        <f t="shared" si="34"/>
        <v>Acute</v>
      </c>
      <c r="AP53" s="14">
        <f>VLOOKUP(SUM(AE53,AH53),Tables!J$5:K$11,2,FALSE)</f>
        <v>4</v>
      </c>
      <c r="AQ53" s="89" t="str">
        <f t="shared" si="35"/>
        <v>Reject</v>
      </c>
      <c r="AR53" s="109" t="s">
        <v>503</v>
      </c>
      <c r="AS53" s="155"/>
      <c r="AT53" s="91"/>
      <c r="AU53" s="14"/>
      <c r="AV53" s="14"/>
      <c r="AW53" s="86"/>
      <c r="BC53" s="142" t="s">
        <v>542</v>
      </c>
      <c r="BD53" s="142" t="s">
        <v>542</v>
      </c>
      <c r="BN53" s="142" t="s">
        <v>542</v>
      </c>
      <c r="BO53" s="155"/>
      <c r="BP53" s="21"/>
      <c r="BQ53" s="18" t="s">
        <v>217</v>
      </c>
      <c r="BR53" s="67" t="s">
        <v>114</v>
      </c>
      <c r="BS53" s="95" t="s">
        <v>130</v>
      </c>
      <c r="BT53" s="67" t="s">
        <v>75</v>
      </c>
      <c r="BU53" s="67" t="s">
        <v>95</v>
      </c>
      <c r="BV53" s="67" t="s">
        <v>500</v>
      </c>
      <c r="BW53" s="67">
        <v>2</v>
      </c>
      <c r="BX53" s="67">
        <v>0.8</v>
      </c>
      <c r="BY53" s="18" t="s">
        <v>557</v>
      </c>
      <c r="CG53" s="67"/>
      <c r="CH53" s="67"/>
      <c r="CI53" s="67"/>
      <c r="CJ53" s="67"/>
      <c r="CK53" s="67"/>
      <c r="CL53" s="67"/>
      <c r="CM53" s="67"/>
      <c r="CN53" s="67"/>
    </row>
    <row r="54" spans="1:92" ht="15" customHeight="1" thickTop="1" thickBot="1">
      <c r="A54" s="59"/>
      <c r="B54" s="145" t="s">
        <v>90</v>
      </c>
      <c r="C54" s="83" t="s">
        <v>186</v>
      </c>
      <c r="D54" s="93" t="s">
        <v>377</v>
      </c>
      <c r="E54" s="137" t="s">
        <v>523</v>
      </c>
      <c r="F54" s="16" t="s">
        <v>129</v>
      </c>
      <c r="G54" s="105" t="s">
        <v>123</v>
      </c>
      <c r="H54" s="14" t="s">
        <v>75</v>
      </c>
      <c r="I54" s="72" t="s">
        <v>124</v>
      </c>
      <c r="J54" s="72" t="s">
        <v>114</v>
      </c>
      <c r="K54" s="14" t="s">
        <v>327</v>
      </c>
      <c r="L54" s="14" t="s">
        <v>500</v>
      </c>
      <c r="M54" s="142" t="s">
        <v>542</v>
      </c>
      <c r="N54" s="142" t="s">
        <v>542</v>
      </c>
      <c r="O54" s="14" t="s">
        <v>459</v>
      </c>
      <c r="P54" s="23" t="s">
        <v>378</v>
      </c>
      <c r="Q54" s="78" t="s">
        <v>128</v>
      </c>
      <c r="R54" s="172" t="s">
        <v>128</v>
      </c>
      <c r="S54" s="14" t="s">
        <v>92</v>
      </c>
      <c r="T54" s="72">
        <v>12</v>
      </c>
      <c r="U54" s="67" t="s">
        <v>427</v>
      </c>
      <c r="V54" s="74" t="s">
        <v>14</v>
      </c>
      <c r="W54" s="109" t="s">
        <v>503</v>
      </c>
      <c r="X54" s="109" t="s">
        <v>508</v>
      </c>
      <c r="Y54" s="72">
        <v>0.16</v>
      </c>
      <c r="Z54" s="14" t="s">
        <v>53</v>
      </c>
      <c r="AA54" s="67">
        <f>VLOOKUP(Z54,Tables!$M$5:$O$9,3,FALSE)</f>
        <v>1</v>
      </c>
      <c r="AB54" s="14">
        <f t="shared" si="29"/>
        <v>0.16</v>
      </c>
      <c r="AC54" s="142" t="s">
        <v>542</v>
      </c>
      <c r="AD54" s="14" t="str">
        <f t="shared" si="30"/>
        <v>NOEL</v>
      </c>
      <c r="AE54" s="67">
        <f>VLOOKUP(AD54,Tables!C$5:D$22,2,FALSE)</f>
        <v>1</v>
      </c>
      <c r="AF54" s="67">
        <f t="shared" si="36"/>
        <v>0.16</v>
      </c>
      <c r="AG54" s="24" t="str">
        <f t="shared" si="31"/>
        <v>Chronic</v>
      </c>
      <c r="AH54" s="14">
        <f>VLOOKUP(AG54,Tables!$C$25:$D$26,2,FALSE)</f>
        <v>1</v>
      </c>
      <c r="AI54" s="14">
        <f t="shared" si="37"/>
        <v>0.16</v>
      </c>
      <c r="AJ54" s="142" t="s">
        <v>542</v>
      </c>
      <c r="AK54" s="64"/>
      <c r="AL54" s="87" t="str">
        <f t="shared" si="32"/>
        <v xml:space="preserve">Amphiascus tenuiremis </v>
      </c>
      <c r="AM54" s="14" t="str">
        <f t="shared" si="33"/>
        <v>NOEL</v>
      </c>
      <c r="AN54" s="68" t="str">
        <f t="shared" si="34"/>
        <v>Chronic</v>
      </c>
      <c r="AP54" s="14">
        <f>VLOOKUP(SUM(AE54,AH54),Tables!J$5:K$11,2,FALSE)</f>
        <v>1</v>
      </c>
      <c r="AQ54" s="89" t="str">
        <f t="shared" si="35"/>
        <v>YES!!!</v>
      </c>
      <c r="AR54" s="109" t="s">
        <v>503</v>
      </c>
      <c r="AS54" s="155"/>
      <c r="AT54" s="91" t="str">
        <f>R54</f>
        <v>Development</v>
      </c>
      <c r="AU54" s="14" t="s">
        <v>485</v>
      </c>
      <c r="AV54" s="14" t="str">
        <f>CONCATENATE(T54," ",U54)</f>
        <v>12 Days</v>
      </c>
      <c r="AW54" s="80" t="s">
        <v>489</v>
      </c>
      <c r="AY54" s="67">
        <f>AI54</f>
        <v>0.16</v>
      </c>
      <c r="AZ54" s="67">
        <f>GEOMEAN(AY54)</f>
        <v>0.16</v>
      </c>
      <c r="BA54" s="67">
        <f>MIN(AZ54)</f>
        <v>0.16</v>
      </c>
      <c r="BC54" s="142" t="s">
        <v>542</v>
      </c>
      <c r="BD54" s="142" t="s">
        <v>542</v>
      </c>
      <c r="BN54" s="142" t="s">
        <v>542</v>
      </c>
      <c r="BO54" s="155"/>
      <c r="BP54" s="100"/>
      <c r="BQ54" s="18" t="s">
        <v>464</v>
      </c>
      <c r="BR54" s="67" t="s">
        <v>89</v>
      </c>
      <c r="BS54" s="95" t="s">
        <v>94</v>
      </c>
      <c r="BT54" s="67" t="s">
        <v>75</v>
      </c>
      <c r="BU54" s="67" t="s">
        <v>95</v>
      </c>
      <c r="BV54" s="67" t="s">
        <v>500</v>
      </c>
      <c r="BW54" s="67">
        <v>1</v>
      </c>
      <c r="BX54" s="67">
        <v>9.6</v>
      </c>
      <c r="BY54" s="18" t="s">
        <v>496</v>
      </c>
      <c r="CG54" s="67"/>
      <c r="CH54" s="67"/>
      <c r="CI54" s="67"/>
      <c r="CJ54" s="67"/>
      <c r="CK54" s="67"/>
      <c r="CL54" s="67"/>
      <c r="CM54" s="67"/>
      <c r="CN54" s="67"/>
    </row>
    <row r="55" spans="1:92" ht="15" customHeight="1" thickTop="1" thickBot="1">
      <c r="A55" s="59"/>
      <c r="B55" s="145" t="s">
        <v>90</v>
      </c>
      <c r="C55" s="83" t="s">
        <v>186</v>
      </c>
      <c r="D55" s="93" t="s">
        <v>191</v>
      </c>
      <c r="E55" s="137" t="s">
        <v>523</v>
      </c>
      <c r="F55" s="16" t="s">
        <v>129</v>
      </c>
      <c r="G55" s="105" t="s">
        <v>123</v>
      </c>
      <c r="H55" s="14" t="s">
        <v>75</v>
      </c>
      <c r="I55" s="72" t="s">
        <v>124</v>
      </c>
      <c r="J55" s="72" t="s">
        <v>114</v>
      </c>
      <c r="K55" s="14" t="s">
        <v>327</v>
      </c>
      <c r="L55" s="14" t="s">
        <v>500</v>
      </c>
      <c r="M55" s="142" t="s">
        <v>542</v>
      </c>
      <c r="N55" s="142" t="s">
        <v>542</v>
      </c>
      <c r="O55" s="14" t="s">
        <v>459</v>
      </c>
      <c r="P55" s="23" t="s">
        <v>378</v>
      </c>
      <c r="Q55" s="78" t="s">
        <v>128</v>
      </c>
      <c r="R55" s="172" t="s">
        <v>128</v>
      </c>
      <c r="S55" s="14" t="s">
        <v>180</v>
      </c>
      <c r="T55" s="72">
        <v>12</v>
      </c>
      <c r="U55" s="67" t="s">
        <v>427</v>
      </c>
      <c r="V55" s="74" t="s">
        <v>14</v>
      </c>
      <c r="W55" s="109" t="s">
        <v>503</v>
      </c>
      <c r="X55" s="109" t="s">
        <v>508</v>
      </c>
      <c r="Y55" s="72">
        <v>0.22</v>
      </c>
      <c r="Z55" s="14" t="s">
        <v>53</v>
      </c>
      <c r="AA55" s="67">
        <f>VLOOKUP(Z55,Tables!$M$5:$O$9,3,FALSE)</f>
        <v>1</v>
      </c>
      <c r="AB55" s="14">
        <f t="shared" si="29"/>
        <v>0.22</v>
      </c>
      <c r="AC55" s="142" t="s">
        <v>542</v>
      </c>
      <c r="AD55" s="14" t="str">
        <f t="shared" si="30"/>
        <v>LOEL</v>
      </c>
      <c r="AE55" s="67">
        <f>VLOOKUP(AD55,Tables!C$5:D$22,2,FALSE)</f>
        <v>2.5</v>
      </c>
      <c r="AF55" s="67">
        <f t="shared" si="36"/>
        <v>8.7999999999999995E-2</v>
      </c>
      <c r="AG55" s="24" t="str">
        <f t="shared" si="31"/>
        <v>Chronic</v>
      </c>
      <c r="AH55" s="14">
        <f>VLOOKUP(AG55,Tables!$C$25:$D$26,2,FALSE)</f>
        <v>1</v>
      </c>
      <c r="AI55" s="14">
        <f t="shared" si="37"/>
        <v>8.7999999999999995E-2</v>
      </c>
      <c r="AJ55" s="142" t="s">
        <v>542</v>
      </c>
      <c r="AK55" s="64"/>
      <c r="AL55" s="87" t="str">
        <f t="shared" si="32"/>
        <v xml:space="preserve">Amphiascus tenuiremis </v>
      </c>
      <c r="AM55" s="14" t="str">
        <f t="shared" si="33"/>
        <v>LOEL</v>
      </c>
      <c r="AN55" s="68" t="str">
        <f t="shared" si="34"/>
        <v>Chronic</v>
      </c>
      <c r="AP55" s="14">
        <f>VLOOKUP(SUM(AE55,AH55),Tables!J$5:K$11,2,FALSE)</f>
        <v>2</v>
      </c>
      <c r="AQ55" s="89" t="str">
        <f t="shared" si="35"/>
        <v>Reject</v>
      </c>
      <c r="AR55" s="109" t="s">
        <v>503</v>
      </c>
      <c r="AS55" s="155"/>
      <c r="AT55" s="91"/>
      <c r="AU55" s="14"/>
      <c r="AV55" s="14"/>
      <c r="AW55" s="80"/>
      <c r="BC55" s="142" t="s">
        <v>542</v>
      </c>
      <c r="BD55" s="142" t="s">
        <v>542</v>
      </c>
      <c r="BN55" s="142" t="s">
        <v>542</v>
      </c>
      <c r="BO55" s="155"/>
      <c r="BP55" s="100"/>
      <c r="BQ55" s="18" t="s">
        <v>478</v>
      </c>
      <c r="BR55" s="67" t="s">
        <v>89</v>
      </c>
      <c r="BS55" s="96" t="s">
        <v>136</v>
      </c>
      <c r="BT55" s="67" t="s">
        <v>75</v>
      </c>
      <c r="BU55" s="67" t="s">
        <v>88</v>
      </c>
      <c r="BV55" s="67" t="s">
        <v>500</v>
      </c>
      <c r="BW55" s="67">
        <v>1</v>
      </c>
      <c r="BX55" s="67">
        <v>9.7900000000000001E-2</v>
      </c>
      <c r="BY55" s="139" t="s">
        <v>497</v>
      </c>
      <c r="CD55" s="67"/>
      <c r="CE55" s="67"/>
      <c r="CF55" s="67"/>
      <c r="CH55" s="67"/>
      <c r="CI55" s="67"/>
      <c r="CJ55" s="67"/>
      <c r="CK55" s="67"/>
      <c r="CL55" s="67"/>
      <c r="CM55" s="67"/>
      <c r="CN55" s="67"/>
    </row>
    <row r="56" spans="1:92" ht="16.5" thickTop="1" thickBot="1">
      <c r="A56" s="59"/>
      <c r="B56" s="145" t="s">
        <v>418</v>
      </c>
      <c r="C56" s="83" t="s">
        <v>182</v>
      </c>
      <c r="D56" s="93" t="s">
        <v>422</v>
      </c>
      <c r="E56" s="137" t="s">
        <v>523</v>
      </c>
      <c r="F56" s="16" t="s">
        <v>402</v>
      </c>
      <c r="G56" s="105" t="s">
        <v>123</v>
      </c>
      <c r="H56" s="14" t="s">
        <v>75</v>
      </c>
      <c r="I56" s="14" t="s">
        <v>124</v>
      </c>
      <c r="J56" s="14" t="s">
        <v>114</v>
      </c>
      <c r="K56" s="14" t="s">
        <v>327</v>
      </c>
      <c r="L56" s="14" t="s">
        <v>500</v>
      </c>
      <c r="M56" s="142" t="s">
        <v>542</v>
      </c>
      <c r="N56" s="142" t="s">
        <v>542</v>
      </c>
      <c r="O56" s="14" t="s">
        <v>419</v>
      </c>
      <c r="P56" s="128" t="s">
        <v>423</v>
      </c>
      <c r="Q56" s="129" t="s">
        <v>453</v>
      </c>
      <c r="R56" s="173" t="s">
        <v>460</v>
      </c>
      <c r="S56" s="125" t="s">
        <v>19</v>
      </c>
      <c r="T56" s="125">
        <v>12</v>
      </c>
      <c r="U56" s="123" t="s">
        <v>427</v>
      </c>
      <c r="V56" s="125" t="s">
        <v>14</v>
      </c>
      <c r="W56" s="126" t="s">
        <v>503</v>
      </c>
      <c r="X56" s="126" t="s">
        <v>508</v>
      </c>
      <c r="Y56" s="125" t="s">
        <v>517</v>
      </c>
      <c r="Z56" s="125" t="s">
        <v>53</v>
      </c>
      <c r="AA56" s="123">
        <f>VLOOKUP(Z56,Tables!$M$5:$O$9,3,FALSE)</f>
        <v>1</v>
      </c>
      <c r="AB56" s="125" t="e">
        <f t="shared" si="29"/>
        <v>#VALUE!</v>
      </c>
      <c r="AC56" s="142" t="s">
        <v>542</v>
      </c>
      <c r="AD56" s="125" t="str">
        <f t="shared" si="30"/>
        <v>NOEC</v>
      </c>
      <c r="AE56" s="123">
        <f>VLOOKUP(AD56,Tables!C$5:D$22,2,FALSE)</f>
        <v>1</v>
      </c>
      <c r="AF56" s="123" t="e">
        <f t="shared" si="36"/>
        <v>#VALUE!</v>
      </c>
      <c r="AG56" s="124" t="str">
        <f t="shared" si="31"/>
        <v>Chronic</v>
      </c>
      <c r="AH56" s="125">
        <f>VLOOKUP(AG56,Tables!$C$25:$D$26,2,FALSE)</f>
        <v>1</v>
      </c>
      <c r="AI56" s="125" t="e">
        <f t="shared" si="37"/>
        <v>#VALUE!</v>
      </c>
      <c r="AJ56" s="142" t="s">
        <v>542</v>
      </c>
      <c r="AK56" s="64"/>
      <c r="AL56" s="131" t="str">
        <f t="shared" si="32"/>
        <v xml:space="preserve">Amphiascus tenuiremis </v>
      </c>
      <c r="AM56" s="125" t="str">
        <f t="shared" si="33"/>
        <v>NOEC</v>
      </c>
      <c r="AN56" s="132" t="str">
        <f t="shared" si="34"/>
        <v>Chronic</v>
      </c>
      <c r="AO56" s="122"/>
      <c r="AP56" s="125">
        <f>VLOOKUP(SUM(AE56,AH56),Tables!J$5:K$11,2,FALSE)</f>
        <v>1</v>
      </c>
      <c r="AQ56" s="89" t="str">
        <f t="shared" si="35"/>
        <v>YES!!!</v>
      </c>
      <c r="AR56" s="109" t="s">
        <v>503</v>
      </c>
      <c r="AS56" s="155"/>
      <c r="AT56" s="91"/>
      <c r="AU56" s="14"/>
      <c r="AV56" s="14"/>
      <c r="AW56" s="80"/>
      <c r="BC56" s="142" t="s">
        <v>542</v>
      </c>
      <c r="BD56" s="142" t="s">
        <v>542</v>
      </c>
      <c r="BN56" s="142" t="s">
        <v>542</v>
      </c>
      <c r="BO56" s="155"/>
      <c r="BP56" s="100"/>
      <c r="BQ56" s="18" t="s">
        <v>458</v>
      </c>
      <c r="BR56" s="67" t="s">
        <v>89</v>
      </c>
      <c r="BS56" s="96" t="s">
        <v>324</v>
      </c>
      <c r="BT56" s="67" t="s">
        <v>75</v>
      </c>
      <c r="BU56" s="67" t="s">
        <v>88</v>
      </c>
      <c r="BV56" s="67" t="s">
        <v>500</v>
      </c>
      <c r="BW56" s="67">
        <v>2</v>
      </c>
      <c r="BX56" s="67">
        <v>3.3466401061363021E-3</v>
      </c>
      <c r="BY56" s="139" t="s">
        <v>499</v>
      </c>
      <c r="CD56" s="67"/>
      <c r="CE56" s="67"/>
      <c r="CF56" s="67"/>
      <c r="CH56" s="67"/>
      <c r="CI56" s="100"/>
      <c r="CJ56" s="100"/>
      <c r="CK56" s="67"/>
      <c r="CL56" s="67"/>
      <c r="CM56" s="67"/>
      <c r="CN56" s="67"/>
    </row>
    <row r="57" spans="1:92" ht="16.5" thickTop="1" thickBot="1">
      <c r="A57" s="59"/>
      <c r="B57" s="145" t="s">
        <v>90</v>
      </c>
      <c r="C57" s="83" t="s">
        <v>186</v>
      </c>
      <c r="D57" s="93" t="s">
        <v>192</v>
      </c>
      <c r="E57" s="137" t="s">
        <v>523</v>
      </c>
      <c r="F57" s="16" t="s">
        <v>129</v>
      </c>
      <c r="G57" s="105" t="s">
        <v>123</v>
      </c>
      <c r="H57" s="14" t="s">
        <v>75</v>
      </c>
      <c r="I57" s="72" t="s">
        <v>124</v>
      </c>
      <c r="J57" s="72" t="s">
        <v>114</v>
      </c>
      <c r="K57" s="14" t="s">
        <v>327</v>
      </c>
      <c r="L57" s="14" t="s">
        <v>500</v>
      </c>
      <c r="M57" s="142" t="s">
        <v>542</v>
      </c>
      <c r="N57" s="142" t="s">
        <v>542</v>
      </c>
      <c r="O57" s="14" t="s">
        <v>135</v>
      </c>
      <c r="P57" s="23" t="s">
        <v>376</v>
      </c>
      <c r="Q57" s="78" t="s">
        <v>453</v>
      </c>
      <c r="R57" s="172" t="s">
        <v>454</v>
      </c>
      <c r="S57" s="14" t="s">
        <v>92</v>
      </c>
      <c r="T57" s="72">
        <v>21</v>
      </c>
      <c r="U57" s="67" t="s">
        <v>427</v>
      </c>
      <c r="V57" s="74" t="s">
        <v>14</v>
      </c>
      <c r="W57" s="109" t="s">
        <v>503</v>
      </c>
      <c r="X57" s="109" t="s">
        <v>508</v>
      </c>
      <c r="Y57" s="72">
        <v>0.16</v>
      </c>
      <c r="Z57" s="14" t="s">
        <v>53</v>
      </c>
      <c r="AA57" s="67">
        <f>VLOOKUP(Z57,Tables!$M$5:$O$9,3,FALSE)</f>
        <v>1</v>
      </c>
      <c r="AB57" s="14">
        <f t="shared" si="29"/>
        <v>0.16</v>
      </c>
      <c r="AC57" s="142" t="s">
        <v>542</v>
      </c>
      <c r="AD57" s="14" t="str">
        <f t="shared" si="30"/>
        <v>NOEL</v>
      </c>
      <c r="AE57" s="67">
        <f>VLOOKUP(AD57,Tables!C$5:D$22,2,FALSE)</f>
        <v>1</v>
      </c>
      <c r="AF57" s="67">
        <f t="shared" si="36"/>
        <v>0.16</v>
      </c>
      <c r="AG57" s="24" t="str">
        <f t="shared" si="31"/>
        <v>Chronic</v>
      </c>
      <c r="AH57" s="14">
        <f>VLOOKUP(AG57,Tables!$C$25:$D$26,2,FALSE)</f>
        <v>1</v>
      </c>
      <c r="AI57" s="14">
        <f t="shared" si="37"/>
        <v>0.16</v>
      </c>
      <c r="AJ57" s="142" t="s">
        <v>542</v>
      </c>
      <c r="AK57" s="64"/>
      <c r="AL57" s="87" t="str">
        <f t="shared" si="32"/>
        <v xml:space="preserve">Amphiascus tenuiremis </v>
      </c>
      <c r="AM57" s="14" t="str">
        <f t="shared" si="33"/>
        <v>NOEL</v>
      </c>
      <c r="AN57" s="68" t="str">
        <f t="shared" si="34"/>
        <v>Chronic</v>
      </c>
      <c r="AP57" s="14">
        <f>VLOOKUP(SUM(AE57,AH57),Tables!J$5:K$11,2,FALSE)</f>
        <v>1</v>
      </c>
      <c r="AQ57" s="89" t="str">
        <f t="shared" si="35"/>
        <v>YES!!!</v>
      </c>
      <c r="AR57" s="109" t="s">
        <v>503</v>
      </c>
      <c r="AS57" s="155"/>
      <c r="AT57" s="91" t="str">
        <f>R57</f>
        <v>Egg production</v>
      </c>
      <c r="AU57" s="14" t="s">
        <v>487</v>
      </c>
      <c r="AV57" s="14" t="str">
        <f>CONCATENATE(T57," ",U57)</f>
        <v>21 Days</v>
      </c>
      <c r="AW57" s="80" t="s">
        <v>491</v>
      </c>
      <c r="AY57" s="67">
        <f>AI57</f>
        <v>0.16</v>
      </c>
      <c r="AZ57" s="67">
        <f>GEOMEAN(AY57)</f>
        <v>0.16</v>
      </c>
      <c r="BA57" s="67">
        <f>MIN(AZ57)</f>
        <v>0.16</v>
      </c>
      <c r="BC57" s="142" t="s">
        <v>542</v>
      </c>
      <c r="BD57" s="142" t="s">
        <v>542</v>
      </c>
      <c r="BN57" s="142" t="s">
        <v>542</v>
      </c>
      <c r="BO57" s="155"/>
      <c r="BP57" s="100"/>
      <c r="BQ57" s="18" t="s">
        <v>219</v>
      </c>
      <c r="BR57" s="67" t="s">
        <v>114</v>
      </c>
      <c r="BS57" s="95" t="s">
        <v>201</v>
      </c>
      <c r="BT57" s="67" t="s">
        <v>75</v>
      </c>
      <c r="BU57" s="67" t="s">
        <v>124</v>
      </c>
      <c r="BV57" s="67" t="s">
        <v>500</v>
      </c>
      <c r="BW57" s="67">
        <v>4</v>
      </c>
      <c r="BX57" s="67">
        <v>8.4894529999999992</v>
      </c>
      <c r="BY57" s="18" t="s">
        <v>520</v>
      </c>
      <c r="CH57" s="67"/>
      <c r="CI57" s="100"/>
      <c r="CJ57" s="100"/>
      <c r="CK57" s="67"/>
      <c r="CL57" s="67"/>
      <c r="CM57" s="67"/>
      <c r="CN57" s="67"/>
    </row>
    <row r="58" spans="1:92" ht="15" customHeight="1" thickTop="1" thickBot="1">
      <c r="A58" s="59"/>
      <c r="B58" s="145" t="s">
        <v>90</v>
      </c>
      <c r="C58" s="83" t="s">
        <v>186</v>
      </c>
      <c r="D58" s="93" t="s">
        <v>192</v>
      </c>
      <c r="E58" s="137" t="s">
        <v>523</v>
      </c>
      <c r="F58" s="16" t="s">
        <v>129</v>
      </c>
      <c r="G58" s="105" t="s">
        <v>123</v>
      </c>
      <c r="H58" s="14" t="s">
        <v>75</v>
      </c>
      <c r="I58" s="72" t="s">
        <v>124</v>
      </c>
      <c r="J58" s="72" t="s">
        <v>114</v>
      </c>
      <c r="K58" s="14" t="s">
        <v>327</v>
      </c>
      <c r="L58" s="14" t="s">
        <v>500</v>
      </c>
      <c r="M58" s="142" t="s">
        <v>542</v>
      </c>
      <c r="N58" s="142" t="s">
        <v>542</v>
      </c>
      <c r="O58" s="14" t="s">
        <v>135</v>
      </c>
      <c r="P58" s="23" t="s">
        <v>376</v>
      </c>
      <c r="Q58" s="78" t="s">
        <v>453</v>
      </c>
      <c r="R58" s="172" t="s">
        <v>454</v>
      </c>
      <c r="S58" s="14" t="s">
        <v>180</v>
      </c>
      <c r="T58" s="72">
        <v>21</v>
      </c>
      <c r="U58" s="67" t="s">
        <v>427</v>
      </c>
      <c r="V58" s="74" t="s">
        <v>14</v>
      </c>
      <c r="W58" s="109" t="s">
        <v>503</v>
      </c>
      <c r="X58" s="109" t="s">
        <v>508</v>
      </c>
      <c r="Y58" s="72">
        <v>0.22</v>
      </c>
      <c r="Z58" s="14" t="s">
        <v>53</v>
      </c>
      <c r="AA58" s="67">
        <f>VLOOKUP(Z58,Tables!$M$5:$O$9,3,FALSE)</f>
        <v>1</v>
      </c>
      <c r="AB58" s="14">
        <f t="shared" si="29"/>
        <v>0.22</v>
      </c>
      <c r="AC58" s="142" t="s">
        <v>542</v>
      </c>
      <c r="AD58" s="14" t="str">
        <f t="shared" si="30"/>
        <v>LOEL</v>
      </c>
      <c r="AE58" s="67">
        <f>VLOOKUP(AD58,Tables!C$5:D$22,2,FALSE)</f>
        <v>2.5</v>
      </c>
      <c r="AF58" s="67">
        <f t="shared" si="36"/>
        <v>8.7999999999999995E-2</v>
      </c>
      <c r="AG58" s="24" t="str">
        <f t="shared" si="31"/>
        <v>Chronic</v>
      </c>
      <c r="AH58" s="14">
        <f>VLOOKUP(AG58,Tables!$C$25:$D$26,2,FALSE)</f>
        <v>1</v>
      </c>
      <c r="AI58" s="14">
        <f t="shared" si="37"/>
        <v>8.7999999999999995E-2</v>
      </c>
      <c r="AJ58" s="142" t="s">
        <v>542</v>
      </c>
      <c r="AK58" s="64"/>
      <c r="AL58" s="87" t="str">
        <f t="shared" si="32"/>
        <v xml:space="preserve">Amphiascus tenuiremis </v>
      </c>
      <c r="AM58" s="14" t="str">
        <f t="shared" si="33"/>
        <v>LOEL</v>
      </c>
      <c r="AN58" s="68" t="str">
        <f t="shared" si="34"/>
        <v>Chronic</v>
      </c>
      <c r="AP58" s="14">
        <f>VLOOKUP(SUM(AE58,AH58),Tables!J$5:K$11,2,FALSE)</f>
        <v>2</v>
      </c>
      <c r="AQ58" s="89" t="str">
        <f t="shared" si="35"/>
        <v>Reject</v>
      </c>
      <c r="AR58" s="109" t="s">
        <v>503</v>
      </c>
      <c r="AS58" s="155"/>
      <c r="AT58" s="91"/>
      <c r="AU58" s="14"/>
      <c r="AV58" s="14"/>
      <c r="AW58" s="80"/>
      <c r="BC58" s="142" t="s">
        <v>542</v>
      </c>
      <c r="BD58" s="142" t="s">
        <v>542</v>
      </c>
      <c r="BN58" s="142" t="s">
        <v>542</v>
      </c>
      <c r="BO58" s="155"/>
      <c r="BP58" s="100"/>
      <c r="BQ58" s="18" t="s">
        <v>141</v>
      </c>
      <c r="BR58" s="67" t="s">
        <v>89</v>
      </c>
      <c r="BS58" s="95" t="s">
        <v>138</v>
      </c>
      <c r="BT58" s="67" t="s">
        <v>75</v>
      </c>
      <c r="BU58" s="67" t="s">
        <v>140</v>
      </c>
      <c r="BV58" s="67" t="s">
        <v>501</v>
      </c>
      <c r="BW58" s="67">
        <v>4</v>
      </c>
      <c r="BX58" s="174">
        <v>0.31883400000000001</v>
      </c>
      <c r="BY58" s="18" t="s">
        <v>520</v>
      </c>
      <c r="CL58" s="103"/>
      <c r="CM58" s="103"/>
      <c r="CN58" s="103"/>
    </row>
    <row r="59" spans="1:92" ht="16.5" thickTop="1" thickBot="1">
      <c r="A59" s="59"/>
      <c r="B59" s="62" t="s">
        <v>90</v>
      </c>
      <c r="C59" s="83" t="s">
        <v>186</v>
      </c>
      <c r="D59" s="93" t="s">
        <v>192</v>
      </c>
      <c r="E59" s="137" t="s">
        <v>523</v>
      </c>
      <c r="F59" s="16" t="s">
        <v>129</v>
      </c>
      <c r="G59" s="105" t="s">
        <v>123</v>
      </c>
      <c r="H59" s="14" t="s">
        <v>75</v>
      </c>
      <c r="I59" s="72" t="s">
        <v>124</v>
      </c>
      <c r="J59" s="72" t="s">
        <v>114</v>
      </c>
      <c r="K59" s="14" t="s">
        <v>327</v>
      </c>
      <c r="L59" s="14" t="s">
        <v>500</v>
      </c>
      <c r="M59" s="142" t="s">
        <v>542</v>
      </c>
      <c r="N59" s="142" t="s">
        <v>542</v>
      </c>
      <c r="O59" s="14" t="s">
        <v>135</v>
      </c>
      <c r="P59" s="23" t="s">
        <v>379</v>
      </c>
      <c r="Q59" s="78" t="s">
        <v>453</v>
      </c>
      <c r="R59" s="172" t="s">
        <v>379</v>
      </c>
      <c r="S59" s="14" t="s">
        <v>180</v>
      </c>
      <c r="T59" s="72">
        <v>21</v>
      </c>
      <c r="U59" s="67" t="s">
        <v>427</v>
      </c>
      <c r="V59" s="74" t="s">
        <v>14</v>
      </c>
      <c r="W59" s="109" t="s">
        <v>503</v>
      </c>
      <c r="X59" s="109" t="s">
        <v>508</v>
      </c>
      <c r="Y59" s="72">
        <v>0.16</v>
      </c>
      <c r="Z59" s="14" t="s">
        <v>53</v>
      </c>
      <c r="AA59" s="67">
        <f>VLOOKUP(Z59,Tables!$M$5:$O$9,3,FALSE)</f>
        <v>1</v>
      </c>
      <c r="AB59" s="14">
        <f t="shared" si="29"/>
        <v>0.16</v>
      </c>
      <c r="AC59" s="142" t="s">
        <v>542</v>
      </c>
      <c r="AD59" s="14" t="str">
        <f t="shared" si="30"/>
        <v>LOEL</v>
      </c>
      <c r="AE59" s="67">
        <f>VLOOKUP(AD59,Tables!C$5:D$22,2,FALSE)</f>
        <v>2.5</v>
      </c>
      <c r="AF59" s="67">
        <f t="shared" si="36"/>
        <v>6.4000000000000001E-2</v>
      </c>
      <c r="AG59" s="24" t="str">
        <f t="shared" si="31"/>
        <v>Chronic</v>
      </c>
      <c r="AH59" s="14">
        <f>VLOOKUP(AG59,Tables!$C$25:$D$26,2,FALSE)</f>
        <v>1</v>
      </c>
      <c r="AI59" s="14">
        <f t="shared" si="37"/>
        <v>6.4000000000000001E-2</v>
      </c>
      <c r="AJ59" s="142" t="s">
        <v>542</v>
      </c>
      <c r="AK59" s="64"/>
      <c r="AL59" s="87" t="str">
        <f t="shared" si="32"/>
        <v xml:space="preserve">Amphiascus tenuiremis </v>
      </c>
      <c r="AM59" s="14" t="str">
        <f t="shared" si="33"/>
        <v>LOEL</v>
      </c>
      <c r="AN59" s="68" t="str">
        <f t="shared" si="34"/>
        <v>Chronic</v>
      </c>
      <c r="AP59" s="14">
        <f>VLOOKUP(SUM(AE59,AH59),Tables!J$5:K$11,2,FALSE)</f>
        <v>2</v>
      </c>
      <c r="AQ59" s="89" t="str">
        <f t="shared" si="35"/>
        <v>Reject</v>
      </c>
      <c r="AR59" s="109" t="s">
        <v>503</v>
      </c>
      <c r="AS59" s="155"/>
      <c r="AT59" s="91"/>
      <c r="AU59" s="14"/>
      <c r="AV59" s="14"/>
      <c r="AW59" s="80"/>
      <c r="BC59" s="142" t="s">
        <v>542</v>
      </c>
      <c r="BD59" s="142" t="s">
        <v>542</v>
      </c>
      <c r="BN59" s="142" t="s">
        <v>542</v>
      </c>
      <c r="BO59" s="156"/>
      <c r="BP59" s="100"/>
      <c r="BQ59" s="18" t="s">
        <v>141</v>
      </c>
      <c r="BR59" s="67" t="s">
        <v>89</v>
      </c>
      <c r="BS59" s="95" t="s">
        <v>224</v>
      </c>
      <c r="BT59" s="67" t="s">
        <v>75</v>
      </c>
      <c r="BU59" s="67" t="s">
        <v>140</v>
      </c>
      <c r="BV59" s="67" t="s">
        <v>501</v>
      </c>
      <c r="BW59" s="67">
        <v>4</v>
      </c>
      <c r="BX59" s="67">
        <v>1.364917579929279</v>
      </c>
      <c r="BY59" s="18" t="s">
        <v>520</v>
      </c>
      <c r="CL59" s="67"/>
      <c r="CM59" s="67"/>
      <c r="CN59" s="67"/>
    </row>
    <row r="60" spans="1:92" ht="16.5" thickTop="1" thickBot="1">
      <c r="A60" s="64"/>
      <c r="B60" s="65"/>
      <c r="C60" s="66"/>
      <c r="D60" s="79"/>
      <c r="E60" s="138"/>
      <c r="F60" s="64"/>
      <c r="G60" s="106"/>
      <c r="H60" s="66"/>
      <c r="I60" s="66"/>
      <c r="J60" s="66"/>
      <c r="K60" s="66"/>
      <c r="L60" s="66"/>
      <c r="M60" s="66"/>
      <c r="N60" s="66"/>
      <c r="O60" s="66"/>
      <c r="P60" s="64"/>
      <c r="Q60" s="66"/>
      <c r="R60" s="170"/>
      <c r="S60" s="66"/>
      <c r="T60" s="66"/>
      <c r="U60" s="69"/>
      <c r="V60" s="71"/>
      <c r="W60" s="69"/>
      <c r="X60" s="69"/>
      <c r="Y60" s="66"/>
      <c r="Z60" s="66"/>
      <c r="AA60" s="69"/>
      <c r="AB60" s="66"/>
      <c r="AC60" s="66"/>
      <c r="AD60" s="66"/>
      <c r="AE60" s="69"/>
      <c r="AF60" s="69"/>
      <c r="AG60" s="66"/>
      <c r="AH60" s="66"/>
      <c r="AI60" s="66"/>
      <c r="AJ60" s="66"/>
      <c r="AK60" s="64"/>
      <c r="AL60" s="64"/>
      <c r="AM60" s="64"/>
      <c r="AN60" s="20"/>
      <c r="AO60" s="20"/>
      <c r="AP60" s="20"/>
      <c r="AQ60" s="20"/>
      <c r="AR60" s="94"/>
      <c r="AS60" s="103"/>
      <c r="AT60" s="165"/>
      <c r="AU60" s="20"/>
      <c r="AV60" s="20"/>
      <c r="AW60" s="20"/>
      <c r="AX60" s="20"/>
      <c r="AY60" s="69"/>
      <c r="AZ60" s="69"/>
      <c r="BA60" s="69"/>
      <c r="BB60" s="69"/>
      <c r="BC60" s="66"/>
      <c r="BD60" s="66"/>
      <c r="BF60" s="20"/>
      <c r="BG60" s="69"/>
      <c r="BH60" s="69"/>
      <c r="BI60" s="69"/>
      <c r="BJ60" s="69"/>
      <c r="BK60" s="69"/>
      <c r="BL60" s="69"/>
      <c r="BM60" s="94"/>
      <c r="BN60" s="154"/>
      <c r="BO60" s="155"/>
      <c r="BP60" s="100"/>
      <c r="BQ60" s="18" t="s">
        <v>141</v>
      </c>
      <c r="BR60" s="67" t="s">
        <v>89</v>
      </c>
      <c r="BS60" s="95" t="s">
        <v>146</v>
      </c>
      <c r="BT60" s="67" t="s">
        <v>75</v>
      </c>
      <c r="BU60" s="67" t="s">
        <v>140</v>
      </c>
      <c r="BV60" s="67" t="s">
        <v>501</v>
      </c>
      <c r="BW60" s="67">
        <v>4</v>
      </c>
      <c r="BX60" s="67">
        <v>4.2999999999999997E-2</v>
      </c>
      <c r="BY60" s="18" t="s">
        <v>520</v>
      </c>
      <c r="CL60" s="67"/>
      <c r="CM60" s="67"/>
      <c r="CN60" s="67"/>
    </row>
    <row r="61" spans="1:92" ht="16.5" thickTop="1" thickBot="1">
      <c r="C61" s="83">
        <v>10090</v>
      </c>
      <c r="D61" s="82" t="s">
        <v>308</v>
      </c>
      <c r="E61" s="137" t="s">
        <v>522</v>
      </c>
      <c r="F61" s="16" t="s">
        <v>457</v>
      </c>
      <c r="G61" s="105" t="s">
        <v>105</v>
      </c>
      <c r="H61" s="14" t="s">
        <v>367</v>
      </c>
      <c r="I61" s="14" t="s">
        <v>370</v>
      </c>
      <c r="J61" s="14" t="s">
        <v>367</v>
      </c>
      <c r="K61" s="14" t="s">
        <v>16</v>
      </c>
      <c r="L61" s="14" t="s">
        <v>504</v>
      </c>
      <c r="M61" s="142" t="s">
        <v>542</v>
      </c>
      <c r="N61" s="142" t="s">
        <v>542</v>
      </c>
      <c r="O61" s="14" t="s">
        <v>109</v>
      </c>
      <c r="P61" s="23" t="s">
        <v>351</v>
      </c>
      <c r="Q61" s="70" t="s">
        <v>372</v>
      </c>
      <c r="R61" s="169" t="s">
        <v>353</v>
      </c>
      <c r="S61" s="14" t="s">
        <v>92</v>
      </c>
      <c r="T61" s="14">
        <v>5</v>
      </c>
      <c r="U61" s="14" t="s">
        <v>427</v>
      </c>
      <c r="V61" s="14" t="s">
        <v>14</v>
      </c>
      <c r="W61" s="109" t="s">
        <v>503</v>
      </c>
      <c r="X61" s="109" t="s">
        <v>508</v>
      </c>
      <c r="Y61" s="14">
        <v>0.17</v>
      </c>
      <c r="Z61" s="14" t="s">
        <v>76</v>
      </c>
      <c r="AA61" s="14">
        <f>VLOOKUP(Z61,Tables!$M$5:$O$9,3,FALSE)</f>
        <v>1000</v>
      </c>
      <c r="AB61" s="14">
        <f>Y61*AA61</f>
        <v>170</v>
      </c>
      <c r="AC61" s="142" t="s">
        <v>542</v>
      </c>
      <c r="AD61" s="14" t="str">
        <f>S61</f>
        <v>NOEL</v>
      </c>
      <c r="AE61" s="14">
        <f>VLOOKUP(AD61,Tables!C$5:D$22,2,FALSE)</f>
        <v>1</v>
      </c>
      <c r="AF61" s="14">
        <f>AB61/AE61</f>
        <v>170</v>
      </c>
      <c r="AG61" s="24" t="str">
        <f>V61</f>
        <v>Chronic</v>
      </c>
      <c r="AH61" s="14">
        <f>VLOOKUP(AG61,Tables!$C$25:$D$26,2,FALSE)</f>
        <v>1</v>
      </c>
      <c r="AI61" s="14">
        <f>AF61/AH61</f>
        <v>170</v>
      </c>
      <c r="AJ61" s="142" t="s">
        <v>542</v>
      </c>
      <c r="AK61" s="64"/>
      <c r="AL61" s="87" t="str">
        <f>G61</f>
        <v>Anabaena flos-aquae</v>
      </c>
      <c r="AM61" s="14" t="str">
        <f>S61</f>
        <v>NOEL</v>
      </c>
      <c r="AN61" s="24" t="str">
        <f>V61</f>
        <v>Chronic</v>
      </c>
      <c r="AP61" s="14">
        <f>VLOOKUP(SUM(AE61,AH61),Tables!J$5:K$11,2,FALSE)</f>
        <v>1</v>
      </c>
      <c r="AQ61" s="89" t="str">
        <f>IF(AP61=MIN($AP$61),"YES!!!","Reject")</f>
        <v>YES!!!</v>
      </c>
      <c r="AR61" s="109" t="s">
        <v>503</v>
      </c>
      <c r="AS61" s="155"/>
      <c r="AT61" s="91" t="str">
        <f>R61</f>
        <v>Biomass Yield, Growth Rate, AUC</v>
      </c>
      <c r="AU61" s="14" t="s">
        <v>481</v>
      </c>
      <c r="AV61" s="14" t="str">
        <f>CONCATENATE(T61," ",U61)</f>
        <v>5 Days</v>
      </c>
      <c r="AW61" s="86" t="s">
        <v>482</v>
      </c>
      <c r="AY61" s="14">
        <f>AI61</f>
        <v>170</v>
      </c>
      <c r="AZ61" s="14">
        <f>GEOMEAN(AY61)</f>
        <v>170</v>
      </c>
      <c r="BA61" s="14">
        <f>MIN(AZ61)</f>
        <v>170</v>
      </c>
      <c r="BB61" s="14">
        <f>MIN(BA61)</f>
        <v>170</v>
      </c>
      <c r="BC61" s="142" t="s">
        <v>542</v>
      </c>
      <c r="BD61" s="142" t="s">
        <v>542</v>
      </c>
      <c r="BF61" s="18" t="str">
        <f>F61</f>
        <v>ASTM Type I water</v>
      </c>
      <c r="BG61" s="67" t="str">
        <f>J61</f>
        <v>Cyanobacteria</v>
      </c>
      <c r="BH61" s="67" t="str">
        <f>AL61</f>
        <v>Anabaena flos-aquae</v>
      </c>
      <c r="BI61" s="67" t="str">
        <f>H61</f>
        <v>Cyanobacteria</v>
      </c>
      <c r="BJ61" s="67" t="str">
        <f>I61</f>
        <v>Cyanophyceae</v>
      </c>
      <c r="BK61" s="67" t="str">
        <f>L61</f>
        <v>NCoI</v>
      </c>
      <c r="BL61" s="67">
        <f>AP61</f>
        <v>1</v>
      </c>
      <c r="BM61" s="67">
        <f>BB61</f>
        <v>170</v>
      </c>
      <c r="BN61" s="142" t="s">
        <v>542</v>
      </c>
      <c r="BO61" s="156"/>
      <c r="BP61" s="100"/>
      <c r="BQ61" s="18" t="s">
        <v>141</v>
      </c>
      <c r="BR61" s="67" t="s">
        <v>89</v>
      </c>
      <c r="BS61" s="95" t="s">
        <v>149</v>
      </c>
      <c r="BT61" s="67" t="s">
        <v>75</v>
      </c>
      <c r="BU61" s="67" t="s">
        <v>140</v>
      </c>
      <c r="BV61" s="67" t="s">
        <v>501</v>
      </c>
      <c r="BW61" s="67">
        <v>4</v>
      </c>
      <c r="BX61" s="67">
        <v>4.2999999999999997E-2</v>
      </c>
      <c r="BY61" s="18" t="s">
        <v>520</v>
      </c>
      <c r="CL61" s="67"/>
      <c r="CM61" s="67"/>
      <c r="CN61" s="67"/>
    </row>
    <row r="62" spans="1:92" ht="16.5" thickTop="1" thickBot="1">
      <c r="A62" s="64"/>
      <c r="B62" s="65"/>
      <c r="C62" s="66"/>
      <c r="D62" s="79"/>
      <c r="E62" s="138"/>
      <c r="F62" s="64"/>
      <c r="G62" s="106"/>
      <c r="H62" s="66"/>
      <c r="I62" s="66"/>
      <c r="J62" s="66"/>
      <c r="K62" s="66"/>
      <c r="L62" s="66"/>
      <c r="M62" s="66"/>
      <c r="N62" s="66"/>
      <c r="O62" s="66"/>
      <c r="P62" s="64"/>
      <c r="Q62" s="66"/>
      <c r="R62" s="170"/>
      <c r="S62" s="66"/>
      <c r="T62" s="66"/>
      <c r="U62" s="69"/>
      <c r="V62" s="71"/>
      <c r="W62" s="69"/>
      <c r="X62" s="69"/>
      <c r="Y62" s="66"/>
      <c r="Z62" s="66"/>
      <c r="AA62" s="69"/>
      <c r="AB62" s="66"/>
      <c r="AC62" s="66"/>
      <c r="AD62" s="66"/>
      <c r="AE62" s="69"/>
      <c r="AF62" s="69"/>
      <c r="AG62" s="66"/>
      <c r="AH62" s="66"/>
      <c r="AI62" s="66"/>
      <c r="AJ62" s="66"/>
      <c r="AK62" s="64"/>
      <c r="AL62" s="64"/>
      <c r="AM62" s="64"/>
      <c r="AN62" s="20"/>
      <c r="AO62" s="20"/>
      <c r="AP62" s="20"/>
      <c r="AQ62" s="20"/>
      <c r="AR62" s="94"/>
      <c r="AS62" s="103"/>
      <c r="AT62" s="165"/>
      <c r="AU62" s="20"/>
      <c r="AV62" s="20"/>
      <c r="AW62" s="20"/>
      <c r="AX62" s="20"/>
      <c r="AY62" s="69"/>
      <c r="AZ62" s="69"/>
      <c r="BA62" s="69"/>
      <c r="BB62" s="69"/>
      <c r="BC62" s="66"/>
      <c r="BD62" s="66"/>
      <c r="BF62" s="20"/>
      <c r="BG62" s="69"/>
      <c r="BH62" s="69"/>
      <c r="BI62" s="69"/>
      <c r="BJ62" s="69"/>
      <c r="BK62" s="69"/>
      <c r="BL62" s="69"/>
      <c r="BM62" s="94"/>
      <c r="BN62" s="154"/>
      <c r="BO62" s="155"/>
      <c r="BP62" s="100"/>
      <c r="BQ62" s="18" t="s">
        <v>219</v>
      </c>
      <c r="BR62" s="67" t="s">
        <v>89</v>
      </c>
      <c r="BS62" s="95" t="s">
        <v>208</v>
      </c>
      <c r="BT62" s="67" t="s">
        <v>75</v>
      </c>
      <c r="BU62" s="67" t="s">
        <v>140</v>
      </c>
      <c r="BV62" s="67" t="s">
        <v>501</v>
      </c>
      <c r="BW62" s="67">
        <v>4</v>
      </c>
      <c r="BX62" s="67">
        <v>64.632627499999998</v>
      </c>
      <c r="BY62" s="18" t="s">
        <v>520</v>
      </c>
      <c r="CL62" s="67"/>
      <c r="CM62" s="67"/>
      <c r="CN62" s="67"/>
    </row>
    <row r="63" spans="1:92" ht="16.5" thickTop="1" thickBot="1">
      <c r="A63" s="59"/>
      <c r="B63" s="43" t="s">
        <v>90</v>
      </c>
      <c r="C63" s="83" t="s">
        <v>142</v>
      </c>
      <c r="D63" s="93" t="s">
        <v>148</v>
      </c>
      <c r="E63" s="137" t="s">
        <v>522</v>
      </c>
      <c r="F63" s="16" t="s">
        <v>141</v>
      </c>
      <c r="G63" s="105" t="s">
        <v>149</v>
      </c>
      <c r="H63" s="14" t="s">
        <v>75</v>
      </c>
      <c r="I63" s="14" t="s">
        <v>140</v>
      </c>
      <c r="J63" s="14" t="s">
        <v>89</v>
      </c>
      <c r="K63" s="14" t="s">
        <v>327</v>
      </c>
      <c r="L63" s="14" t="s">
        <v>501</v>
      </c>
      <c r="M63" s="142" t="s">
        <v>542</v>
      </c>
      <c r="N63" s="142" t="s">
        <v>542</v>
      </c>
      <c r="O63" s="14" t="s">
        <v>139</v>
      </c>
      <c r="P63" s="23" t="s">
        <v>354</v>
      </c>
      <c r="Q63" s="70" t="s">
        <v>354</v>
      </c>
      <c r="R63" s="169" t="s">
        <v>354</v>
      </c>
      <c r="S63" s="14" t="s">
        <v>18</v>
      </c>
      <c r="T63" s="14">
        <v>48</v>
      </c>
      <c r="U63" s="67" t="s">
        <v>426</v>
      </c>
      <c r="V63" s="24" t="s">
        <v>40</v>
      </c>
      <c r="W63" s="109" t="s">
        <v>503</v>
      </c>
      <c r="X63" s="109" t="s">
        <v>508</v>
      </c>
      <c r="Y63" s="14">
        <v>4.2999999999999999E-4</v>
      </c>
      <c r="Z63" s="14" t="s">
        <v>76</v>
      </c>
      <c r="AA63" s="67">
        <f>VLOOKUP(Z63,Tables!$M$5:$O$9,3,FALSE)</f>
        <v>1000</v>
      </c>
      <c r="AB63" s="14">
        <f>Y63*AA63</f>
        <v>0.43</v>
      </c>
      <c r="AC63" s="142" t="s">
        <v>542</v>
      </c>
      <c r="AD63" s="14" t="str">
        <f>S63</f>
        <v>LC50</v>
      </c>
      <c r="AE63" s="67">
        <f>VLOOKUP(AD63,Tables!C$5:D$22,2,FALSE)</f>
        <v>5</v>
      </c>
      <c r="AF63" s="67">
        <f>AB63/AE63</f>
        <v>8.5999999999999993E-2</v>
      </c>
      <c r="AG63" s="24" t="str">
        <f>V63</f>
        <v>Acute</v>
      </c>
      <c r="AH63" s="14">
        <f>VLOOKUP(AG63,Tables!$C$25:$D$26,2,FALSE)</f>
        <v>2</v>
      </c>
      <c r="AI63" s="14">
        <f>AF63/AH63</f>
        <v>4.2999999999999997E-2</v>
      </c>
      <c r="AJ63" s="142" t="s">
        <v>542</v>
      </c>
      <c r="AK63" s="64"/>
      <c r="AL63" s="87" t="str">
        <f>G63</f>
        <v>AnopheIes quadrimaculatus</v>
      </c>
      <c r="AM63" s="14" t="str">
        <f>S63</f>
        <v>LC50</v>
      </c>
      <c r="AN63" s="68" t="str">
        <f>V63</f>
        <v>Acute</v>
      </c>
      <c r="AP63" s="14">
        <f>VLOOKUP(SUM(AE63,AH63),Tables!J$5:K$11,2,FALSE)</f>
        <v>4</v>
      </c>
      <c r="AQ63" s="89" t="str">
        <f>IF(AP63=MIN($AP$63),"YES!!!","Reject")</f>
        <v>YES!!!</v>
      </c>
      <c r="AR63" s="109" t="s">
        <v>503</v>
      </c>
      <c r="AS63" s="155"/>
      <c r="AT63" s="91" t="str">
        <f>R63</f>
        <v xml:space="preserve">Mortality </v>
      </c>
      <c r="AU63" s="14" t="s">
        <v>481</v>
      </c>
      <c r="AV63" s="14" t="str">
        <f>CONCATENATE(T63," ",U63)</f>
        <v>48 Hour</v>
      </c>
      <c r="AW63" s="86" t="s">
        <v>482</v>
      </c>
      <c r="AY63" s="67">
        <f>AI63</f>
        <v>4.2999999999999997E-2</v>
      </c>
      <c r="AZ63" s="67">
        <f>GEOMEAN(AY63)</f>
        <v>4.2999999999999997E-2</v>
      </c>
      <c r="BA63" s="67">
        <f>MIN(AZ63)</f>
        <v>4.2999999999999997E-2</v>
      </c>
      <c r="BB63" s="67">
        <f>MIN(BA63)</f>
        <v>4.2999999999999997E-2</v>
      </c>
      <c r="BC63" s="142" t="s">
        <v>542</v>
      </c>
      <c r="BD63" s="142" t="s">
        <v>542</v>
      </c>
      <c r="BF63" s="18" t="str">
        <f>F63</f>
        <v>Tap water</v>
      </c>
      <c r="BG63" s="67" t="str">
        <f>J63</f>
        <v>Macroinvertebrate</v>
      </c>
      <c r="BH63" s="67" t="str">
        <f>AL63</f>
        <v>AnopheIes quadrimaculatus</v>
      </c>
      <c r="BI63" s="67" t="str">
        <f>H63</f>
        <v>Arthropoda</v>
      </c>
      <c r="BJ63" s="67" t="str">
        <f>I63</f>
        <v>Insecta</v>
      </c>
      <c r="BK63" s="67" t="str">
        <f>L63</f>
        <v>Insect</v>
      </c>
      <c r="BL63" s="67">
        <f>AP63</f>
        <v>4</v>
      </c>
      <c r="BM63" s="67">
        <f>BB63</f>
        <v>4.2999999999999997E-2</v>
      </c>
      <c r="BN63" s="142" t="s">
        <v>542</v>
      </c>
      <c r="BO63" s="156"/>
      <c r="BP63" s="100"/>
      <c r="BQ63" s="18" t="s">
        <v>219</v>
      </c>
      <c r="BR63" s="67" t="s">
        <v>89</v>
      </c>
      <c r="BS63" s="95" t="s">
        <v>526</v>
      </c>
      <c r="BT63" s="67" t="s">
        <v>75</v>
      </c>
      <c r="BU63" s="67" t="s">
        <v>140</v>
      </c>
      <c r="BV63" s="67" t="s">
        <v>501</v>
      </c>
      <c r="BW63" s="67">
        <v>4</v>
      </c>
      <c r="BX63" s="67">
        <v>1.5299999999999999E-2</v>
      </c>
      <c r="BY63" s="18" t="s">
        <v>520</v>
      </c>
      <c r="CL63" s="67"/>
      <c r="CM63" s="67"/>
      <c r="CN63" s="67"/>
    </row>
    <row r="64" spans="1:92" ht="16.5" thickTop="1" thickBot="1">
      <c r="A64" s="64"/>
      <c r="B64" s="65"/>
      <c r="C64" s="66"/>
      <c r="D64" s="79"/>
      <c r="E64" s="138"/>
      <c r="F64" s="64"/>
      <c r="G64" s="106"/>
      <c r="H64" s="66"/>
      <c r="I64" s="66"/>
      <c r="J64" s="66"/>
      <c r="K64" s="66"/>
      <c r="L64" s="66"/>
      <c r="M64" s="66"/>
      <c r="N64" s="66"/>
      <c r="O64" s="66"/>
      <c r="P64" s="64"/>
      <c r="Q64" s="66"/>
      <c r="R64" s="170"/>
      <c r="S64" s="66"/>
      <c r="T64" s="66"/>
      <c r="U64" s="69"/>
      <c r="V64" s="71"/>
      <c r="W64" s="69"/>
      <c r="X64" s="69"/>
      <c r="Y64" s="66"/>
      <c r="Z64" s="66"/>
      <c r="AA64" s="69"/>
      <c r="AB64" s="66"/>
      <c r="AC64" s="66"/>
      <c r="AD64" s="66"/>
      <c r="AE64" s="69"/>
      <c r="AF64" s="69"/>
      <c r="AG64" s="66"/>
      <c r="AH64" s="66"/>
      <c r="AI64" s="66"/>
      <c r="AJ64" s="66"/>
      <c r="AK64" s="64"/>
      <c r="AL64" s="64"/>
      <c r="AM64" s="64"/>
      <c r="AN64" s="20"/>
      <c r="AO64" s="20"/>
      <c r="AP64" s="20"/>
      <c r="AQ64" s="20"/>
      <c r="AR64" s="94"/>
      <c r="AS64" s="103"/>
      <c r="AT64" s="165"/>
      <c r="AU64" s="20"/>
      <c r="AV64" s="20"/>
      <c r="AW64" s="20"/>
      <c r="AX64" s="20"/>
      <c r="AY64" s="69"/>
      <c r="AZ64" s="69"/>
      <c r="BA64" s="69"/>
      <c r="BB64" s="69"/>
      <c r="BC64" s="66"/>
      <c r="BD64" s="66"/>
      <c r="BF64" s="20"/>
      <c r="BG64" s="69"/>
      <c r="BH64" s="69"/>
      <c r="BI64" s="69"/>
      <c r="BJ64" s="69"/>
      <c r="BK64" s="69"/>
      <c r="BL64" s="69"/>
      <c r="BM64" s="94"/>
      <c r="BN64" s="154"/>
      <c r="BO64" s="155"/>
      <c r="BP64" s="100"/>
      <c r="BQ64" s="18" t="s">
        <v>219</v>
      </c>
      <c r="BR64" s="67" t="s">
        <v>89</v>
      </c>
      <c r="BS64" s="95" t="s">
        <v>210</v>
      </c>
      <c r="BT64" s="67" t="s">
        <v>75</v>
      </c>
      <c r="BU64" s="67" t="s">
        <v>140</v>
      </c>
      <c r="BV64" s="67" t="s">
        <v>501</v>
      </c>
      <c r="BW64" s="67">
        <v>4</v>
      </c>
      <c r="BX64" s="67">
        <v>0.24480399999999994</v>
      </c>
      <c r="BY64" s="18" t="s">
        <v>520</v>
      </c>
      <c r="CL64" s="67"/>
      <c r="CM64" s="67"/>
      <c r="CN64" s="67"/>
    </row>
    <row r="65" spans="1:92" ht="16.5" thickTop="1" thickBot="1">
      <c r="A65" s="175" t="s">
        <v>574</v>
      </c>
      <c r="B65" s="43" t="s">
        <v>90</v>
      </c>
      <c r="C65" s="83" t="s">
        <v>279</v>
      </c>
      <c r="D65" s="93" t="s">
        <v>283</v>
      </c>
      <c r="E65" s="137" t="s">
        <v>522</v>
      </c>
      <c r="F65" s="16" t="s">
        <v>217</v>
      </c>
      <c r="G65" s="105" t="s">
        <v>130</v>
      </c>
      <c r="H65" s="14" t="s">
        <v>75</v>
      </c>
      <c r="I65" s="14" t="s">
        <v>95</v>
      </c>
      <c r="J65" s="14" t="s">
        <v>114</v>
      </c>
      <c r="K65" s="14" t="s">
        <v>327</v>
      </c>
      <c r="L65" s="14" t="s">
        <v>500</v>
      </c>
      <c r="M65" s="142" t="s">
        <v>542</v>
      </c>
      <c r="N65" s="142" t="s">
        <v>542</v>
      </c>
      <c r="O65" s="14" t="s">
        <v>278</v>
      </c>
      <c r="P65" s="23" t="s">
        <v>354</v>
      </c>
      <c r="Q65" s="70" t="s">
        <v>354</v>
      </c>
      <c r="R65" s="169" t="s">
        <v>354</v>
      </c>
      <c r="S65" s="14" t="s">
        <v>20</v>
      </c>
      <c r="T65" s="14">
        <v>8</v>
      </c>
      <c r="U65" s="67" t="s">
        <v>427</v>
      </c>
      <c r="V65" s="24" t="s">
        <v>14</v>
      </c>
      <c r="W65" s="140" t="s">
        <v>511</v>
      </c>
      <c r="X65" s="83" t="s">
        <v>508</v>
      </c>
      <c r="Y65" s="14">
        <v>120</v>
      </c>
      <c r="Z65" s="14" t="s">
        <v>53</v>
      </c>
      <c r="AA65" s="67">
        <f>VLOOKUP(Z65,Tables!$M$5:$O$9,3,FALSE)</f>
        <v>1</v>
      </c>
      <c r="AB65" s="14">
        <f t="shared" ref="AB65:AB76" si="38">Y65*AA65</f>
        <v>120</v>
      </c>
      <c r="AC65" s="142" t="s">
        <v>542</v>
      </c>
      <c r="AD65" s="14" t="str">
        <f t="shared" ref="AD65:AD98" si="39">S65</f>
        <v>LOEC</v>
      </c>
      <c r="AE65" s="67">
        <f>VLOOKUP(AD65,Tables!C$5:D$22,2,FALSE)</f>
        <v>2.5</v>
      </c>
      <c r="AF65" s="67">
        <f t="shared" ref="AF65:AF76" si="40">AB65/AE65</f>
        <v>48</v>
      </c>
      <c r="AG65" s="24" t="str">
        <f t="shared" ref="AG65:AG98" si="41">V65</f>
        <v>Chronic</v>
      </c>
      <c r="AH65" s="14">
        <f>VLOOKUP(AG65,Tables!$C$25:$D$26,2,FALSE)</f>
        <v>1</v>
      </c>
      <c r="AI65" s="14">
        <f t="shared" ref="AI65:AI76" si="42">AF65/AH65</f>
        <v>48</v>
      </c>
      <c r="AJ65" s="142" t="s">
        <v>542</v>
      </c>
      <c r="AK65" s="64"/>
      <c r="AL65" s="87" t="str">
        <f t="shared" ref="AL65:AL98" si="43">G65</f>
        <v>Ceriodaphnia dubia</v>
      </c>
      <c r="AM65" s="14" t="str">
        <f t="shared" ref="AM65:AM98" si="44">S65</f>
        <v>LOEC</v>
      </c>
      <c r="AN65" s="68" t="str">
        <f t="shared" ref="AN65:AN98" si="45">V65</f>
        <v>Chronic</v>
      </c>
      <c r="AP65" s="14">
        <f>VLOOKUP(SUM(AE65,AH65),Tables!J$5:K$11,2,FALSE)</f>
        <v>2</v>
      </c>
      <c r="AQ65" s="89" t="str">
        <f>IF(AP65=MIN($AP$65:$AP$98),"YES!!!","Reject")</f>
        <v>Reject</v>
      </c>
      <c r="AR65" s="109" t="s">
        <v>503</v>
      </c>
      <c r="AS65" s="155"/>
      <c r="AT65" s="91"/>
      <c r="AU65" s="14"/>
      <c r="AV65" s="14"/>
      <c r="AW65" s="86"/>
      <c r="AY65" s="14"/>
      <c r="BC65" s="142" t="s">
        <v>542</v>
      </c>
      <c r="BD65" s="142" t="s">
        <v>542</v>
      </c>
      <c r="BN65" s="142" t="s">
        <v>542</v>
      </c>
      <c r="BO65" s="155"/>
      <c r="BP65" s="100"/>
      <c r="BQ65" s="18" t="s">
        <v>141</v>
      </c>
      <c r="BR65" s="67" t="s">
        <v>89</v>
      </c>
      <c r="BS65" s="95" t="s">
        <v>159</v>
      </c>
      <c r="BT65" s="67" t="s">
        <v>75</v>
      </c>
      <c r="BU65" s="67" t="s">
        <v>140</v>
      </c>
      <c r="BV65" s="67" t="s">
        <v>501</v>
      </c>
      <c r="BW65" s="67">
        <v>4</v>
      </c>
      <c r="BX65" s="67">
        <v>4.2000000000000003E-2</v>
      </c>
      <c r="BY65" s="18" t="s">
        <v>520</v>
      </c>
      <c r="CL65" s="103"/>
      <c r="CM65" s="103"/>
      <c r="CN65" s="103"/>
    </row>
    <row r="66" spans="1:92" ht="16.5" thickTop="1" thickBot="1">
      <c r="A66" s="176"/>
      <c r="B66" s="43" t="s">
        <v>90</v>
      </c>
      <c r="C66" s="83" t="s">
        <v>279</v>
      </c>
      <c r="D66" s="93" t="s">
        <v>393</v>
      </c>
      <c r="E66" s="137" t="s">
        <v>522</v>
      </c>
      <c r="F66" s="16" t="s">
        <v>217</v>
      </c>
      <c r="G66" s="105" t="s">
        <v>130</v>
      </c>
      <c r="H66" s="14" t="s">
        <v>75</v>
      </c>
      <c r="I66" s="14" t="s">
        <v>95</v>
      </c>
      <c r="J66" s="14" t="s">
        <v>114</v>
      </c>
      <c r="K66" s="14" t="s">
        <v>327</v>
      </c>
      <c r="L66" s="14" t="s">
        <v>500</v>
      </c>
      <c r="M66" s="142" t="s">
        <v>542</v>
      </c>
      <c r="N66" s="142" t="s">
        <v>542</v>
      </c>
      <c r="O66" s="14" t="s">
        <v>278</v>
      </c>
      <c r="P66" s="23" t="s">
        <v>354</v>
      </c>
      <c r="Q66" s="70" t="s">
        <v>354</v>
      </c>
      <c r="R66" s="169" t="s">
        <v>354</v>
      </c>
      <c r="S66" s="14" t="s">
        <v>19</v>
      </c>
      <c r="T66" s="14">
        <v>8</v>
      </c>
      <c r="U66" s="67" t="s">
        <v>427</v>
      </c>
      <c r="V66" s="24" t="s">
        <v>14</v>
      </c>
      <c r="W66" s="140" t="s">
        <v>511</v>
      </c>
      <c r="X66" s="83" t="s">
        <v>508</v>
      </c>
      <c r="Y66" s="14">
        <v>60</v>
      </c>
      <c r="Z66" s="14" t="s">
        <v>53</v>
      </c>
      <c r="AA66" s="67">
        <f>VLOOKUP(Z66,Tables!$M$5:$O$9,3,FALSE)</f>
        <v>1</v>
      </c>
      <c r="AB66" s="14">
        <f t="shared" si="38"/>
        <v>60</v>
      </c>
      <c r="AC66" s="142" t="s">
        <v>542</v>
      </c>
      <c r="AD66" s="14" t="str">
        <f t="shared" si="39"/>
        <v>NOEC</v>
      </c>
      <c r="AE66" s="67">
        <f>VLOOKUP(AD66,Tables!C$5:D$22,2,FALSE)</f>
        <v>1</v>
      </c>
      <c r="AF66" s="67">
        <f t="shared" si="40"/>
        <v>60</v>
      </c>
      <c r="AG66" s="24" t="str">
        <f t="shared" si="41"/>
        <v>Chronic</v>
      </c>
      <c r="AH66" s="14">
        <f>VLOOKUP(AG66,Tables!$C$25:$D$26,2,FALSE)</f>
        <v>1</v>
      </c>
      <c r="AI66" s="14">
        <f t="shared" si="42"/>
        <v>60</v>
      </c>
      <c r="AJ66" s="142" t="s">
        <v>542</v>
      </c>
      <c r="AK66" s="64"/>
      <c r="AL66" s="87" t="str">
        <f t="shared" si="43"/>
        <v>Ceriodaphnia dubia</v>
      </c>
      <c r="AM66" s="14" t="str">
        <f t="shared" si="44"/>
        <v>NOEC</v>
      </c>
      <c r="AN66" s="68" t="str">
        <f t="shared" si="45"/>
        <v>Chronic</v>
      </c>
      <c r="AP66" s="14">
        <f>VLOOKUP(SUM(AE66,AH66),Tables!J$5:K$11,2,FALSE)</f>
        <v>1</v>
      </c>
      <c r="AQ66" s="89" t="str">
        <f t="shared" ref="AQ66:AQ98" si="46">IF(AP66=MIN($AP$65:$AP$98),"YES!!!","Reject")</f>
        <v>YES!!!</v>
      </c>
      <c r="AR66" s="109" t="s">
        <v>503</v>
      </c>
      <c r="AS66" s="155"/>
      <c r="AT66" s="91" t="str">
        <f>R66</f>
        <v xml:space="preserve">Mortality </v>
      </c>
      <c r="AU66" s="14" t="s">
        <v>481</v>
      </c>
      <c r="AV66" s="14" t="str">
        <f>CONCATENATE(T66," ",U66)</f>
        <v>8 Days</v>
      </c>
      <c r="AW66" s="80" t="s">
        <v>482</v>
      </c>
      <c r="AY66" s="67">
        <f>AI66</f>
        <v>60</v>
      </c>
      <c r="AZ66" s="67">
        <f>GEOMEAN(AY66)</f>
        <v>60</v>
      </c>
      <c r="BA66" s="67">
        <f>MIN(AZ66)</f>
        <v>60</v>
      </c>
      <c r="BC66" s="142" t="s">
        <v>542</v>
      </c>
      <c r="BD66" s="142" t="s">
        <v>542</v>
      </c>
      <c r="BN66" s="142" t="s">
        <v>542</v>
      </c>
      <c r="BO66" s="155"/>
      <c r="BP66" s="100"/>
      <c r="BQ66" s="18" t="s">
        <v>141</v>
      </c>
      <c r="BR66" s="67" t="s">
        <v>89</v>
      </c>
      <c r="BS66" s="95" t="s">
        <v>151</v>
      </c>
      <c r="BT66" s="67" t="s">
        <v>75</v>
      </c>
      <c r="BU66" s="67" t="s">
        <v>140</v>
      </c>
      <c r="BV66" s="67" t="s">
        <v>501</v>
      </c>
      <c r="BW66" s="67">
        <v>4</v>
      </c>
      <c r="BX66" s="67">
        <v>8.6999999999999994E-2</v>
      </c>
      <c r="BY66" s="18" t="s">
        <v>520</v>
      </c>
      <c r="CL66" s="67"/>
      <c r="CM66" s="67"/>
      <c r="CN66" s="67"/>
    </row>
    <row r="67" spans="1:92" ht="16.5" thickTop="1" thickBot="1">
      <c r="A67" s="176"/>
      <c r="B67" s="42" t="s">
        <v>90</v>
      </c>
      <c r="C67" s="83" t="s">
        <v>279</v>
      </c>
      <c r="D67" s="93" t="s">
        <v>284</v>
      </c>
      <c r="E67" s="137" t="s">
        <v>522</v>
      </c>
      <c r="F67" s="16" t="s">
        <v>217</v>
      </c>
      <c r="G67" s="105" t="s">
        <v>130</v>
      </c>
      <c r="H67" s="14" t="s">
        <v>75</v>
      </c>
      <c r="I67" s="14" t="s">
        <v>95</v>
      </c>
      <c r="J67" s="14" t="s">
        <v>114</v>
      </c>
      <c r="K67" s="14" t="s">
        <v>327</v>
      </c>
      <c r="L67" s="14" t="s">
        <v>500</v>
      </c>
      <c r="M67" s="142" t="s">
        <v>542</v>
      </c>
      <c r="N67" s="142" t="s">
        <v>542</v>
      </c>
      <c r="O67" s="14" t="s">
        <v>285</v>
      </c>
      <c r="P67" s="23" t="s">
        <v>354</v>
      </c>
      <c r="Q67" s="70" t="s">
        <v>354</v>
      </c>
      <c r="R67" s="169" t="s">
        <v>354</v>
      </c>
      <c r="S67" s="14" t="s">
        <v>18</v>
      </c>
      <c r="T67" s="14">
        <v>24</v>
      </c>
      <c r="U67" s="67" t="s">
        <v>426</v>
      </c>
      <c r="V67" s="24" t="s">
        <v>40</v>
      </c>
      <c r="W67" s="109" t="s">
        <v>503</v>
      </c>
      <c r="X67" s="109" t="s">
        <v>508</v>
      </c>
      <c r="Y67" s="14">
        <v>33.299999999999997</v>
      </c>
      <c r="Z67" s="14" t="s">
        <v>53</v>
      </c>
      <c r="AA67" s="67">
        <f>VLOOKUP(Z67,Tables!$M$5:$O$9,3,FALSE)</f>
        <v>1</v>
      </c>
      <c r="AB67" s="14">
        <f t="shared" si="38"/>
        <v>33.299999999999997</v>
      </c>
      <c r="AC67" s="142" t="s">
        <v>542</v>
      </c>
      <c r="AD67" s="14" t="str">
        <f t="shared" si="39"/>
        <v>LC50</v>
      </c>
      <c r="AE67" s="67">
        <f>VLOOKUP(AD67,Tables!C$5:D$22,2,FALSE)</f>
        <v>5</v>
      </c>
      <c r="AF67" s="67">
        <f t="shared" si="40"/>
        <v>6.6599999999999993</v>
      </c>
      <c r="AG67" s="24" t="str">
        <f t="shared" si="41"/>
        <v>Acute</v>
      </c>
      <c r="AH67" s="14">
        <f>VLOOKUP(AG67,Tables!$C$25:$D$26,2,FALSE)</f>
        <v>2</v>
      </c>
      <c r="AI67" s="14">
        <f t="shared" si="42"/>
        <v>3.3299999999999996</v>
      </c>
      <c r="AJ67" s="142" t="s">
        <v>542</v>
      </c>
      <c r="AK67" s="64"/>
      <c r="AL67" s="87" t="str">
        <f t="shared" si="43"/>
        <v>Ceriodaphnia dubia</v>
      </c>
      <c r="AM67" s="14" t="str">
        <f t="shared" si="44"/>
        <v>LC50</v>
      </c>
      <c r="AN67" s="68" t="str">
        <f t="shared" si="45"/>
        <v>Acute</v>
      </c>
      <c r="AP67" s="14">
        <f>VLOOKUP(SUM(AE67,AH67),Tables!J$5:K$11,2,FALSE)</f>
        <v>4</v>
      </c>
      <c r="AQ67" s="89" t="str">
        <f t="shared" si="46"/>
        <v>Reject</v>
      </c>
      <c r="AR67" s="109" t="s">
        <v>503</v>
      </c>
      <c r="AS67" s="155"/>
      <c r="AT67" s="91"/>
      <c r="AU67" s="14"/>
      <c r="AV67" s="14"/>
      <c r="AW67" s="86"/>
      <c r="BC67" s="142" t="s">
        <v>542</v>
      </c>
      <c r="BD67" s="142" t="s">
        <v>542</v>
      </c>
      <c r="BN67" s="142" t="s">
        <v>542</v>
      </c>
      <c r="BO67" s="155"/>
      <c r="BP67" s="100"/>
      <c r="BQ67" s="18" t="s">
        <v>141</v>
      </c>
      <c r="BR67" s="67" t="s">
        <v>89</v>
      </c>
      <c r="BS67" s="95" t="s">
        <v>154</v>
      </c>
      <c r="BT67" s="67" t="s">
        <v>75</v>
      </c>
      <c r="BU67" s="67" t="s">
        <v>140</v>
      </c>
      <c r="BV67" s="67" t="s">
        <v>501</v>
      </c>
      <c r="BW67" s="67">
        <v>4</v>
      </c>
      <c r="BX67" s="67">
        <v>0.22736114378045078</v>
      </c>
      <c r="BY67" s="18" t="s">
        <v>520</v>
      </c>
      <c r="CL67" s="103"/>
      <c r="CM67" s="103"/>
      <c r="CN67" s="103"/>
    </row>
    <row r="68" spans="1:92" ht="16.5" thickTop="1" thickBot="1">
      <c r="A68" s="176"/>
      <c r="B68" s="43" t="s">
        <v>90</v>
      </c>
      <c r="C68" s="83" t="s">
        <v>218</v>
      </c>
      <c r="D68" s="93" t="s">
        <v>215</v>
      </c>
      <c r="E68" s="137" t="s">
        <v>522</v>
      </c>
      <c r="F68" s="16" t="s">
        <v>217</v>
      </c>
      <c r="G68" s="105" t="s">
        <v>130</v>
      </c>
      <c r="H68" s="14" t="s">
        <v>75</v>
      </c>
      <c r="I68" s="14" t="s">
        <v>95</v>
      </c>
      <c r="J68" s="14" t="s">
        <v>114</v>
      </c>
      <c r="K68" s="14" t="s">
        <v>327</v>
      </c>
      <c r="L68" s="14" t="s">
        <v>500</v>
      </c>
      <c r="M68" s="142" t="s">
        <v>542</v>
      </c>
      <c r="N68" s="142" t="s">
        <v>542</v>
      </c>
      <c r="O68" s="14" t="s">
        <v>216</v>
      </c>
      <c r="P68" s="23" t="s">
        <v>354</v>
      </c>
      <c r="Q68" s="70" t="s">
        <v>354</v>
      </c>
      <c r="R68" s="169" t="s">
        <v>354</v>
      </c>
      <c r="S68" s="14" t="s">
        <v>18</v>
      </c>
      <c r="T68" s="14">
        <v>48</v>
      </c>
      <c r="U68" s="67" t="s">
        <v>426</v>
      </c>
      <c r="V68" s="24" t="s">
        <v>40</v>
      </c>
      <c r="W68" s="109" t="s">
        <v>503</v>
      </c>
      <c r="X68" s="109" t="s">
        <v>508</v>
      </c>
      <c r="Y68" s="14">
        <v>17.7</v>
      </c>
      <c r="Z68" s="14" t="s">
        <v>53</v>
      </c>
      <c r="AA68" s="67">
        <f>VLOOKUP(Z68,Tables!$M$5:$O$9,3,FALSE)</f>
        <v>1</v>
      </c>
      <c r="AB68" s="14">
        <f t="shared" si="38"/>
        <v>17.7</v>
      </c>
      <c r="AC68" s="142" t="s">
        <v>542</v>
      </c>
      <c r="AD68" s="14" t="str">
        <f t="shared" si="39"/>
        <v>LC50</v>
      </c>
      <c r="AE68" s="67">
        <f>VLOOKUP(AD68,Tables!C$5:D$22,2,FALSE)</f>
        <v>5</v>
      </c>
      <c r="AF68" s="67">
        <f t="shared" si="40"/>
        <v>3.54</v>
      </c>
      <c r="AG68" s="24" t="str">
        <f t="shared" si="41"/>
        <v>Acute</v>
      </c>
      <c r="AH68" s="14">
        <f>VLOOKUP(AG68,Tables!$C$25:$D$26,2,FALSE)</f>
        <v>2</v>
      </c>
      <c r="AI68" s="14">
        <f t="shared" si="42"/>
        <v>1.77</v>
      </c>
      <c r="AJ68" s="142" t="s">
        <v>542</v>
      </c>
      <c r="AK68" s="64"/>
      <c r="AL68" s="87" t="str">
        <f t="shared" si="43"/>
        <v>Ceriodaphnia dubia</v>
      </c>
      <c r="AM68" s="14" t="str">
        <f t="shared" si="44"/>
        <v>LC50</v>
      </c>
      <c r="AN68" s="68" t="str">
        <f t="shared" si="45"/>
        <v>Acute</v>
      </c>
      <c r="AP68" s="14">
        <f>VLOOKUP(SUM(AE68,AH68),Tables!J$5:K$11,2,FALSE)</f>
        <v>4</v>
      </c>
      <c r="AQ68" s="89" t="str">
        <f t="shared" si="46"/>
        <v>Reject</v>
      </c>
      <c r="AR68" s="109" t="s">
        <v>503</v>
      </c>
      <c r="AS68" s="155"/>
      <c r="AT68" s="91"/>
      <c r="AU68" s="14"/>
      <c r="AV68" s="14"/>
      <c r="AW68" s="86"/>
      <c r="BC68" s="142" t="s">
        <v>542</v>
      </c>
      <c r="BD68" s="142" t="s">
        <v>542</v>
      </c>
      <c r="BN68" s="142" t="s">
        <v>542</v>
      </c>
      <c r="BO68" s="155"/>
      <c r="BP68" s="100"/>
      <c r="BQ68" s="18" t="s">
        <v>219</v>
      </c>
      <c r="BR68" s="67" t="s">
        <v>114</v>
      </c>
      <c r="BS68" s="95" t="s">
        <v>203</v>
      </c>
      <c r="BT68" s="67" t="s">
        <v>75</v>
      </c>
      <c r="BU68" s="67" t="s">
        <v>95</v>
      </c>
      <c r="BV68" s="67" t="s">
        <v>500</v>
      </c>
      <c r="BW68" s="67">
        <v>4</v>
      </c>
      <c r="BX68" s="67">
        <v>0.3453485</v>
      </c>
      <c r="BY68" s="18" t="s">
        <v>520</v>
      </c>
      <c r="CL68" s="67"/>
      <c r="CM68" s="67"/>
      <c r="CN68" s="67"/>
    </row>
    <row r="69" spans="1:92" ht="16.5" thickTop="1" thickBot="1">
      <c r="A69" s="176"/>
      <c r="B69" s="42" t="s">
        <v>90</v>
      </c>
      <c r="C69" s="83" t="s">
        <v>279</v>
      </c>
      <c r="D69" s="93" t="s">
        <v>286</v>
      </c>
      <c r="E69" s="137" t="s">
        <v>522</v>
      </c>
      <c r="F69" s="16" t="s">
        <v>217</v>
      </c>
      <c r="G69" s="105" t="s">
        <v>130</v>
      </c>
      <c r="H69" s="14" t="s">
        <v>75</v>
      </c>
      <c r="I69" s="14" t="s">
        <v>95</v>
      </c>
      <c r="J69" s="14" t="s">
        <v>114</v>
      </c>
      <c r="K69" s="14" t="s">
        <v>327</v>
      </c>
      <c r="L69" s="14" t="s">
        <v>500</v>
      </c>
      <c r="M69" s="142" t="s">
        <v>542</v>
      </c>
      <c r="N69" s="142" t="s">
        <v>542</v>
      </c>
      <c r="O69" s="14" t="s">
        <v>285</v>
      </c>
      <c r="P69" s="23" t="s">
        <v>354</v>
      </c>
      <c r="Q69" s="70" t="s">
        <v>354</v>
      </c>
      <c r="R69" s="169" t="s">
        <v>354</v>
      </c>
      <c r="S69" s="14" t="s">
        <v>18</v>
      </c>
      <c r="T69" s="14">
        <v>48</v>
      </c>
      <c r="U69" s="67" t="s">
        <v>426</v>
      </c>
      <c r="V69" s="24" t="s">
        <v>40</v>
      </c>
      <c r="W69" s="109" t="s">
        <v>503</v>
      </c>
      <c r="X69" s="109" t="s">
        <v>508</v>
      </c>
      <c r="Y69" s="14">
        <v>30.3</v>
      </c>
      <c r="Z69" s="14" t="s">
        <v>53</v>
      </c>
      <c r="AA69" s="67">
        <f>VLOOKUP(Z69,Tables!$M$5:$O$9,3,FALSE)</f>
        <v>1</v>
      </c>
      <c r="AB69" s="14">
        <f t="shared" si="38"/>
        <v>30.3</v>
      </c>
      <c r="AC69" s="142" t="s">
        <v>542</v>
      </c>
      <c r="AD69" s="14" t="str">
        <f t="shared" si="39"/>
        <v>LC50</v>
      </c>
      <c r="AE69" s="67">
        <f>VLOOKUP(AD69,Tables!C$5:D$22,2,FALSE)</f>
        <v>5</v>
      </c>
      <c r="AF69" s="67">
        <f t="shared" si="40"/>
        <v>6.0600000000000005</v>
      </c>
      <c r="AG69" s="24" t="str">
        <f t="shared" si="41"/>
        <v>Acute</v>
      </c>
      <c r="AH69" s="14">
        <f>VLOOKUP(AG69,Tables!$C$25:$D$26,2,FALSE)</f>
        <v>2</v>
      </c>
      <c r="AI69" s="14">
        <f t="shared" si="42"/>
        <v>3.0300000000000002</v>
      </c>
      <c r="AJ69" s="142" t="s">
        <v>542</v>
      </c>
      <c r="AK69" s="64"/>
      <c r="AL69" s="87" t="str">
        <f t="shared" si="43"/>
        <v>Ceriodaphnia dubia</v>
      </c>
      <c r="AM69" s="14" t="str">
        <f t="shared" si="44"/>
        <v>LC50</v>
      </c>
      <c r="AN69" s="68" t="str">
        <f t="shared" si="45"/>
        <v>Acute</v>
      </c>
      <c r="AP69" s="14">
        <f>VLOOKUP(SUM(AE69,AH69),Tables!J$5:K$11,2,FALSE)</f>
        <v>4</v>
      </c>
      <c r="AQ69" s="89" t="str">
        <f t="shared" si="46"/>
        <v>Reject</v>
      </c>
      <c r="AR69" s="109" t="s">
        <v>503</v>
      </c>
      <c r="AS69" s="155"/>
      <c r="AT69" s="91"/>
      <c r="AU69" s="14"/>
      <c r="AV69" s="14"/>
      <c r="AW69" s="86"/>
      <c r="BC69" s="142" t="s">
        <v>542</v>
      </c>
      <c r="BD69" s="142" t="s">
        <v>542</v>
      </c>
      <c r="BN69" s="142" t="s">
        <v>542</v>
      </c>
      <c r="BO69" s="155"/>
      <c r="BP69" s="100"/>
      <c r="BQ69" s="18" t="s">
        <v>141</v>
      </c>
      <c r="BR69" s="67" t="s">
        <v>89</v>
      </c>
      <c r="BS69" s="95" t="s">
        <v>161</v>
      </c>
      <c r="BT69" s="67" t="s">
        <v>75</v>
      </c>
      <c r="BU69" s="67" t="s">
        <v>140</v>
      </c>
      <c r="BV69" s="67" t="s">
        <v>501</v>
      </c>
      <c r="BW69" s="67">
        <v>4</v>
      </c>
      <c r="BX69" s="67">
        <v>4.2000000000000003E-2</v>
      </c>
      <c r="BY69" s="18" t="s">
        <v>520</v>
      </c>
      <c r="CL69" s="67"/>
      <c r="CM69" s="67"/>
      <c r="CN69" s="67"/>
    </row>
    <row r="70" spans="1:92" ht="16.5" thickTop="1" thickBot="1">
      <c r="A70" s="176"/>
      <c r="B70" s="43" t="s">
        <v>90</v>
      </c>
      <c r="C70" s="83" t="s">
        <v>250</v>
      </c>
      <c r="D70" s="93" t="s">
        <v>248</v>
      </c>
      <c r="E70" s="137" t="s">
        <v>522</v>
      </c>
      <c r="F70" s="16" t="s">
        <v>249</v>
      </c>
      <c r="G70" s="105" t="s">
        <v>130</v>
      </c>
      <c r="H70" s="14" t="s">
        <v>75</v>
      </c>
      <c r="I70" s="14" t="s">
        <v>95</v>
      </c>
      <c r="J70" s="14" t="s">
        <v>114</v>
      </c>
      <c r="K70" s="14" t="s">
        <v>327</v>
      </c>
      <c r="L70" s="14" t="s">
        <v>500</v>
      </c>
      <c r="M70" s="142" t="s">
        <v>542</v>
      </c>
      <c r="N70" s="142" t="s">
        <v>542</v>
      </c>
      <c r="O70" s="14" t="s">
        <v>109</v>
      </c>
      <c r="P70" s="23" t="s">
        <v>354</v>
      </c>
      <c r="Q70" s="70" t="s">
        <v>354</v>
      </c>
      <c r="R70" s="169" t="s">
        <v>354</v>
      </c>
      <c r="S70" s="14" t="s">
        <v>18</v>
      </c>
      <c r="T70" s="14">
        <v>96</v>
      </c>
      <c r="U70" s="67" t="s">
        <v>426</v>
      </c>
      <c r="V70" s="24" t="s">
        <v>40</v>
      </c>
      <c r="W70" s="109" t="s">
        <v>503</v>
      </c>
      <c r="X70" s="109" t="s">
        <v>508</v>
      </c>
      <c r="Y70" s="14">
        <v>143.43</v>
      </c>
      <c r="Z70" s="14" t="s">
        <v>53</v>
      </c>
      <c r="AA70" s="67">
        <f>VLOOKUP(Z70,Tables!$M$5:$O$9,3,FALSE)</f>
        <v>1</v>
      </c>
      <c r="AB70" s="14">
        <f t="shared" si="38"/>
        <v>143.43</v>
      </c>
      <c r="AC70" s="142" t="s">
        <v>542</v>
      </c>
      <c r="AD70" s="14" t="str">
        <f t="shared" si="39"/>
        <v>LC50</v>
      </c>
      <c r="AE70" s="67">
        <f>VLOOKUP(AD70,Tables!C$5:D$22,2,FALSE)</f>
        <v>5</v>
      </c>
      <c r="AF70" s="67">
        <f t="shared" si="40"/>
        <v>28.686</v>
      </c>
      <c r="AG70" s="24" t="str">
        <f t="shared" si="41"/>
        <v>Acute</v>
      </c>
      <c r="AH70" s="14">
        <f>VLOOKUP(AG70,Tables!$C$25:$D$26,2,FALSE)</f>
        <v>2</v>
      </c>
      <c r="AI70" s="14">
        <f t="shared" si="42"/>
        <v>14.343</v>
      </c>
      <c r="AJ70" s="142" t="s">
        <v>542</v>
      </c>
      <c r="AK70" s="64"/>
      <c r="AL70" s="87" t="str">
        <f t="shared" si="43"/>
        <v>Ceriodaphnia dubia</v>
      </c>
      <c r="AM70" s="14" t="str">
        <f t="shared" si="44"/>
        <v>LC50</v>
      </c>
      <c r="AN70" s="68" t="str">
        <f t="shared" si="45"/>
        <v>Acute</v>
      </c>
      <c r="AP70" s="14">
        <f>VLOOKUP(SUM(AE70,AH70),Tables!J$5:K$11,2,FALSE)</f>
        <v>4</v>
      </c>
      <c r="AQ70" s="89" t="str">
        <f t="shared" si="46"/>
        <v>Reject</v>
      </c>
      <c r="AR70" s="109" t="s">
        <v>503</v>
      </c>
      <c r="AS70" s="155"/>
      <c r="AT70" s="91"/>
      <c r="AU70" s="14"/>
      <c r="AV70" s="14"/>
      <c r="AW70" s="86"/>
      <c r="BC70" s="142" t="s">
        <v>542</v>
      </c>
      <c r="BD70" s="142" t="s">
        <v>542</v>
      </c>
      <c r="BN70" s="142" t="s">
        <v>542</v>
      </c>
      <c r="BO70" s="155"/>
      <c r="BP70" s="100"/>
      <c r="BQ70" s="101" t="s">
        <v>387</v>
      </c>
      <c r="BR70" s="114" t="s">
        <v>89</v>
      </c>
      <c r="BS70" s="95" t="s">
        <v>274</v>
      </c>
      <c r="BT70" s="114" t="s">
        <v>75</v>
      </c>
      <c r="BU70" s="114" t="s">
        <v>140</v>
      </c>
      <c r="BV70" s="114" t="s">
        <v>501</v>
      </c>
      <c r="BW70" s="114">
        <v>4</v>
      </c>
      <c r="BX70" s="67">
        <v>4.3999999999999997E-2</v>
      </c>
      <c r="BY70" s="18" t="s">
        <v>520</v>
      </c>
      <c r="CL70" s="67"/>
      <c r="CM70" s="67"/>
      <c r="CN70" s="67"/>
    </row>
    <row r="71" spans="1:92" ht="16.5" thickTop="1" thickBot="1">
      <c r="A71" s="176"/>
      <c r="B71" s="43" t="s">
        <v>90</v>
      </c>
      <c r="C71" s="83" t="s">
        <v>279</v>
      </c>
      <c r="D71" s="93" t="s">
        <v>277</v>
      </c>
      <c r="E71" s="137" t="s">
        <v>522</v>
      </c>
      <c r="F71" s="16" t="s">
        <v>217</v>
      </c>
      <c r="G71" s="105" t="s">
        <v>130</v>
      </c>
      <c r="H71" s="14" t="s">
        <v>75</v>
      </c>
      <c r="I71" s="14" t="s">
        <v>95</v>
      </c>
      <c r="J71" s="14" t="s">
        <v>114</v>
      </c>
      <c r="K71" s="14" t="s">
        <v>327</v>
      </c>
      <c r="L71" s="14" t="s">
        <v>500</v>
      </c>
      <c r="M71" s="142" t="s">
        <v>542</v>
      </c>
      <c r="N71" s="142" t="s">
        <v>542</v>
      </c>
      <c r="O71" s="14" t="s">
        <v>278</v>
      </c>
      <c r="P71" s="90" t="s">
        <v>388</v>
      </c>
      <c r="Q71" s="78" t="s">
        <v>453</v>
      </c>
      <c r="R71" s="172" t="s">
        <v>461</v>
      </c>
      <c r="S71" s="14" t="s">
        <v>19</v>
      </c>
      <c r="T71" s="14">
        <v>8</v>
      </c>
      <c r="U71" s="67" t="s">
        <v>427</v>
      </c>
      <c r="V71" s="24" t="s">
        <v>14</v>
      </c>
      <c r="W71" s="109" t="s">
        <v>503</v>
      </c>
      <c r="X71" s="109" t="s">
        <v>508</v>
      </c>
      <c r="Y71" s="14">
        <v>60</v>
      </c>
      <c r="Z71" s="14" t="s">
        <v>53</v>
      </c>
      <c r="AA71" s="67">
        <f>VLOOKUP(Z71,Tables!$M$5:$O$9,3,FALSE)</f>
        <v>1</v>
      </c>
      <c r="AB71" s="14">
        <f t="shared" si="38"/>
        <v>60</v>
      </c>
      <c r="AC71" s="142" t="s">
        <v>542</v>
      </c>
      <c r="AD71" s="14" t="str">
        <f t="shared" si="39"/>
        <v>NOEC</v>
      </c>
      <c r="AE71" s="67">
        <f>VLOOKUP(AD71,Tables!C$5:D$22,2,FALSE)</f>
        <v>1</v>
      </c>
      <c r="AF71" s="67">
        <f t="shared" si="40"/>
        <v>60</v>
      </c>
      <c r="AG71" s="24" t="str">
        <f t="shared" si="41"/>
        <v>Chronic</v>
      </c>
      <c r="AH71" s="14">
        <f>VLOOKUP(AG71,Tables!$C$25:$D$26,2,FALSE)</f>
        <v>1</v>
      </c>
      <c r="AI71" s="14">
        <f t="shared" si="42"/>
        <v>60</v>
      </c>
      <c r="AJ71" s="142" t="s">
        <v>542</v>
      </c>
      <c r="AK71" s="64"/>
      <c r="AL71" s="87" t="str">
        <f t="shared" si="43"/>
        <v>Ceriodaphnia dubia</v>
      </c>
      <c r="AM71" s="14" t="str">
        <f t="shared" si="44"/>
        <v>NOEC</v>
      </c>
      <c r="AN71" s="68" t="str">
        <f t="shared" si="45"/>
        <v>Chronic</v>
      </c>
      <c r="AP71" s="14">
        <f>VLOOKUP(SUM(AE71,AH71),Tables!J$5:K$11,2,FALSE)</f>
        <v>1</v>
      </c>
      <c r="AQ71" s="89" t="str">
        <f t="shared" si="46"/>
        <v>YES!!!</v>
      </c>
      <c r="AR71" s="109" t="s">
        <v>503</v>
      </c>
      <c r="AS71" s="155"/>
      <c r="AT71" s="91" t="str">
        <f>R71</f>
        <v>Number of broods per female</v>
      </c>
      <c r="AU71" s="14" t="s">
        <v>481</v>
      </c>
      <c r="AV71" s="14" t="str">
        <f>CONCATENATE(T71," ",U71)</f>
        <v>8 Days</v>
      </c>
      <c r="AW71" s="80" t="s">
        <v>488</v>
      </c>
      <c r="AY71" s="67">
        <f>AI71</f>
        <v>60</v>
      </c>
      <c r="AZ71" s="67">
        <f>GEOMEAN(AY71,AY79)</f>
        <v>27.712812921102039</v>
      </c>
      <c r="BA71" s="67">
        <f>MIN(AZ71)</f>
        <v>27.712812921102039</v>
      </c>
      <c r="BC71" s="142" t="s">
        <v>542</v>
      </c>
      <c r="BD71" s="142" t="s">
        <v>542</v>
      </c>
      <c r="BN71" s="142" t="s">
        <v>542</v>
      </c>
      <c r="BO71" s="155"/>
      <c r="BP71" s="100"/>
      <c r="BQ71" s="18" t="s">
        <v>383</v>
      </c>
      <c r="BR71" s="67" t="s">
        <v>89</v>
      </c>
      <c r="BS71" s="95" t="s">
        <v>267</v>
      </c>
      <c r="BT71" s="67" t="s">
        <v>75</v>
      </c>
      <c r="BU71" s="67" t="s">
        <v>140</v>
      </c>
      <c r="BV71" s="67" t="s">
        <v>501</v>
      </c>
      <c r="BW71" s="67">
        <v>4</v>
      </c>
      <c r="BX71" s="67">
        <v>0.1</v>
      </c>
      <c r="BY71" s="18" t="s">
        <v>520</v>
      </c>
      <c r="CL71" s="67"/>
      <c r="CM71" s="67"/>
      <c r="CN71" s="67"/>
    </row>
    <row r="72" spans="1:92" ht="16.5" thickTop="1" thickBot="1">
      <c r="A72" s="176"/>
      <c r="B72" s="43" t="s">
        <v>90</v>
      </c>
      <c r="C72" s="83" t="s">
        <v>279</v>
      </c>
      <c r="D72" s="93" t="s">
        <v>280</v>
      </c>
      <c r="E72" s="137" t="s">
        <v>522</v>
      </c>
      <c r="F72" s="16" t="s">
        <v>217</v>
      </c>
      <c r="G72" s="105" t="s">
        <v>130</v>
      </c>
      <c r="H72" s="14" t="s">
        <v>75</v>
      </c>
      <c r="I72" s="14" t="s">
        <v>95</v>
      </c>
      <c r="J72" s="14" t="s">
        <v>114</v>
      </c>
      <c r="K72" s="14" t="s">
        <v>327</v>
      </c>
      <c r="L72" s="14" t="s">
        <v>500</v>
      </c>
      <c r="M72" s="142" t="s">
        <v>542</v>
      </c>
      <c r="N72" s="142" t="s">
        <v>542</v>
      </c>
      <c r="O72" s="14" t="s">
        <v>278</v>
      </c>
      <c r="P72" s="23" t="s">
        <v>389</v>
      </c>
      <c r="Q72" s="78" t="s">
        <v>453</v>
      </c>
      <c r="R72" s="172" t="s">
        <v>462</v>
      </c>
      <c r="S72" s="14" t="s">
        <v>20</v>
      </c>
      <c r="T72" s="14">
        <v>8</v>
      </c>
      <c r="U72" s="67" t="s">
        <v>427</v>
      </c>
      <c r="V72" s="24" t="s">
        <v>14</v>
      </c>
      <c r="W72" s="109" t="s">
        <v>503</v>
      </c>
      <c r="X72" s="109" t="s">
        <v>508</v>
      </c>
      <c r="Y72" s="14">
        <v>120</v>
      </c>
      <c r="Z72" s="14" t="s">
        <v>53</v>
      </c>
      <c r="AA72" s="67">
        <f>VLOOKUP(Z72,Tables!$M$5:$O$9,3,FALSE)</f>
        <v>1</v>
      </c>
      <c r="AB72" s="14">
        <f t="shared" si="38"/>
        <v>120</v>
      </c>
      <c r="AC72" s="142" t="s">
        <v>542</v>
      </c>
      <c r="AD72" s="14" t="str">
        <f t="shared" si="39"/>
        <v>LOEC</v>
      </c>
      <c r="AE72" s="67">
        <f>VLOOKUP(AD72,Tables!C$5:D$22,2,FALSE)</f>
        <v>2.5</v>
      </c>
      <c r="AF72" s="67">
        <f t="shared" si="40"/>
        <v>48</v>
      </c>
      <c r="AG72" s="24" t="str">
        <f t="shared" si="41"/>
        <v>Chronic</v>
      </c>
      <c r="AH72" s="14">
        <f>VLOOKUP(AG72,Tables!$C$25:$D$26,2,FALSE)</f>
        <v>1</v>
      </c>
      <c r="AI72" s="14">
        <f t="shared" si="42"/>
        <v>48</v>
      </c>
      <c r="AJ72" s="142" t="s">
        <v>542</v>
      </c>
      <c r="AK72" s="64"/>
      <c r="AL72" s="87" t="str">
        <f t="shared" si="43"/>
        <v>Ceriodaphnia dubia</v>
      </c>
      <c r="AM72" s="14" t="str">
        <f t="shared" si="44"/>
        <v>LOEC</v>
      </c>
      <c r="AN72" s="68" t="str">
        <f t="shared" si="45"/>
        <v>Chronic</v>
      </c>
      <c r="AP72" s="14">
        <f>VLOOKUP(SUM(AE72,AH72),Tables!J$5:K$11,2,FALSE)</f>
        <v>2</v>
      </c>
      <c r="AQ72" s="89" t="str">
        <f t="shared" si="46"/>
        <v>Reject</v>
      </c>
      <c r="AR72" s="109" t="s">
        <v>503</v>
      </c>
      <c r="AS72" s="155"/>
      <c r="AT72" s="91"/>
      <c r="AU72" s="14"/>
      <c r="AV72" s="14"/>
      <c r="AW72" s="80"/>
      <c r="AY72" s="14"/>
      <c r="BC72" s="142" t="s">
        <v>542</v>
      </c>
      <c r="BD72" s="142" t="s">
        <v>542</v>
      </c>
      <c r="BN72" s="142" t="s">
        <v>542</v>
      </c>
      <c r="BO72" s="155"/>
      <c r="BP72" s="100"/>
      <c r="BQ72" s="18" t="s">
        <v>477</v>
      </c>
      <c r="BR72" s="67" t="s">
        <v>89</v>
      </c>
      <c r="BS72" s="95" t="s">
        <v>255</v>
      </c>
      <c r="BT72" s="67" t="s">
        <v>75</v>
      </c>
      <c r="BU72" s="67" t="s">
        <v>88</v>
      </c>
      <c r="BV72" s="67" t="s">
        <v>500</v>
      </c>
      <c r="BW72" s="67">
        <v>4</v>
      </c>
      <c r="BX72" s="67">
        <v>1.43</v>
      </c>
      <c r="BY72" s="18" t="s">
        <v>520</v>
      </c>
      <c r="CL72" s="67"/>
      <c r="CM72" s="67"/>
      <c r="CN72" s="67"/>
    </row>
    <row r="73" spans="1:92" ht="16.5" thickTop="1" thickBot="1">
      <c r="A73" s="176"/>
      <c r="B73" s="43" t="s">
        <v>90</v>
      </c>
      <c r="C73" s="83" t="s">
        <v>279</v>
      </c>
      <c r="D73" s="93" t="s">
        <v>390</v>
      </c>
      <c r="E73" s="137" t="s">
        <v>522</v>
      </c>
      <c r="F73" s="16" t="s">
        <v>217</v>
      </c>
      <c r="G73" s="105" t="s">
        <v>130</v>
      </c>
      <c r="H73" s="14" t="s">
        <v>75</v>
      </c>
      <c r="I73" s="14" t="s">
        <v>95</v>
      </c>
      <c r="J73" s="14" t="s">
        <v>114</v>
      </c>
      <c r="K73" s="14" t="s">
        <v>327</v>
      </c>
      <c r="L73" s="14" t="s">
        <v>500</v>
      </c>
      <c r="M73" s="142" t="s">
        <v>542</v>
      </c>
      <c r="N73" s="142" t="s">
        <v>542</v>
      </c>
      <c r="O73" s="14" t="s">
        <v>278</v>
      </c>
      <c r="P73" s="23" t="s">
        <v>281</v>
      </c>
      <c r="Q73" s="78" t="s">
        <v>453</v>
      </c>
      <c r="R73" s="172" t="s">
        <v>462</v>
      </c>
      <c r="S73" s="14" t="s">
        <v>19</v>
      </c>
      <c r="T73" s="14">
        <v>8</v>
      </c>
      <c r="U73" s="67" t="s">
        <v>427</v>
      </c>
      <c r="V73" s="24" t="s">
        <v>14</v>
      </c>
      <c r="W73" s="109" t="s">
        <v>503</v>
      </c>
      <c r="X73" s="109" t="s">
        <v>508</v>
      </c>
      <c r="Y73" s="14">
        <v>60</v>
      </c>
      <c r="Z73" s="14" t="s">
        <v>53</v>
      </c>
      <c r="AA73" s="67">
        <f>VLOOKUP(Z73,Tables!$M$5:$O$9,3,FALSE)</f>
        <v>1</v>
      </c>
      <c r="AB73" s="14">
        <f t="shared" si="38"/>
        <v>60</v>
      </c>
      <c r="AC73" s="142" t="s">
        <v>542</v>
      </c>
      <c r="AD73" s="14" t="str">
        <f t="shared" si="39"/>
        <v>NOEC</v>
      </c>
      <c r="AE73" s="67">
        <f>VLOOKUP(AD73,Tables!C$5:D$22,2,FALSE)</f>
        <v>1</v>
      </c>
      <c r="AF73" s="67">
        <f t="shared" si="40"/>
        <v>60</v>
      </c>
      <c r="AG73" s="24" t="str">
        <f t="shared" si="41"/>
        <v>Chronic</v>
      </c>
      <c r="AH73" s="14">
        <f>VLOOKUP(AG73,Tables!$C$25:$D$26,2,FALSE)</f>
        <v>1</v>
      </c>
      <c r="AI73" s="14">
        <f t="shared" si="42"/>
        <v>60</v>
      </c>
      <c r="AJ73" s="142" t="s">
        <v>542</v>
      </c>
      <c r="AK73" s="64"/>
      <c r="AL73" s="87" t="str">
        <f t="shared" si="43"/>
        <v>Ceriodaphnia dubia</v>
      </c>
      <c r="AM73" s="14" t="str">
        <f t="shared" si="44"/>
        <v>NOEC</v>
      </c>
      <c r="AN73" s="68" t="str">
        <f t="shared" si="45"/>
        <v>Chronic</v>
      </c>
      <c r="AP73" s="14">
        <f>VLOOKUP(SUM(AE73,AH73),Tables!J$5:K$11,2,FALSE)</f>
        <v>1</v>
      </c>
      <c r="AQ73" s="89" t="str">
        <f t="shared" si="46"/>
        <v>YES!!!</v>
      </c>
      <c r="AR73" s="109" t="s">
        <v>503</v>
      </c>
      <c r="AS73" s="155"/>
      <c r="AT73" s="91" t="str">
        <f>R73</f>
        <v>Time taken to release brood</v>
      </c>
      <c r="AU73" s="14" t="s">
        <v>484</v>
      </c>
      <c r="AV73" s="14" t="str">
        <f>CONCATENATE(T73," ",U73)</f>
        <v>8 Days</v>
      </c>
      <c r="AW73" s="80" t="s">
        <v>489</v>
      </c>
      <c r="AY73" s="67">
        <f>AI73</f>
        <v>60</v>
      </c>
      <c r="AZ73" s="67">
        <f>GEOMEAN(AY73)</f>
        <v>60</v>
      </c>
      <c r="BA73" s="67">
        <f>MIN(AZ73)</f>
        <v>60</v>
      </c>
      <c r="BC73" s="142" t="s">
        <v>542</v>
      </c>
      <c r="BD73" s="142" t="s">
        <v>542</v>
      </c>
      <c r="BN73" s="142" t="s">
        <v>542</v>
      </c>
      <c r="BO73" s="155"/>
      <c r="BP73" s="100"/>
      <c r="BQ73" s="18" t="s">
        <v>477</v>
      </c>
      <c r="BR73" s="67" t="s">
        <v>89</v>
      </c>
      <c r="BS73" s="95" t="s">
        <v>259</v>
      </c>
      <c r="BT73" s="67" t="s">
        <v>75</v>
      </c>
      <c r="BU73" s="67" t="s">
        <v>88</v>
      </c>
      <c r="BV73" s="67" t="s">
        <v>500</v>
      </c>
      <c r="BW73" s="67">
        <v>4</v>
      </c>
      <c r="BX73" s="67">
        <v>1.95</v>
      </c>
      <c r="BY73" s="18" t="s">
        <v>520</v>
      </c>
      <c r="CL73" s="67"/>
      <c r="CM73" s="67"/>
      <c r="CN73" s="67"/>
    </row>
    <row r="74" spans="1:92" ht="16.5" thickTop="1" thickBot="1">
      <c r="A74" s="176"/>
      <c r="B74" s="143" t="s">
        <v>391</v>
      </c>
      <c r="C74" s="83" t="s">
        <v>279</v>
      </c>
      <c r="D74" s="93" t="s">
        <v>282</v>
      </c>
      <c r="E74" s="137" t="s">
        <v>522</v>
      </c>
      <c r="F74" s="16" t="s">
        <v>217</v>
      </c>
      <c r="G74" s="105" t="s">
        <v>130</v>
      </c>
      <c r="H74" s="14" t="s">
        <v>75</v>
      </c>
      <c r="I74" s="14" t="s">
        <v>95</v>
      </c>
      <c r="J74" s="14" t="s">
        <v>114</v>
      </c>
      <c r="K74" s="14" t="s">
        <v>327</v>
      </c>
      <c r="L74" s="14" t="s">
        <v>500</v>
      </c>
      <c r="M74" s="142" t="s">
        <v>542</v>
      </c>
      <c r="N74" s="142" t="s">
        <v>542</v>
      </c>
      <c r="O74" s="14" t="s">
        <v>278</v>
      </c>
      <c r="P74" s="146" t="s">
        <v>392</v>
      </c>
      <c r="Q74" s="129" t="s">
        <v>453</v>
      </c>
      <c r="R74" s="173" t="s">
        <v>463</v>
      </c>
      <c r="S74" s="125" t="s">
        <v>20</v>
      </c>
      <c r="T74" s="125">
        <v>8</v>
      </c>
      <c r="U74" s="123" t="s">
        <v>427</v>
      </c>
      <c r="V74" s="124" t="s">
        <v>14</v>
      </c>
      <c r="W74" s="126" t="s">
        <v>503</v>
      </c>
      <c r="X74" s="126" t="s">
        <v>508</v>
      </c>
      <c r="Y74" s="125" t="s">
        <v>515</v>
      </c>
      <c r="Z74" s="125" t="s">
        <v>53</v>
      </c>
      <c r="AA74" s="123">
        <f>VLOOKUP(Z74,Tables!$M$5:$O$9,3,FALSE)</f>
        <v>1</v>
      </c>
      <c r="AB74" s="125" t="e">
        <f t="shared" si="38"/>
        <v>#VALUE!</v>
      </c>
      <c r="AC74" s="142" t="s">
        <v>542</v>
      </c>
      <c r="AD74" s="125" t="str">
        <f t="shared" si="39"/>
        <v>LOEC</v>
      </c>
      <c r="AE74" s="123">
        <f>VLOOKUP(AD74,Tables!C$5:D$22,2,FALSE)</f>
        <v>2.5</v>
      </c>
      <c r="AF74" s="123" t="e">
        <f t="shared" si="40"/>
        <v>#VALUE!</v>
      </c>
      <c r="AG74" s="124" t="str">
        <f t="shared" si="41"/>
        <v>Chronic</v>
      </c>
      <c r="AH74" s="125">
        <f>VLOOKUP(AG74,Tables!$C$25:$D$26,2,FALSE)</f>
        <v>1</v>
      </c>
      <c r="AI74" s="125" t="e">
        <f t="shared" si="42"/>
        <v>#VALUE!</v>
      </c>
      <c r="AJ74" s="142" t="s">
        <v>542</v>
      </c>
      <c r="AK74" s="130"/>
      <c r="AL74" s="131" t="str">
        <f t="shared" si="43"/>
        <v>Ceriodaphnia dubia</v>
      </c>
      <c r="AM74" s="125" t="str">
        <f t="shared" si="44"/>
        <v>LOEC</v>
      </c>
      <c r="AN74" s="132" t="str">
        <f t="shared" si="45"/>
        <v>Chronic</v>
      </c>
      <c r="AO74" s="122"/>
      <c r="AP74" s="125">
        <f>VLOOKUP(SUM(AE74,AH74),Tables!J$5:K$11,2,FALSE)</f>
        <v>2</v>
      </c>
      <c r="AQ74" s="89" t="str">
        <f t="shared" si="46"/>
        <v>Reject</v>
      </c>
      <c r="AR74" s="109" t="s">
        <v>503</v>
      </c>
      <c r="AS74" s="155"/>
      <c r="AT74" s="91"/>
      <c r="AU74" s="14"/>
      <c r="AV74" s="14"/>
      <c r="AW74" s="86"/>
      <c r="BC74" s="142" t="s">
        <v>542</v>
      </c>
      <c r="BD74" s="142" t="s">
        <v>542</v>
      </c>
      <c r="BN74" s="142" t="s">
        <v>542</v>
      </c>
      <c r="BO74" s="155"/>
      <c r="BP74" s="100"/>
      <c r="BQ74" s="18" t="s">
        <v>479</v>
      </c>
      <c r="BR74" s="67" t="s">
        <v>89</v>
      </c>
      <c r="BS74" s="95" t="s">
        <v>334</v>
      </c>
      <c r="BT74" s="67" t="s">
        <v>75</v>
      </c>
      <c r="BU74" s="67" t="s">
        <v>140</v>
      </c>
      <c r="BV74" s="67" t="s">
        <v>501</v>
      </c>
      <c r="BW74" s="67">
        <v>4</v>
      </c>
      <c r="BX74" s="67">
        <v>2.8721336096210977E-2</v>
      </c>
      <c r="BY74" s="18" t="s">
        <v>520</v>
      </c>
      <c r="CB74" s="67"/>
      <c r="CL74" s="67"/>
      <c r="CM74" s="67"/>
      <c r="CN74" s="67"/>
    </row>
    <row r="75" spans="1:92" ht="16.5" thickTop="1" thickBot="1">
      <c r="A75" s="176"/>
      <c r="B75" s="143" t="s">
        <v>90</v>
      </c>
      <c r="C75" s="83" t="s">
        <v>279</v>
      </c>
      <c r="D75" s="93" t="s">
        <v>287</v>
      </c>
      <c r="E75" s="137" t="s">
        <v>522</v>
      </c>
      <c r="F75" s="16" t="s">
        <v>217</v>
      </c>
      <c r="G75" s="105" t="s">
        <v>130</v>
      </c>
      <c r="H75" s="14" t="s">
        <v>75</v>
      </c>
      <c r="I75" s="14" t="s">
        <v>95</v>
      </c>
      <c r="J75" s="14" t="s">
        <v>114</v>
      </c>
      <c r="K75" s="14" t="s">
        <v>327</v>
      </c>
      <c r="L75" s="14" t="s">
        <v>500</v>
      </c>
      <c r="M75" s="142" t="s">
        <v>542</v>
      </c>
      <c r="N75" s="142" t="s">
        <v>542</v>
      </c>
      <c r="O75" s="14" t="s">
        <v>278</v>
      </c>
      <c r="P75" s="90" t="s">
        <v>388</v>
      </c>
      <c r="Q75" s="78" t="s">
        <v>453</v>
      </c>
      <c r="R75" s="172" t="s">
        <v>461</v>
      </c>
      <c r="S75" s="14" t="s">
        <v>20</v>
      </c>
      <c r="T75" s="14">
        <v>8</v>
      </c>
      <c r="U75" s="67" t="s">
        <v>427</v>
      </c>
      <c r="V75" s="24" t="s">
        <v>14</v>
      </c>
      <c r="W75" s="109" t="s">
        <v>503</v>
      </c>
      <c r="X75" s="109" t="s">
        <v>508</v>
      </c>
      <c r="Y75" s="14">
        <v>120</v>
      </c>
      <c r="Z75" s="14" t="s">
        <v>53</v>
      </c>
      <c r="AA75" s="67">
        <f>VLOOKUP(Z75,Tables!$M$5:$O$9,3,FALSE)</f>
        <v>1</v>
      </c>
      <c r="AB75" s="14">
        <f t="shared" si="38"/>
        <v>120</v>
      </c>
      <c r="AC75" s="142" t="s">
        <v>542</v>
      </c>
      <c r="AD75" s="14" t="str">
        <f t="shared" si="39"/>
        <v>LOEC</v>
      </c>
      <c r="AE75" s="67">
        <f>VLOOKUP(AD75,Tables!C$5:D$22,2,FALSE)</f>
        <v>2.5</v>
      </c>
      <c r="AF75" s="67">
        <f t="shared" si="40"/>
        <v>48</v>
      </c>
      <c r="AG75" s="24" t="str">
        <f t="shared" si="41"/>
        <v>Chronic</v>
      </c>
      <c r="AH75" s="14">
        <f>VLOOKUP(AG75,Tables!$C$25:$D$26,2,FALSE)</f>
        <v>1</v>
      </c>
      <c r="AI75" s="14">
        <f t="shared" si="42"/>
        <v>48</v>
      </c>
      <c r="AJ75" s="142" t="s">
        <v>542</v>
      </c>
      <c r="AK75" s="64"/>
      <c r="AL75" s="87" t="str">
        <f t="shared" si="43"/>
        <v>Ceriodaphnia dubia</v>
      </c>
      <c r="AM75" s="14" t="str">
        <f t="shared" si="44"/>
        <v>LOEC</v>
      </c>
      <c r="AN75" s="68" t="str">
        <f t="shared" si="45"/>
        <v>Chronic</v>
      </c>
      <c r="AP75" s="14">
        <f>VLOOKUP(SUM(AE75,AH75),Tables!J$5:K$11,2,FALSE)</f>
        <v>2</v>
      </c>
      <c r="AQ75" s="89" t="str">
        <f t="shared" si="46"/>
        <v>Reject</v>
      </c>
      <c r="AR75" s="109" t="s">
        <v>503</v>
      </c>
      <c r="AS75" s="155"/>
      <c r="AT75" s="91"/>
      <c r="AU75" s="14"/>
      <c r="AV75" s="14"/>
      <c r="AW75" s="80"/>
      <c r="AY75" s="14"/>
      <c r="BC75" s="142" t="s">
        <v>542</v>
      </c>
      <c r="BD75" s="142" t="s">
        <v>542</v>
      </c>
      <c r="BN75" s="142" t="s">
        <v>542</v>
      </c>
      <c r="BO75" s="155"/>
      <c r="BQ75" s="135" t="s">
        <v>383</v>
      </c>
      <c r="BR75" s="136" t="s">
        <v>89</v>
      </c>
      <c r="BS75" s="97" t="s">
        <v>263</v>
      </c>
      <c r="BT75" s="136" t="s">
        <v>75</v>
      </c>
      <c r="BU75" s="136" t="s">
        <v>95</v>
      </c>
      <c r="BV75" s="136" t="s">
        <v>500</v>
      </c>
      <c r="BW75" s="136">
        <v>4</v>
      </c>
      <c r="BX75" s="67">
        <v>1.113</v>
      </c>
      <c r="BY75" s="18" t="s">
        <v>520</v>
      </c>
      <c r="CB75" s="67"/>
      <c r="CL75" s="67"/>
      <c r="CM75" s="67"/>
      <c r="CN75" s="67"/>
    </row>
    <row r="76" spans="1:92" ht="16.5" thickTop="1" thickBot="1">
      <c r="A76" s="176"/>
      <c r="B76" s="143" t="s">
        <v>391</v>
      </c>
      <c r="C76" s="83" t="s">
        <v>279</v>
      </c>
      <c r="D76" s="93" t="s">
        <v>288</v>
      </c>
      <c r="E76" s="137" t="s">
        <v>522</v>
      </c>
      <c r="F76" s="16" t="s">
        <v>217</v>
      </c>
      <c r="G76" s="105" t="s">
        <v>130</v>
      </c>
      <c r="H76" s="14" t="s">
        <v>75</v>
      </c>
      <c r="I76" s="14" t="s">
        <v>95</v>
      </c>
      <c r="J76" s="14" t="s">
        <v>114</v>
      </c>
      <c r="K76" s="14" t="s">
        <v>327</v>
      </c>
      <c r="L76" s="14" t="s">
        <v>500</v>
      </c>
      <c r="M76" s="142" t="s">
        <v>542</v>
      </c>
      <c r="N76" s="142" t="s">
        <v>542</v>
      </c>
      <c r="O76" s="14" t="s">
        <v>278</v>
      </c>
      <c r="P76" s="146" t="s">
        <v>394</v>
      </c>
      <c r="Q76" s="129" t="s">
        <v>453</v>
      </c>
      <c r="R76" s="173" t="s">
        <v>558</v>
      </c>
      <c r="S76" s="125" t="s">
        <v>20</v>
      </c>
      <c r="T76" s="125">
        <v>8</v>
      </c>
      <c r="U76" s="123" t="s">
        <v>427</v>
      </c>
      <c r="V76" s="124" t="s">
        <v>14</v>
      </c>
      <c r="W76" s="126" t="s">
        <v>503</v>
      </c>
      <c r="X76" s="126" t="s">
        <v>508</v>
      </c>
      <c r="Y76" s="125" t="s">
        <v>515</v>
      </c>
      <c r="Z76" s="125" t="s">
        <v>53</v>
      </c>
      <c r="AA76" s="123">
        <f>VLOOKUP(Z76,Tables!$M$5:$O$9,3,FALSE)</f>
        <v>1</v>
      </c>
      <c r="AB76" s="125" t="e">
        <f t="shared" si="38"/>
        <v>#VALUE!</v>
      </c>
      <c r="AC76" s="142" t="s">
        <v>542</v>
      </c>
      <c r="AD76" s="125" t="str">
        <f t="shared" si="39"/>
        <v>LOEC</v>
      </c>
      <c r="AE76" s="123">
        <f>VLOOKUP(AD76,Tables!C$5:D$22,2,FALSE)</f>
        <v>2.5</v>
      </c>
      <c r="AF76" s="123" t="e">
        <f t="shared" si="40"/>
        <v>#VALUE!</v>
      </c>
      <c r="AG76" s="124" t="str">
        <f t="shared" si="41"/>
        <v>Chronic</v>
      </c>
      <c r="AH76" s="125">
        <f>VLOOKUP(AG76,Tables!$C$25:$D$26,2,FALSE)</f>
        <v>1</v>
      </c>
      <c r="AI76" s="125" t="e">
        <f t="shared" si="42"/>
        <v>#VALUE!</v>
      </c>
      <c r="AJ76" s="142" t="s">
        <v>542</v>
      </c>
      <c r="AK76" s="130"/>
      <c r="AL76" s="131" t="str">
        <f t="shared" si="43"/>
        <v>Ceriodaphnia dubia</v>
      </c>
      <c r="AM76" s="125" t="str">
        <f t="shared" si="44"/>
        <v>LOEC</v>
      </c>
      <c r="AN76" s="132" t="str">
        <f t="shared" si="45"/>
        <v>Chronic</v>
      </c>
      <c r="AO76" s="122"/>
      <c r="AP76" s="125">
        <f>VLOOKUP(SUM(AE76,AH76),Tables!J$5:K$11,2,FALSE)</f>
        <v>2</v>
      </c>
      <c r="AQ76" s="89" t="str">
        <f t="shared" si="46"/>
        <v>Reject</v>
      </c>
      <c r="AR76" s="109" t="s">
        <v>503</v>
      </c>
      <c r="AS76" s="155"/>
      <c r="AT76" s="91"/>
      <c r="AU76" s="14"/>
      <c r="AV76" s="14"/>
      <c r="AW76" s="86"/>
      <c r="BC76" s="142" t="s">
        <v>542</v>
      </c>
      <c r="BD76" s="142" t="s">
        <v>542</v>
      </c>
      <c r="BN76" s="142" t="s">
        <v>542</v>
      </c>
      <c r="BO76" s="155"/>
      <c r="BP76" s="100"/>
      <c r="BQ76" s="18" t="s">
        <v>535</v>
      </c>
      <c r="BR76" s="67" t="s">
        <v>114</v>
      </c>
      <c r="BS76" s="96" t="s">
        <v>528</v>
      </c>
      <c r="BT76" s="67" t="s">
        <v>531</v>
      </c>
      <c r="BU76" s="67" t="s">
        <v>533</v>
      </c>
      <c r="BV76" s="67" t="s">
        <v>534</v>
      </c>
      <c r="BW76" s="67">
        <v>1</v>
      </c>
      <c r="BX76" s="67">
        <v>13.328915934913837</v>
      </c>
      <c r="BY76" s="139" t="s">
        <v>539</v>
      </c>
      <c r="CB76" s="67"/>
      <c r="CL76" s="67"/>
      <c r="CM76" s="67"/>
      <c r="CN76" s="67"/>
    </row>
    <row r="77" spans="1:92" ht="16.5" thickTop="1" thickBot="1">
      <c r="A77" s="176"/>
      <c r="B77" s="59" t="s">
        <v>443</v>
      </c>
      <c r="C77" s="83">
        <v>1069</v>
      </c>
      <c r="D77" s="93" t="s">
        <v>444</v>
      </c>
      <c r="E77" s="137" t="s">
        <v>522</v>
      </c>
      <c r="F77" s="16" t="s">
        <v>217</v>
      </c>
      <c r="G77" s="105" t="s">
        <v>130</v>
      </c>
      <c r="H77" s="14" t="s">
        <v>75</v>
      </c>
      <c r="I77" s="14" t="s">
        <v>95</v>
      </c>
      <c r="J77" s="14" t="s">
        <v>114</v>
      </c>
      <c r="K77" s="14" t="s">
        <v>327</v>
      </c>
      <c r="L77" s="14" t="s">
        <v>500</v>
      </c>
      <c r="M77" s="142" t="s">
        <v>542</v>
      </c>
      <c r="N77" s="142" t="s">
        <v>542</v>
      </c>
      <c r="O77" s="14" t="s">
        <v>216</v>
      </c>
      <c r="P77" s="128" t="s">
        <v>354</v>
      </c>
      <c r="Q77" s="133" t="s">
        <v>354</v>
      </c>
      <c r="R77" s="171" t="s">
        <v>354</v>
      </c>
      <c r="S77" s="125" t="s">
        <v>18</v>
      </c>
      <c r="T77" s="125">
        <v>48</v>
      </c>
      <c r="U77" s="123" t="s">
        <v>426</v>
      </c>
      <c r="V77" s="124" t="s">
        <v>40</v>
      </c>
      <c r="W77" s="126" t="s">
        <v>503</v>
      </c>
      <c r="X77" s="126" t="s">
        <v>508</v>
      </c>
      <c r="Y77" s="125">
        <v>31.9</v>
      </c>
      <c r="Z77" s="125" t="s">
        <v>53</v>
      </c>
      <c r="AA77" s="123">
        <f>VLOOKUP(Z77,Tables!$M$5:$O$9,3,FALSE)</f>
        <v>1</v>
      </c>
      <c r="AB77" s="125">
        <f>Y77*AA77</f>
        <v>31.9</v>
      </c>
      <c r="AC77" s="142" t="s">
        <v>542</v>
      </c>
      <c r="AD77" s="125" t="str">
        <f t="shared" si="39"/>
        <v>LC50</v>
      </c>
      <c r="AE77" s="123">
        <f>VLOOKUP(AD77,Tables!C$5:D$22,2,FALSE)</f>
        <v>5</v>
      </c>
      <c r="AF77" s="123">
        <f>AB77/AE77</f>
        <v>6.38</v>
      </c>
      <c r="AG77" s="124" t="str">
        <f t="shared" si="41"/>
        <v>Acute</v>
      </c>
      <c r="AH77" s="125">
        <f>VLOOKUP(AG77,Tables!$C$25:$D$26,2,FALSE)</f>
        <v>2</v>
      </c>
      <c r="AI77" s="125">
        <f>AF77/AH77</f>
        <v>3.19</v>
      </c>
      <c r="AJ77" s="142" t="s">
        <v>542</v>
      </c>
      <c r="AK77" s="64"/>
      <c r="AL77" s="131" t="str">
        <f t="shared" si="43"/>
        <v>Ceriodaphnia dubia</v>
      </c>
      <c r="AM77" s="125" t="str">
        <f t="shared" si="44"/>
        <v>LC50</v>
      </c>
      <c r="AN77" s="132" t="str">
        <f t="shared" si="45"/>
        <v>Acute</v>
      </c>
      <c r="AO77" s="122"/>
      <c r="AP77" s="125">
        <f>VLOOKUP(SUM(AE77,AH77),Tables!J$5:K$11,2,FALSE)</f>
        <v>4</v>
      </c>
      <c r="AQ77" s="89" t="str">
        <f t="shared" si="46"/>
        <v>Reject</v>
      </c>
      <c r="AR77" s="109" t="s">
        <v>503</v>
      </c>
      <c r="AS77" s="166" t="s">
        <v>575</v>
      </c>
      <c r="AT77" s="91"/>
      <c r="AU77" s="14"/>
      <c r="AV77" s="14"/>
      <c r="AW77" s="86"/>
      <c r="BC77" s="142" t="s">
        <v>542</v>
      </c>
      <c r="BD77" s="142" t="s">
        <v>542</v>
      </c>
      <c r="BN77" s="142" t="s">
        <v>542</v>
      </c>
      <c r="BO77" s="155"/>
      <c r="BP77" s="100"/>
      <c r="BQ77" s="18" t="s">
        <v>348</v>
      </c>
      <c r="BR77" s="67" t="s">
        <v>15</v>
      </c>
      <c r="BS77" s="96" t="s">
        <v>347</v>
      </c>
      <c r="BT77" s="67" t="s">
        <v>72</v>
      </c>
      <c r="BU77" s="67" t="s">
        <v>112</v>
      </c>
      <c r="BV77" s="67" t="s">
        <v>504</v>
      </c>
      <c r="BW77" s="67">
        <v>1</v>
      </c>
      <c r="BX77" s="67">
        <v>250</v>
      </c>
      <c r="BY77" s="139" t="s">
        <v>497</v>
      </c>
      <c r="CB77" s="67"/>
      <c r="CL77" s="103"/>
      <c r="CM77" s="103"/>
      <c r="CN77" s="103"/>
    </row>
    <row r="78" spans="1:92" ht="16.5" thickTop="1" thickBot="1">
      <c r="A78" s="176"/>
      <c r="B78" s="59" t="s">
        <v>442</v>
      </c>
      <c r="C78" s="83">
        <v>1069</v>
      </c>
      <c r="D78" s="93" t="s">
        <v>444</v>
      </c>
      <c r="E78" s="137" t="s">
        <v>522</v>
      </c>
      <c r="F78" s="16" t="s">
        <v>217</v>
      </c>
      <c r="G78" s="105" t="s">
        <v>130</v>
      </c>
      <c r="H78" s="14" t="s">
        <v>75</v>
      </c>
      <c r="I78" s="14" t="s">
        <v>95</v>
      </c>
      <c r="J78" s="14" t="s">
        <v>114</v>
      </c>
      <c r="K78" s="14" t="s">
        <v>327</v>
      </c>
      <c r="L78" s="14" t="s">
        <v>500</v>
      </c>
      <c r="M78" s="142" t="s">
        <v>542</v>
      </c>
      <c r="N78" s="142" t="s">
        <v>542</v>
      </c>
      <c r="O78" s="14" t="s">
        <v>216</v>
      </c>
      <c r="P78" s="23" t="s">
        <v>354</v>
      </c>
      <c r="Q78" s="70" t="s">
        <v>354</v>
      </c>
      <c r="R78" s="169" t="s">
        <v>354</v>
      </c>
      <c r="S78" s="14" t="s">
        <v>18</v>
      </c>
      <c r="T78" s="14">
        <v>48</v>
      </c>
      <c r="U78" s="67" t="s">
        <v>426</v>
      </c>
      <c r="V78" s="24" t="s">
        <v>40</v>
      </c>
      <c r="W78" s="109" t="s">
        <v>503</v>
      </c>
      <c r="X78" s="109" t="s">
        <v>508</v>
      </c>
      <c r="Y78" s="14">
        <v>10.3</v>
      </c>
      <c r="Z78" s="14" t="s">
        <v>53</v>
      </c>
      <c r="AA78" s="67">
        <f>VLOOKUP(Z78,Tables!$M$5:$O$9,3,FALSE)</f>
        <v>1</v>
      </c>
      <c r="AB78" s="14">
        <f>Y78*AA78</f>
        <v>10.3</v>
      </c>
      <c r="AC78" s="142" t="s">
        <v>542</v>
      </c>
      <c r="AD78" s="14" t="str">
        <f t="shared" si="39"/>
        <v>LC50</v>
      </c>
      <c r="AE78" s="67">
        <f>VLOOKUP(AD78,Tables!C$5:D$22,2,FALSE)</f>
        <v>5</v>
      </c>
      <c r="AF78" s="67">
        <f>AB78/AE78</f>
        <v>2.06</v>
      </c>
      <c r="AG78" s="24" t="str">
        <f t="shared" si="41"/>
        <v>Acute</v>
      </c>
      <c r="AH78" s="14">
        <f>VLOOKUP(AG78,Tables!$C$25:$D$26,2,FALSE)</f>
        <v>2</v>
      </c>
      <c r="AI78" s="14">
        <f>AF78/AH78</f>
        <v>1.03</v>
      </c>
      <c r="AJ78" s="142" t="s">
        <v>542</v>
      </c>
      <c r="AK78" s="64"/>
      <c r="AL78" s="87" t="str">
        <f t="shared" si="43"/>
        <v>Ceriodaphnia dubia</v>
      </c>
      <c r="AM78" s="14" t="str">
        <f t="shared" si="44"/>
        <v>LC50</v>
      </c>
      <c r="AN78" s="68" t="str">
        <f t="shared" si="45"/>
        <v>Acute</v>
      </c>
      <c r="AP78" s="14">
        <f>VLOOKUP(SUM(AE78,AH78),Tables!J$5:K$11,2,FALSE)</f>
        <v>4</v>
      </c>
      <c r="AQ78" s="89" t="str">
        <f t="shared" si="46"/>
        <v>Reject</v>
      </c>
      <c r="AR78" s="109" t="s">
        <v>503</v>
      </c>
      <c r="AT78" s="91"/>
      <c r="AU78" s="14"/>
      <c r="AV78" s="14"/>
      <c r="AW78" s="86"/>
      <c r="BC78" s="142" t="s">
        <v>542</v>
      </c>
      <c r="BD78" s="142" t="s">
        <v>542</v>
      </c>
      <c r="BN78" s="142" t="s">
        <v>542</v>
      </c>
      <c r="BO78" s="155"/>
      <c r="BP78" s="100"/>
      <c r="BQ78" s="18" t="s">
        <v>467</v>
      </c>
      <c r="BR78" s="67" t="s">
        <v>15</v>
      </c>
      <c r="BS78" s="95" t="s">
        <v>103</v>
      </c>
      <c r="BT78" s="67" t="s">
        <v>72</v>
      </c>
      <c r="BU78" s="67" t="s">
        <v>112</v>
      </c>
      <c r="BV78" s="67" t="s">
        <v>504</v>
      </c>
      <c r="BW78" s="67">
        <v>1</v>
      </c>
      <c r="BX78" s="67">
        <v>120</v>
      </c>
      <c r="CB78" s="67"/>
      <c r="CL78" s="67"/>
      <c r="CM78" s="67"/>
      <c r="CN78" s="67"/>
    </row>
    <row r="79" spans="1:92" ht="16.5" thickTop="1" thickBot="1">
      <c r="A79" s="176"/>
      <c r="B79" s="59" t="s">
        <v>442</v>
      </c>
      <c r="C79" s="83" t="s">
        <v>279</v>
      </c>
      <c r="D79" s="93" t="s">
        <v>445</v>
      </c>
      <c r="E79" s="137" t="s">
        <v>522</v>
      </c>
      <c r="F79" s="16" t="s">
        <v>217</v>
      </c>
      <c r="G79" s="105" t="s">
        <v>130</v>
      </c>
      <c r="H79" s="14" t="s">
        <v>75</v>
      </c>
      <c r="I79" s="14" t="s">
        <v>95</v>
      </c>
      <c r="J79" s="14" t="s">
        <v>114</v>
      </c>
      <c r="K79" s="14" t="s">
        <v>327</v>
      </c>
      <c r="L79" s="14" t="s">
        <v>500</v>
      </c>
      <c r="M79" s="142" t="s">
        <v>542</v>
      </c>
      <c r="N79" s="142" t="s">
        <v>542</v>
      </c>
      <c r="O79" s="14" t="s">
        <v>278</v>
      </c>
      <c r="P79" s="90" t="s">
        <v>388</v>
      </c>
      <c r="Q79" s="78" t="s">
        <v>453</v>
      </c>
      <c r="R79" s="172" t="s">
        <v>461</v>
      </c>
      <c r="S79" s="14" t="s">
        <v>20</v>
      </c>
      <c r="T79" s="14">
        <v>8</v>
      </c>
      <c r="U79" s="14" t="s">
        <v>427</v>
      </c>
      <c r="V79" s="24" t="s">
        <v>14</v>
      </c>
      <c r="W79" s="109" t="s">
        <v>503</v>
      </c>
      <c r="X79" s="109" t="s">
        <v>508</v>
      </c>
      <c r="Y79" s="14">
        <v>32</v>
      </c>
      <c r="Z79" s="14" t="s">
        <v>53</v>
      </c>
      <c r="AA79" s="67">
        <f>VLOOKUP(Z79,Tables!$M$5:$O$9,3,FALSE)</f>
        <v>1</v>
      </c>
      <c r="AB79" s="14">
        <f t="shared" ref="AB79:AB98" si="47">Y79*AA79</f>
        <v>32</v>
      </c>
      <c r="AC79" s="142" t="s">
        <v>542</v>
      </c>
      <c r="AD79" s="14" t="str">
        <f t="shared" si="39"/>
        <v>LOEC</v>
      </c>
      <c r="AE79" s="67">
        <f>VLOOKUP(AD79,Tables!C$5:D$22,2,FALSE)</f>
        <v>2.5</v>
      </c>
      <c r="AF79" s="67">
        <f t="shared" ref="AF79:AF98" si="48">AB79/AE79</f>
        <v>12.8</v>
      </c>
      <c r="AG79" s="24" t="str">
        <f t="shared" si="41"/>
        <v>Chronic</v>
      </c>
      <c r="AH79" s="14">
        <f>VLOOKUP(AG79,Tables!$C$25:$D$26,2,FALSE)</f>
        <v>1</v>
      </c>
      <c r="AI79" s="14">
        <f t="shared" ref="AI79:AI98" si="49">AF79/AH79</f>
        <v>12.8</v>
      </c>
      <c r="AJ79" s="142" t="s">
        <v>542</v>
      </c>
      <c r="AK79" s="64"/>
      <c r="AL79" s="87" t="str">
        <f t="shared" si="43"/>
        <v>Ceriodaphnia dubia</v>
      </c>
      <c r="AM79" s="14" t="str">
        <f t="shared" si="44"/>
        <v>LOEC</v>
      </c>
      <c r="AN79" s="68" t="str">
        <f t="shared" si="45"/>
        <v>Chronic</v>
      </c>
      <c r="AP79" s="14">
        <f>VLOOKUP(SUM(AE79,AH79),Tables!J$5:K$11,2,FALSE)</f>
        <v>2</v>
      </c>
      <c r="AQ79" s="89" t="str">
        <f t="shared" si="46"/>
        <v>Reject</v>
      </c>
      <c r="AR79" s="109" t="s">
        <v>503</v>
      </c>
      <c r="AS79" s="167" t="s">
        <v>572</v>
      </c>
      <c r="AT79" s="91" t="str">
        <f t="shared" ref="AT79:AT84" si="50">R79</f>
        <v>Number of broods per female</v>
      </c>
      <c r="AU79" s="14" t="s">
        <v>484</v>
      </c>
      <c r="AV79" s="14" t="str">
        <f t="shared" ref="AV79:AV84" si="51">CONCATENATE(T79," ",U79)</f>
        <v>8 Days</v>
      </c>
      <c r="AW79" s="80" t="s">
        <v>488</v>
      </c>
      <c r="AY79" s="67">
        <f t="shared" ref="AY79:AY84" si="52">AI79</f>
        <v>12.8</v>
      </c>
      <c r="BC79" s="142" t="s">
        <v>542</v>
      </c>
      <c r="BD79" s="142" t="s">
        <v>542</v>
      </c>
      <c r="BN79" s="142" t="s">
        <v>542</v>
      </c>
      <c r="BO79" s="155"/>
      <c r="BP79" s="100"/>
      <c r="BQ79" s="18" t="s">
        <v>474</v>
      </c>
      <c r="BR79" s="67" t="s">
        <v>15</v>
      </c>
      <c r="BS79" s="95" t="s">
        <v>101</v>
      </c>
      <c r="BT79" s="67" t="s">
        <v>72</v>
      </c>
      <c r="BU79" s="67" t="s">
        <v>112</v>
      </c>
      <c r="BV79" s="67" t="s">
        <v>504</v>
      </c>
      <c r="BW79" s="67">
        <v>2</v>
      </c>
      <c r="BX79" s="67">
        <v>28</v>
      </c>
      <c r="CB79" s="67"/>
      <c r="CL79" s="67"/>
      <c r="CM79" s="67"/>
      <c r="CN79" s="67"/>
    </row>
    <row r="80" spans="1:92" ht="16.5" thickTop="1" thickBot="1">
      <c r="A80" s="176"/>
      <c r="B80" s="59" t="s">
        <v>442</v>
      </c>
      <c r="C80" s="83" t="s">
        <v>279</v>
      </c>
      <c r="D80" s="93" t="s">
        <v>445</v>
      </c>
      <c r="E80" s="137" t="s">
        <v>522</v>
      </c>
      <c r="F80" s="16" t="s">
        <v>217</v>
      </c>
      <c r="G80" s="105" t="s">
        <v>130</v>
      </c>
      <c r="H80" s="14" t="s">
        <v>75</v>
      </c>
      <c r="I80" s="14" t="s">
        <v>95</v>
      </c>
      <c r="J80" s="14" t="s">
        <v>114</v>
      </c>
      <c r="K80" s="14" t="s">
        <v>327</v>
      </c>
      <c r="L80" s="14" t="s">
        <v>500</v>
      </c>
      <c r="M80" s="142" t="s">
        <v>542</v>
      </c>
      <c r="N80" s="142" t="s">
        <v>542</v>
      </c>
      <c r="O80" s="14" t="s">
        <v>278</v>
      </c>
      <c r="P80" s="23" t="s">
        <v>389</v>
      </c>
      <c r="Q80" s="78" t="s">
        <v>453</v>
      </c>
      <c r="R80" s="172" t="s">
        <v>462</v>
      </c>
      <c r="S80" s="14" t="s">
        <v>19</v>
      </c>
      <c r="T80" s="14">
        <v>8</v>
      </c>
      <c r="U80" s="14" t="s">
        <v>427</v>
      </c>
      <c r="V80" s="24" t="s">
        <v>14</v>
      </c>
      <c r="W80" s="109" t="s">
        <v>503</v>
      </c>
      <c r="X80" s="109" t="s">
        <v>508</v>
      </c>
      <c r="Y80" s="14">
        <v>64</v>
      </c>
      <c r="Z80" s="14" t="s">
        <v>53</v>
      </c>
      <c r="AA80" s="67">
        <f>VLOOKUP(Z80,Tables!$M$5:$O$9,3,FALSE)</f>
        <v>1</v>
      </c>
      <c r="AB80" s="14">
        <f t="shared" si="47"/>
        <v>64</v>
      </c>
      <c r="AC80" s="142" t="s">
        <v>542</v>
      </c>
      <c r="AD80" s="14" t="str">
        <f t="shared" si="39"/>
        <v>NOEC</v>
      </c>
      <c r="AE80" s="67">
        <f>VLOOKUP(AD80,Tables!C$5:D$22,2,FALSE)</f>
        <v>1</v>
      </c>
      <c r="AF80" s="67">
        <f t="shared" si="48"/>
        <v>64</v>
      </c>
      <c r="AG80" s="24" t="str">
        <f t="shared" si="41"/>
        <v>Chronic</v>
      </c>
      <c r="AH80" s="14">
        <f>VLOOKUP(AG80,Tables!$C$25:$D$26,2,FALSE)</f>
        <v>1</v>
      </c>
      <c r="AI80" s="14">
        <f t="shared" si="49"/>
        <v>64</v>
      </c>
      <c r="AJ80" s="142" t="s">
        <v>542</v>
      </c>
      <c r="AK80" s="64"/>
      <c r="AL80" s="87" t="str">
        <f t="shared" si="43"/>
        <v>Ceriodaphnia dubia</v>
      </c>
      <c r="AM80" s="14" t="str">
        <f t="shared" si="44"/>
        <v>NOEC</v>
      </c>
      <c r="AN80" s="68" t="str">
        <f t="shared" si="45"/>
        <v>Chronic</v>
      </c>
      <c r="AP80" s="14">
        <f>VLOOKUP(SUM(AE80,AH80),Tables!J$5:K$11,2,FALSE)</f>
        <v>1</v>
      </c>
      <c r="AQ80" s="89" t="str">
        <f t="shared" si="46"/>
        <v>YES!!!</v>
      </c>
      <c r="AR80" s="109" t="s">
        <v>503</v>
      </c>
      <c r="AS80" s="163" t="s">
        <v>573</v>
      </c>
      <c r="AT80" s="147" t="str">
        <f t="shared" si="50"/>
        <v>Time taken to release brood</v>
      </c>
      <c r="AU80" s="125" t="s">
        <v>484</v>
      </c>
      <c r="AV80" s="125" t="str">
        <f t="shared" si="51"/>
        <v>8 Days</v>
      </c>
      <c r="AW80" s="148" t="s">
        <v>488</v>
      </c>
      <c r="AX80" s="122"/>
      <c r="AY80" s="123">
        <f t="shared" si="52"/>
        <v>64</v>
      </c>
      <c r="AZ80" s="123"/>
      <c r="BC80" s="142" t="s">
        <v>542</v>
      </c>
      <c r="BD80" s="142" t="s">
        <v>542</v>
      </c>
      <c r="BN80" s="142" t="s">
        <v>542</v>
      </c>
      <c r="BO80" s="155"/>
      <c r="BP80" s="100"/>
      <c r="BQ80" s="18" t="s">
        <v>474</v>
      </c>
      <c r="BR80" s="67" t="s">
        <v>15</v>
      </c>
      <c r="BS80" s="96" t="s">
        <v>104</v>
      </c>
      <c r="BT80" s="67" t="s">
        <v>568</v>
      </c>
      <c r="BU80" s="67" t="s">
        <v>569</v>
      </c>
      <c r="BV80" s="67" t="s">
        <v>504</v>
      </c>
      <c r="BW80" s="67">
        <v>1</v>
      </c>
      <c r="BX80" s="67">
        <v>140</v>
      </c>
      <c r="BY80" s="139" t="s">
        <v>496</v>
      </c>
      <c r="CB80" s="67"/>
      <c r="CL80" s="67"/>
      <c r="CM80" s="67"/>
      <c r="CN80" s="67"/>
    </row>
    <row r="81" spans="1:92" ht="16.5" thickTop="1" thickBot="1">
      <c r="A81" s="176"/>
      <c r="B81" s="59" t="s">
        <v>442</v>
      </c>
      <c r="C81" s="83" t="s">
        <v>279</v>
      </c>
      <c r="D81" s="93" t="s">
        <v>445</v>
      </c>
      <c r="E81" s="137" t="s">
        <v>522</v>
      </c>
      <c r="F81" s="16" t="s">
        <v>217</v>
      </c>
      <c r="G81" s="105" t="s">
        <v>130</v>
      </c>
      <c r="H81" s="14" t="s">
        <v>75</v>
      </c>
      <c r="I81" s="14" t="s">
        <v>95</v>
      </c>
      <c r="J81" s="14" t="s">
        <v>114</v>
      </c>
      <c r="K81" s="14" t="s">
        <v>327</v>
      </c>
      <c r="L81" s="14" t="s">
        <v>500</v>
      </c>
      <c r="M81" s="142" t="s">
        <v>542</v>
      </c>
      <c r="N81" s="142" t="s">
        <v>542</v>
      </c>
      <c r="O81" s="14" t="s">
        <v>278</v>
      </c>
      <c r="P81" s="90" t="s">
        <v>394</v>
      </c>
      <c r="Q81" s="78" t="s">
        <v>453</v>
      </c>
      <c r="R81" s="172" t="s">
        <v>558</v>
      </c>
      <c r="S81" s="14" t="s">
        <v>20</v>
      </c>
      <c r="T81" s="14">
        <v>8</v>
      </c>
      <c r="U81" s="14" t="s">
        <v>427</v>
      </c>
      <c r="V81" s="24" t="s">
        <v>14</v>
      </c>
      <c r="W81" s="109" t="s">
        <v>503</v>
      </c>
      <c r="X81" s="109" t="s">
        <v>508</v>
      </c>
      <c r="Y81" s="14">
        <v>2</v>
      </c>
      <c r="Z81" s="14" t="s">
        <v>53</v>
      </c>
      <c r="AA81" s="67">
        <f>VLOOKUP(Z81,Tables!$M$5:$O$9,3,FALSE)</f>
        <v>1</v>
      </c>
      <c r="AB81" s="14">
        <f t="shared" si="47"/>
        <v>2</v>
      </c>
      <c r="AC81" s="142" t="s">
        <v>542</v>
      </c>
      <c r="AD81" s="14" t="str">
        <f t="shared" si="39"/>
        <v>LOEC</v>
      </c>
      <c r="AE81" s="67">
        <f>VLOOKUP(AD81,Tables!C$5:D$22,2,FALSE)</f>
        <v>2.5</v>
      </c>
      <c r="AF81" s="67">
        <f t="shared" si="48"/>
        <v>0.8</v>
      </c>
      <c r="AG81" s="24" t="str">
        <f t="shared" si="41"/>
        <v>Chronic</v>
      </c>
      <c r="AH81" s="14">
        <f>VLOOKUP(AG81,Tables!$C$25:$D$26,2,FALSE)</f>
        <v>1</v>
      </c>
      <c r="AI81" s="14">
        <f t="shared" si="49"/>
        <v>0.8</v>
      </c>
      <c r="AJ81" s="142" t="s">
        <v>542</v>
      </c>
      <c r="AK81" s="64"/>
      <c r="AL81" s="87" t="str">
        <f t="shared" si="43"/>
        <v>Ceriodaphnia dubia</v>
      </c>
      <c r="AM81" s="14" t="str">
        <f t="shared" si="44"/>
        <v>LOEC</v>
      </c>
      <c r="AN81" s="68" t="str">
        <f t="shared" si="45"/>
        <v>Chronic</v>
      </c>
      <c r="AP81" s="14">
        <f>VLOOKUP(SUM(AE81,AH81),Tables!J$5:K$11,2,FALSE)</f>
        <v>2</v>
      </c>
      <c r="AQ81" s="89" t="str">
        <f t="shared" si="46"/>
        <v>Reject</v>
      </c>
      <c r="AR81" s="109" t="s">
        <v>503</v>
      </c>
      <c r="AS81" s="167" t="s">
        <v>572</v>
      </c>
      <c r="AT81" s="91" t="str">
        <f t="shared" si="50"/>
        <v>Fecunity</v>
      </c>
      <c r="AU81" s="14" t="s">
        <v>486</v>
      </c>
      <c r="AV81" s="14" t="str">
        <f t="shared" si="51"/>
        <v>8 Days</v>
      </c>
      <c r="AW81" s="80" t="s">
        <v>490</v>
      </c>
      <c r="AY81" s="14">
        <f t="shared" si="52"/>
        <v>0.8</v>
      </c>
      <c r="AZ81" s="67">
        <f>GEOMEAN(AY81)</f>
        <v>0.8</v>
      </c>
      <c r="BA81" s="67">
        <f>MIN(AZ81)</f>
        <v>0.8</v>
      </c>
      <c r="BB81" s="67">
        <f>MIN(BA65:BA82)</f>
        <v>0.8</v>
      </c>
      <c r="BC81" s="142" t="s">
        <v>542</v>
      </c>
      <c r="BD81" s="142" t="s">
        <v>542</v>
      </c>
      <c r="BF81" s="18" t="str">
        <f>F81</f>
        <v>moderately hard water</v>
      </c>
      <c r="BG81" s="67" t="str">
        <f>J81</f>
        <v>Microinvertebrate</v>
      </c>
      <c r="BH81" s="67" t="str">
        <f>AL81</f>
        <v>Ceriodaphnia dubia</v>
      </c>
      <c r="BI81" s="67" t="str">
        <f>H81</f>
        <v>Arthropoda</v>
      </c>
      <c r="BJ81" s="67" t="str">
        <f>I81</f>
        <v>Branchiopoda</v>
      </c>
      <c r="BK81" s="67" t="str">
        <f>L81</f>
        <v>Crustacean</v>
      </c>
      <c r="BL81" s="67">
        <f>AP81</f>
        <v>2</v>
      </c>
      <c r="BM81" s="67">
        <f>BB81</f>
        <v>0.8</v>
      </c>
      <c r="BN81" s="142" t="s">
        <v>542</v>
      </c>
      <c r="BO81" s="155"/>
      <c r="BP81" s="100"/>
      <c r="BQ81" s="18" t="s">
        <v>252</v>
      </c>
      <c r="BR81" s="67" t="s">
        <v>15</v>
      </c>
      <c r="BS81" s="95" t="s">
        <v>480</v>
      </c>
      <c r="BT81" s="67" t="s">
        <v>72</v>
      </c>
      <c r="BU81" s="67" t="s">
        <v>112</v>
      </c>
      <c r="BV81" s="67" t="s">
        <v>504</v>
      </c>
      <c r="BW81" s="67">
        <v>2</v>
      </c>
      <c r="BX81" s="67">
        <v>123.4026069723578</v>
      </c>
      <c r="CB81" s="67"/>
      <c r="CL81" s="67"/>
      <c r="CM81" s="67"/>
      <c r="CN81" s="67"/>
    </row>
    <row r="82" spans="1:92" ht="16.5" thickTop="1" thickBot="1">
      <c r="A82" s="176"/>
      <c r="B82" s="59" t="s">
        <v>442</v>
      </c>
      <c r="C82" s="83" t="s">
        <v>279</v>
      </c>
      <c r="D82" s="93" t="s">
        <v>445</v>
      </c>
      <c r="E82" s="137" t="s">
        <v>522</v>
      </c>
      <c r="F82" s="16" t="s">
        <v>217</v>
      </c>
      <c r="G82" s="105" t="s">
        <v>130</v>
      </c>
      <c r="H82" s="14" t="s">
        <v>75</v>
      </c>
      <c r="I82" s="14" t="s">
        <v>95</v>
      </c>
      <c r="J82" s="14" t="s">
        <v>114</v>
      </c>
      <c r="K82" s="14" t="s">
        <v>327</v>
      </c>
      <c r="L82" s="14" t="s">
        <v>500</v>
      </c>
      <c r="M82" s="142" t="s">
        <v>542</v>
      </c>
      <c r="N82" s="142" t="s">
        <v>542</v>
      </c>
      <c r="O82" s="14" t="s">
        <v>278</v>
      </c>
      <c r="P82" s="90" t="s">
        <v>392</v>
      </c>
      <c r="Q82" s="78" t="s">
        <v>453</v>
      </c>
      <c r="R82" s="172" t="s">
        <v>463</v>
      </c>
      <c r="S82" s="14" t="s">
        <v>20</v>
      </c>
      <c r="T82" s="14">
        <v>8</v>
      </c>
      <c r="U82" s="14" t="s">
        <v>427</v>
      </c>
      <c r="V82" s="24" t="s">
        <v>14</v>
      </c>
      <c r="W82" s="109" t="s">
        <v>503</v>
      </c>
      <c r="X82" s="109" t="s">
        <v>508</v>
      </c>
      <c r="Y82" s="14">
        <v>2</v>
      </c>
      <c r="Z82" s="14" t="s">
        <v>53</v>
      </c>
      <c r="AA82" s="67">
        <f>VLOOKUP(Z82,Tables!$M$5:$O$9,3,FALSE)</f>
        <v>1</v>
      </c>
      <c r="AB82" s="14">
        <f t="shared" si="47"/>
        <v>2</v>
      </c>
      <c r="AC82" s="142" t="s">
        <v>542</v>
      </c>
      <c r="AD82" s="14" t="str">
        <f t="shared" si="39"/>
        <v>LOEC</v>
      </c>
      <c r="AE82" s="67">
        <f>VLOOKUP(AD82,Tables!C$5:D$22,2,FALSE)</f>
        <v>2.5</v>
      </c>
      <c r="AF82" s="67">
        <f t="shared" si="48"/>
        <v>0.8</v>
      </c>
      <c r="AG82" s="24" t="str">
        <f t="shared" si="41"/>
        <v>Chronic</v>
      </c>
      <c r="AH82" s="14">
        <f>VLOOKUP(AG82,Tables!$C$25:$D$26,2,FALSE)</f>
        <v>1</v>
      </c>
      <c r="AI82" s="14">
        <f t="shared" si="49"/>
        <v>0.8</v>
      </c>
      <c r="AJ82" s="142" t="s">
        <v>542</v>
      </c>
      <c r="AK82" s="64"/>
      <c r="AL82" s="87" t="str">
        <f t="shared" si="43"/>
        <v>Ceriodaphnia dubia</v>
      </c>
      <c r="AM82" s="14" t="str">
        <f t="shared" si="44"/>
        <v>LOEC</v>
      </c>
      <c r="AN82" s="68" t="str">
        <f t="shared" si="45"/>
        <v>Chronic</v>
      </c>
      <c r="AP82" s="14">
        <f>VLOOKUP(SUM(AE82,AH82),Tables!J$5:K$11,2,FALSE)</f>
        <v>2</v>
      </c>
      <c r="AQ82" s="89" t="str">
        <f t="shared" si="46"/>
        <v>Reject</v>
      </c>
      <c r="AR82" s="109" t="s">
        <v>503</v>
      </c>
      <c r="AS82" s="167" t="s">
        <v>572</v>
      </c>
      <c r="AT82" s="91" t="str">
        <f t="shared" si="50"/>
        <v>Brood size</v>
      </c>
      <c r="AU82" s="14" t="s">
        <v>487</v>
      </c>
      <c r="AV82" s="14" t="str">
        <f t="shared" si="51"/>
        <v>8 Days</v>
      </c>
      <c r="AW82" s="80" t="s">
        <v>491</v>
      </c>
      <c r="AY82" s="14">
        <f t="shared" si="52"/>
        <v>0.8</v>
      </c>
      <c r="AZ82" s="67">
        <f>GEOMEAN(AY82)</f>
        <v>0.8</v>
      </c>
      <c r="BA82" s="67">
        <f>MIN(AZ82)</f>
        <v>0.8</v>
      </c>
      <c r="BC82" s="142" t="s">
        <v>542</v>
      </c>
      <c r="BD82" s="142" t="s">
        <v>542</v>
      </c>
      <c r="BN82" s="142" t="s">
        <v>542</v>
      </c>
      <c r="BO82" s="155"/>
      <c r="BP82" s="100"/>
      <c r="BQ82" s="18" t="s">
        <v>355</v>
      </c>
      <c r="BR82" s="67" t="s">
        <v>96</v>
      </c>
      <c r="BS82" s="96" t="s">
        <v>275</v>
      </c>
      <c r="BT82" s="67" t="s">
        <v>97</v>
      </c>
      <c r="BU82" s="67" t="s">
        <v>98</v>
      </c>
      <c r="BV82" s="67" t="s">
        <v>504</v>
      </c>
      <c r="BW82" s="67">
        <v>1</v>
      </c>
      <c r="BX82" s="67">
        <v>0.24</v>
      </c>
      <c r="BY82" s="139" t="s">
        <v>496</v>
      </c>
      <c r="CB82" s="67"/>
      <c r="CL82" s="67"/>
      <c r="CM82" s="67"/>
      <c r="CN82" s="67"/>
    </row>
    <row r="83" spans="1:92" ht="16.5" thickTop="1" thickBot="1">
      <c r="A83" s="176"/>
      <c r="B83" s="59" t="s">
        <v>442</v>
      </c>
      <c r="C83" s="83" t="s">
        <v>279</v>
      </c>
      <c r="D83" s="93" t="s">
        <v>445</v>
      </c>
      <c r="E83" s="137" t="s">
        <v>522</v>
      </c>
      <c r="F83" s="16" t="s">
        <v>217</v>
      </c>
      <c r="G83" s="105" t="s">
        <v>130</v>
      </c>
      <c r="H83" s="14" t="s">
        <v>75</v>
      </c>
      <c r="I83" s="14" t="s">
        <v>95</v>
      </c>
      <c r="J83" s="14" t="s">
        <v>114</v>
      </c>
      <c r="K83" s="14" t="s">
        <v>327</v>
      </c>
      <c r="L83" s="14" t="s">
        <v>500</v>
      </c>
      <c r="M83" s="142" t="s">
        <v>542</v>
      </c>
      <c r="N83" s="142" t="s">
        <v>542</v>
      </c>
      <c r="O83" s="14" t="s">
        <v>278</v>
      </c>
      <c r="P83" s="90" t="s">
        <v>388</v>
      </c>
      <c r="Q83" s="78" t="s">
        <v>453</v>
      </c>
      <c r="R83" s="172" t="s">
        <v>461</v>
      </c>
      <c r="S83" s="14" t="s">
        <v>19</v>
      </c>
      <c r="T83" s="14">
        <v>8</v>
      </c>
      <c r="U83" s="14" t="s">
        <v>427</v>
      </c>
      <c r="V83" s="24" t="s">
        <v>14</v>
      </c>
      <c r="W83" s="109" t="s">
        <v>503</v>
      </c>
      <c r="X83" s="109" t="s">
        <v>508</v>
      </c>
      <c r="Y83" s="14">
        <v>8</v>
      </c>
      <c r="Z83" s="14" t="s">
        <v>53</v>
      </c>
      <c r="AA83" s="67">
        <f>VLOOKUP(Z83,Tables!$M$5:$O$9,3,FALSE)</f>
        <v>1</v>
      </c>
      <c r="AB83" s="14">
        <f t="shared" si="47"/>
        <v>8</v>
      </c>
      <c r="AC83" s="142" t="s">
        <v>542</v>
      </c>
      <c r="AD83" s="14" t="str">
        <f t="shared" si="39"/>
        <v>NOEC</v>
      </c>
      <c r="AE83" s="67">
        <f>VLOOKUP(AD83,Tables!C$5:D$22,2,FALSE)</f>
        <v>1</v>
      </c>
      <c r="AF83" s="67">
        <f t="shared" si="48"/>
        <v>8</v>
      </c>
      <c r="AG83" s="24" t="str">
        <f t="shared" si="41"/>
        <v>Chronic</v>
      </c>
      <c r="AH83" s="14">
        <f>VLOOKUP(AG83,Tables!$C$25:$D$26,2,FALSE)</f>
        <v>1</v>
      </c>
      <c r="AI83" s="14">
        <f t="shared" si="49"/>
        <v>8</v>
      </c>
      <c r="AJ83" s="142" t="s">
        <v>542</v>
      </c>
      <c r="AK83" s="64"/>
      <c r="AL83" s="87" t="str">
        <f t="shared" si="43"/>
        <v>Ceriodaphnia dubia</v>
      </c>
      <c r="AM83" s="14" t="str">
        <f t="shared" si="44"/>
        <v>NOEC</v>
      </c>
      <c r="AN83" s="68" t="str">
        <f t="shared" si="45"/>
        <v>Chronic</v>
      </c>
      <c r="AP83" s="14">
        <f>VLOOKUP(SUM(AE83,AH83),Tables!J$5:K$11,2,FALSE)</f>
        <v>1</v>
      </c>
      <c r="AQ83" s="89" t="str">
        <f t="shared" si="46"/>
        <v>YES!!!</v>
      </c>
      <c r="AR83" s="109" t="s">
        <v>503</v>
      </c>
      <c r="AS83" s="163" t="s">
        <v>573</v>
      </c>
      <c r="AT83" s="147" t="str">
        <f t="shared" si="50"/>
        <v>Number of broods per female</v>
      </c>
      <c r="AU83" s="125" t="s">
        <v>481</v>
      </c>
      <c r="AV83" s="125" t="str">
        <f t="shared" si="51"/>
        <v>8 Days</v>
      </c>
      <c r="AW83" s="148" t="s">
        <v>482</v>
      </c>
      <c r="AX83" s="122"/>
      <c r="AY83" s="123">
        <f t="shared" si="52"/>
        <v>8</v>
      </c>
      <c r="AZ83" s="123"/>
      <c r="BC83" s="142" t="s">
        <v>542</v>
      </c>
      <c r="BD83" s="142" t="s">
        <v>542</v>
      </c>
      <c r="BN83" s="142" t="s">
        <v>542</v>
      </c>
      <c r="BO83" s="155"/>
      <c r="BP83" s="100"/>
      <c r="BQ83" s="18" t="s">
        <v>356</v>
      </c>
      <c r="BR83" s="67" t="s">
        <v>96</v>
      </c>
      <c r="BS83" s="95" t="s">
        <v>100</v>
      </c>
      <c r="BT83" s="67" t="s">
        <v>97</v>
      </c>
      <c r="BU83" s="67" t="s">
        <v>98</v>
      </c>
      <c r="BV83" s="67" t="s">
        <v>504</v>
      </c>
      <c r="BW83" s="67">
        <v>1</v>
      </c>
      <c r="BX83" s="67">
        <v>6.6</v>
      </c>
      <c r="CB83" s="67"/>
      <c r="CL83" s="67"/>
      <c r="CM83" s="67"/>
      <c r="CN83" s="67"/>
    </row>
    <row r="84" spans="1:92" ht="16.5" thickTop="1" thickBot="1">
      <c r="A84" s="176"/>
      <c r="B84" s="59" t="s">
        <v>442</v>
      </c>
      <c r="C84" s="83" t="s">
        <v>279</v>
      </c>
      <c r="D84" s="93" t="s">
        <v>445</v>
      </c>
      <c r="E84" s="137" t="s">
        <v>522</v>
      </c>
      <c r="F84" s="16" t="s">
        <v>217</v>
      </c>
      <c r="G84" s="105" t="s">
        <v>130</v>
      </c>
      <c r="H84" s="14" t="s">
        <v>75</v>
      </c>
      <c r="I84" s="14" t="s">
        <v>95</v>
      </c>
      <c r="J84" s="14" t="s">
        <v>114</v>
      </c>
      <c r="K84" s="14" t="s">
        <v>327</v>
      </c>
      <c r="L84" s="14" t="s">
        <v>500</v>
      </c>
      <c r="M84" s="142" t="s">
        <v>542</v>
      </c>
      <c r="N84" s="142" t="s">
        <v>542</v>
      </c>
      <c r="O84" s="14" t="s">
        <v>278</v>
      </c>
      <c r="P84" s="23" t="s">
        <v>354</v>
      </c>
      <c r="Q84" s="70" t="s">
        <v>354</v>
      </c>
      <c r="R84" s="169" t="s">
        <v>354</v>
      </c>
      <c r="S84" s="14" t="s">
        <v>19</v>
      </c>
      <c r="T84" s="14">
        <v>8</v>
      </c>
      <c r="U84" s="14" t="s">
        <v>427</v>
      </c>
      <c r="V84" s="24" t="s">
        <v>14</v>
      </c>
      <c r="W84" s="140" t="s">
        <v>511</v>
      </c>
      <c r="X84" s="83" t="s">
        <v>508</v>
      </c>
      <c r="Y84" s="14">
        <v>64</v>
      </c>
      <c r="Z84" s="14" t="s">
        <v>53</v>
      </c>
      <c r="AA84" s="67">
        <f>VLOOKUP(Z84,Tables!$M$5:$O$9,3,FALSE)</f>
        <v>1</v>
      </c>
      <c r="AB84" s="14">
        <f t="shared" si="47"/>
        <v>64</v>
      </c>
      <c r="AC84" s="142" t="s">
        <v>542</v>
      </c>
      <c r="AD84" s="14" t="str">
        <f t="shared" si="39"/>
        <v>NOEC</v>
      </c>
      <c r="AE84" s="67">
        <f>VLOOKUP(AD84,Tables!C$5:D$22,2,FALSE)</f>
        <v>1</v>
      </c>
      <c r="AF84" s="67">
        <f t="shared" si="48"/>
        <v>64</v>
      </c>
      <c r="AG84" s="24" t="str">
        <f t="shared" si="41"/>
        <v>Chronic</v>
      </c>
      <c r="AH84" s="14">
        <f>VLOOKUP(AG84,Tables!$C$25:$D$26,2,FALSE)</f>
        <v>1</v>
      </c>
      <c r="AI84" s="14">
        <f t="shared" si="49"/>
        <v>64</v>
      </c>
      <c r="AJ84" s="142" t="s">
        <v>542</v>
      </c>
      <c r="AK84" s="64"/>
      <c r="AL84" s="87" t="str">
        <f t="shared" si="43"/>
        <v>Ceriodaphnia dubia</v>
      </c>
      <c r="AM84" s="14" t="str">
        <f t="shared" si="44"/>
        <v>NOEC</v>
      </c>
      <c r="AN84" s="68" t="str">
        <f t="shared" si="45"/>
        <v>Chronic</v>
      </c>
      <c r="AP84" s="14">
        <f>VLOOKUP(SUM(AE84,AH84),Tables!J$5:K$11,2,FALSE)</f>
        <v>1</v>
      </c>
      <c r="AQ84" s="89" t="str">
        <f t="shared" si="46"/>
        <v>YES!!!</v>
      </c>
      <c r="AR84" s="109" t="s">
        <v>503</v>
      </c>
      <c r="AS84" s="163" t="s">
        <v>573</v>
      </c>
      <c r="AT84" s="147" t="str">
        <f t="shared" si="50"/>
        <v xml:space="preserve">Mortality </v>
      </c>
      <c r="AU84" s="125" t="s">
        <v>481</v>
      </c>
      <c r="AV84" s="125" t="str">
        <f t="shared" si="51"/>
        <v>8 Days</v>
      </c>
      <c r="AW84" s="148" t="s">
        <v>482</v>
      </c>
      <c r="AX84" s="122"/>
      <c r="AY84" s="123">
        <f t="shared" si="52"/>
        <v>64</v>
      </c>
      <c r="AZ84" s="123"/>
      <c r="BC84" s="142" t="s">
        <v>542</v>
      </c>
      <c r="BD84" s="142" t="s">
        <v>542</v>
      </c>
      <c r="BN84" s="142" t="s">
        <v>542</v>
      </c>
      <c r="BO84" s="155"/>
      <c r="BP84" s="100"/>
      <c r="BQ84" s="18" t="s">
        <v>219</v>
      </c>
      <c r="BR84" s="67" t="s">
        <v>96</v>
      </c>
      <c r="BS84" s="95" t="s">
        <v>126</v>
      </c>
      <c r="BT84" s="67" t="s">
        <v>97</v>
      </c>
      <c r="BU84" s="67" t="s">
        <v>98</v>
      </c>
      <c r="BV84" s="67" t="s">
        <v>504</v>
      </c>
      <c r="BW84" s="67">
        <v>1</v>
      </c>
      <c r="BX84" s="67">
        <v>10</v>
      </c>
      <c r="CB84" s="103"/>
      <c r="CL84" s="67"/>
      <c r="CM84" s="67"/>
      <c r="CN84" s="67"/>
    </row>
    <row r="85" spans="1:92" ht="16.5" thickTop="1" thickBot="1">
      <c r="A85" s="176"/>
      <c r="B85" s="59" t="s">
        <v>442</v>
      </c>
      <c r="C85" s="83" t="s">
        <v>279</v>
      </c>
      <c r="D85" s="93" t="s">
        <v>445</v>
      </c>
      <c r="E85" s="137" t="s">
        <v>522</v>
      </c>
      <c r="F85" s="16" t="s">
        <v>217</v>
      </c>
      <c r="G85" s="105" t="s">
        <v>130</v>
      </c>
      <c r="H85" s="14" t="s">
        <v>75</v>
      </c>
      <c r="I85" s="14" t="s">
        <v>95</v>
      </c>
      <c r="J85" s="14" t="s">
        <v>114</v>
      </c>
      <c r="K85" s="14" t="s">
        <v>327</v>
      </c>
      <c r="L85" s="14" t="s">
        <v>500</v>
      </c>
      <c r="M85" s="142" t="s">
        <v>542</v>
      </c>
      <c r="N85" s="142" t="s">
        <v>542</v>
      </c>
      <c r="O85" s="14" t="s">
        <v>285</v>
      </c>
      <c r="P85" s="23" t="s">
        <v>354</v>
      </c>
      <c r="Q85" s="70" t="s">
        <v>354</v>
      </c>
      <c r="R85" s="169" t="s">
        <v>354</v>
      </c>
      <c r="S85" s="14" t="s">
        <v>18</v>
      </c>
      <c r="T85" s="14">
        <v>8</v>
      </c>
      <c r="U85" s="14" t="s">
        <v>427</v>
      </c>
      <c r="V85" s="24" t="s">
        <v>14</v>
      </c>
      <c r="W85" s="140" t="s">
        <v>511</v>
      </c>
      <c r="X85" s="83" t="s">
        <v>508</v>
      </c>
      <c r="Y85" s="14">
        <v>18.100000000000001</v>
      </c>
      <c r="Z85" s="14" t="s">
        <v>53</v>
      </c>
      <c r="AA85" s="67">
        <f>VLOOKUP(Z85,Tables!$M$5:$O$9,3,FALSE)</f>
        <v>1</v>
      </c>
      <c r="AB85" s="14">
        <f t="shared" si="47"/>
        <v>18.100000000000001</v>
      </c>
      <c r="AC85" s="142" t="s">
        <v>542</v>
      </c>
      <c r="AD85" s="14" t="str">
        <f t="shared" si="39"/>
        <v>LC50</v>
      </c>
      <c r="AE85" s="67">
        <f>VLOOKUP(AD85,Tables!C$5:D$22,2,FALSE)</f>
        <v>5</v>
      </c>
      <c r="AF85" s="67">
        <f t="shared" si="48"/>
        <v>3.62</v>
      </c>
      <c r="AG85" s="24" t="str">
        <f t="shared" si="41"/>
        <v>Chronic</v>
      </c>
      <c r="AH85" s="14">
        <f>VLOOKUP(AG85,Tables!$C$25:$D$26,2,FALSE)</f>
        <v>1</v>
      </c>
      <c r="AI85" s="14">
        <f t="shared" si="49"/>
        <v>3.62</v>
      </c>
      <c r="AJ85" s="142" t="s">
        <v>542</v>
      </c>
      <c r="AK85" s="64"/>
      <c r="AL85" s="87" t="str">
        <f t="shared" si="43"/>
        <v>Ceriodaphnia dubia</v>
      </c>
      <c r="AM85" s="14" t="str">
        <f t="shared" si="44"/>
        <v>LC50</v>
      </c>
      <c r="AN85" s="68" t="str">
        <f t="shared" si="45"/>
        <v>Chronic</v>
      </c>
      <c r="AP85" s="14">
        <f>VLOOKUP(SUM(AE85,AH85),Tables!J$5:K$11,2,FALSE)</f>
        <v>2</v>
      </c>
      <c r="AQ85" s="89" t="str">
        <f t="shared" si="46"/>
        <v>Reject</v>
      </c>
      <c r="AR85" s="109" t="s">
        <v>503</v>
      </c>
      <c r="AS85" s="155"/>
      <c r="AT85" s="91"/>
      <c r="AU85" s="14"/>
      <c r="AV85" s="14"/>
      <c r="AW85" s="86"/>
      <c r="BC85" s="142" t="s">
        <v>542</v>
      </c>
      <c r="BD85" s="142" t="s">
        <v>542</v>
      </c>
      <c r="BN85" s="142" t="s">
        <v>542</v>
      </c>
      <c r="BO85" s="155"/>
      <c r="BP85" s="100"/>
      <c r="BQ85" s="18" t="s">
        <v>141</v>
      </c>
      <c r="BR85" s="67" t="s">
        <v>96</v>
      </c>
      <c r="BS85" s="95" t="s">
        <v>133</v>
      </c>
      <c r="BT85" s="67" t="s">
        <v>97</v>
      </c>
      <c r="BU85" s="67" t="s">
        <v>98</v>
      </c>
      <c r="BV85" s="67" t="s">
        <v>504</v>
      </c>
      <c r="BW85" s="67">
        <v>2</v>
      </c>
      <c r="BX85" s="67">
        <v>17.119999999999997</v>
      </c>
      <c r="CB85" s="103"/>
      <c r="CL85" s="67"/>
      <c r="CM85" s="67"/>
      <c r="CN85" s="67"/>
    </row>
    <row r="86" spans="1:92" ht="16.5" thickTop="1" thickBot="1">
      <c r="A86" s="176"/>
      <c r="B86" s="59" t="s">
        <v>442</v>
      </c>
      <c r="C86" s="83" t="s">
        <v>279</v>
      </c>
      <c r="D86" s="93" t="s">
        <v>445</v>
      </c>
      <c r="E86" s="137" t="s">
        <v>522</v>
      </c>
      <c r="F86" s="16" t="s">
        <v>217</v>
      </c>
      <c r="G86" s="105" t="s">
        <v>130</v>
      </c>
      <c r="H86" s="14" t="s">
        <v>75</v>
      </c>
      <c r="I86" s="14" t="s">
        <v>95</v>
      </c>
      <c r="J86" s="14" t="s">
        <v>114</v>
      </c>
      <c r="K86" s="14" t="s">
        <v>327</v>
      </c>
      <c r="L86" s="14" t="s">
        <v>500</v>
      </c>
      <c r="M86" s="142" t="s">
        <v>542</v>
      </c>
      <c r="N86" s="142" t="s">
        <v>542</v>
      </c>
      <c r="O86" s="14" t="s">
        <v>285</v>
      </c>
      <c r="P86" s="23" t="s">
        <v>354</v>
      </c>
      <c r="Q86" s="70" t="s">
        <v>354</v>
      </c>
      <c r="R86" s="169" t="s">
        <v>354</v>
      </c>
      <c r="S86" s="14" t="s">
        <v>18</v>
      </c>
      <c r="T86" s="14">
        <v>8</v>
      </c>
      <c r="U86" s="14" t="s">
        <v>427</v>
      </c>
      <c r="V86" s="24" t="s">
        <v>14</v>
      </c>
      <c r="W86" s="140" t="s">
        <v>511</v>
      </c>
      <c r="X86" s="83" t="s">
        <v>508</v>
      </c>
      <c r="Y86" s="14">
        <v>10.3</v>
      </c>
      <c r="Z86" s="14" t="s">
        <v>53</v>
      </c>
      <c r="AA86" s="67">
        <f>VLOOKUP(Z86,Tables!$M$5:$O$9,3,FALSE)</f>
        <v>1</v>
      </c>
      <c r="AB86" s="14">
        <f t="shared" si="47"/>
        <v>10.3</v>
      </c>
      <c r="AC86" s="142" t="s">
        <v>542</v>
      </c>
      <c r="AD86" s="14" t="str">
        <f t="shared" si="39"/>
        <v>LC50</v>
      </c>
      <c r="AE86" s="67">
        <f>VLOOKUP(AD86,Tables!C$5:D$22,2,FALSE)</f>
        <v>5</v>
      </c>
      <c r="AF86" s="67">
        <f t="shared" si="48"/>
        <v>2.06</v>
      </c>
      <c r="AG86" s="24" t="str">
        <f t="shared" si="41"/>
        <v>Chronic</v>
      </c>
      <c r="AH86" s="14">
        <f>VLOOKUP(AG86,Tables!$C$25:$D$26,2,FALSE)</f>
        <v>1</v>
      </c>
      <c r="AI86" s="14">
        <f t="shared" si="49"/>
        <v>2.06</v>
      </c>
      <c r="AJ86" s="142" t="s">
        <v>542</v>
      </c>
      <c r="AK86" s="64"/>
      <c r="AL86" s="87" t="str">
        <f t="shared" si="43"/>
        <v>Ceriodaphnia dubia</v>
      </c>
      <c r="AM86" s="14" t="str">
        <f t="shared" si="44"/>
        <v>LC50</v>
      </c>
      <c r="AN86" s="68" t="str">
        <f t="shared" si="45"/>
        <v>Chronic</v>
      </c>
      <c r="AP86" s="14">
        <f>VLOOKUP(SUM(AE86,AH86),Tables!J$5:K$11,2,FALSE)</f>
        <v>2</v>
      </c>
      <c r="AQ86" s="89" t="str">
        <f>IF(AP86=MIN($AP$65:$AP$98),"YES!!!","Reject")</f>
        <v>Reject</v>
      </c>
      <c r="AR86" s="109" t="s">
        <v>503</v>
      </c>
      <c r="AS86" s="155"/>
      <c r="AT86" s="91"/>
      <c r="AU86" s="14"/>
      <c r="AV86" s="14"/>
      <c r="AW86" s="86"/>
      <c r="BC86" s="142" t="s">
        <v>542</v>
      </c>
      <c r="BD86" s="142" t="s">
        <v>542</v>
      </c>
      <c r="BN86" s="142" t="s">
        <v>542</v>
      </c>
      <c r="BO86" s="155"/>
      <c r="BP86" s="100"/>
      <c r="BQ86" s="18" t="s">
        <v>166</v>
      </c>
      <c r="BR86" s="67" t="s">
        <v>96</v>
      </c>
      <c r="BS86" s="95" t="s">
        <v>102</v>
      </c>
      <c r="BT86" s="67" t="s">
        <v>97</v>
      </c>
      <c r="BU86" s="67" t="s">
        <v>98</v>
      </c>
      <c r="BV86" s="67" t="s">
        <v>504</v>
      </c>
      <c r="BW86" s="67">
        <v>2</v>
      </c>
      <c r="BX86" s="67">
        <v>51.660350436106818</v>
      </c>
      <c r="CB86" s="103"/>
      <c r="CL86" s="67"/>
      <c r="CM86" s="67"/>
      <c r="CN86" s="67"/>
    </row>
    <row r="87" spans="1:92" ht="16.5" thickTop="1" thickBot="1">
      <c r="A87" s="176"/>
      <c r="B87" s="59" t="s">
        <v>443</v>
      </c>
      <c r="C87" s="83" t="s">
        <v>279</v>
      </c>
      <c r="D87" s="93" t="s">
        <v>445</v>
      </c>
      <c r="E87" s="137" t="s">
        <v>522</v>
      </c>
      <c r="F87" s="16" t="s">
        <v>217</v>
      </c>
      <c r="G87" s="105" t="s">
        <v>130</v>
      </c>
      <c r="H87" s="14" t="s">
        <v>75</v>
      </c>
      <c r="I87" s="14" t="s">
        <v>95</v>
      </c>
      <c r="J87" s="14" t="s">
        <v>114</v>
      </c>
      <c r="K87" s="14" t="s">
        <v>327</v>
      </c>
      <c r="L87" s="14" t="s">
        <v>500</v>
      </c>
      <c r="M87" s="142" t="s">
        <v>542</v>
      </c>
      <c r="N87" s="142" t="s">
        <v>542</v>
      </c>
      <c r="O87" s="14" t="s">
        <v>278</v>
      </c>
      <c r="P87" s="146" t="s">
        <v>394</v>
      </c>
      <c r="Q87" s="129" t="s">
        <v>453</v>
      </c>
      <c r="R87" s="173" t="s">
        <v>558</v>
      </c>
      <c r="S87" s="125" t="s">
        <v>20</v>
      </c>
      <c r="T87" s="125">
        <v>8</v>
      </c>
      <c r="U87" s="125" t="s">
        <v>427</v>
      </c>
      <c r="V87" s="124" t="s">
        <v>14</v>
      </c>
      <c r="W87" s="126" t="s">
        <v>503</v>
      </c>
      <c r="X87" s="126" t="s">
        <v>508</v>
      </c>
      <c r="Y87" s="125">
        <v>30</v>
      </c>
      <c r="Z87" s="125" t="s">
        <v>53</v>
      </c>
      <c r="AA87" s="123">
        <f>VLOOKUP(Z87,Tables!$M$5:$O$9,3,FALSE)</f>
        <v>1</v>
      </c>
      <c r="AB87" s="125">
        <f t="shared" si="47"/>
        <v>30</v>
      </c>
      <c r="AC87" s="142" t="s">
        <v>542</v>
      </c>
      <c r="AD87" s="125" t="str">
        <f t="shared" si="39"/>
        <v>LOEC</v>
      </c>
      <c r="AE87" s="123">
        <f>VLOOKUP(AD87,Tables!C$5:D$22,2,FALSE)</f>
        <v>2.5</v>
      </c>
      <c r="AF87" s="123">
        <f t="shared" si="48"/>
        <v>12</v>
      </c>
      <c r="AG87" s="124" t="str">
        <f t="shared" si="41"/>
        <v>Chronic</v>
      </c>
      <c r="AH87" s="125">
        <f>VLOOKUP(AG87,Tables!$C$25:$D$26,2,FALSE)</f>
        <v>1</v>
      </c>
      <c r="AI87" s="125">
        <f t="shared" si="49"/>
        <v>12</v>
      </c>
      <c r="AJ87" s="142" t="s">
        <v>542</v>
      </c>
      <c r="AK87" s="64"/>
      <c r="AL87" s="131" t="str">
        <f t="shared" si="43"/>
        <v>Ceriodaphnia dubia</v>
      </c>
      <c r="AM87" s="125" t="str">
        <f t="shared" si="44"/>
        <v>LOEC</v>
      </c>
      <c r="AN87" s="132" t="str">
        <f t="shared" si="45"/>
        <v>Chronic</v>
      </c>
      <c r="AO87" s="122"/>
      <c r="AP87" s="125">
        <f>VLOOKUP(SUM(AE87,AH87),Tables!J$5:K$11,2,FALSE)</f>
        <v>2</v>
      </c>
      <c r="AQ87" s="147" t="str">
        <f t="shared" si="46"/>
        <v>Reject</v>
      </c>
      <c r="AR87" s="109" t="s">
        <v>503</v>
      </c>
      <c r="AS87" s="166" t="s">
        <v>575</v>
      </c>
      <c r="AT87" s="91"/>
      <c r="AU87" s="14"/>
      <c r="AV87" s="14"/>
      <c r="AW87" s="80"/>
      <c r="AY87" s="14"/>
      <c r="BC87" s="142" t="s">
        <v>542</v>
      </c>
      <c r="BD87" s="142" t="s">
        <v>542</v>
      </c>
      <c r="BN87" s="142" t="s">
        <v>542</v>
      </c>
      <c r="BO87" s="155"/>
      <c r="BP87" s="100"/>
      <c r="BQ87" s="18" t="s">
        <v>109</v>
      </c>
      <c r="BR87" s="67" t="s">
        <v>96</v>
      </c>
      <c r="BS87" s="95" t="s">
        <v>260</v>
      </c>
      <c r="BT87" s="67" t="s">
        <v>97</v>
      </c>
      <c r="BU87" s="67" t="s">
        <v>98</v>
      </c>
      <c r="BV87" s="67" t="s">
        <v>504</v>
      </c>
      <c r="BW87" s="67">
        <v>4</v>
      </c>
      <c r="BX87" s="67">
        <v>16.17455</v>
      </c>
      <c r="CB87" s="103"/>
      <c r="CL87" s="67"/>
      <c r="CM87" s="67"/>
      <c r="CN87" s="67"/>
    </row>
    <row r="88" spans="1:92" ht="16.5" thickTop="1" thickBot="1">
      <c r="A88" s="176"/>
      <c r="B88" s="59" t="s">
        <v>443</v>
      </c>
      <c r="C88" s="83" t="s">
        <v>279</v>
      </c>
      <c r="D88" s="93" t="s">
        <v>445</v>
      </c>
      <c r="E88" s="137" t="s">
        <v>522</v>
      </c>
      <c r="F88" s="16" t="s">
        <v>217</v>
      </c>
      <c r="G88" s="105" t="s">
        <v>130</v>
      </c>
      <c r="H88" s="14" t="s">
        <v>75</v>
      </c>
      <c r="I88" s="14" t="s">
        <v>95</v>
      </c>
      <c r="J88" s="14" t="s">
        <v>114</v>
      </c>
      <c r="K88" s="14" t="s">
        <v>327</v>
      </c>
      <c r="L88" s="14" t="s">
        <v>500</v>
      </c>
      <c r="M88" s="142" t="s">
        <v>542</v>
      </c>
      <c r="N88" s="142" t="s">
        <v>542</v>
      </c>
      <c r="O88" s="14" t="s">
        <v>278</v>
      </c>
      <c r="P88" s="146" t="s">
        <v>394</v>
      </c>
      <c r="Q88" s="129" t="s">
        <v>453</v>
      </c>
      <c r="R88" s="173" t="s">
        <v>492</v>
      </c>
      <c r="S88" s="125" t="s">
        <v>19</v>
      </c>
      <c r="T88" s="125">
        <v>8</v>
      </c>
      <c r="U88" s="125" t="s">
        <v>427</v>
      </c>
      <c r="V88" s="124" t="s">
        <v>14</v>
      </c>
      <c r="W88" s="126" t="s">
        <v>503</v>
      </c>
      <c r="X88" s="126" t="s">
        <v>508</v>
      </c>
      <c r="Y88" s="125">
        <v>10</v>
      </c>
      <c r="Z88" s="125" t="s">
        <v>53</v>
      </c>
      <c r="AA88" s="123">
        <f>VLOOKUP(Z88,Tables!$M$5:$O$9,3,FALSE)</f>
        <v>1</v>
      </c>
      <c r="AB88" s="125">
        <f t="shared" si="47"/>
        <v>10</v>
      </c>
      <c r="AC88" s="142" t="s">
        <v>542</v>
      </c>
      <c r="AD88" s="125" t="str">
        <f t="shared" si="39"/>
        <v>NOEC</v>
      </c>
      <c r="AE88" s="123">
        <f>VLOOKUP(AD88,Tables!C$5:D$22,2,FALSE)</f>
        <v>1</v>
      </c>
      <c r="AF88" s="123">
        <f t="shared" si="48"/>
        <v>10</v>
      </c>
      <c r="AG88" s="124" t="str">
        <f t="shared" si="41"/>
        <v>Chronic</v>
      </c>
      <c r="AH88" s="125">
        <f>VLOOKUP(AG88,Tables!$C$25:$D$26,2,FALSE)</f>
        <v>1</v>
      </c>
      <c r="AI88" s="125">
        <f t="shared" si="49"/>
        <v>10</v>
      </c>
      <c r="AJ88" s="142" t="s">
        <v>542</v>
      </c>
      <c r="AK88" s="64"/>
      <c r="AL88" s="131" t="str">
        <f t="shared" si="43"/>
        <v>Ceriodaphnia dubia</v>
      </c>
      <c r="AM88" s="125" t="str">
        <f t="shared" si="44"/>
        <v>NOEC</v>
      </c>
      <c r="AN88" s="132" t="str">
        <f t="shared" si="45"/>
        <v>Chronic</v>
      </c>
      <c r="AO88" s="122"/>
      <c r="AP88" s="125">
        <f>VLOOKUP(SUM(AE88,AH88),Tables!J$5:K$11,2,FALSE)</f>
        <v>1</v>
      </c>
      <c r="AQ88" s="147" t="str">
        <f t="shared" si="46"/>
        <v>YES!!!</v>
      </c>
      <c r="AR88" s="109" t="s">
        <v>503</v>
      </c>
      <c r="AS88" s="166" t="s">
        <v>575</v>
      </c>
      <c r="AT88" s="91"/>
      <c r="AU88" s="14"/>
      <c r="AV88" s="14"/>
      <c r="AW88" s="80"/>
      <c r="BC88" s="142" t="s">
        <v>542</v>
      </c>
      <c r="BD88" s="142" t="s">
        <v>542</v>
      </c>
      <c r="BN88" s="142" t="s">
        <v>542</v>
      </c>
      <c r="BO88" s="155"/>
      <c r="BP88" s="100"/>
      <c r="BQ88" s="18" t="s">
        <v>473</v>
      </c>
      <c r="BR88" s="67" t="s">
        <v>96</v>
      </c>
      <c r="BS88" s="95" t="s">
        <v>121</v>
      </c>
      <c r="BT88" s="67" t="s">
        <v>97</v>
      </c>
      <c r="BU88" s="67" t="s">
        <v>98</v>
      </c>
      <c r="BV88" s="67" t="s">
        <v>504</v>
      </c>
      <c r="BW88" s="67">
        <v>4</v>
      </c>
      <c r="BX88" s="67">
        <v>56</v>
      </c>
      <c r="CB88" s="67"/>
      <c r="CL88" s="67"/>
      <c r="CM88" s="67"/>
      <c r="CN88" s="67"/>
    </row>
    <row r="89" spans="1:92" ht="16.5" thickTop="1" thickBot="1">
      <c r="A89" s="176"/>
      <c r="B89" s="59" t="s">
        <v>443</v>
      </c>
      <c r="C89" s="83" t="s">
        <v>279</v>
      </c>
      <c r="D89" s="93" t="s">
        <v>445</v>
      </c>
      <c r="E89" s="137" t="s">
        <v>522</v>
      </c>
      <c r="F89" s="16" t="s">
        <v>217</v>
      </c>
      <c r="G89" s="105" t="s">
        <v>130</v>
      </c>
      <c r="H89" s="14" t="s">
        <v>75</v>
      </c>
      <c r="I89" s="14" t="s">
        <v>95</v>
      </c>
      <c r="J89" s="14" t="s">
        <v>114</v>
      </c>
      <c r="K89" s="14" t="s">
        <v>327</v>
      </c>
      <c r="L89" s="14" t="s">
        <v>500</v>
      </c>
      <c r="M89" s="142" t="s">
        <v>542</v>
      </c>
      <c r="N89" s="142" t="s">
        <v>542</v>
      </c>
      <c r="O89" s="14" t="s">
        <v>278</v>
      </c>
      <c r="P89" s="146" t="s">
        <v>392</v>
      </c>
      <c r="Q89" s="129" t="s">
        <v>453</v>
      </c>
      <c r="R89" s="173" t="s">
        <v>463</v>
      </c>
      <c r="S89" s="125" t="s">
        <v>20</v>
      </c>
      <c r="T89" s="125">
        <v>8</v>
      </c>
      <c r="U89" s="125" t="s">
        <v>427</v>
      </c>
      <c r="V89" s="124" t="s">
        <v>14</v>
      </c>
      <c r="W89" s="126" t="s">
        <v>503</v>
      </c>
      <c r="X89" s="126" t="s">
        <v>508</v>
      </c>
      <c r="Y89" s="125">
        <v>30</v>
      </c>
      <c r="Z89" s="125" t="s">
        <v>53</v>
      </c>
      <c r="AA89" s="123">
        <f>VLOOKUP(Z89,Tables!$M$5:$O$9,3,FALSE)</f>
        <v>1</v>
      </c>
      <c r="AB89" s="125">
        <f t="shared" si="47"/>
        <v>30</v>
      </c>
      <c r="AC89" s="142" t="s">
        <v>542</v>
      </c>
      <c r="AD89" s="125" t="str">
        <f t="shared" si="39"/>
        <v>LOEC</v>
      </c>
      <c r="AE89" s="123">
        <f>VLOOKUP(AD89,Tables!C$5:D$22,2,FALSE)</f>
        <v>2.5</v>
      </c>
      <c r="AF89" s="123">
        <f t="shared" si="48"/>
        <v>12</v>
      </c>
      <c r="AG89" s="124" t="str">
        <f t="shared" si="41"/>
        <v>Chronic</v>
      </c>
      <c r="AH89" s="125">
        <f>VLOOKUP(AG89,Tables!$C$25:$D$26,2,FALSE)</f>
        <v>1</v>
      </c>
      <c r="AI89" s="125">
        <f t="shared" si="49"/>
        <v>12</v>
      </c>
      <c r="AJ89" s="142" t="s">
        <v>542</v>
      </c>
      <c r="AK89" s="64"/>
      <c r="AL89" s="131" t="str">
        <f t="shared" si="43"/>
        <v>Ceriodaphnia dubia</v>
      </c>
      <c r="AM89" s="125" t="str">
        <f t="shared" si="44"/>
        <v>LOEC</v>
      </c>
      <c r="AN89" s="132" t="str">
        <f t="shared" si="45"/>
        <v>Chronic</v>
      </c>
      <c r="AO89" s="122"/>
      <c r="AP89" s="125">
        <f>VLOOKUP(SUM(AE89,AH89),Tables!J$5:K$11,2,FALSE)</f>
        <v>2</v>
      </c>
      <c r="AQ89" s="147" t="str">
        <f t="shared" si="46"/>
        <v>Reject</v>
      </c>
      <c r="AR89" s="109" t="s">
        <v>503</v>
      </c>
      <c r="AS89" s="166" t="s">
        <v>575</v>
      </c>
      <c r="AT89" s="91"/>
      <c r="AU89" s="14"/>
      <c r="AV89" s="14"/>
      <c r="AW89" s="80"/>
      <c r="AY89" s="14"/>
      <c r="BC89" s="142" t="s">
        <v>542</v>
      </c>
      <c r="BD89" s="142" t="s">
        <v>542</v>
      </c>
      <c r="BN89" s="142" t="s">
        <v>542</v>
      </c>
      <c r="BO89" s="155"/>
      <c r="BP89" s="100"/>
      <c r="BQ89" s="18" t="s">
        <v>473</v>
      </c>
      <c r="BR89" s="67" t="s">
        <v>96</v>
      </c>
      <c r="BS89" s="95" t="s">
        <v>99</v>
      </c>
      <c r="BT89" s="67" t="s">
        <v>97</v>
      </c>
      <c r="BU89" s="67" t="s">
        <v>98</v>
      </c>
      <c r="BV89" s="67" t="s">
        <v>504</v>
      </c>
      <c r="BW89" s="67">
        <v>4</v>
      </c>
      <c r="BX89" s="67">
        <v>3.4621777863135197</v>
      </c>
      <c r="CB89" s="67"/>
      <c r="CL89" s="67"/>
      <c r="CM89" s="67"/>
      <c r="CN89" s="67"/>
    </row>
    <row r="90" spans="1:92" ht="16.5" thickTop="1" thickBot="1">
      <c r="A90" s="176"/>
      <c r="B90" s="59" t="s">
        <v>443</v>
      </c>
      <c r="C90" s="83" t="s">
        <v>279</v>
      </c>
      <c r="D90" s="93" t="s">
        <v>445</v>
      </c>
      <c r="E90" s="137" t="s">
        <v>522</v>
      </c>
      <c r="F90" s="16" t="s">
        <v>217</v>
      </c>
      <c r="G90" s="105" t="s">
        <v>130</v>
      </c>
      <c r="H90" s="14" t="s">
        <v>75</v>
      </c>
      <c r="I90" s="14" t="s">
        <v>95</v>
      </c>
      <c r="J90" s="14" t="s">
        <v>114</v>
      </c>
      <c r="K90" s="14" t="s">
        <v>327</v>
      </c>
      <c r="L90" s="14" t="s">
        <v>500</v>
      </c>
      <c r="M90" s="142" t="s">
        <v>542</v>
      </c>
      <c r="N90" s="142" t="s">
        <v>542</v>
      </c>
      <c r="O90" s="14" t="s">
        <v>278</v>
      </c>
      <c r="P90" s="146" t="s">
        <v>392</v>
      </c>
      <c r="Q90" s="129" t="s">
        <v>453</v>
      </c>
      <c r="R90" s="173" t="s">
        <v>463</v>
      </c>
      <c r="S90" s="125" t="s">
        <v>19</v>
      </c>
      <c r="T90" s="125">
        <v>8</v>
      </c>
      <c r="U90" s="125" t="s">
        <v>427</v>
      </c>
      <c r="V90" s="124" t="s">
        <v>14</v>
      </c>
      <c r="W90" s="126" t="s">
        <v>503</v>
      </c>
      <c r="X90" s="126" t="s">
        <v>508</v>
      </c>
      <c r="Y90" s="125">
        <v>10</v>
      </c>
      <c r="Z90" s="125" t="s">
        <v>53</v>
      </c>
      <c r="AA90" s="123">
        <f>VLOOKUP(Z90,Tables!$M$5:$O$9,3,FALSE)</f>
        <v>1</v>
      </c>
      <c r="AB90" s="125">
        <f t="shared" si="47"/>
        <v>10</v>
      </c>
      <c r="AC90" s="142" t="s">
        <v>542</v>
      </c>
      <c r="AD90" s="125" t="str">
        <f t="shared" si="39"/>
        <v>NOEC</v>
      </c>
      <c r="AE90" s="123">
        <f>VLOOKUP(AD90,Tables!C$5:D$22,2,FALSE)</f>
        <v>1</v>
      </c>
      <c r="AF90" s="123">
        <f t="shared" si="48"/>
        <v>10</v>
      </c>
      <c r="AG90" s="124" t="str">
        <f t="shared" si="41"/>
        <v>Chronic</v>
      </c>
      <c r="AH90" s="125">
        <f>VLOOKUP(AG90,Tables!$C$25:$D$26,2,FALSE)</f>
        <v>1</v>
      </c>
      <c r="AI90" s="125">
        <f t="shared" si="49"/>
        <v>10</v>
      </c>
      <c r="AJ90" s="142" t="s">
        <v>542</v>
      </c>
      <c r="AK90" s="64"/>
      <c r="AL90" s="131" t="str">
        <f t="shared" si="43"/>
        <v>Ceriodaphnia dubia</v>
      </c>
      <c r="AM90" s="125" t="str">
        <f t="shared" si="44"/>
        <v>NOEC</v>
      </c>
      <c r="AN90" s="132" t="str">
        <f t="shared" si="45"/>
        <v>Chronic</v>
      </c>
      <c r="AO90" s="122"/>
      <c r="AP90" s="125">
        <f>VLOOKUP(SUM(AE90,AH90),Tables!J$5:K$11,2,FALSE)</f>
        <v>1</v>
      </c>
      <c r="AQ90" s="147" t="str">
        <f t="shared" si="46"/>
        <v>YES!!!</v>
      </c>
      <c r="AR90" s="109" t="s">
        <v>503</v>
      </c>
      <c r="AS90" s="166" t="s">
        <v>575</v>
      </c>
      <c r="AT90" s="91"/>
      <c r="AU90" s="14"/>
      <c r="AV90" s="14"/>
      <c r="AW90" s="80"/>
      <c r="BC90" s="142" t="s">
        <v>542</v>
      </c>
      <c r="BD90" s="142" t="s">
        <v>542</v>
      </c>
      <c r="BN90" s="142" t="s">
        <v>542</v>
      </c>
      <c r="BO90" s="155"/>
      <c r="BP90" s="100"/>
      <c r="BQ90" s="18" t="s">
        <v>476</v>
      </c>
      <c r="BR90" s="67" t="s">
        <v>341</v>
      </c>
      <c r="BS90" s="95" t="s">
        <v>340</v>
      </c>
      <c r="BT90" s="67" t="s">
        <v>97</v>
      </c>
      <c r="BU90" s="67" t="s">
        <v>342</v>
      </c>
      <c r="BV90" s="67" t="s">
        <v>504</v>
      </c>
      <c r="BW90" s="67">
        <v>4</v>
      </c>
      <c r="BX90" s="67">
        <v>95.893327693406249</v>
      </c>
      <c r="CB90" s="67"/>
      <c r="CL90" s="67"/>
      <c r="CM90" s="67"/>
      <c r="CN90" s="67"/>
    </row>
    <row r="91" spans="1:92" ht="16.5" thickTop="1" thickBot="1">
      <c r="A91" s="176"/>
      <c r="B91" s="59" t="s">
        <v>443</v>
      </c>
      <c r="C91" s="83" t="s">
        <v>279</v>
      </c>
      <c r="D91" s="93" t="s">
        <v>445</v>
      </c>
      <c r="E91" s="137" t="s">
        <v>522</v>
      </c>
      <c r="F91" s="16" t="s">
        <v>217</v>
      </c>
      <c r="G91" s="105" t="s">
        <v>130</v>
      </c>
      <c r="H91" s="14" t="s">
        <v>75</v>
      </c>
      <c r="I91" s="14" t="s">
        <v>95</v>
      </c>
      <c r="J91" s="14" t="s">
        <v>114</v>
      </c>
      <c r="K91" s="14" t="s">
        <v>327</v>
      </c>
      <c r="L91" s="14" t="s">
        <v>500</v>
      </c>
      <c r="M91" s="142" t="s">
        <v>542</v>
      </c>
      <c r="N91" s="142" t="s">
        <v>542</v>
      </c>
      <c r="O91" s="14" t="s">
        <v>278</v>
      </c>
      <c r="P91" s="146" t="s">
        <v>388</v>
      </c>
      <c r="Q91" s="129" t="s">
        <v>453</v>
      </c>
      <c r="R91" s="173" t="s">
        <v>461</v>
      </c>
      <c r="S91" s="125" t="s">
        <v>20</v>
      </c>
      <c r="T91" s="125">
        <v>8</v>
      </c>
      <c r="U91" s="125" t="s">
        <v>427</v>
      </c>
      <c r="V91" s="124" t="s">
        <v>14</v>
      </c>
      <c r="W91" s="126" t="s">
        <v>503</v>
      </c>
      <c r="X91" s="126" t="s">
        <v>508</v>
      </c>
      <c r="Y91" s="125">
        <v>270</v>
      </c>
      <c r="Z91" s="125" t="s">
        <v>53</v>
      </c>
      <c r="AA91" s="123">
        <f>VLOOKUP(Z91,Tables!$M$5:$O$9,3,FALSE)</f>
        <v>1</v>
      </c>
      <c r="AB91" s="125">
        <f t="shared" si="47"/>
        <v>270</v>
      </c>
      <c r="AC91" s="142" t="s">
        <v>542</v>
      </c>
      <c r="AD91" s="125" t="str">
        <f t="shared" si="39"/>
        <v>LOEC</v>
      </c>
      <c r="AE91" s="123">
        <f>VLOOKUP(AD91,Tables!C$5:D$22,2,FALSE)</f>
        <v>2.5</v>
      </c>
      <c r="AF91" s="123">
        <f t="shared" si="48"/>
        <v>108</v>
      </c>
      <c r="AG91" s="124" t="str">
        <f t="shared" si="41"/>
        <v>Chronic</v>
      </c>
      <c r="AH91" s="125">
        <f>VLOOKUP(AG91,Tables!$C$25:$D$26,2,FALSE)</f>
        <v>1</v>
      </c>
      <c r="AI91" s="125">
        <f t="shared" si="49"/>
        <v>108</v>
      </c>
      <c r="AJ91" s="142" t="s">
        <v>542</v>
      </c>
      <c r="AK91" s="64"/>
      <c r="AL91" s="131" t="str">
        <f t="shared" si="43"/>
        <v>Ceriodaphnia dubia</v>
      </c>
      <c r="AM91" s="125" t="str">
        <f t="shared" si="44"/>
        <v>LOEC</v>
      </c>
      <c r="AN91" s="132" t="str">
        <f t="shared" si="45"/>
        <v>Chronic</v>
      </c>
      <c r="AO91" s="122"/>
      <c r="AP91" s="125">
        <f>VLOOKUP(SUM(AE91,AH91),Tables!J$5:K$11,2,FALSE)</f>
        <v>2</v>
      </c>
      <c r="AQ91" s="147" t="str">
        <f t="shared" si="46"/>
        <v>Reject</v>
      </c>
      <c r="AR91" s="109" t="s">
        <v>503</v>
      </c>
      <c r="AS91" s="166" t="s">
        <v>575</v>
      </c>
      <c r="AT91" s="91"/>
      <c r="AU91" s="14"/>
      <c r="AV91" s="14"/>
      <c r="AW91" s="80"/>
      <c r="AY91" s="14"/>
      <c r="BC91" s="142" t="s">
        <v>542</v>
      </c>
      <c r="BD91" s="142" t="s">
        <v>542</v>
      </c>
      <c r="BN91" s="142" t="s">
        <v>542</v>
      </c>
      <c r="BO91" s="155"/>
      <c r="BP91" s="100"/>
      <c r="BQ91" s="18" t="s">
        <v>457</v>
      </c>
      <c r="BR91" s="67" t="s">
        <v>367</v>
      </c>
      <c r="BS91" s="95" t="s">
        <v>105</v>
      </c>
      <c r="BT91" s="67" t="s">
        <v>367</v>
      </c>
      <c r="BU91" s="67" t="s">
        <v>370</v>
      </c>
      <c r="BV91" s="67" t="s">
        <v>504</v>
      </c>
      <c r="BW91" s="67">
        <v>1</v>
      </c>
      <c r="BX91" s="67">
        <v>170</v>
      </c>
      <c r="CL91" s="67"/>
      <c r="CM91" s="67"/>
      <c r="CN91" s="67"/>
    </row>
    <row r="92" spans="1:92" ht="16.5" thickTop="1" thickBot="1">
      <c r="A92" s="176"/>
      <c r="B92" s="59" t="s">
        <v>443</v>
      </c>
      <c r="C92" s="83" t="s">
        <v>279</v>
      </c>
      <c r="D92" s="93" t="s">
        <v>445</v>
      </c>
      <c r="E92" s="137" t="s">
        <v>522</v>
      </c>
      <c r="F92" s="16" t="s">
        <v>217</v>
      </c>
      <c r="G92" s="105" t="s">
        <v>130</v>
      </c>
      <c r="H92" s="14" t="s">
        <v>75</v>
      </c>
      <c r="I92" s="14" t="s">
        <v>95</v>
      </c>
      <c r="J92" s="14" t="s">
        <v>114</v>
      </c>
      <c r="K92" s="14" t="s">
        <v>327</v>
      </c>
      <c r="L92" s="14" t="s">
        <v>500</v>
      </c>
      <c r="M92" s="142" t="s">
        <v>542</v>
      </c>
      <c r="N92" s="142" t="s">
        <v>542</v>
      </c>
      <c r="O92" s="14" t="s">
        <v>278</v>
      </c>
      <c r="P92" s="146" t="s">
        <v>388</v>
      </c>
      <c r="Q92" s="129" t="s">
        <v>453</v>
      </c>
      <c r="R92" s="173" t="s">
        <v>461</v>
      </c>
      <c r="S92" s="125" t="s">
        <v>19</v>
      </c>
      <c r="T92" s="125">
        <v>8</v>
      </c>
      <c r="U92" s="125" t="s">
        <v>427</v>
      </c>
      <c r="V92" s="124" t="s">
        <v>14</v>
      </c>
      <c r="W92" s="126" t="s">
        <v>503</v>
      </c>
      <c r="X92" s="126" t="s">
        <v>508</v>
      </c>
      <c r="Y92" s="125">
        <v>90</v>
      </c>
      <c r="Z92" s="125" t="s">
        <v>53</v>
      </c>
      <c r="AA92" s="123">
        <f>VLOOKUP(Z92,Tables!$M$5:$O$9,3,FALSE)</f>
        <v>1</v>
      </c>
      <c r="AB92" s="125">
        <f t="shared" si="47"/>
        <v>90</v>
      </c>
      <c r="AC92" s="142" t="s">
        <v>542</v>
      </c>
      <c r="AD92" s="125" t="str">
        <f t="shared" si="39"/>
        <v>NOEC</v>
      </c>
      <c r="AE92" s="123">
        <f>VLOOKUP(AD92,Tables!C$5:D$22,2,FALSE)</f>
        <v>1</v>
      </c>
      <c r="AF92" s="123">
        <f t="shared" si="48"/>
        <v>90</v>
      </c>
      <c r="AG92" s="124" t="str">
        <f t="shared" si="41"/>
        <v>Chronic</v>
      </c>
      <c r="AH92" s="125">
        <f>VLOOKUP(AG92,Tables!$C$25:$D$26,2,FALSE)</f>
        <v>1</v>
      </c>
      <c r="AI92" s="125">
        <f t="shared" si="49"/>
        <v>90</v>
      </c>
      <c r="AJ92" s="142" t="s">
        <v>542</v>
      </c>
      <c r="AK92" s="64"/>
      <c r="AL92" s="131" t="str">
        <f t="shared" si="43"/>
        <v>Ceriodaphnia dubia</v>
      </c>
      <c r="AM92" s="125" t="str">
        <f t="shared" si="44"/>
        <v>NOEC</v>
      </c>
      <c r="AN92" s="132" t="str">
        <f t="shared" si="45"/>
        <v>Chronic</v>
      </c>
      <c r="AO92" s="122"/>
      <c r="AP92" s="125">
        <f>VLOOKUP(SUM(AE92,AH92),Tables!J$5:K$11,2,FALSE)</f>
        <v>1</v>
      </c>
      <c r="AQ92" s="147" t="str">
        <f t="shared" si="46"/>
        <v>YES!!!</v>
      </c>
      <c r="AR92" s="109" t="s">
        <v>503</v>
      </c>
      <c r="AS92" s="166" t="s">
        <v>575</v>
      </c>
      <c r="AT92" s="91"/>
      <c r="AU92" s="14"/>
      <c r="AV92" s="14"/>
      <c r="AW92" s="80"/>
      <c r="BC92" s="142" t="s">
        <v>542</v>
      </c>
      <c r="BD92" s="142" t="s">
        <v>542</v>
      </c>
      <c r="BN92" s="142" t="s">
        <v>542</v>
      </c>
      <c r="BO92" s="155"/>
      <c r="BP92" s="100"/>
      <c r="BQ92" s="18" t="s">
        <v>475</v>
      </c>
      <c r="BR92" s="67" t="s">
        <v>89</v>
      </c>
      <c r="BS92" s="96" t="s">
        <v>108</v>
      </c>
      <c r="BT92" s="67" t="s">
        <v>107</v>
      </c>
      <c r="BU92" s="67" t="s">
        <v>113</v>
      </c>
      <c r="BV92" s="67" t="s">
        <v>504</v>
      </c>
      <c r="BW92" s="67">
        <v>4</v>
      </c>
      <c r="BX92" s="67">
        <v>77</v>
      </c>
      <c r="BY92" s="139" t="s">
        <v>520</v>
      </c>
      <c r="CL92" s="67"/>
      <c r="CM92" s="67"/>
      <c r="CN92" s="67"/>
    </row>
    <row r="93" spans="1:92" ht="16.5" thickTop="1" thickBot="1">
      <c r="A93" s="176"/>
      <c r="B93" s="59" t="s">
        <v>443</v>
      </c>
      <c r="C93" s="83">
        <v>1087</v>
      </c>
      <c r="D93" s="93" t="s">
        <v>445</v>
      </c>
      <c r="E93" s="137" t="s">
        <v>522</v>
      </c>
      <c r="F93" s="16" t="s">
        <v>217</v>
      </c>
      <c r="G93" s="105" t="s">
        <v>130</v>
      </c>
      <c r="H93" s="14" t="s">
        <v>75</v>
      </c>
      <c r="I93" s="14" t="s">
        <v>95</v>
      </c>
      <c r="J93" s="14" t="s">
        <v>114</v>
      </c>
      <c r="K93" s="14" t="s">
        <v>327</v>
      </c>
      <c r="L93" s="14" t="s">
        <v>500</v>
      </c>
      <c r="M93" s="142" t="s">
        <v>542</v>
      </c>
      <c r="N93" s="142" t="s">
        <v>542</v>
      </c>
      <c r="O93" s="14" t="s">
        <v>278</v>
      </c>
      <c r="P93" s="128" t="s">
        <v>354</v>
      </c>
      <c r="Q93" s="133" t="s">
        <v>354</v>
      </c>
      <c r="R93" s="171" t="s">
        <v>354</v>
      </c>
      <c r="S93" s="125" t="s">
        <v>19</v>
      </c>
      <c r="T93" s="125">
        <v>8</v>
      </c>
      <c r="U93" s="125" t="s">
        <v>427</v>
      </c>
      <c r="V93" s="124" t="s">
        <v>14</v>
      </c>
      <c r="W93" s="126" t="s">
        <v>511</v>
      </c>
      <c r="X93" s="164" t="s">
        <v>508</v>
      </c>
      <c r="Y93" s="125">
        <v>90</v>
      </c>
      <c r="Z93" s="125" t="s">
        <v>53</v>
      </c>
      <c r="AA93" s="123">
        <f>VLOOKUP(Z93,Tables!$M$5:$O$9,3,FALSE)</f>
        <v>1</v>
      </c>
      <c r="AB93" s="125">
        <f t="shared" si="47"/>
        <v>90</v>
      </c>
      <c r="AC93" s="142" t="s">
        <v>542</v>
      </c>
      <c r="AD93" s="125" t="str">
        <f t="shared" si="39"/>
        <v>NOEC</v>
      </c>
      <c r="AE93" s="123">
        <f>VLOOKUP(AD93,Tables!C$5:D$22,2,FALSE)</f>
        <v>1</v>
      </c>
      <c r="AF93" s="123">
        <f t="shared" si="48"/>
        <v>90</v>
      </c>
      <c r="AG93" s="124" t="str">
        <f t="shared" si="41"/>
        <v>Chronic</v>
      </c>
      <c r="AH93" s="125">
        <f>VLOOKUP(AG93,Tables!$C$25:$D$26,2,FALSE)</f>
        <v>1</v>
      </c>
      <c r="AI93" s="125">
        <f t="shared" si="49"/>
        <v>90</v>
      </c>
      <c r="AJ93" s="142" t="s">
        <v>542</v>
      </c>
      <c r="AK93" s="64"/>
      <c r="AL93" s="131" t="str">
        <f t="shared" si="43"/>
        <v>Ceriodaphnia dubia</v>
      </c>
      <c r="AM93" s="125" t="str">
        <f t="shared" si="44"/>
        <v>NOEC</v>
      </c>
      <c r="AN93" s="132" t="str">
        <f t="shared" si="45"/>
        <v>Chronic</v>
      </c>
      <c r="AO93" s="122"/>
      <c r="AP93" s="125">
        <f>VLOOKUP(SUM(AE93,AH93),Tables!J$5:K$11,2,FALSE)</f>
        <v>1</v>
      </c>
      <c r="AQ93" s="147" t="str">
        <f t="shared" si="46"/>
        <v>YES!!!</v>
      </c>
      <c r="AR93" s="109" t="s">
        <v>503</v>
      </c>
      <c r="AS93" s="166" t="s">
        <v>575</v>
      </c>
      <c r="AT93" s="91"/>
      <c r="AU93" s="14"/>
      <c r="AV93" s="14"/>
      <c r="AW93" s="80"/>
      <c r="BC93" s="142" t="s">
        <v>542</v>
      </c>
      <c r="BD93" s="142" t="s">
        <v>542</v>
      </c>
      <c r="BN93" s="142" t="s">
        <v>542</v>
      </c>
      <c r="BO93" s="155"/>
      <c r="BP93" s="100"/>
      <c r="BQ93" s="18" t="s">
        <v>355</v>
      </c>
      <c r="BR93" s="67" t="s">
        <v>89</v>
      </c>
      <c r="BS93" s="96" t="s">
        <v>276</v>
      </c>
      <c r="BT93" s="67" t="s">
        <v>107</v>
      </c>
      <c r="BU93" s="67" t="s">
        <v>113</v>
      </c>
      <c r="BV93" s="67" t="s">
        <v>504</v>
      </c>
      <c r="BW93" s="67">
        <v>4</v>
      </c>
      <c r="BX93" s="67">
        <v>19.023601326467865</v>
      </c>
      <c r="BY93" s="139" t="s">
        <v>520</v>
      </c>
      <c r="CL93" s="67"/>
      <c r="CM93" s="67"/>
      <c r="CN93" s="67"/>
    </row>
    <row r="94" spans="1:92" ht="16.5" thickTop="1" thickBot="1">
      <c r="A94" s="176"/>
      <c r="B94" s="59" t="s">
        <v>443</v>
      </c>
      <c r="C94" s="83" t="s">
        <v>279</v>
      </c>
      <c r="D94" s="93" t="s">
        <v>445</v>
      </c>
      <c r="E94" s="137" t="s">
        <v>522</v>
      </c>
      <c r="F94" s="16" t="s">
        <v>217</v>
      </c>
      <c r="G94" s="105" t="s">
        <v>130</v>
      </c>
      <c r="H94" s="14" t="s">
        <v>75</v>
      </c>
      <c r="I94" s="14" t="s">
        <v>95</v>
      </c>
      <c r="J94" s="14" t="s">
        <v>114</v>
      </c>
      <c r="K94" s="14" t="s">
        <v>327</v>
      </c>
      <c r="L94" s="14" t="s">
        <v>500</v>
      </c>
      <c r="M94" s="142" t="s">
        <v>542</v>
      </c>
      <c r="N94" s="142" t="s">
        <v>542</v>
      </c>
      <c r="O94" s="14" t="s">
        <v>278</v>
      </c>
      <c r="P94" s="128" t="s">
        <v>354</v>
      </c>
      <c r="Q94" s="133" t="s">
        <v>354</v>
      </c>
      <c r="R94" s="171" t="s">
        <v>354</v>
      </c>
      <c r="S94" s="125" t="s">
        <v>20</v>
      </c>
      <c r="T94" s="125">
        <v>8</v>
      </c>
      <c r="U94" s="125" t="s">
        <v>427</v>
      </c>
      <c r="V94" s="124" t="s">
        <v>14</v>
      </c>
      <c r="W94" s="126" t="s">
        <v>511</v>
      </c>
      <c r="X94" s="164" t="s">
        <v>508</v>
      </c>
      <c r="Y94" s="125">
        <v>270</v>
      </c>
      <c r="Z94" s="125" t="s">
        <v>53</v>
      </c>
      <c r="AA94" s="123">
        <f>VLOOKUP(Z94,Tables!$M$5:$O$9,3,FALSE)</f>
        <v>1</v>
      </c>
      <c r="AB94" s="125">
        <f t="shared" si="47"/>
        <v>270</v>
      </c>
      <c r="AC94" s="142" t="s">
        <v>542</v>
      </c>
      <c r="AD94" s="125" t="str">
        <f t="shared" si="39"/>
        <v>LOEC</v>
      </c>
      <c r="AE94" s="123">
        <f>VLOOKUP(AD94,Tables!C$5:D$22,2,FALSE)</f>
        <v>2.5</v>
      </c>
      <c r="AF94" s="123">
        <f t="shared" si="48"/>
        <v>108</v>
      </c>
      <c r="AG94" s="124" t="str">
        <f t="shared" si="41"/>
        <v>Chronic</v>
      </c>
      <c r="AH94" s="125">
        <f>VLOOKUP(AG94,Tables!$C$25:$D$26,2,FALSE)</f>
        <v>1</v>
      </c>
      <c r="AI94" s="125">
        <f t="shared" si="49"/>
        <v>108</v>
      </c>
      <c r="AJ94" s="142" t="s">
        <v>542</v>
      </c>
      <c r="AK94" s="64"/>
      <c r="AL94" s="131" t="str">
        <f t="shared" si="43"/>
        <v>Ceriodaphnia dubia</v>
      </c>
      <c r="AM94" s="125" t="str">
        <f t="shared" si="44"/>
        <v>LOEC</v>
      </c>
      <c r="AN94" s="132" t="str">
        <f t="shared" si="45"/>
        <v>Chronic</v>
      </c>
      <c r="AO94" s="122"/>
      <c r="AP94" s="125">
        <f>VLOOKUP(SUM(AE94,AH94),Tables!J$5:K$11,2,FALSE)</f>
        <v>2</v>
      </c>
      <c r="AQ94" s="147" t="str">
        <f t="shared" si="46"/>
        <v>Reject</v>
      </c>
      <c r="AR94" s="109" t="s">
        <v>503</v>
      </c>
      <c r="AS94" s="166" t="s">
        <v>575</v>
      </c>
      <c r="AT94" s="91"/>
      <c r="AU94" s="14"/>
      <c r="AV94" s="14"/>
      <c r="AW94" s="86"/>
      <c r="AY94" s="14"/>
      <c r="BC94" s="142" t="s">
        <v>542</v>
      </c>
      <c r="BD94" s="142" t="s">
        <v>542</v>
      </c>
      <c r="BN94" s="142" t="s">
        <v>542</v>
      </c>
      <c r="BO94" s="155"/>
      <c r="BP94" s="100"/>
      <c r="CL94" s="67"/>
      <c r="CM94" s="67"/>
      <c r="CN94" s="67"/>
    </row>
    <row r="95" spans="1:92" ht="16.5" thickTop="1" thickBot="1">
      <c r="A95" s="176"/>
      <c r="B95" s="59" t="s">
        <v>443</v>
      </c>
      <c r="C95" s="83" t="s">
        <v>279</v>
      </c>
      <c r="D95" s="93" t="s">
        <v>445</v>
      </c>
      <c r="E95" s="137" t="s">
        <v>522</v>
      </c>
      <c r="F95" s="16" t="s">
        <v>217</v>
      </c>
      <c r="G95" s="105" t="s">
        <v>130</v>
      </c>
      <c r="H95" s="14" t="s">
        <v>75</v>
      </c>
      <c r="I95" s="14" t="s">
        <v>95</v>
      </c>
      <c r="J95" s="14" t="s">
        <v>114</v>
      </c>
      <c r="K95" s="14" t="s">
        <v>327</v>
      </c>
      <c r="L95" s="14" t="s">
        <v>500</v>
      </c>
      <c r="M95" s="142" t="s">
        <v>542</v>
      </c>
      <c r="N95" s="142" t="s">
        <v>542</v>
      </c>
      <c r="O95" s="14" t="s">
        <v>278</v>
      </c>
      <c r="P95" s="128" t="s">
        <v>389</v>
      </c>
      <c r="Q95" s="129" t="s">
        <v>453</v>
      </c>
      <c r="R95" s="173" t="s">
        <v>462</v>
      </c>
      <c r="S95" s="125" t="s">
        <v>20</v>
      </c>
      <c r="T95" s="125">
        <v>8</v>
      </c>
      <c r="U95" s="125" t="s">
        <v>427</v>
      </c>
      <c r="V95" s="124" t="s">
        <v>14</v>
      </c>
      <c r="W95" s="126" t="s">
        <v>503</v>
      </c>
      <c r="X95" s="126" t="s">
        <v>508</v>
      </c>
      <c r="Y95" s="125">
        <v>90</v>
      </c>
      <c r="Z95" s="125" t="s">
        <v>53</v>
      </c>
      <c r="AA95" s="123">
        <f>VLOOKUP(Z95,Tables!$M$5:$O$9,3,FALSE)</f>
        <v>1</v>
      </c>
      <c r="AB95" s="125">
        <f t="shared" si="47"/>
        <v>90</v>
      </c>
      <c r="AC95" s="142" t="s">
        <v>542</v>
      </c>
      <c r="AD95" s="125" t="str">
        <f t="shared" si="39"/>
        <v>LOEC</v>
      </c>
      <c r="AE95" s="123">
        <f>VLOOKUP(AD95,Tables!C$5:D$22,2,FALSE)</f>
        <v>2.5</v>
      </c>
      <c r="AF95" s="123">
        <f t="shared" si="48"/>
        <v>36</v>
      </c>
      <c r="AG95" s="124" t="str">
        <f t="shared" si="41"/>
        <v>Chronic</v>
      </c>
      <c r="AH95" s="125">
        <f>VLOOKUP(AG95,Tables!$C$25:$D$26,2,FALSE)</f>
        <v>1</v>
      </c>
      <c r="AI95" s="125">
        <f t="shared" si="49"/>
        <v>36</v>
      </c>
      <c r="AJ95" s="142" t="s">
        <v>542</v>
      </c>
      <c r="AK95" s="64"/>
      <c r="AL95" s="131" t="str">
        <f t="shared" si="43"/>
        <v>Ceriodaphnia dubia</v>
      </c>
      <c r="AM95" s="125" t="str">
        <f t="shared" si="44"/>
        <v>LOEC</v>
      </c>
      <c r="AN95" s="132" t="str">
        <f t="shared" si="45"/>
        <v>Chronic</v>
      </c>
      <c r="AO95" s="122"/>
      <c r="AP95" s="125">
        <f>VLOOKUP(SUM(AE95,AH95),Tables!J$5:K$11,2,FALSE)</f>
        <v>2</v>
      </c>
      <c r="AQ95" s="147" t="str">
        <f t="shared" si="46"/>
        <v>Reject</v>
      </c>
      <c r="AR95" s="109" t="s">
        <v>503</v>
      </c>
      <c r="AS95" s="166" t="s">
        <v>575</v>
      </c>
      <c r="AT95" s="91"/>
      <c r="AU95" s="14"/>
      <c r="AV95" s="14"/>
      <c r="AW95" s="80"/>
      <c r="AY95" s="14"/>
      <c r="BC95" s="142" t="s">
        <v>542</v>
      </c>
      <c r="BD95" s="142" t="s">
        <v>542</v>
      </c>
      <c r="BN95" s="142" t="s">
        <v>542</v>
      </c>
      <c r="BO95" s="155"/>
      <c r="BP95" s="100"/>
      <c r="CL95" s="67"/>
      <c r="CM95" s="67"/>
      <c r="CN95" s="67"/>
    </row>
    <row r="96" spans="1:92" ht="16.5" thickTop="1" thickBot="1">
      <c r="A96" s="176"/>
      <c r="B96" s="59" t="s">
        <v>443</v>
      </c>
      <c r="C96" s="83">
        <v>1087</v>
      </c>
      <c r="D96" s="93" t="s">
        <v>445</v>
      </c>
      <c r="E96" s="137" t="s">
        <v>522</v>
      </c>
      <c r="F96" s="16" t="s">
        <v>217</v>
      </c>
      <c r="G96" s="105" t="s">
        <v>130</v>
      </c>
      <c r="H96" s="14" t="s">
        <v>75</v>
      </c>
      <c r="I96" s="14" t="s">
        <v>95</v>
      </c>
      <c r="J96" s="14" t="s">
        <v>114</v>
      </c>
      <c r="K96" s="14" t="s">
        <v>327</v>
      </c>
      <c r="L96" s="14" t="s">
        <v>500</v>
      </c>
      <c r="M96" s="142" t="s">
        <v>542</v>
      </c>
      <c r="N96" s="142" t="s">
        <v>542</v>
      </c>
      <c r="O96" s="14" t="s">
        <v>278</v>
      </c>
      <c r="P96" s="128" t="s">
        <v>389</v>
      </c>
      <c r="Q96" s="129" t="s">
        <v>453</v>
      </c>
      <c r="R96" s="173" t="s">
        <v>462</v>
      </c>
      <c r="S96" s="125" t="s">
        <v>19</v>
      </c>
      <c r="T96" s="125">
        <v>8</v>
      </c>
      <c r="U96" s="125" t="s">
        <v>427</v>
      </c>
      <c r="V96" s="124" t="s">
        <v>14</v>
      </c>
      <c r="W96" s="126" t="s">
        <v>503</v>
      </c>
      <c r="X96" s="126" t="s">
        <v>508</v>
      </c>
      <c r="Y96" s="125">
        <v>30</v>
      </c>
      <c r="Z96" s="125" t="s">
        <v>53</v>
      </c>
      <c r="AA96" s="123">
        <f>VLOOKUP(Z96,Tables!$M$5:$O$9,3,FALSE)</f>
        <v>1</v>
      </c>
      <c r="AB96" s="125">
        <f t="shared" si="47"/>
        <v>30</v>
      </c>
      <c r="AC96" s="142" t="s">
        <v>542</v>
      </c>
      <c r="AD96" s="125" t="str">
        <f t="shared" si="39"/>
        <v>NOEC</v>
      </c>
      <c r="AE96" s="123">
        <f>VLOOKUP(AD96,Tables!C$5:D$22,2,FALSE)</f>
        <v>1</v>
      </c>
      <c r="AF96" s="123">
        <f t="shared" si="48"/>
        <v>30</v>
      </c>
      <c r="AG96" s="124" t="str">
        <f t="shared" si="41"/>
        <v>Chronic</v>
      </c>
      <c r="AH96" s="125">
        <f>VLOOKUP(AG96,Tables!$C$25:$D$26,2,FALSE)</f>
        <v>1</v>
      </c>
      <c r="AI96" s="125">
        <f t="shared" si="49"/>
        <v>30</v>
      </c>
      <c r="AJ96" s="142" t="s">
        <v>542</v>
      </c>
      <c r="AK96" s="64"/>
      <c r="AL96" s="131" t="str">
        <f t="shared" si="43"/>
        <v>Ceriodaphnia dubia</v>
      </c>
      <c r="AM96" s="125" t="str">
        <f t="shared" si="44"/>
        <v>NOEC</v>
      </c>
      <c r="AN96" s="132" t="str">
        <f t="shared" si="45"/>
        <v>Chronic</v>
      </c>
      <c r="AO96" s="122"/>
      <c r="AP96" s="125">
        <f>VLOOKUP(SUM(AE96,AH96),Tables!J$5:K$11,2,FALSE)</f>
        <v>1</v>
      </c>
      <c r="AQ96" s="147" t="str">
        <f t="shared" si="46"/>
        <v>YES!!!</v>
      </c>
      <c r="AR96" s="109" t="s">
        <v>503</v>
      </c>
      <c r="AS96" s="166" t="s">
        <v>575</v>
      </c>
      <c r="AT96" s="91"/>
      <c r="AU96" s="14"/>
      <c r="AV96" s="14"/>
      <c r="AW96" s="80"/>
      <c r="BC96" s="142" t="s">
        <v>542</v>
      </c>
      <c r="BD96" s="142" t="s">
        <v>542</v>
      </c>
      <c r="BN96" s="142" t="s">
        <v>542</v>
      </c>
      <c r="BO96" s="155"/>
      <c r="BT96" s="158" t="s">
        <v>571</v>
      </c>
      <c r="BU96" s="159"/>
      <c r="CL96" s="67"/>
      <c r="CM96" s="67"/>
      <c r="CN96" s="67"/>
    </row>
    <row r="97" spans="1:92" ht="16.5" thickTop="1" thickBot="1">
      <c r="A97" s="176"/>
      <c r="B97" s="59" t="s">
        <v>443</v>
      </c>
      <c r="C97" s="83" t="s">
        <v>279</v>
      </c>
      <c r="D97" s="93" t="s">
        <v>445</v>
      </c>
      <c r="E97" s="137" t="s">
        <v>522</v>
      </c>
      <c r="F97" s="16" t="s">
        <v>217</v>
      </c>
      <c r="G97" s="105" t="s">
        <v>130</v>
      </c>
      <c r="H97" s="14" t="s">
        <v>75</v>
      </c>
      <c r="I97" s="14" t="s">
        <v>95</v>
      </c>
      <c r="J97" s="14" t="s">
        <v>114</v>
      </c>
      <c r="K97" s="14" t="s">
        <v>327</v>
      </c>
      <c r="L97" s="14" t="s">
        <v>500</v>
      </c>
      <c r="M97" s="142" t="s">
        <v>542</v>
      </c>
      <c r="N97" s="142" t="s">
        <v>542</v>
      </c>
      <c r="O97" s="14" t="s">
        <v>285</v>
      </c>
      <c r="P97" s="128" t="s">
        <v>354</v>
      </c>
      <c r="Q97" s="133" t="s">
        <v>354</v>
      </c>
      <c r="R97" s="171" t="s">
        <v>354</v>
      </c>
      <c r="S97" s="125" t="s">
        <v>18</v>
      </c>
      <c r="T97" s="125">
        <v>8</v>
      </c>
      <c r="U97" s="125" t="s">
        <v>427</v>
      </c>
      <c r="V97" s="124" t="s">
        <v>14</v>
      </c>
      <c r="W97" s="126" t="s">
        <v>511</v>
      </c>
      <c r="X97" s="164" t="s">
        <v>508</v>
      </c>
      <c r="Y97" s="125">
        <v>65.2</v>
      </c>
      <c r="Z97" s="125" t="s">
        <v>53</v>
      </c>
      <c r="AA97" s="123">
        <f>VLOOKUP(Z97,Tables!$M$5:$O$9,3,FALSE)</f>
        <v>1</v>
      </c>
      <c r="AB97" s="125">
        <f t="shared" si="47"/>
        <v>65.2</v>
      </c>
      <c r="AC97" s="142" t="s">
        <v>542</v>
      </c>
      <c r="AD97" s="125" t="str">
        <f t="shared" si="39"/>
        <v>LC50</v>
      </c>
      <c r="AE97" s="123">
        <f>VLOOKUP(AD97,Tables!C$5:D$22,2,FALSE)</f>
        <v>5</v>
      </c>
      <c r="AF97" s="123">
        <f t="shared" si="48"/>
        <v>13.040000000000001</v>
      </c>
      <c r="AG97" s="124" t="str">
        <f t="shared" si="41"/>
        <v>Chronic</v>
      </c>
      <c r="AH97" s="125">
        <f>VLOOKUP(AG97,Tables!$C$25:$D$26,2,FALSE)</f>
        <v>1</v>
      </c>
      <c r="AI97" s="125">
        <f t="shared" si="49"/>
        <v>13.040000000000001</v>
      </c>
      <c r="AJ97" s="142" t="s">
        <v>542</v>
      </c>
      <c r="AK97" s="64"/>
      <c r="AL97" s="131" t="str">
        <f t="shared" si="43"/>
        <v>Ceriodaphnia dubia</v>
      </c>
      <c r="AM97" s="125" t="str">
        <f t="shared" si="44"/>
        <v>LC50</v>
      </c>
      <c r="AN97" s="132" t="str">
        <f t="shared" si="45"/>
        <v>Chronic</v>
      </c>
      <c r="AO97" s="122"/>
      <c r="AP97" s="125">
        <f>VLOOKUP(SUM(AE97,AH97),Tables!J$5:K$11,2,FALSE)</f>
        <v>2</v>
      </c>
      <c r="AQ97" s="147" t="str">
        <f t="shared" si="46"/>
        <v>Reject</v>
      </c>
      <c r="AR97" s="109" t="s">
        <v>503</v>
      </c>
      <c r="AS97" s="166" t="s">
        <v>575</v>
      </c>
      <c r="AT97" s="91"/>
      <c r="AU97" s="14"/>
      <c r="AV97" s="14"/>
      <c r="AW97" s="86"/>
      <c r="BC97" s="142" t="s">
        <v>542</v>
      </c>
      <c r="BD97" s="142" t="s">
        <v>542</v>
      </c>
      <c r="BN97" s="142" t="s">
        <v>542</v>
      </c>
      <c r="BO97" s="155"/>
      <c r="BT97" s="159" t="s">
        <v>75</v>
      </c>
      <c r="BU97" s="159" t="s">
        <v>98</v>
      </c>
      <c r="CL97" s="67"/>
      <c r="CM97" s="67"/>
      <c r="CN97" s="67"/>
    </row>
    <row r="98" spans="1:92" ht="16.5" thickTop="1" thickBot="1">
      <c r="A98" s="177"/>
      <c r="B98" s="59" t="s">
        <v>443</v>
      </c>
      <c r="C98" s="83" t="s">
        <v>279</v>
      </c>
      <c r="D98" s="93" t="s">
        <v>445</v>
      </c>
      <c r="E98" s="137" t="s">
        <v>522</v>
      </c>
      <c r="F98" s="16" t="s">
        <v>217</v>
      </c>
      <c r="G98" s="105" t="s">
        <v>130</v>
      </c>
      <c r="H98" s="14" t="s">
        <v>75</v>
      </c>
      <c r="I98" s="14" t="s">
        <v>95</v>
      </c>
      <c r="J98" s="14" t="s">
        <v>114</v>
      </c>
      <c r="K98" s="14" t="s">
        <v>327</v>
      </c>
      <c r="L98" s="14" t="s">
        <v>500</v>
      </c>
      <c r="M98" s="142" t="s">
        <v>542</v>
      </c>
      <c r="N98" s="142" t="s">
        <v>542</v>
      </c>
      <c r="O98" s="14" t="s">
        <v>285</v>
      </c>
      <c r="P98" s="128" t="s">
        <v>354</v>
      </c>
      <c r="Q98" s="133" t="s">
        <v>354</v>
      </c>
      <c r="R98" s="171" t="s">
        <v>354</v>
      </c>
      <c r="S98" s="125" t="s">
        <v>18</v>
      </c>
      <c r="T98" s="125">
        <v>8</v>
      </c>
      <c r="U98" s="125" t="s">
        <v>427</v>
      </c>
      <c r="V98" s="124" t="s">
        <v>14</v>
      </c>
      <c r="W98" s="126" t="s">
        <v>511</v>
      </c>
      <c r="X98" s="164" t="s">
        <v>508</v>
      </c>
      <c r="Y98" s="125">
        <v>50.1</v>
      </c>
      <c r="Z98" s="125" t="s">
        <v>53</v>
      </c>
      <c r="AA98" s="123">
        <f>VLOOKUP(Z98,Tables!$M$5:$O$9,3,FALSE)</f>
        <v>1</v>
      </c>
      <c r="AB98" s="125">
        <f t="shared" si="47"/>
        <v>50.1</v>
      </c>
      <c r="AC98" s="142" t="s">
        <v>542</v>
      </c>
      <c r="AD98" s="125" t="str">
        <f t="shared" si="39"/>
        <v>LC50</v>
      </c>
      <c r="AE98" s="123">
        <f>VLOOKUP(AD98,Tables!C$5:D$22,2,FALSE)</f>
        <v>5</v>
      </c>
      <c r="AF98" s="123">
        <f t="shared" si="48"/>
        <v>10.02</v>
      </c>
      <c r="AG98" s="124" t="str">
        <f t="shared" si="41"/>
        <v>Chronic</v>
      </c>
      <c r="AH98" s="125">
        <f>VLOOKUP(AG98,Tables!$C$25:$D$26,2,FALSE)</f>
        <v>1</v>
      </c>
      <c r="AI98" s="125">
        <f t="shared" si="49"/>
        <v>10.02</v>
      </c>
      <c r="AJ98" s="142" t="s">
        <v>542</v>
      </c>
      <c r="AK98" s="64"/>
      <c r="AL98" s="131" t="str">
        <f t="shared" si="43"/>
        <v>Ceriodaphnia dubia</v>
      </c>
      <c r="AM98" s="125" t="str">
        <f t="shared" si="44"/>
        <v>LC50</v>
      </c>
      <c r="AN98" s="132" t="str">
        <f t="shared" si="45"/>
        <v>Chronic</v>
      </c>
      <c r="AO98" s="122"/>
      <c r="AP98" s="125">
        <f>VLOOKUP(SUM(AE98,AH98),Tables!J$5:K$11,2,FALSE)</f>
        <v>2</v>
      </c>
      <c r="AQ98" s="147" t="str">
        <f t="shared" si="46"/>
        <v>Reject</v>
      </c>
      <c r="AR98" s="109" t="s">
        <v>503</v>
      </c>
      <c r="AS98" s="166" t="s">
        <v>575</v>
      </c>
      <c r="AT98" s="91"/>
      <c r="AU98" s="14"/>
      <c r="AV98" s="14"/>
      <c r="AW98" s="86"/>
      <c r="BC98" s="142" t="s">
        <v>542</v>
      </c>
      <c r="BD98" s="142" t="s">
        <v>542</v>
      </c>
      <c r="BN98" s="142" t="s">
        <v>542</v>
      </c>
      <c r="BO98" s="156"/>
      <c r="BT98" s="159" t="s">
        <v>568</v>
      </c>
      <c r="BU98" s="159" t="s">
        <v>342</v>
      </c>
      <c r="CL98" s="67"/>
      <c r="CM98" s="67"/>
      <c r="CN98" s="67"/>
    </row>
    <row r="99" spans="1:92" ht="16.5" thickTop="1" thickBot="1">
      <c r="A99" s="64"/>
      <c r="B99" s="65"/>
      <c r="C99" s="66"/>
      <c r="D99" s="79"/>
      <c r="E99" s="138"/>
      <c r="F99" s="64"/>
      <c r="G99" s="106"/>
      <c r="H99" s="66"/>
      <c r="I99" s="66"/>
      <c r="J99" s="66"/>
      <c r="K99" s="66"/>
      <c r="L99" s="66"/>
      <c r="M99" s="66"/>
      <c r="N99" s="66"/>
      <c r="O99" s="66"/>
      <c r="P99" s="64"/>
      <c r="Q99" s="66"/>
      <c r="R99" s="170"/>
      <c r="S99" s="66"/>
      <c r="T99" s="66"/>
      <c r="U99" s="69"/>
      <c r="V99" s="71"/>
      <c r="W99" s="69"/>
      <c r="X99" s="69"/>
      <c r="Y99" s="66">
        <f>GEOMEAN(Y82,Y87)</f>
        <v>7.745966692414834</v>
      </c>
      <c r="Z99" s="66">
        <f>Y99/2.5</f>
        <v>3.0983866769659336</v>
      </c>
      <c r="AA99" s="69"/>
      <c r="AB99" s="66"/>
      <c r="AC99" s="66"/>
      <c r="AD99" s="66"/>
      <c r="AE99" s="69"/>
      <c r="AF99" s="69"/>
      <c r="AG99" s="66"/>
      <c r="AH99" s="66"/>
      <c r="AI99" s="66"/>
      <c r="AJ99" s="66"/>
      <c r="AK99" s="64"/>
      <c r="AL99" s="64"/>
      <c r="AM99" s="64"/>
      <c r="AN99" s="20"/>
      <c r="AO99" s="20"/>
      <c r="AP99" s="20"/>
      <c r="AQ99" s="20"/>
      <c r="AR99" s="94"/>
      <c r="AS99" s="103"/>
      <c r="AT99" s="165"/>
      <c r="AU99" s="20"/>
      <c r="AV99" s="20"/>
      <c r="AW99" s="20"/>
      <c r="AX99" s="20"/>
      <c r="AY99" s="69"/>
      <c r="AZ99" s="69"/>
      <c r="BA99" s="69"/>
      <c r="BB99" s="69"/>
      <c r="BC99" s="66"/>
      <c r="BD99" s="66"/>
      <c r="BF99" s="20"/>
      <c r="BG99" s="69"/>
      <c r="BH99" s="69"/>
      <c r="BI99" s="69"/>
      <c r="BJ99" s="69"/>
      <c r="BK99" s="69"/>
      <c r="BL99" s="69"/>
      <c r="BM99" s="94"/>
      <c r="BN99" s="154"/>
      <c r="BO99" s="155"/>
      <c r="BT99" s="159" t="s">
        <v>72</v>
      </c>
      <c r="BU99" s="159" t="s">
        <v>533</v>
      </c>
      <c r="CL99" s="67"/>
      <c r="CM99" s="67"/>
      <c r="CN99" s="67"/>
    </row>
    <row r="100" spans="1:92" ht="16.5" thickTop="1" thickBot="1">
      <c r="A100" s="59"/>
      <c r="B100" s="43" t="s">
        <v>90</v>
      </c>
      <c r="C100" s="83" t="s">
        <v>199</v>
      </c>
      <c r="D100" s="93" t="s">
        <v>207</v>
      </c>
      <c r="E100" s="137" t="s">
        <v>522</v>
      </c>
      <c r="F100" s="16" t="s">
        <v>219</v>
      </c>
      <c r="G100" s="105" t="s">
        <v>208</v>
      </c>
      <c r="H100" s="14" t="s">
        <v>75</v>
      </c>
      <c r="I100" s="14" t="s">
        <v>140</v>
      </c>
      <c r="J100" s="14" t="s">
        <v>89</v>
      </c>
      <c r="K100" s="14" t="s">
        <v>327</v>
      </c>
      <c r="L100" s="14" t="s">
        <v>501</v>
      </c>
      <c r="M100" s="142" t="s">
        <v>542</v>
      </c>
      <c r="N100" s="142" t="s">
        <v>542</v>
      </c>
      <c r="O100" s="14" t="s">
        <v>362</v>
      </c>
      <c r="P100" s="23" t="s">
        <v>354</v>
      </c>
      <c r="Q100" s="70" t="s">
        <v>354</v>
      </c>
      <c r="R100" s="169" t="s">
        <v>354</v>
      </c>
      <c r="S100" s="14" t="s">
        <v>18</v>
      </c>
      <c r="T100" s="14">
        <v>48</v>
      </c>
      <c r="U100" s="67" t="s">
        <v>426</v>
      </c>
      <c r="V100" s="24" t="s">
        <v>40</v>
      </c>
      <c r="W100" s="109" t="s">
        <v>503</v>
      </c>
      <c r="X100" s="109" t="s">
        <v>508</v>
      </c>
      <c r="Y100" s="14">
        <v>1478.5</v>
      </c>
      <c r="Z100" s="14" t="s">
        <v>328</v>
      </c>
      <c r="AA100" s="67">
        <v>437.15</v>
      </c>
      <c r="AB100" s="14">
        <f>(Y100*AA100)/1000</f>
        <v>646.32627500000001</v>
      </c>
      <c r="AC100" s="142" t="s">
        <v>542</v>
      </c>
      <c r="AD100" s="14" t="str">
        <f>S100</f>
        <v>LC50</v>
      </c>
      <c r="AE100" s="67">
        <f>VLOOKUP(AD100,Tables!C$5:D$22,2,FALSE)</f>
        <v>5</v>
      </c>
      <c r="AF100" s="67">
        <f>AB100/AE100</f>
        <v>129.265255</v>
      </c>
      <c r="AG100" s="24" t="str">
        <f>V100</f>
        <v>Acute</v>
      </c>
      <c r="AH100" s="14">
        <f>VLOOKUP(AG100,Tables!$C$25:$D$26,2,FALSE)</f>
        <v>2</v>
      </c>
      <c r="AI100" s="14">
        <f>AF100/AH100</f>
        <v>64.632627499999998</v>
      </c>
      <c r="AJ100" s="142" t="s">
        <v>542</v>
      </c>
      <c r="AK100" s="64"/>
      <c r="AL100" s="87" t="str">
        <f>G100</f>
        <v>Chaoborus crystallinus</v>
      </c>
      <c r="AM100" s="14" t="str">
        <f>S100</f>
        <v>LC50</v>
      </c>
      <c r="AN100" s="68" t="str">
        <f>V100</f>
        <v>Acute</v>
      </c>
      <c r="AP100" s="14">
        <f>VLOOKUP(SUM(AE100,AH100),Tables!J$5:K$11,2,FALSE)</f>
        <v>4</v>
      </c>
      <c r="AQ100" s="89" t="str">
        <f>IF(AP100=MIN($AP$100),"YES!!!","Reject")</f>
        <v>YES!!!</v>
      </c>
      <c r="AR100" s="109" t="s">
        <v>503</v>
      </c>
      <c r="AS100" s="155"/>
      <c r="AT100" s="91" t="str">
        <f>R100</f>
        <v xml:space="preserve">Mortality </v>
      </c>
      <c r="AU100" s="14" t="s">
        <v>481</v>
      </c>
      <c r="AV100" s="14" t="str">
        <f>CONCATENATE(T100," ",U100)</f>
        <v>48 Hour</v>
      </c>
      <c r="AW100" s="86" t="s">
        <v>482</v>
      </c>
      <c r="AY100" s="67">
        <f>AI100</f>
        <v>64.632627499999998</v>
      </c>
      <c r="AZ100" s="67">
        <f>GEOMEAN(AY100)</f>
        <v>64.632627499999998</v>
      </c>
      <c r="BA100" s="67">
        <f>MIN(AZ100)</f>
        <v>64.632627499999998</v>
      </c>
      <c r="BB100" s="67">
        <f>MIN(BA100)</f>
        <v>64.632627499999998</v>
      </c>
      <c r="BC100" s="142" t="s">
        <v>542</v>
      </c>
      <c r="BD100" s="142" t="s">
        <v>542</v>
      </c>
      <c r="BF100" s="18" t="str">
        <f>F100</f>
        <v>Dechlorinated tap water</v>
      </c>
      <c r="BG100" s="67" t="str">
        <f>J100</f>
        <v>Macroinvertebrate</v>
      </c>
      <c r="BH100" s="67" t="str">
        <f>AL100</f>
        <v>Chaoborus crystallinus</v>
      </c>
      <c r="BI100" s="67" t="str">
        <f>H100</f>
        <v>Arthropoda</v>
      </c>
      <c r="BJ100" s="67" t="str">
        <f>I100</f>
        <v>Insecta</v>
      </c>
      <c r="BK100" s="67" t="str">
        <f>L100</f>
        <v>Insect</v>
      </c>
      <c r="BL100" s="67">
        <f>AP100</f>
        <v>4</v>
      </c>
      <c r="BM100" s="67">
        <f>BB100</f>
        <v>64.632627499999998</v>
      </c>
      <c r="BN100" s="142" t="s">
        <v>542</v>
      </c>
      <c r="BO100" s="156"/>
      <c r="BT100" s="159" t="s">
        <v>97</v>
      </c>
      <c r="BU100" s="159" t="s">
        <v>113</v>
      </c>
      <c r="CL100" s="103"/>
      <c r="CM100" s="103"/>
      <c r="CN100" s="103"/>
    </row>
    <row r="101" spans="1:92" ht="16.5" thickTop="1" thickBot="1">
      <c r="A101" s="64"/>
      <c r="B101" s="65"/>
      <c r="C101" s="66"/>
      <c r="D101" s="64"/>
      <c r="E101" s="138"/>
      <c r="F101" s="64"/>
      <c r="G101" s="106"/>
      <c r="H101" s="66"/>
      <c r="I101" s="66"/>
      <c r="J101" s="66"/>
      <c r="K101" s="66"/>
      <c r="L101" s="66"/>
      <c r="M101" s="66"/>
      <c r="N101" s="66"/>
      <c r="O101" s="66"/>
      <c r="P101" s="64"/>
      <c r="Q101" s="66"/>
      <c r="R101" s="170"/>
      <c r="S101" s="66"/>
      <c r="T101" s="66"/>
      <c r="U101" s="69"/>
      <c r="V101" s="71"/>
      <c r="W101" s="69"/>
      <c r="X101" s="69"/>
      <c r="Y101" s="66"/>
      <c r="Z101" s="66"/>
      <c r="AA101" s="69"/>
      <c r="AB101" s="66"/>
      <c r="AC101" s="66"/>
      <c r="AD101" s="66"/>
      <c r="AE101" s="69"/>
      <c r="AF101" s="69"/>
      <c r="AG101" s="66"/>
      <c r="AH101" s="66"/>
      <c r="AI101" s="66"/>
      <c r="AJ101" s="66"/>
      <c r="AK101" s="64"/>
      <c r="AL101" s="64"/>
      <c r="AM101" s="64"/>
      <c r="AN101" s="20"/>
      <c r="AO101" s="20"/>
      <c r="AP101" s="20"/>
      <c r="AQ101" s="20"/>
      <c r="AR101" s="94"/>
      <c r="AS101" s="103"/>
      <c r="AT101" s="165"/>
      <c r="AU101" s="20"/>
      <c r="AV101" s="20"/>
      <c r="AW101" s="20"/>
      <c r="AX101" s="20"/>
      <c r="AY101" s="69"/>
      <c r="AZ101" s="69"/>
      <c r="BA101" s="69"/>
      <c r="BB101" s="69"/>
      <c r="BC101" s="66"/>
      <c r="BD101" s="66"/>
      <c r="BF101" s="20"/>
      <c r="BG101" s="69"/>
      <c r="BH101" s="69"/>
      <c r="BI101" s="69"/>
      <c r="BJ101" s="69"/>
      <c r="BK101" s="69"/>
      <c r="BL101" s="69"/>
      <c r="BM101" s="94"/>
      <c r="BN101" s="154"/>
      <c r="BO101" s="155"/>
      <c r="BT101" s="159" t="s">
        <v>531</v>
      </c>
      <c r="BU101" s="159" t="s">
        <v>95</v>
      </c>
      <c r="CL101" s="103"/>
      <c r="CM101" s="103"/>
      <c r="CN101" s="103"/>
    </row>
    <row r="102" spans="1:92" ht="16.5" thickTop="1" thickBot="1">
      <c r="A102" s="59"/>
      <c r="B102" s="43"/>
      <c r="C102" s="83" t="s">
        <v>525</v>
      </c>
      <c r="D102" s="93" t="s">
        <v>524</v>
      </c>
      <c r="E102" s="137" t="s">
        <v>522</v>
      </c>
      <c r="F102" s="16" t="s">
        <v>219</v>
      </c>
      <c r="G102" s="105" t="s">
        <v>526</v>
      </c>
      <c r="H102" s="14" t="s">
        <v>75</v>
      </c>
      <c r="I102" s="14" t="s">
        <v>140</v>
      </c>
      <c r="J102" s="14" t="s">
        <v>89</v>
      </c>
      <c r="K102" s="14" t="s">
        <v>327</v>
      </c>
      <c r="L102" s="14" t="s">
        <v>501</v>
      </c>
      <c r="M102" s="142" t="s">
        <v>542</v>
      </c>
      <c r="N102" s="142" t="s">
        <v>542</v>
      </c>
      <c r="O102" s="14" t="s">
        <v>527</v>
      </c>
      <c r="P102" s="23" t="s">
        <v>115</v>
      </c>
      <c r="Q102" s="70" t="s">
        <v>43</v>
      </c>
      <c r="R102" s="169" t="s">
        <v>115</v>
      </c>
      <c r="S102" s="14" t="s">
        <v>13</v>
      </c>
      <c r="T102" s="14">
        <v>48</v>
      </c>
      <c r="U102" s="67" t="s">
        <v>426</v>
      </c>
      <c r="V102" s="24" t="s">
        <v>40</v>
      </c>
      <c r="W102" s="109" t="s">
        <v>503</v>
      </c>
      <c r="X102" s="109"/>
      <c r="Y102" s="14">
        <v>0.153</v>
      </c>
      <c r="Z102" s="14" t="s">
        <v>53</v>
      </c>
      <c r="AA102" s="67">
        <f>VLOOKUP(Z102,Tables!$M$5:$O$9,3,FALSE)</f>
        <v>1</v>
      </c>
      <c r="AB102" s="14">
        <f>Y102*AA102</f>
        <v>0.153</v>
      </c>
      <c r="AC102" s="142" t="s">
        <v>542</v>
      </c>
      <c r="AD102" s="14" t="str">
        <f>S102</f>
        <v>EC50</v>
      </c>
      <c r="AE102" s="67">
        <f>VLOOKUP(AD102,Tables!C$5:D$22,2,FALSE)</f>
        <v>5</v>
      </c>
      <c r="AF102" s="67">
        <f>AB102/AE102</f>
        <v>3.0599999999999999E-2</v>
      </c>
      <c r="AG102" s="24" t="str">
        <f>V102</f>
        <v>Acute</v>
      </c>
      <c r="AH102" s="14">
        <f>VLOOKUP(AG102,Tables!$C$25:$D$26,2,FALSE)</f>
        <v>2</v>
      </c>
      <c r="AI102" s="14">
        <f>AF102/AH102</f>
        <v>1.5299999999999999E-2</v>
      </c>
      <c r="AJ102" s="142" t="s">
        <v>542</v>
      </c>
      <c r="AK102" s="64"/>
      <c r="AL102" s="87" t="str">
        <f>G102</f>
        <v>Cheumatopsyche brevilineata</v>
      </c>
      <c r="AM102" s="14" t="str">
        <f>S102</f>
        <v>EC50</v>
      </c>
      <c r="AN102" s="68" t="str">
        <f>V102</f>
        <v>Acute</v>
      </c>
      <c r="AP102" s="14">
        <f>VLOOKUP(SUM(AE102,AH102),Tables!J$5:K$11,2,FALSE)</f>
        <v>4</v>
      </c>
      <c r="AQ102" s="89" t="str">
        <f>IF(AP102=MIN($AP$102),"YES!!!","Reject")</f>
        <v>YES!!!</v>
      </c>
      <c r="AR102" s="109"/>
      <c r="AS102" s="155"/>
      <c r="AT102" s="91" t="str">
        <f>R102</f>
        <v>Immobilisation</v>
      </c>
      <c r="AU102" s="14" t="s">
        <v>481</v>
      </c>
      <c r="AV102" s="14" t="str">
        <f>CONCATENATE(T102," ",U102)</f>
        <v>48 Hour</v>
      </c>
      <c r="AW102" s="86" t="s">
        <v>482</v>
      </c>
      <c r="AY102" s="67">
        <f>AI102</f>
        <v>1.5299999999999999E-2</v>
      </c>
      <c r="AZ102" s="67">
        <f>GEOMEAN(AY102)</f>
        <v>1.5299999999999999E-2</v>
      </c>
      <c r="BA102" s="67">
        <f>MIN(AZ102)</f>
        <v>1.5299999999999999E-2</v>
      </c>
      <c r="BB102" s="67">
        <f>MIN(BA102)</f>
        <v>1.5299999999999999E-2</v>
      </c>
      <c r="BC102" s="142" t="s">
        <v>542</v>
      </c>
      <c r="BD102" s="142" t="s">
        <v>542</v>
      </c>
      <c r="BF102" s="18" t="str">
        <f>F102</f>
        <v>Dechlorinated tap water</v>
      </c>
      <c r="BG102" s="67" t="str">
        <f>J102</f>
        <v>Macroinvertebrate</v>
      </c>
      <c r="BH102" s="67" t="str">
        <f>AL102</f>
        <v>Cheumatopsyche brevilineata</v>
      </c>
      <c r="BI102" s="67" t="str">
        <f>H102</f>
        <v>Arthropoda</v>
      </c>
      <c r="BJ102" s="67" t="str">
        <f>I102</f>
        <v>Insecta</v>
      </c>
      <c r="BK102" s="67" t="str">
        <f>L102</f>
        <v>Insect</v>
      </c>
      <c r="BL102" s="67">
        <f>AP102</f>
        <v>4</v>
      </c>
      <c r="BM102" s="67">
        <f>BB102</f>
        <v>1.5299999999999999E-2</v>
      </c>
      <c r="BN102" s="142" t="s">
        <v>542</v>
      </c>
      <c r="BO102" s="156"/>
      <c r="BP102" s="21"/>
      <c r="BT102" s="159" t="s">
        <v>367</v>
      </c>
      <c r="BU102" s="159" t="s">
        <v>112</v>
      </c>
      <c r="CL102" s="103"/>
      <c r="CM102" s="103"/>
      <c r="CN102" s="103"/>
    </row>
    <row r="103" spans="1:92" ht="16.5" thickTop="1" thickBot="1">
      <c r="A103" s="64"/>
      <c r="B103" s="65"/>
      <c r="C103" s="66"/>
      <c r="D103" s="64"/>
      <c r="E103" s="138"/>
      <c r="F103" s="64"/>
      <c r="G103" s="106"/>
      <c r="H103" s="66"/>
      <c r="I103" s="66"/>
      <c r="J103" s="66"/>
      <c r="K103" s="66"/>
      <c r="L103" s="66"/>
      <c r="M103" s="66"/>
      <c r="N103" s="66"/>
      <c r="O103" s="66"/>
      <c r="P103" s="64"/>
      <c r="Q103" s="66"/>
      <c r="R103" s="170"/>
      <c r="S103" s="66"/>
      <c r="T103" s="66"/>
      <c r="U103" s="69"/>
      <c r="V103" s="71"/>
      <c r="W103" s="69"/>
      <c r="X103" s="69"/>
      <c r="Y103" s="66"/>
      <c r="Z103" s="66"/>
      <c r="AA103" s="69"/>
      <c r="AB103" s="66"/>
      <c r="AC103" s="66"/>
      <c r="AD103" s="66"/>
      <c r="AE103" s="69"/>
      <c r="AF103" s="69"/>
      <c r="AG103" s="66"/>
      <c r="AH103" s="66"/>
      <c r="AI103" s="66"/>
      <c r="AJ103" s="66"/>
      <c r="AK103" s="64"/>
      <c r="AL103" s="64"/>
      <c r="AM103" s="64"/>
      <c r="AN103" s="20"/>
      <c r="AO103" s="20"/>
      <c r="AP103" s="20"/>
      <c r="AQ103" s="20"/>
      <c r="AR103" s="94"/>
      <c r="AS103" s="103"/>
      <c r="AT103" s="165"/>
      <c r="AU103" s="20"/>
      <c r="AV103" s="20"/>
      <c r="AW103" s="20"/>
      <c r="AX103" s="20"/>
      <c r="AY103" s="69"/>
      <c r="AZ103" s="69"/>
      <c r="BA103" s="69"/>
      <c r="BB103" s="69"/>
      <c r="BC103" s="66"/>
      <c r="BD103" s="66"/>
      <c r="BF103" s="20"/>
      <c r="BG103" s="69"/>
      <c r="BH103" s="69"/>
      <c r="BI103" s="69"/>
      <c r="BJ103" s="69"/>
      <c r="BK103" s="69"/>
      <c r="BL103" s="69"/>
      <c r="BM103" s="94"/>
      <c r="BN103" s="154"/>
      <c r="BO103" s="155"/>
      <c r="BT103" s="159" t="s">
        <v>107</v>
      </c>
      <c r="BU103" s="159" t="s">
        <v>370</v>
      </c>
      <c r="CL103" s="103"/>
      <c r="CM103" s="103"/>
      <c r="CN103" s="103"/>
    </row>
    <row r="104" spans="1:92" ht="16.5" thickTop="1" thickBot="1">
      <c r="A104" s="59"/>
      <c r="B104" s="43" t="s">
        <v>90</v>
      </c>
      <c r="C104" s="83" t="s">
        <v>199</v>
      </c>
      <c r="D104" s="93" t="s">
        <v>209</v>
      </c>
      <c r="E104" s="137" t="s">
        <v>522</v>
      </c>
      <c r="F104" s="16" t="s">
        <v>219</v>
      </c>
      <c r="G104" s="105" t="s">
        <v>210</v>
      </c>
      <c r="H104" s="14" t="s">
        <v>75</v>
      </c>
      <c r="I104" s="14" t="s">
        <v>140</v>
      </c>
      <c r="J104" s="14" t="s">
        <v>89</v>
      </c>
      <c r="K104" s="14" t="s">
        <v>327</v>
      </c>
      <c r="L104" s="14" t="s">
        <v>501</v>
      </c>
      <c r="M104" s="142" t="s">
        <v>542</v>
      </c>
      <c r="N104" s="142" t="s">
        <v>542</v>
      </c>
      <c r="O104" s="14" t="s">
        <v>362</v>
      </c>
      <c r="P104" s="23" t="s">
        <v>354</v>
      </c>
      <c r="Q104" s="70" t="s">
        <v>354</v>
      </c>
      <c r="R104" s="169" t="s">
        <v>354</v>
      </c>
      <c r="S104" s="14" t="s">
        <v>18</v>
      </c>
      <c r="T104" s="14">
        <v>48</v>
      </c>
      <c r="U104" s="67" t="s">
        <v>426</v>
      </c>
      <c r="V104" s="24" t="s">
        <v>40</v>
      </c>
      <c r="W104" s="109" t="s">
        <v>503</v>
      </c>
      <c r="X104" s="109" t="s">
        <v>508</v>
      </c>
      <c r="Y104" s="14">
        <v>5.6</v>
      </c>
      <c r="Z104" s="14" t="s">
        <v>328</v>
      </c>
      <c r="AA104" s="67">
        <v>437.15</v>
      </c>
      <c r="AB104" s="14">
        <f>(Y104*AA104)/1000</f>
        <v>2.4480399999999993</v>
      </c>
      <c r="AC104" s="142" t="s">
        <v>542</v>
      </c>
      <c r="AD104" s="14" t="str">
        <f>S104</f>
        <v>LC50</v>
      </c>
      <c r="AE104" s="67">
        <f>VLOOKUP(AD104,Tables!C$5:D$22,2,FALSE)</f>
        <v>5</v>
      </c>
      <c r="AF104" s="67">
        <f>AB104/AE104</f>
        <v>0.48960799999999988</v>
      </c>
      <c r="AG104" s="24" t="str">
        <f>V104</f>
        <v>Acute</v>
      </c>
      <c r="AH104" s="14">
        <f>VLOOKUP(AG104,Tables!$C$25:$D$26,2,FALSE)</f>
        <v>2</v>
      </c>
      <c r="AI104" s="14">
        <f>AF104/AH104</f>
        <v>0.24480399999999994</v>
      </c>
      <c r="AJ104" s="142" t="s">
        <v>542</v>
      </c>
      <c r="AK104" s="64"/>
      <c r="AL104" s="87" t="str">
        <f>G104</f>
        <v>Chironomus annularius</v>
      </c>
      <c r="AM104" s="14" t="str">
        <f>S104</f>
        <v>LC50</v>
      </c>
      <c r="AN104" s="68" t="str">
        <f>V104</f>
        <v>Acute</v>
      </c>
      <c r="AP104" s="14">
        <f>VLOOKUP(SUM(AE104,AH104),Tables!J$5:K$11,2,FALSE)</f>
        <v>4</v>
      </c>
      <c r="AQ104" s="89" t="str">
        <f>IF(AP104=MIN($AP$104),"YES!!!","Reject")</f>
        <v>YES!!!</v>
      </c>
      <c r="AR104" s="109" t="s">
        <v>503</v>
      </c>
      <c r="AS104" s="155"/>
      <c r="AT104" s="91" t="str">
        <f>R104</f>
        <v xml:space="preserve">Mortality </v>
      </c>
      <c r="AU104" s="14" t="s">
        <v>481</v>
      </c>
      <c r="AV104" s="14" t="str">
        <f>CONCATENATE(T104," ",U104)</f>
        <v>48 Hour</v>
      </c>
      <c r="AW104" s="86" t="s">
        <v>482</v>
      </c>
      <c r="AY104" s="67">
        <f>AI104</f>
        <v>0.24480399999999994</v>
      </c>
      <c r="AZ104" s="67">
        <f>GEOMEAN(AY104)</f>
        <v>0.24480399999999994</v>
      </c>
      <c r="BA104" s="67">
        <f>MIN(AZ104)</f>
        <v>0.24480399999999994</v>
      </c>
      <c r="BB104" s="67">
        <f>MIN(BA104)</f>
        <v>0.24480399999999994</v>
      </c>
      <c r="BC104" s="142" t="s">
        <v>542</v>
      </c>
      <c r="BD104" s="142" t="s">
        <v>542</v>
      </c>
      <c r="BF104" s="18" t="str">
        <f>F104</f>
        <v>Dechlorinated tap water</v>
      </c>
      <c r="BG104" s="67" t="str">
        <f>J104</f>
        <v>Macroinvertebrate</v>
      </c>
      <c r="BH104" s="67" t="str">
        <f>AL104</f>
        <v>Chironomus annularius</v>
      </c>
      <c r="BI104" s="67" t="str">
        <f>H104</f>
        <v>Arthropoda</v>
      </c>
      <c r="BJ104" s="67" t="str">
        <f>I104</f>
        <v>Insecta</v>
      </c>
      <c r="BK104" s="67" t="str">
        <f>L104</f>
        <v>Insect</v>
      </c>
      <c r="BL104" s="67">
        <f>AP104</f>
        <v>4</v>
      </c>
      <c r="BM104" s="67">
        <f>BB104</f>
        <v>0.24480399999999994</v>
      </c>
      <c r="BN104" s="142" t="s">
        <v>542</v>
      </c>
      <c r="BO104" s="156"/>
      <c r="BS104" s="67"/>
      <c r="BT104"/>
      <c r="BU104" s="159" t="s">
        <v>140</v>
      </c>
      <c r="CL104" s="67"/>
      <c r="CM104" s="67"/>
      <c r="CN104" s="67"/>
    </row>
    <row r="105" spans="1:92" ht="16.5" thickTop="1" thickBot="1">
      <c r="A105" s="64"/>
      <c r="B105" s="65"/>
      <c r="C105" s="66"/>
      <c r="D105" s="79"/>
      <c r="E105" s="138"/>
      <c r="F105" s="64"/>
      <c r="G105" s="106"/>
      <c r="H105" s="66"/>
      <c r="I105" s="66"/>
      <c r="J105" s="66"/>
      <c r="K105" s="66"/>
      <c r="L105" s="66"/>
      <c r="M105" s="66"/>
      <c r="N105" s="66"/>
      <c r="O105" s="66"/>
      <c r="P105" s="64"/>
      <c r="Q105" s="66"/>
      <c r="R105" s="170"/>
      <c r="S105" s="66"/>
      <c r="T105" s="66"/>
      <c r="U105" s="69"/>
      <c r="V105" s="71"/>
      <c r="W105" s="69"/>
      <c r="X105" s="69"/>
      <c r="Y105" s="66"/>
      <c r="Z105" s="66"/>
      <c r="AA105" s="69"/>
      <c r="AB105" s="66"/>
      <c r="AC105" s="66"/>
      <c r="AD105" s="66"/>
      <c r="AE105" s="69"/>
      <c r="AF105" s="69"/>
      <c r="AG105" s="66"/>
      <c r="AH105" s="66"/>
      <c r="AI105" s="66"/>
      <c r="AJ105" s="66"/>
      <c r="AK105" s="64"/>
      <c r="AL105" s="64"/>
      <c r="AM105" s="64"/>
      <c r="AN105" s="20"/>
      <c r="AO105" s="20"/>
      <c r="AP105" s="20"/>
      <c r="AQ105" s="20"/>
      <c r="AR105" s="94"/>
      <c r="AS105" s="103"/>
      <c r="AT105" s="165"/>
      <c r="AU105" s="20"/>
      <c r="AV105" s="20"/>
      <c r="AW105" s="20"/>
      <c r="AX105" s="20"/>
      <c r="AY105" s="69"/>
      <c r="AZ105" s="69"/>
      <c r="BA105" s="69"/>
      <c r="BB105" s="69"/>
      <c r="BC105" s="66"/>
      <c r="BD105" s="66"/>
      <c r="BF105" s="20"/>
      <c r="BG105" s="69"/>
      <c r="BH105" s="69"/>
      <c r="BI105" s="69"/>
      <c r="BJ105" s="69"/>
      <c r="BK105" s="69"/>
      <c r="BL105" s="69"/>
      <c r="BM105" s="94"/>
      <c r="BN105" s="154"/>
      <c r="BO105" s="155"/>
      <c r="BS105" s="67"/>
      <c r="BT105"/>
      <c r="BU105" s="159" t="s">
        <v>88</v>
      </c>
      <c r="CL105" s="67"/>
      <c r="CM105" s="67"/>
      <c r="CN105" s="67"/>
    </row>
    <row r="106" spans="1:92" ht="16.5" thickTop="1" thickBot="1">
      <c r="A106" s="59"/>
      <c r="B106" s="43" t="s">
        <v>90</v>
      </c>
      <c r="C106" s="83" t="s">
        <v>142</v>
      </c>
      <c r="D106" s="93" t="s">
        <v>158</v>
      </c>
      <c r="E106" s="137" t="s">
        <v>522</v>
      </c>
      <c r="F106" s="16" t="s">
        <v>141</v>
      </c>
      <c r="G106" s="105" t="s">
        <v>159</v>
      </c>
      <c r="H106" s="14" t="s">
        <v>75</v>
      </c>
      <c r="I106" s="14" t="s">
        <v>140</v>
      </c>
      <c r="J106" s="14" t="s">
        <v>89</v>
      </c>
      <c r="K106" s="14" t="s">
        <v>327</v>
      </c>
      <c r="L106" s="14" t="s">
        <v>501</v>
      </c>
      <c r="M106" s="142" t="s">
        <v>542</v>
      </c>
      <c r="N106" s="142" t="s">
        <v>542</v>
      </c>
      <c r="O106" s="14" t="s">
        <v>139</v>
      </c>
      <c r="P106" s="23" t="s">
        <v>354</v>
      </c>
      <c r="Q106" s="70" t="s">
        <v>354</v>
      </c>
      <c r="R106" s="169" t="s">
        <v>354</v>
      </c>
      <c r="S106" s="14" t="s">
        <v>18</v>
      </c>
      <c r="T106" s="14">
        <v>48</v>
      </c>
      <c r="U106" s="67" t="s">
        <v>426</v>
      </c>
      <c r="V106" s="24" t="s">
        <v>40</v>
      </c>
      <c r="W106" s="109" t="s">
        <v>503</v>
      </c>
      <c r="X106" s="109" t="s">
        <v>508</v>
      </c>
      <c r="Y106" s="14">
        <v>4.2000000000000002E-4</v>
      </c>
      <c r="Z106" s="14" t="s">
        <v>76</v>
      </c>
      <c r="AA106" s="67">
        <f>VLOOKUP(Z106,Tables!$M$5:$O$9,3,FALSE)</f>
        <v>1000</v>
      </c>
      <c r="AB106" s="14">
        <f>Y106*AA106</f>
        <v>0.42000000000000004</v>
      </c>
      <c r="AC106" s="142" t="s">
        <v>542</v>
      </c>
      <c r="AD106" s="14" t="str">
        <f>S106</f>
        <v>LC50</v>
      </c>
      <c r="AE106" s="67">
        <f>VLOOKUP(AD106,Tables!C$5:D$22,2,FALSE)</f>
        <v>5</v>
      </c>
      <c r="AF106" s="67">
        <f>AB106/AE106</f>
        <v>8.4000000000000005E-2</v>
      </c>
      <c r="AG106" s="24" t="str">
        <f>V106</f>
        <v>Acute</v>
      </c>
      <c r="AH106" s="14">
        <f>VLOOKUP(AG106,Tables!$C$25:$D$26,2,FALSE)</f>
        <v>2</v>
      </c>
      <c r="AI106" s="14">
        <f>AF106/AH106</f>
        <v>4.2000000000000003E-2</v>
      </c>
      <c r="AJ106" s="142" t="s">
        <v>542</v>
      </c>
      <c r="AK106" s="64"/>
      <c r="AL106" s="87" t="str">
        <f>G106</f>
        <v>Chironomus crassicaudatus</v>
      </c>
      <c r="AM106" s="14" t="str">
        <f>S106</f>
        <v>LC50</v>
      </c>
      <c r="AN106" s="68" t="str">
        <f>V106</f>
        <v>Acute</v>
      </c>
      <c r="AP106" s="14">
        <f>VLOOKUP(SUM(AE106,AH106),Tables!J$5:K$11,2,FALSE)</f>
        <v>4</v>
      </c>
      <c r="AQ106" s="89" t="str">
        <f>IF(AP106=MIN($AP$106),"YES!!!","Reject")</f>
        <v>YES!!!</v>
      </c>
      <c r="AR106" s="109" t="s">
        <v>503</v>
      </c>
      <c r="AS106" s="155"/>
      <c r="AT106" s="91" t="str">
        <f>R106</f>
        <v xml:space="preserve">Mortality </v>
      </c>
      <c r="AU106" s="14" t="s">
        <v>481</v>
      </c>
      <c r="AV106" s="14" t="str">
        <f>CONCATENATE(T106," ",U106)</f>
        <v>48 Hour</v>
      </c>
      <c r="AW106" s="86" t="s">
        <v>482</v>
      </c>
      <c r="AY106" s="67">
        <f>AI106</f>
        <v>4.2000000000000003E-2</v>
      </c>
      <c r="AZ106" s="67">
        <f>GEOMEAN(AY106)</f>
        <v>4.2000000000000003E-2</v>
      </c>
      <c r="BA106" s="67">
        <f>MIN(AZ106)</f>
        <v>4.2000000000000003E-2</v>
      </c>
      <c r="BB106" s="67">
        <f>MIN(BA106)</f>
        <v>4.2000000000000003E-2</v>
      </c>
      <c r="BC106" s="142" t="s">
        <v>542</v>
      </c>
      <c r="BD106" s="142" t="s">
        <v>542</v>
      </c>
      <c r="BF106" s="18" t="str">
        <f>F106</f>
        <v>Tap water</v>
      </c>
      <c r="BG106" s="67" t="str">
        <f>J106</f>
        <v>Macroinvertebrate</v>
      </c>
      <c r="BH106" s="67" t="str">
        <f>AL106</f>
        <v>Chironomus crassicaudatus</v>
      </c>
      <c r="BI106" s="67" t="str">
        <f>H106</f>
        <v>Arthropoda</v>
      </c>
      <c r="BJ106" s="67" t="str">
        <f>I106</f>
        <v>Insecta</v>
      </c>
      <c r="BK106" s="67" t="str">
        <f>L106</f>
        <v>Insect</v>
      </c>
      <c r="BL106" s="67">
        <f>AP106</f>
        <v>4</v>
      </c>
      <c r="BM106" s="67">
        <f>BB106</f>
        <v>4.2000000000000003E-2</v>
      </c>
      <c r="BN106" s="142" t="s">
        <v>542</v>
      </c>
      <c r="BO106" s="156"/>
      <c r="BP106" s="21"/>
      <c r="BS106" s="67"/>
      <c r="BT106"/>
      <c r="BU106" s="159" t="s">
        <v>124</v>
      </c>
      <c r="CL106" s="67"/>
      <c r="CM106" s="67"/>
      <c r="CN106" s="67"/>
    </row>
    <row r="107" spans="1:92" ht="16.5" thickTop="1" thickBot="1">
      <c r="A107" s="64"/>
      <c r="B107" s="65"/>
      <c r="C107" s="66"/>
      <c r="D107" s="79"/>
      <c r="E107" s="138"/>
      <c r="F107" s="64"/>
      <c r="G107" s="106"/>
      <c r="H107" s="66"/>
      <c r="I107" s="66"/>
      <c r="J107" s="66"/>
      <c r="K107" s="66"/>
      <c r="L107" s="66"/>
      <c r="M107" s="66"/>
      <c r="N107" s="66"/>
      <c r="O107" s="66"/>
      <c r="P107" s="64"/>
      <c r="Q107" s="66"/>
      <c r="R107" s="170"/>
      <c r="S107" s="66"/>
      <c r="T107" s="66"/>
      <c r="U107" s="69"/>
      <c r="V107" s="71"/>
      <c r="W107" s="69"/>
      <c r="X107" s="69"/>
      <c r="Y107" s="66"/>
      <c r="Z107" s="66"/>
      <c r="AA107" s="69"/>
      <c r="AB107" s="66"/>
      <c r="AC107" s="66"/>
      <c r="AD107" s="66"/>
      <c r="AE107" s="69"/>
      <c r="AF107" s="69"/>
      <c r="AG107" s="66"/>
      <c r="AH107" s="66"/>
      <c r="AI107" s="66"/>
      <c r="AJ107" s="66"/>
      <c r="AK107" s="64"/>
      <c r="AL107" s="64"/>
      <c r="AM107" s="64"/>
      <c r="AN107" s="20"/>
      <c r="AO107" s="20"/>
      <c r="AP107" s="20"/>
      <c r="AQ107" s="20"/>
      <c r="AR107" s="94"/>
      <c r="AS107" s="103"/>
      <c r="AT107" s="165"/>
      <c r="AU107" s="20"/>
      <c r="AV107" s="20"/>
      <c r="AW107" s="20"/>
      <c r="AX107" s="20"/>
      <c r="AY107" s="69"/>
      <c r="AZ107" s="69"/>
      <c r="BA107" s="69"/>
      <c r="BB107" s="69"/>
      <c r="BC107" s="66"/>
      <c r="BD107" s="66"/>
      <c r="BF107" s="20"/>
      <c r="BG107" s="69"/>
      <c r="BH107" s="69"/>
      <c r="BI107" s="69"/>
      <c r="BJ107" s="69"/>
      <c r="BK107" s="69"/>
      <c r="BL107" s="69"/>
      <c r="BM107" s="94"/>
      <c r="BN107" s="154"/>
      <c r="BO107" s="155"/>
      <c r="BS107" s="67"/>
      <c r="BT107"/>
      <c r="BU107" s="159" t="s">
        <v>569</v>
      </c>
      <c r="CL107" s="67"/>
      <c r="CM107" s="67"/>
      <c r="CN107" s="67"/>
    </row>
    <row r="108" spans="1:92" ht="16.5" customHeight="1" thickTop="1" thickBot="1">
      <c r="C108" s="83">
        <v>10084</v>
      </c>
      <c r="D108" s="82" t="s">
        <v>303</v>
      </c>
      <c r="E108" s="137" t="s">
        <v>576</v>
      </c>
      <c r="F108" s="16" t="s">
        <v>475</v>
      </c>
      <c r="G108" s="105" t="s">
        <v>108</v>
      </c>
      <c r="H108" s="14" t="s">
        <v>107</v>
      </c>
      <c r="I108" s="14" t="s">
        <v>113</v>
      </c>
      <c r="J108" s="14" t="s">
        <v>89</v>
      </c>
      <c r="K108" s="14" t="s">
        <v>327</v>
      </c>
      <c r="L108" s="14" t="s">
        <v>504</v>
      </c>
      <c r="M108" s="142" t="s">
        <v>542</v>
      </c>
      <c r="N108" s="142" t="s">
        <v>542</v>
      </c>
      <c r="O108" s="14" t="s">
        <v>111</v>
      </c>
      <c r="P108" s="23" t="s">
        <v>357</v>
      </c>
      <c r="Q108" s="70" t="s">
        <v>431</v>
      </c>
      <c r="R108" s="169" t="s">
        <v>432</v>
      </c>
      <c r="S108" s="14" t="s">
        <v>13</v>
      </c>
      <c r="T108" s="14">
        <v>96</v>
      </c>
      <c r="U108" s="67" t="s">
        <v>426</v>
      </c>
      <c r="V108" s="24" t="s">
        <v>40</v>
      </c>
      <c r="W108" s="109" t="s">
        <v>503</v>
      </c>
      <c r="X108" s="109" t="s">
        <v>508</v>
      </c>
      <c r="Y108" s="14">
        <v>770</v>
      </c>
      <c r="Z108" s="14" t="s">
        <v>74</v>
      </c>
      <c r="AA108" s="67">
        <f>VLOOKUP(Z108,Tables!$M$5:$O$9,3,FALSE)</f>
        <v>1</v>
      </c>
      <c r="AB108" s="14">
        <f>Y108*AA108</f>
        <v>770</v>
      </c>
      <c r="AC108" s="142" t="s">
        <v>542</v>
      </c>
      <c r="AD108" s="14" t="str">
        <f>S108</f>
        <v>EC50</v>
      </c>
      <c r="AE108" s="67">
        <f>VLOOKUP(AD108,Tables!C$5:D$22,2,FALSE)</f>
        <v>5</v>
      </c>
      <c r="AF108" s="67">
        <f>AB108/AE108</f>
        <v>154</v>
      </c>
      <c r="AG108" s="24" t="str">
        <f>V108</f>
        <v>Acute</v>
      </c>
      <c r="AH108" s="14">
        <f>VLOOKUP(AG108,Tables!$C$25:$D$26,2,FALSE)</f>
        <v>2</v>
      </c>
      <c r="AI108" s="14">
        <f>AF108/AH108</f>
        <v>77</v>
      </c>
      <c r="AJ108" s="142" t="s">
        <v>542</v>
      </c>
      <c r="AK108" s="64"/>
      <c r="AL108" s="87" t="str">
        <f>G108</f>
        <v>Crassostrea virginica</v>
      </c>
      <c r="AM108" s="14" t="str">
        <f>S108</f>
        <v>EC50</v>
      </c>
      <c r="AN108" s="68" t="str">
        <f>V108</f>
        <v>Acute</v>
      </c>
      <c r="AP108" s="14">
        <f>VLOOKUP(SUM(AE108,AH108),Tables!J$5:K$11,2,FALSE)</f>
        <v>4</v>
      </c>
      <c r="AQ108" s="89" t="str">
        <f>IF(AP108=MIN($AP$108:$AP$108),"YES!!!","Reject")</f>
        <v>YES!!!</v>
      </c>
      <c r="AR108" s="109" t="s">
        <v>503</v>
      </c>
      <c r="AS108" s="155"/>
      <c r="AT108" s="91" t="str">
        <f>R108</f>
        <v>Mortality/Abnormal development</v>
      </c>
      <c r="AU108" s="14" t="s">
        <v>481</v>
      </c>
      <c r="AV108" s="14" t="str">
        <f>CONCATENATE(T108," ",U108)</f>
        <v>96 Hour</v>
      </c>
      <c r="AW108" s="86" t="s">
        <v>482</v>
      </c>
      <c r="AY108" s="67">
        <f>AI108</f>
        <v>77</v>
      </c>
      <c r="AZ108" s="67">
        <f>GEOMEAN(AY108)</f>
        <v>77</v>
      </c>
      <c r="BA108" s="67">
        <f>MIN(AZ108)</f>
        <v>77</v>
      </c>
      <c r="BB108" s="67">
        <f>MIN(BA108)</f>
        <v>77</v>
      </c>
      <c r="BC108" s="142" t="s">
        <v>542</v>
      </c>
      <c r="BD108" s="142" t="s">
        <v>542</v>
      </c>
      <c r="BF108" s="18" t="str">
        <f>F108</f>
        <v>Good quality unfiltered natural or artificial seawater</v>
      </c>
      <c r="BG108" s="67" t="str">
        <f>J108</f>
        <v>Macroinvertebrate</v>
      </c>
      <c r="BH108" s="67" t="str">
        <f>AL108</f>
        <v>Crassostrea virginica</v>
      </c>
      <c r="BI108" s="67" t="str">
        <f>H108</f>
        <v>Mollusca</v>
      </c>
      <c r="BJ108" s="67" t="str">
        <f>I108</f>
        <v>Bivalvia</v>
      </c>
      <c r="BK108" s="67" t="str">
        <f>L108</f>
        <v>NCoI</v>
      </c>
      <c r="BL108" s="67">
        <f>AP108</f>
        <v>4</v>
      </c>
      <c r="BM108" s="67">
        <f>BB108</f>
        <v>77</v>
      </c>
      <c r="BN108" s="142" t="s">
        <v>542</v>
      </c>
      <c r="BO108" s="156"/>
      <c r="BS108" s="67"/>
      <c r="BT108" s="159"/>
      <c r="BU108" s="159"/>
      <c r="CG108" s="67"/>
      <c r="CL108" s="67"/>
      <c r="CM108" s="67"/>
      <c r="CN108" s="67"/>
    </row>
    <row r="109" spans="1:92" ht="16.5" customHeight="1" thickTop="1" thickBot="1">
      <c r="A109" s="64"/>
      <c r="B109" s="65"/>
      <c r="C109" s="66"/>
      <c r="D109" s="79"/>
      <c r="E109" s="138"/>
      <c r="F109" s="64"/>
      <c r="G109" s="106"/>
      <c r="H109" s="66"/>
      <c r="I109" s="66"/>
      <c r="J109" s="66"/>
      <c r="K109" s="66"/>
      <c r="L109" s="66"/>
      <c r="M109" s="66"/>
      <c r="N109" s="66"/>
      <c r="O109" s="66"/>
      <c r="P109" s="64"/>
      <c r="Q109" s="66"/>
      <c r="R109" s="170"/>
      <c r="S109" s="66"/>
      <c r="T109" s="66"/>
      <c r="U109" s="69"/>
      <c r="V109" s="71"/>
      <c r="W109" s="69"/>
      <c r="X109" s="69"/>
      <c r="Y109" s="66"/>
      <c r="Z109" s="66"/>
      <c r="AA109" s="69"/>
      <c r="AB109" s="66"/>
      <c r="AC109" s="66"/>
      <c r="AD109" s="66"/>
      <c r="AE109" s="69"/>
      <c r="AF109" s="69"/>
      <c r="AG109" s="66"/>
      <c r="AH109" s="66"/>
      <c r="AI109" s="66"/>
      <c r="AJ109" s="66"/>
      <c r="AK109" s="64"/>
      <c r="AL109" s="64"/>
      <c r="AM109" s="64"/>
      <c r="AN109" s="20"/>
      <c r="AO109" s="20"/>
      <c r="AP109" s="20"/>
      <c r="AQ109" s="20"/>
      <c r="AR109" s="94"/>
      <c r="AS109" s="103"/>
      <c r="AT109" s="165"/>
      <c r="AU109" s="20"/>
      <c r="AV109" s="20"/>
      <c r="AW109" s="20"/>
      <c r="AX109" s="20"/>
      <c r="AY109" s="69"/>
      <c r="AZ109" s="69"/>
      <c r="BA109" s="69"/>
      <c r="BB109" s="69"/>
      <c r="BC109" s="66"/>
      <c r="BD109" s="66"/>
      <c r="BF109" s="20"/>
      <c r="BG109" s="69"/>
      <c r="BH109" s="69"/>
      <c r="BI109" s="69"/>
      <c r="BJ109" s="69"/>
      <c r="BK109" s="69"/>
      <c r="BL109" s="69"/>
      <c r="BM109" s="94"/>
      <c r="BN109" s="154"/>
      <c r="BO109" s="155"/>
      <c r="BS109" s="67"/>
      <c r="BT109" s="160" t="s">
        <v>570</v>
      </c>
      <c r="BU109"/>
      <c r="CG109" s="67"/>
      <c r="CH109" s="67"/>
      <c r="CI109" s="67"/>
      <c r="CJ109" s="67"/>
      <c r="CK109" s="67"/>
      <c r="CL109" s="67"/>
      <c r="CM109" s="67"/>
      <c r="CN109" s="67"/>
    </row>
    <row r="110" spans="1:92" ht="16.5" thickTop="1" thickBot="1">
      <c r="A110" s="59"/>
      <c r="B110" s="43" t="s">
        <v>90</v>
      </c>
      <c r="C110" s="83" t="s">
        <v>142</v>
      </c>
      <c r="D110" s="93" t="s">
        <v>152</v>
      </c>
      <c r="E110" s="137" t="s">
        <v>522</v>
      </c>
      <c r="F110" s="16" t="s">
        <v>141</v>
      </c>
      <c r="G110" s="105" t="s">
        <v>151</v>
      </c>
      <c r="H110" s="14" t="s">
        <v>75</v>
      </c>
      <c r="I110" s="14" t="s">
        <v>140</v>
      </c>
      <c r="J110" s="14" t="s">
        <v>89</v>
      </c>
      <c r="K110" s="14" t="s">
        <v>327</v>
      </c>
      <c r="L110" s="14" t="s">
        <v>501</v>
      </c>
      <c r="M110" s="142" t="s">
        <v>542</v>
      </c>
      <c r="N110" s="142" t="s">
        <v>542</v>
      </c>
      <c r="O110" s="14" t="s">
        <v>139</v>
      </c>
      <c r="P110" s="23" t="s">
        <v>354</v>
      </c>
      <c r="Q110" s="70" t="s">
        <v>354</v>
      </c>
      <c r="R110" s="169" t="s">
        <v>354</v>
      </c>
      <c r="S110" s="14" t="s">
        <v>18</v>
      </c>
      <c r="T110" s="14">
        <v>24</v>
      </c>
      <c r="U110" s="67" t="s">
        <v>426</v>
      </c>
      <c r="V110" s="24" t="s">
        <v>40</v>
      </c>
      <c r="W110" s="109" t="s">
        <v>503</v>
      </c>
      <c r="X110" s="109" t="s">
        <v>508</v>
      </c>
      <c r="Y110" s="14">
        <v>1.4E-3</v>
      </c>
      <c r="Z110" s="14" t="s">
        <v>76</v>
      </c>
      <c r="AA110" s="67">
        <f>VLOOKUP(Z110,Tables!$M$5:$O$9,3,FALSE)</f>
        <v>1000</v>
      </c>
      <c r="AB110" s="14">
        <f>Y110*AA110</f>
        <v>1.4</v>
      </c>
      <c r="AC110" s="142" t="s">
        <v>542</v>
      </c>
      <c r="AD110" s="14" t="str">
        <f>S110</f>
        <v>LC50</v>
      </c>
      <c r="AE110" s="67">
        <f>VLOOKUP(AD110,Tables!C$5:D$22,2,FALSE)</f>
        <v>5</v>
      </c>
      <c r="AF110" s="67">
        <f>AB110/AE110</f>
        <v>0.27999999999999997</v>
      </c>
      <c r="AG110" s="24" t="str">
        <f>V110</f>
        <v>Acute</v>
      </c>
      <c r="AH110" s="14">
        <f>VLOOKUP(AG110,Tables!$C$25:$D$26,2,FALSE)</f>
        <v>2</v>
      </c>
      <c r="AI110" s="14">
        <f>AF110/AH110</f>
        <v>0.13999999999999999</v>
      </c>
      <c r="AJ110" s="142" t="s">
        <v>542</v>
      </c>
      <c r="AK110" s="64"/>
      <c r="AL110" s="87" t="str">
        <f>G110</f>
        <v>Culex nigripalpus</v>
      </c>
      <c r="AM110" s="14" t="str">
        <f>S110</f>
        <v>LC50</v>
      </c>
      <c r="AN110" s="68" t="str">
        <f>V110</f>
        <v>Acute</v>
      </c>
      <c r="AP110" s="14">
        <f>VLOOKUP(SUM(AE110,AH110),Tables!J$5:K$11,2,FALSE)</f>
        <v>4</v>
      </c>
      <c r="AQ110" s="89" t="str">
        <f>IF(AP110=MIN($AP$110:$AP$111),"YES!!!","Reject")</f>
        <v>YES!!!</v>
      </c>
      <c r="AR110" s="109" t="s">
        <v>503</v>
      </c>
      <c r="AS110" s="155"/>
      <c r="AT110" s="91" t="str">
        <f>R110</f>
        <v xml:space="preserve">Mortality </v>
      </c>
      <c r="AU110" s="14" t="s">
        <v>481</v>
      </c>
      <c r="AV110" s="14" t="str">
        <f>CONCATENATE(T110," ",U110)</f>
        <v>24 Hour</v>
      </c>
      <c r="AW110" s="86" t="s">
        <v>482</v>
      </c>
      <c r="AY110" s="67">
        <f>AI110</f>
        <v>0.13999999999999999</v>
      </c>
      <c r="AZ110" s="67">
        <f>GEOMEAN(AY110)</f>
        <v>0.13999999999999999</v>
      </c>
      <c r="BA110" s="67">
        <f>MIN(AZ110:AZ111)</f>
        <v>8.6999999999999994E-2</v>
      </c>
      <c r="BB110" s="67">
        <f>MIN(BA110)</f>
        <v>8.6999999999999994E-2</v>
      </c>
      <c r="BC110" s="142" t="s">
        <v>542</v>
      </c>
      <c r="BD110" s="142" t="s">
        <v>542</v>
      </c>
      <c r="BF110" s="18" t="str">
        <f>F110</f>
        <v>Tap water</v>
      </c>
      <c r="BG110" s="67" t="str">
        <f>J110</f>
        <v>Macroinvertebrate</v>
      </c>
      <c r="BH110" s="67" t="str">
        <f>AL110</f>
        <v>Culex nigripalpus</v>
      </c>
      <c r="BI110" s="67" t="str">
        <f>H110</f>
        <v>Arthropoda</v>
      </c>
      <c r="BJ110" s="67" t="str">
        <f>I110</f>
        <v>Insecta</v>
      </c>
      <c r="BK110" s="67" t="str">
        <f>L110</f>
        <v>Insect</v>
      </c>
      <c r="BL110" s="67">
        <f>AP110</f>
        <v>4</v>
      </c>
      <c r="BM110" s="67">
        <f>BB110</f>
        <v>8.6999999999999994E-2</v>
      </c>
      <c r="BN110" s="142" t="s">
        <v>542</v>
      </c>
      <c r="BO110" s="155"/>
      <c r="BS110"/>
      <c r="BT110" s="159" t="s">
        <v>75</v>
      </c>
      <c r="BU110" s="159" t="s">
        <v>98</v>
      </c>
      <c r="CG110" s="67"/>
      <c r="CH110" s="67"/>
      <c r="CI110" s="67"/>
      <c r="CJ110" s="67"/>
      <c r="CK110" s="67"/>
      <c r="CL110" s="67"/>
      <c r="CM110" s="67"/>
      <c r="CN110" s="67"/>
    </row>
    <row r="111" spans="1:92" ht="16.5" thickTop="1" thickBot="1">
      <c r="A111" s="59"/>
      <c r="B111" s="43" t="s">
        <v>90</v>
      </c>
      <c r="C111" s="83" t="s">
        <v>142</v>
      </c>
      <c r="D111" s="93" t="s">
        <v>150</v>
      </c>
      <c r="E111" s="137" t="s">
        <v>522</v>
      </c>
      <c r="F111" s="16" t="s">
        <v>141</v>
      </c>
      <c r="G111" s="105" t="s">
        <v>151</v>
      </c>
      <c r="H111" s="14" t="s">
        <v>75</v>
      </c>
      <c r="I111" s="14" t="s">
        <v>140</v>
      </c>
      <c r="J111" s="14" t="s">
        <v>89</v>
      </c>
      <c r="K111" s="14" t="s">
        <v>327</v>
      </c>
      <c r="L111" s="14" t="s">
        <v>501</v>
      </c>
      <c r="M111" s="142" t="s">
        <v>542</v>
      </c>
      <c r="N111" s="142" t="s">
        <v>542</v>
      </c>
      <c r="O111" s="14" t="s">
        <v>139</v>
      </c>
      <c r="P111" s="23" t="s">
        <v>354</v>
      </c>
      <c r="Q111" s="70" t="s">
        <v>354</v>
      </c>
      <c r="R111" s="169" t="s">
        <v>354</v>
      </c>
      <c r="S111" s="14" t="s">
        <v>18</v>
      </c>
      <c r="T111" s="14">
        <v>48</v>
      </c>
      <c r="U111" s="14" t="s">
        <v>426</v>
      </c>
      <c r="V111" s="24" t="s">
        <v>40</v>
      </c>
      <c r="W111" s="109" t="s">
        <v>503</v>
      </c>
      <c r="X111" s="109" t="s">
        <v>508</v>
      </c>
      <c r="Y111" s="14">
        <v>8.7000000000000001E-4</v>
      </c>
      <c r="Z111" s="14" t="s">
        <v>76</v>
      </c>
      <c r="AA111" s="14">
        <f>VLOOKUP(Z111,Tables!$M$5:$O$9,3,FALSE)</f>
        <v>1000</v>
      </c>
      <c r="AB111" s="14">
        <f>Y111*AA111</f>
        <v>0.87</v>
      </c>
      <c r="AC111" s="142" t="s">
        <v>542</v>
      </c>
      <c r="AD111" s="14" t="str">
        <f>S111</f>
        <v>LC50</v>
      </c>
      <c r="AE111" s="67">
        <f>VLOOKUP(AD111,Tables!C$5:D$22,2,FALSE)</f>
        <v>5</v>
      </c>
      <c r="AF111" s="67">
        <f>AB111/AE111</f>
        <v>0.17399999999999999</v>
      </c>
      <c r="AG111" s="24" t="str">
        <f>V111</f>
        <v>Acute</v>
      </c>
      <c r="AH111" s="14">
        <f>VLOOKUP(AG111,Tables!$C$25:$D$26,2,FALSE)</f>
        <v>2</v>
      </c>
      <c r="AI111" s="14">
        <f>AF111/AH111</f>
        <v>8.6999999999999994E-2</v>
      </c>
      <c r="AJ111" s="142" t="s">
        <v>542</v>
      </c>
      <c r="AK111" s="64"/>
      <c r="AL111" s="87" t="str">
        <f>G111</f>
        <v>Culex nigripalpus</v>
      </c>
      <c r="AM111" s="14" t="str">
        <f>S111</f>
        <v>LC50</v>
      </c>
      <c r="AN111" s="68" t="str">
        <f>V111</f>
        <v>Acute</v>
      </c>
      <c r="AP111" s="14">
        <f>VLOOKUP(SUM(AE111,AH111),Tables!J$5:K$11,2,FALSE)</f>
        <v>4</v>
      </c>
      <c r="AQ111" s="89" t="str">
        <f>IF(AP111=MIN($AP$110:$AP$111),"YES!!!","Reject")</f>
        <v>YES!!!</v>
      </c>
      <c r="AR111" s="109" t="s">
        <v>503</v>
      </c>
      <c r="AS111" s="155"/>
      <c r="AT111" s="91" t="str">
        <f>R111</f>
        <v xml:space="preserve">Mortality </v>
      </c>
      <c r="AU111" s="14" t="s">
        <v>481</v>
      </c>
      <c r="AV111" s="14" t="str">
        <f>CONCATENATE(T111," ",U111)</f>
        <v>48 Hour</v>
      </c>
      <c r="AW111" s="80" t="s">
        <v>483</v>
      </c>
      <c r="AY111" s="67">
        <f>AI111</f>
        <v>8.6999999999999994E-2</v>
      </c>
      <c r="AZ111" s="67">
        <f>GEOMEAN(AY111)</f>
        <v>8.6999999999999994E-2</v>
      </c>
      <c r="BC111" s="142" t="s">
        <v>542</v>
      </c>
      <c r="BD111" s="142" t="s">
        <v>542</v>
      </c>
      <c r="BN111" s="142" t="s">
        <v>542</v>
      </c>
      <c r="BO111" s="156"/>
      <c r="BS111"/>
      <c r="BT111" s="159" t="s">
        <v>568</v>
      </c>
      <c r="BU111" s="159" t="s">
        <v>533</v>
      </c>
      <c r="CG111" s="67"/>
      <c r="CH111" s="67"/>
      <c r="CI111" s="67"/>
      <c r="CJ111" s="67"/>
      <c r="CK111" s="67"/>
      <c r="CL111" s="67"/>
      <c r="CM111" s="67"/>
      <c r="CN111" s="67"/>
    </row>
    <row r="112" spans="1:92" ht="15.75" customHeight="1" thickTop="1" thickBot="1">
      <c r="A112" s="64"/>
      <c r="B112" s="65"/>
      <c r="C112" s="66"/>
      <c r="D112" s="79"/>
      <c r="E112" s="138"/>
      <c r="F112" s="64"/>
      <c r="G112" s="106"/>
      <c r="H112" s="66"/>
      <c r="I112" s="66"/>
      <c r="J112" s="66"/>
      <c r="K112" s="66"/>
      <c r="L112" s="66"/>
      <c r="M112" s="66"/>
      <c r="N112" s="66"/>
      <c r="O112" s="66"/>
      <c r="P112" s="64"/>
      <c r="Q112" s="66"/>
      <c r="R112" s="170"/>
      <c r="S112" s="66"/>
      <c r="T112" s="66"/>
      <c r="U112" s="69"/>
      <c r="V112" s="71"/>
      <c r="W112" s="69"/>
      <c r="X112" s="69"/>
      <c r="Y112" s="66"/>
      <c r="Z112" s="66"/>
      <c r="AA112" s="69"/>
      <c r="AB112" s="66"/>
      <c r="AC112" s="66"/>
      <c r="AD112" s="66"/>
      <c r="AE112" s="69"/>
      <c r="AF112" s="69"/>
      <c r="AG112" s="66"/>
      <c r="AH112" s="66"/>
      <c r="AI112" s="66"/>
      <c r="AJ112" s="66"/>
      <c r="AK112" s="64"/>
      <c r="AL112" s="64"/>
      <c r="AM112" s="64"/>
      <c r="AN112" s="20"/>
      <c r="AO112" s="20"/>
      <c r="AP112" s="20"/>
      <c r="AQ112" s="20"/>
      <c r="AR112" s="94"/>
      <c r="AS112" s="103"/>
      <c r="AT112" s="165"/>
      <c r="AU112" s="20"/>
      <c r="AV112" s="20"/>
      <c r="AW112" s="20"/>
      <c r="AX112" s="20"/>
      <c r="AY112" s="69"/>
      <c r="AZ112" s="69"/>
      <c r="BA112" s="69"/>
      <c r="BB112" s="69"/>
      <c r="BC112" s="66"/>
      <c r="BD112" s="66"/>
      <c r="BF112" s="20"/>
      <c r="BG112" s="69"/>
      <c r="BH112" s="69"/>
      <c r="BI112" s="69"/>
      <c r="BJ112" s="69"/>
      <c r="BK112" s="69"/>
      <c r="BL112" s="69"/>
      <c r="BM112" s="94"/>
      <c r="BN112" s="154"/>
      <c r="BO112" s="155"/>
      <c r="BS112"/>
      <c r="BT112" s="159" t="s">
        <v>72</v>
      </c>
      <c r="BU112" s="159" t="s">
        <v>113</v>
      </c>
      <c r="CG112" s="67"/>
      <c r="CH112" s="67"/>
      <c r="CI112" s="67"/>
      <c r="CJ112" s="67"/>
      <c r="CK112" s="67"/>
      <c r="CL112" s="67"/>
      <c r="CM112" s="67"/>
      <c r="CN112" s="67"/>
    </row>
    <row r="113" spans="1:92" ht="16.5" thickTop="1" thickBot="1">
      <c r="A113" s="59"/>
      <c r="B113" s="43" t="s">
        <v>90</v>
      </c>
      <c r="C113" s="83" t="s">
        <v>164</v>
      </c>
      <c r="D113" s="93" t="s">
        <v>163</v>
      </c>
      <c r="E113" s="137" t="s">
        <v>522</v>
      </c>
      <c r="F113" s="73" t="s">
        <v>141</v>
      </c>
      <c r="G113" s="105" t="s">
        <v>154</v>
      </c>
      <c r="H113" s="14" t="s">
        <v>75</v>
      </c>
      <c r="I113" s="14" t="s">
        <v>140</v>
      </c>
      <c r="J113" s="14" t="s">
        <v>89</v>
      </c>
      <c r="K113" s="14" t="s">
        <v>327</v>
      </c>
      <c r="L113" s="14" t="s">
        <v>501</v>
      </c>
      <c r="M113" s="142" t="s">
        <v>542</v>
      </c>
      <c r="N113" s="142" t="s">
        <v>542</v>
      </c>
      <c r="O113" s="14" t="s">
        <v>139</v>
      </c>
      <c r="P113" s="23" t="s">
        <v>354</v>
      </c>
      <c r="Q113" s="70" t="s">
        <v>354</v>
      </c>
      <c r="R113" s="169" t="s">
        <v>354</v>
      </c>
      <c r="S113" s="14" t="s">
        <v>18</v>
      </c>
      <c r="T113" s="14">
        <v>24</v>
      </c>
      <c r="U113" s="67" t="s">
        <v>426</v>
      </c>
      <c r="V113" s="24" t="s">
        <v>40</v>
      </c>
      <c r="W113" s="109" t="s">
        <v>503</v>
      </c>
      <c r="X113" s="109" t="s">
        <v>508</v>
      </c>
      <c r="Y113" s="14">
        <v>3.5E-4</v>
      </c>
      <c r="Z113" s="14" t="s">
        <v>76</v>
      </c>
      <c r="AA113" s="67">
        <f>VLOOKUP(Z113,Tables!$M$5:$O$9,3,FALSE)</f>
        <v>1000</v>
      </c>
      <c r="AB113" s="14">
        <f t="shared" ref="AB113:AB119" si="53">Y113*AA113</f>
        <v>0.35</v>
      </c>
      <c r="AC113" s="142" t="s">
        <v>542</v>
      </c>
      <c r="AD113" s="14" t="str">
        <f t="shared" ref="AD113:AD119" si="54">S113</f>
        <v>LC50</v>
      </c>
      <c r="AE113" s="67">
        <f>VLOOKUP(AD113,Tables!C$5:D$22,2,FALSE)</f>
        <v>5</v>
      </c>
      <c r="AF113" s="67">
        <f t="shared" ref="AF113:AF119" si="55">AB113/AE113</f>
        <v>6.9999999999999993E-2</v>
      </c>
      <c r="AG113" s="24" t="str">
        <f t="shared" ref="AG113:AG119" si="56">V113</f>
        <v>Acute</v>
      </c>
      <c r="AH113" s="14">
        <f>VLOOKUP(AG113,Tables!$C$25:$D$26,2,FALSE)</f>
        <v>2</v>
      </c>
      <c r="AI113" s="14">
        <f t="shared" ref="AI113:AI119" si="57">AF113/AH113</f>
        <v>3.4999999999999996E-2</v>
      </c>
      <c r="AJ113" s="142" t="s">
        <v>542</v>
      </c>
      <c r="AK113" s="64"/>
      <c r="AL113" s="87" t="str">
        <f t="shared" ref="AL113:AL119" si="58">G113</f>
        <v>Culex quinqefasciatus</v>
      </c>
      <c r="AM113" s="14" t="str">
        <f t="shared" ref="AM113:AM119" si="59">S113</f>
        <v>LC50</v>
      </c>
      <c r="AN113" s="68" t="str">
        <f t="shared" ref="AN113:AN119" si="60">V113</f>
        <v>Acute</v>
      </c>
      <c r="AP113" s="14">
        <f>VLOOKUP(SUM(AE113,AH113),Tables!J$5:K$11,2,FALSE)</f>
        <v>4</v>
      </c>
      <c r="AQ113" s="89" t="str">
        <f>IF(AP113=MIN($AP$113:$AP$120),"YES!!!","Reject")</f>
        <v>YES!!!</v>
      </c>
      <c r="AR113" s="109" t="s">
        <v>503</v>
      </c>
      <c r="AS113" s="155"/>
      <c r="AT113" s="91" t="str">
        <f t="shared" ref="AT113:AT119" si="61">R113</f>
        <v xml:space="preserve">Mortality </v>
      </c>
      <c r="AU113" s="14" t="s">
        <v>481</v>
      </c>
      <c r="AV113" s="14" t="str">
        <f t="shared" ref="AV113:AV119" si="62">CONCATENATE(T113," ",U113)</f>
        <v>24 Hour</v>
      </c>
      <c r="AW113" s="86" t="s">
        <v>482</v>
      </c>
      <c r="AY113" s="67">
        <f t="shared" ref="AY113:AY120" si="63">AI113</f>
        <v>3.4999999999999996E-2</v>
      </c>
      <c r="AZ113" s="67">
        <f>GEOMEAN(AY113:AY117)</f>
        <v>0.92357858548317673</v>
      </c>
      <c r="BA113" s="67">
        <f>MIN(AZ113:AZ119)</f>
        <v>0.22736114378045078</v>
      </c>
      <c r="BB113" s="67">
        <f>MIN(BA113)</f>
        <v>0.22736114378045078</v>
      </c>
      <c r="BC113" s="142" t="s">
        <v>542</v>
      </c>
      <c r="BD113" s="142" t="s">
        <v>542</v>
      </c>
      <c r="BF113" s="18" t="str">
        <f>F113</f>
        <v>Tap water</v>
      </c>
      <c r="BG113" s="67" t="str">
        <f>J113</f>
        <v>Macroinvertebrate</v>
      </c>
      <c r="BH113" s="67" t="str">
        <f>AL113</f>
        <v>Culex quinqefasciatus</v>
      </c>
      <c r="BI113" s="67" t="str">
        <f>H113</f>
        <v>Arthropoda</v>
      </c>
      <c r="BJ113" s="67" t="str">
        <f>I113</f>
        <v>Insecta</v>
      </c>
      <c r="BK113" s="67" t="str">
        <f>L113</f>
        <v>Insect</v>
      </c>
      <c r="BL113" s="67">
        <f>AP113</f>
        <v>4</v>
      </c>
      <c r="BM113" s="67">
        <f>BB113</f>
        <v>0.22736114378045078</v>
      </c>
      <c r="BN113" s="142" t="s">
        <v>542</v>
      </c>
      <c r="BO113" s="155"/>
      <c r="BT113" s="159" t="s">
        <v>97</v>
      </c>
      <c r="BU113" s="159" t="s">
        <v>112</v>
      </c>
      <c r="CG113" s="67"/>
      <c r="CH113" s="67"/>
      <c r="CI113" s="67"/>
      <c r="CJ113" s="67"/>
      <c r="CK113" s="67"/>
      <c r="CL113" s="67"/>
      <c r="CM113" s="67"/>
      <c r="CN113" s="67"/>
    </row>
    <row r="114" spans="1:92" ht="16.5" thickTop="1" thickBot="1">
      <c r="A114" s="61"/>
      <c r="B114" s="43" t="s">
        <v>90</v>
      </c>
      <c r="C114" s="83" t="s">
        <v>233</v>
      </c>
      <c r="D114" s="93" t="s">
        <v>234</v>
      </c>
      <c r="E114" s="137" t="s">
        <v>522</v>
      </c>
      <c r="F114" s="16" t="s">
        <v>141</v>
      </c>
      <c r="G114" s="105" t="s">
        <v>235</v>
      </c>
      <c r="H114" s="14" t="s">
        <v>75</v>
      </c>
      <c r="I114" s="14" t="s">
        <v>140</v>
      </c>
      <c r="J114" s="14" t="s">
        <v>89</v>
      </c>
      <c r="K114" s="14" t="s">
        <v>327</v>
      </c>
      <c r="L114" s="14" t="s">
        <v>501</v>
      </c>
      <c r="M114" s="142" t="s">
        <v>542</v>
      </c>
      <c r="N114" s="142" t="s">
        <v>542</v>
      </c>
      <c r="O114" s="14" t="s">
        <v>139</v>
      </c>
      <c r="P114" s="23" t="s">
        <v>354</v>
      </c>
      <c r="Q114" s="70" t="s">
        <v>354</v>
      </c>
      <c r="R114" s="169" t="s">
        <v>354</v>
      </c>
      <c r="S114" s="14" t="s">
        <v>18</v>
      </c>
      <c r="T114" s="14">
        <v>24</v>
      </c>
      <c r="U114" s="67" t="s">
        <v>426</v>
      </c>
      <c r="V114" s="24" t="s">
        <v>40</v>
      </c>
      <c r="W114" s="109" t="s">
        <v>503</v>
      </c>
      <c r="X114" s="109" t="s">
        <v>508</v>
      </c>
      <c r="Y114" s="14">
        <v>0.02</v>
      </c>
      <c r="Z114" s="14" t="s">
        <v>76</v>
      </c>
      <c r="AA114" s="67">
        <f>VLOOKUP(Z114,Tables!$M$5:$O$9,3,FALSE)</f>
        <v>1000</v>
      </c>
      <c r="AB114" s="14">
        <f>Y114*AA114</f>
        <v>20</v>
      </c>
      <c r="AC114" s="142" t="s">
        <v>542</v>
      </c>
      <c r="AD114" s="14" t="str">
        <f t="shared" si="54"/>
        <v>LC50</v>
      </c>
      <c r="AE114" s="67">
        <f>VLOOKUP(AD114,Tables!C$5:D$22,2,FALSE)</f>
        <v>5</v>
      </c>
      <c r="AF114" s="67">
        <f>AB114/AE114</f>
        <v>4</v>
      </c>
      <c r="AG114" s="24" t="str">
        <f t="shared" si="56"/>
        <v>Acute</v>
      </c>
      <c r="AH114" s="14">
        <f>VLOOKUP(AG114,Tables!$C$25:$D$26,2,FALSE)</f>
        <v>2</v>
      </c>
      <c r="AI114" s="14">
        <f>AF114/AH114</f>
        <v>2</v>
      </c>
      <c r="AJ114" s="142" t="s">
        <v>542</v>
      </c>
      <c r="AK114" s="64"/>
      <c r="AL114" s="87" t="str">
        <f t="shared" si="58"/>
        <v>Culex quinqefasciatus HAmCq strain</v>
      </c>
      <c r="AM114" s="14" t="str">
        <f t="shared" si="59"/>
        <v>LC50</v>
      </c>
      <c r="AN114" s="68" t="str">
        <f t="shared" si="60"/>
        <v>Acute</v>
      </c>
      <c r="AP114" s="14">
        <f>VLOOKUP(SUM(AE114,AH114),Tables!J$5:K$11,2,FALSE)</f>
        <v>4</v>
      </c>
      <c r="AQ114" s="89" t="str">
        <f t="shared" ref="AQ114:AQ120" si="64">IF(AP114=MIN($AP$113:$AP$120),"YES!!!","Reject")</f>
        <v>YES!!!</v>
      </c>
      <c r="AR114" s="109" t="s">
        <v>503</v>
      </c>
      <c r="AS114" s="155"/>
      <c r="AT114" s="91" t="str">
        <f t="shared" si="61"/>
        <v xml:space="preserve">Mortality </v>
      </c>
      <c r="AU114" s="14" t="s">
        <v>481</v>
      </c>
      <c r="AV114" s="14" t="str">
        <f t="shared" si="62"/>
        <v>24 Hour</v>
      </c>
      <c r="AW114" s="86" t="s">
        <v>482</v>
      </c>
      <c r="AY114" s="67">
        <f t="shared" si="63"/>
        <v>2</v>
      </c>
      <c r="BC114" s="142" t="s">
        <v>542</v>
      </c>
      <c r="BD114" s="142" t="s">
        <v>542</v>
      </c>
      <c r="BN114" s="142" t="s">
        <v>542</v>
      </c>
      <c r="BO114" s="155"/>
      <c r="BS114"/>
      <c r="BT114" s="159" t="s">
        <v>531</v>
      </c>
      <c r="BU114" s="159" t="s">
        <v>88</v>
      </c>
      <c r="CG114" s="67"/>
      <c r="CH114" s="67"/>
      <c r="CI114" s="67"/>
      <c r="CJ114" s="67"/>
      <c r="CK114" s="67"/>
      <c r="CL114" s="67"/>
      <c r="CM114" s="67"/>
      <c r="CN114" s="67"/>
    </row>
    <row r="115" spans="1:92" ht="16.5" thickTop="1" thickBot="1">
      <c r="A115" s="59"/>
      <c r="B115" s="43" t="s">
        <v>90</v>
      </c>
      <c r="C115" s="83" t="s">
        <v>233</v>
      </c>
      <c r="D115" s="93" t="s">
        <v>238</v>
      </c>
      <c r="E115" s="137" t="s">
        <v>522</v>
      </c>
      <c r="F115" s="16" t="s">
        <v>141</v>
      </c>
      <c r="G115" s="105" t="s">
        <v>239</v>
      </c>
      <c r="H115" s="14" t="s">
        <v>75</v>
      </c>
      <c r="I115" s="14" t="s">
        <v>140</v>
      </c>
      <c r="J115" s="14" t="s">
        <v>89</v>
      </c>
      <c r="K115" s="14" t="s">
        <v>327</v>
      </c>
      <c r="L115" s="14" t="s">
        <v>501</v>
      </c>
      <c r="M115" s="142" t="s">
        <v>542</v>
      </c>
      <c r="N115" s="142" t="s">
        <v>542</v>
      </c>
      <c r="O115" s="14" t="s">
        <v>139</v>
      </c>
      <c r="P115" s="23" t="s">
        <v>354</v>
      </c>
      <c r="Q115" s="70" t="s">
        <v>354</v>
      </c>
      <c r="R115" s="169" t="s">
        <v>354</v>
      </c>
      <c r="S115" s="14" t="s">
        <v>18</v>
      </c>
      <c r="T115" s="14">
        <v>24</v>
      </c>
      <c r="U115" s="67" t="s">
        <v>426</v>
      </c>
      <c r="V115" s="24" t="s">
        <v>40</v>
      </c>
      <c r="W115" s="109" t="s">
        <v>503</v>
      </c>
      <c r="X115" s="109" t="s">
        <v>508</v>
      </c>
      <c r="Y115" s="14">
        <v>4.0000000000000001E-3</v>
      </c>
      <c r="Z115" s="14" t="s">
        <v>76</v>
      </c>
      <c r="AA115" s="67">
        <f>VLOOKUP(Z115,Tables!$M$5:$O$9,3,FALSE)</f>
        <v>1000</v>
      </c>
      <c r="AB115" s="14">
        <f>Y115*AA115</f>
        <v>4</v>
      </c>
      <c r="AC115" s="142" t="s">
        <v>542</v>
      </c>
      <c r="AD115" s="14" t="str">
        <f t="shared" si="54"/>
        <v>LC50</v>
      </c>
      <c r="AE115" s="67">
        <f>VLOOKUP(AD115,Tables!C$5:D$22,2,FALSE)</f>
        <v>5</v>
      </c>
      <c r="AF115" s="67">
        <f>AB115/AE115</f>
        <v>0.8</v>
      </c>
      <c r="AG115" s="24" t="str">
        <f t="shared" si="56"/>
        <v>Acute</v>
      </c>
      <c r="AH115" s="14">
        <f>VLOOKUP(AG115,Tables!$C$25:$D$26,2,FALSE)</f>
        <v>2</v>
      </c>
      <c r="AI115" s="14">
        <f>AF115/AH115</f>
        <v>0.4</v>
      </c>
      <c r="AJ115" s="142" t="s">
        <v>542</v>
      </c>
      <c r="AK115" s="64"/>
      <c r="AL115" s="87" t="str">
        <f t="shared" si="58"/>
        <v>Culex quinqefasciatus S-Lab strain</v>
      </c>
      <c r="AM115" s="14" t="str">
        <f t="shared" si="59"/>
        <v>LC50</v>
      </c>
      <c r="AN115" s="68" t="str">
        <f t="shared" si="60"/>
        <v>Acute</v>
      </c>
      <c r="AP115" s="14">
        <f>VLOOKUP(SUM(AE115,AH115),Tables!J$5:K$11,2,FALSE)</f>
        <v>4</v>
      </c>
      <c r="AQ115" s="89" t="str">
        <f t="shared" si="64"/>
        <v>YES!!!</v>
      </c>
      <c r="AR115" s="109" t="s">
        <v>503</v>
      </c>
      <c r="AS115" s="155"/>
      <c r="AT115" s="91" t="str">
        <f t="shared" si="61"/>
        <v xml:space="preserve">Mortality </v>
      </c>
      <c r="AU115" s="14" t="s">
        <v>481</v>
      </c>
      <c r="AV115" s="14" t="str">
        <f t="shared" si="62"/>
        <v>24 Hour</v>
      </c>
      <c r="AW115" s="86" t="s">
        <v>482</v>
      </c>
      <c r="AY115" s="67">
        <f t="shared" si="63"/>
        <v>0.4</v>
      </c>
      <c r="BC115" s="142" t="s">
        <v>542</v>
      </c>
      <c r="BD115" s="142" t="s">
        <v>542</v>
      </c>
      <c r="BN115" s="142" t="s">
        <v>542</v>
      </c>
      <c r="BO115" s="155"/>
      <c r="BS115"/>
      <c r="BT115" s="159" t="s">
        <v>107</v>
      </c>
      <c r="BU115" s="159" t="s">
        <v>124</v>
      </c>
      <c r="CG115" s="67"/>
      <c r="CH115" s="67"/>
      <c r="CI115" s="67"/>
      <c r="CJ115" s="67"/>
      <c r="CK115" s="67"/>
      <c r="CL115" s="67"/>
      <c r="CM115" s="67"/>
      <c r="CN115" s="67"/>
    </row>
    <row r="116" spans="1:92" ht="16.5" thickTop="1" thickBot="1">
      <c r="A116" s="61"/>
      <c r="B116" s="43" t="s">
        <v>90</v>
      </c>
      <c r="C116" s="83" t="s">
        <v>233</v>
      </c>
      <c r="D116" s="93" t="s">
        <v>231</v>
      </c>
      <c r="E116" s="137" t="s">
        <v>522</v>
      </c>
      <c r="F116" s="16" t="s">
        <v>141</v>
      </c>
      <c r="G116" s="105" t="s">
        <v>232</v>
      </c>
      <c r="H116" s="14" t="s">
        <v>75</v>
      </c>
      <c r="I116" s="14" t="s">
        <v>140</v>
      </c>
      <c r="J116" s="14" t="s">
        <v>89</v>
      </c>
      <c r="K116" s="14" t="s">
        <v>327</v>
      </c>
      <c r="L116" s="14" t="s">
        <v>501</v>
      </c>
      <c r="M116" s="142" t="s">
        <v>542</v>
      </c>
      <c r="N116" s="142" t="s">
        <v>542</v>
      </c>
      <c r="O116" s="14" t="s">
        <v>139</v>
      </c>
      <c r="P116" s="23" t="s">
        <v>354</v>
      </c>
      <c r="Q116" s="70" t="s">
        <v>354</v>
      </c>
      <c r="R116" s="169" t="s">
        <v>354</v>
      </c>
      <c r="S116" s="14" t="s">
        <v>18</v>
      </c>
      <c r="T116" s="14">
        <v>24</v>
      </c>
      <c r="U116" s="67" t="s">
        <v>426</v>
      </c>
      <c r="V116" s="24" t="s">
        <v>40</v>
      </c>
      <c r="W116" s="109" t="s">
        <v>503</v>
      </c>
      <c r="X116" s="109" t="s">
        <v>508</v>
      </c>
      <c r="Y116" s="14">
        <v>0.04</v>
      </c>
      <c r="Z116" s="14" t="s">
        <v>76</v>
      </c>
      <c r="AA116" s="67">
        <f>VLOOKUP(Z116,Tables!$M$5:$O$9,3,FALSE)</f>
        <v>1000</v>
      </c>
      <c r="AB116" s="14">
        <f>Y116*AA116</f>
        <v>40</v>
      </c>
      <c r="AC116" s="142" t="s">
        <v>542</v>
      </c>
      <c r="AD116" s="14" t="str">
        <f t="shared" si="54"/>
        <v>LC50</v>
      </c>
      <c r="AE116" s="67">
        <f>VLOOKUP(AD116,Tables!C$5:D$22,2,FALSE)</f>
        <v>5</v>
      </c>
      <c r="AF116" s="67">
        <f>AB116/AE116</f>
        <v>8</v>
      </c>
      <c r="AG116" s="24" t="str">
        <f t="shared" si="56"/>
        <v>Acute</v>
      </c>
      <c r="AH116" s="14">
        <f>VLOOKUP(AG116,Tables!$C$25:$D$26,2,FALSE)</f>
        <v>2</v>
      </c>
      <c r="AI116" s="14">
        <f>AF116/AH116</f>
        <v>4</v>
      </c>
      <c r="AJ116" s="142" t="s">
        <v>542</v>
      </c>
      <c r="AK116" s="64"/>
      <c r="AL116" s="87" t="str">
        <f t="shared" si="58"/>
        <v>Culex quinqefasciatus VBFmCq strain</v>
      </c>
      <c r="AM116" s="14" t="str">
        <f t="shared" si="59"/>
        <v>LC50</v>
      </c>
      <c r="AN116" s="68" t="str">
        <f t="shared" si="60"/>
        <v>Acute</v>
      </c>
      <c r="AP116" s="14">
        <f>VLOOKUP(SUM(AE116,AH116),Tables!J$5:K$11,2,FALSE)</f>
        <v>4</v>
      </c>
      <c r="AQ116" s="89" t="str">
        <f t="shared" si="64"/>
        <v>YES!!!</v>
      </c>
      <c r="AR116" s="109" t="s">
        <v>503</v>
      </c>
      <c r="AS116" s="155"/>
      <c r="AT116" s="91" t="str">
        <f t="shared" si="61"/>
        <v xml:space="preserve">Mortality </v>
      </c>
      <c r="AU116" s="14" t="s">
        <v>481</v>
      </c>
      <c r="AV116" s="14" t="str">
        <f t="shared" si="62"/>
        <v>24 Hour</v>
      </c>
      <c r="AW116" s="86" t="s">
        <v>482</v>
      </c>
      <c r="AY116" s="67">
        <f t="shared" si="63"/>
        <v>4</v>
      </c>
      <c r="BC116" s="142" t="s">
        <v>542</v>
      </c>
      <c r="BD116" s="142" t="s">
        <v>542</v>
      </c>
      <c r="BN116" s="142" t="s">
        <v>542</v>
      </c>
      <c r="BO116" s="155"/>
      <c r="BP116" s="21"/>
      <c r="BS116"/>
      <c r="BT116"/>
      <c r="BU116" s="159" t="s">
        <v>569</v>
      </c>
      <c r="CG116" s="67"/>
      <c r="CH116" s="67"/>
      <c r="CI116" s="67"/>
      <c r="CJ116" s="67"/>
      <c r="CK116" s="67"/>
      <c r="CL116" s="67"/>
      <c r="CM116" s="67"/>
      <c r="CN116" s="67"/>
    </row>
    <row r="117" spans="1:92" ht="16.5" thickTop="1" thickBot="1">
      <c r="A117" s="61"/>
      <c r="B117" s="43" t="s">
        <v>90</v>
      </c>
      <c r="C117" s="83" t="s">
        <v>233</v>
      </c>
      <c r="D117" s="93" t="s">
        <v>236</v>
      </c>
      <c r="E117" s="137" t="s">
        <v>522</v>
      </c>
      <c r="F117" s="16" t="s">
        <v>141</v>
      </c>
      <c r="G117" s="105" t="s">
        <v>237</v>
      </c>
      <c r="H117" s="14" t="s">
        <v>75</v>
      </c>
      <c r="I117" s="14" t="s">
        <v>140</v>
      </c>
      <c r="J117" s="14" t="s">
        <v>89</v>
      </c>
      <c r="K117" s="14" t="s">
        <v>327</v>
      </c>
      <c r="L117" s="14" t="s">
        <v>501</v>
      </c>
      <c r="M117" s="142" t="s">
        <v>542</v>
      </c>
      <c r="N117" s="142" t="s">
        <v>542</v>
      </c>
      <c r="O117" s="14" t="s">
        <v>139</v>
      </c>
      <c r="P117" s="23" t="s">
        <v>354</v>
      </c>
      <c r="Q117" s="70" t="s">
        <v>354</v>
      </c>
      <c r="R117" s="169" t="s">
        <v>354</v>
      </c>
      <c r="S117" s="14" t="s">
        <v>18</v>
      </c>
      <c r="T117" s="14">
        <v>24</v>
      </c>
      <c r="U117" s="67" t="s">
        <v>426</v>
      </c>
      <c r="V117" s="24" t="s">
        <v>40</v>
      </c>
      <c r="W117" s="109" t="s">
        <v>503</v>
      </c>
      <c r="X117" s="109" t="s">
        <v>508</v>
      </c>
      <c r="Y117" s="14">
        <v>0.06</v>
      </c>
      <c r="Z117" s="14" t="s">
        <v>76</v>
      </c>
      <c r="AA117" s="67">
        <f>VLOOKUP(Z117,Tables!$M$5:$O$9,3,FALSE)</f>
        <v>1000</v>
      </c>
      <c r="AB117" s="14">
        <f>Y117*AA117</f>
        <v>60</v>
      </c>
      <c r="AC117" s="142" t="s">
        <v>542</v>
      </c>
      <c r="AD117" s="14" t="str">
        <f t="shared" si="54"/>
        <v>LC50</v>
      </c>
      <c r="AE117" s="67">
        <f>VLOOKUP(AD117,Tables!C$5:D$22,2,FALSE)</f>
        <v>5</v>
      </c>
      <c r="AF117" s="67">
        <f>AB117/AE117</f>
        <v>12</v>
      </c>
      <c r="AG117" s="24" t="str">
        <f t="shared" si="56"/>
        <v>Acute</v>
      </c>
      <c r="AH117" s="14">
        <f>VLOOKUP(AG117,Tables!$C$25:$D$26,2,FALSE)</f>
        <v>2</v>
      </c>
      <c r="AI117" s="14">
        <f>AF117/AH117</f>
        <v>6</v>
      </c>
      <c r="AJ117" s="142" t="s">
        <v>542</v>
      </c>
      <c r="AK117" s="64"/>
      <c r="AL117" s="87" t="str">
        <f t="shared" si="58"/>
        <v>Culex quinquefasciatus MAmCq strain</v>
      </c>
      <c r="AM117" s="14" t="str">
        <f t="shared" si="59"/>
        <v>LC50</v>
      </c>
      <c r="AN117" s="68" t="str">
        <f t="shared" si="60"/>
        <v>Acute</v>
      </c>
      <c r="AP117" s="14">
        <f>VLOOKUP(SUM(AE117,AH117),Tables!J$5:K$11,2,FALSE)</f>
        <v>4</v>
      </c>
      <c r="AQ117" s="89" t="str">
        <f t="shared" si="64"/>
        <v>YES!!!</v>
      </c>
      <c r="AR117" s="109" t="s">
        <v>503</v>
      </c>
      <c r="AS117" s="155"/>
      <c r="AT117" s="91" t="str">
        <f t="shared" si="61"/>
        <v xml:space="preserve">Mortality </v>
      </c>
      <c r="AU117" s="14" t="s">
        <v>481</v>
      </c>
      <c r="AV117" s="14" t="str">
        <f t="shared" si="62"/>
        <v>24 Hour</v>
      </c>
      <c r="AW117" s="86" t="s">
        <v>482</v>
      </c>
      <c r="AY117" s="67">
        <f t="shared" si="63"/>
        <v>6</v>
      </c>
      <c r="BC117" s="142" t="s">
        <v>542</v>
      </c>
      <c r="BD117" s="142" t="s">
        <v>542</v>
      </c>
      <c r="BN117" s="142" t="s">
        <v>542</v>
      </c>
      <c r="BO117" s="155"/>
      <c r="BS117"/>
      <c r="CG117" s="67"/>
      <c r="CH117" s="67"/>
      <c r="CI117" s="67"/>
      <c r="CJ117" s="67"/>
      <c r="CK117" s="67"/>
      <c r="CL117" s="67"/>
      <c r="CM117" s="67"/>
      <c r="CN117" s="67"/>
    </row>
    <row r="118" spans="1:92" ht="16.5" thickTop="1" thickBot="1">
      <c r="A118" s="59"/>
      <c r="B118" s="43" t="s">
        <v>90</v>
      </c>
      <c r="C118" s="83" t="s">
        <v>142</v>
      </c>
      <c r="D118" s="93" t="s">
        <v>153</v>
      </c>
      <c r="E118" s="137" t="s">
        <v>522</v>
      </c>
      <c r="F118" s="16" t="s">
        <v>141</v>
      </c>
      <c r="G118" s="105" t="s">
        <v>154</v>
      </c>
      <c r="H118" s="14" t="s">
        <v>75</v>
      </c>
      <c r="I118" s="14" t="s">
        <v>140</v>
      </c>
      <c r="J118" s="14" t="s">
        <v>89</v>
      </c>
      <c r="K118" s="14" t="s">
        <v>327</v>
      </c>
      <c r="L118" s="14" t="s">
        <v>501</v>
      </c>
      <c r="M118" s="142" t="s">
        <v>542</v>
      </c>
      <c r="N118" s="142" t="s">
        <v>542</v>
      </c>
      <c r="O118" s="14" t="s">
        <v>139</v>
      </c>
      <c r="P118" s="23" t="s">
        <v>354</v>
      </c>
      <c r="Q118" s="70" t="s">
        <v>354</v>
      </c>
      <c r="R118" s="169" t="s">
        <v>354</v>
      </c>
      <c r="S118" s="14" t="s">
        <v>18</v>
      </c>
      <c r="T118" s="14">
        <v>48</v>
      </c>
      <c r="U118" s="67" t="s">
        <v>426</v>
      </c>
      <c r="V118" s="24" t="s">
        <v>40</v>
      </c>
      <c r="W118" s="109" t="s">
        <v>503</v>
      </c>
      <c r="X118" s="109" t="s">
        <v>508</v>
      </c>
      <c r="Y118" s="14">
        <v>7.3000000000000001E-3</v>
      </c>
      <c r="Z118" s="14" t="s">
        <v>76</v>
      </c>
      <c r="AA118" s="67">
        <f>VLOOKUP(Z118,Tables!$M$5:$O$9,3,FALSE)</f>
        <v>1000</v>
      </c>
      <c r="AB118" s="14">
        <f t="shared" si="53"/>
        <v>7.3</v>
      </c>
      <c r="AC118" s="142" t="s">
        <v>542</v>
      </c>
      <c r="AD118" s="14" t="str">
        <f t="shared" si="54"/>
        <v>LC50</v>
      </c>
      <c r="AE118" s="67">
        <f>VLOOKUP(AD118,Tables!C$5:D$22,2,FALSE)</f>
        <v>5</v>
      </c>
      <c r="AF118" s="67">
        <f t="shared" si="55"/>
        <v>1.46</v>
      </c>
      <c r="AG118" s="24" t="str">
        <f t="shared" si="56"/>
        <v>Acute</v>
      </c>
      <c r="AH118" s="14">
        <f>VLOOKUP(AG118,Tables!$C$25:$D$26,2,FALSE)</f>
        <v>2</v>
      </c>
      <c r="AI118" s="14">
        <f t="shared" si="57"/>
        <v>0.73</v>
      </c>
      <c r="AJ118" s="142" t="s">
        <v>542</v>
      </c>
      <c r="AK118" s="64"/>
      <c r="AL118" s="87" t="str">
        <f t="shared" si="58"/>
        <v>Culex quinqefasciatus</v>
      </c>
      <c r="AM118" s="14" t="str">
        <f t="shared" si="59"/>
        <v>LC50</v>
      </c>
      <c r="AN118" s="68" t="str">
        <f t="shared" si="60"/>
        <v>Acute</v>
      </c>
      <c r="AP118" s="14">
        <f>VLOOKUP(SUM(AE118,AH118),Tables!J$5:K$11,2,FALSE)</f>
        <v>4</v>
      </c>
      <c r="AQ118" s="89" t="str">
        <f t="shared" si="64"/>
        <v>YES!!!</v>
      </c>
      <c r="AR118" s="109" t="s">
        <v>503</v>
      </c>
      <c r="AS118" s="155"/>
      <c r="AT118" s="91" t="str">
        <f t="shared" si="61"/>
        <v xml:space="preserve">Mortality </v>
      </c>
      <c r="AU118" s="14" t="s">
        <v>481</v>
      </c>
      <c r="AV118" s="14" t="str">
        <f t="shared" si="62"/>
        <v>48 Hour</v>
      </c>
      <c r="AW118" s="80" t="s">
        <v>483</v>
      </c>
      <c r="AY118" s="67">
        <f t="shared" si="63"/>
        <v>0.73</v>
      </c>
      <c r="AZ118" s="67">
        <f>GEOMEAN(AY118:AY120)</f>
        <v>0.22736114378045078</v>
      </c>
      <c r="BC118" s="142" t="s">
        <v>542</v>
      </c>
      <c r="BD118" s="142" t="s">
        <v>542</v>
      </c>
      <c r="BN118" s="142" t="s">
        <v>542</v>
      </c>
      <c r="BO118" s="155"/>
      <c r="BP118" s="21"/>
      <c r="BS118"/>
      <c r="CG118" s="67"/>
      <c r="CH118" s="67"/>
      <c r="CI118" s="67"/>
      <c r="CJ118" s="67"/>
      <c r="CK118" s="67"/>
      <c r="CL118" s="67"/>
      <c r="CM118" s="67"/>
      <c r="CN118" s="67"/>
    </row>
    <row r="119" spans="1:92" ht="16.5" thickTop="1" thickBot="1">
      <c r="A119" s="59"/>
      <c r="B119" s="43" t="s">
        <v>90</v>
      </c>
      <c r="C119" s="83" t="s">
        <v>142</v>
      </c>
      <c r="D119" s="93" t="s">
        <v>155</v>
      </c>
      <c r="E119" s="137" t="s">
        <v>522</v>
      </c>
      <c r="F119" s="16" t="s">
        <v>141</v>
      </c>
      <c r="G119" s="105" t="s">
        <v>154</v>
      </c>
      <c r="H119" s="14" t="s">
        <v>75</v>
      </c>
      <c r="I119" s="14" t="s">
        <v>140</v>
      </c>
      <c r="J119" s="14" t="s">
        <v>89</v>
      </c>
      <c r="K119" s="14" t="s">
        <v>327</v>
      </c>
      <c r="L119" s="14" t="s">
        <v>501</v>
      </c>
      <c r="M119" s="142" t="s">
        <v>542</v>
      </c>
      <c r="N119" s="142" t="s">
        <v>542</v>
      </c>
      <c r="O119" s="14" t="s">
        <v>156</v>
      </c>
      <c r="P119" s="23" t="s">
        <v>354</v>
      </c>
      <c r="Q119" s="70" t="s">
        <v>354</v>
      </c>
      <c r="R119" s="169" t="s">
        <v>354</v>
      </c>
      <c r="S119" s="14" t="s">
        <v>18</v>
      </c>
      <c r="T119" s="14">
        <v>48</v>
      </c>
      <c r="U119" s="67" t="s">
        <v>426</v>
      </c>
      <c r="V119" s="24" t="s">
        <v>40</v>
      </c>
      <c r="W119" s="109" t="s">
        <v>503</v>
      </c>
      <c r="X119" s="109" t="s">
        <v>508</v>
      </c>
      <c r="Y119" s="14">
        <v>4.5999999999999999E-3</v>
      </c>
      <c r="Z119" s="14" t="s">
        <v>76</v>
      </c>
      <c r="AA119" s="67">
        <f>VLOOKUP(Z119,Tables!$M$5:$O$9,3,FALSE)</f>
        <v>1000</v>
      </c>
      <c r="AB119" s="14">
        <f t="shared" si="53"/>
        <v>4.5999999999999996</v>
      </c>
      <c r="AC119" s="142" t="s">
        <v>542</v>
      </c>
      <c r="AD119" s="14" t="str">
        <f t="shared" si="54"/>
        <v>LC50</v>
      </c>
      <c r="AE119" s="67">
        <f>VLOOKUP(AD119,Tables!C$5:D$22,2,FALSE)</f>
        <v>5</v>
      </c>
      <c r="AF119" s="67">
        <f t="shared" si="55"/>
        <v>0.91999999999999993</v>
      </c>
      <c r="AG119" s="24" t="str">
        <f t="shared" si="56"/>
        <v>Acute</v>
      </c>
      <c r="AH119" s="14">
        <f>VLOOKUP(AG119,Tables!$C$25:$D$26,2,FALSE)</f>
        <v>2</v>
      </c>
      <c r="AI119" s="14">
        <f t="shared" si="57"/>
        <v>0.45999999999999996</v>
      </c>
      <c r="AJ119" s="142" t="s">
        <v>542</v>
      </c>
      <c r="AK119" s="64"/>
      <c r="AL119" s="87" t="str">
        <f t="shared" si="58"/>
        <v>Culex quinqefasciatus</v>
      </c>
      <c r="AM119" s="14" t="str">
        <f t="shared" si="59"/>
        <v>LC50</v>
      </c>
      <c r="AN119" s="68" t="str">
        <f t="shared" si="60"/>
        <v>Acute</v>
      </c>
      <c r="AP119" s="14">
        <f>VLOOKUP(SUM(AE119,AH119),Tables!J$5:K$11,2,FALSE)</f>
        <v>4</v>
      </c>
      <c r="AQ119" s="89" t="str">
        <f t="shared" si="64"/>
        <v>YES!!!</v>
      </c>
      <c r="AR119" s="109" t="s">
        <v>503</v>
      </c>
      <c r="AS119" s="155"/>
      <c r="AT119" s="91" t="str">
        <f t="shared" si="61"/>
        <v xml:space="preserve">Mortality </v>
      </c>
      <c r="AU119" s="14" t="s">
        <v>481</v>
      </c>
      <c r="AV119" s="14" t="str">
        <f t="shared" si="62"/>
        <v>48 Hour</v>
      </c>
      <c r="AW119" s="80" t="s">
        <v>483</v>
      </c>
      <c r="AY119" s="67">
        <f t="shared" si="63"/>
        <v>0.45999999999999996</v>
      </c>
      <c r="BC119" s="142" t="s">
        <v>542</v>
      </c>
      <c r="BD119" s="142" t="s">
        <v>542</v>
      </c>
      <c r="BN119" s="142" t="s">
        <v>542</v>
      </c>
      <c r="BO119" s="156"/>
      <c r="BS119"/>
      <c r="CG119" s="67"/>
      <c r="CH119" s="67"/>
      <c r="CI119" s="67"/>
      <c r="CJ119" s="67"/>
      <c r="CK119" s="67"/>
      <c r="CL119" s="67"/>
      <c r="CM119" s="67"/>
      <c r="CN119" s="67"/>
    </row>
    <row r="120" spans="1:92" ht="16.5" thickTop="1" thickBot="1">
      <c r="A120" s="59"/>
      <c r="B120" s="157" t="s">
        <v>564</v>
      </c>
      <c r="C120" s="83" t="s">
        <v>566</v>
      </c>
      <c r="D120" s="93" t="s">
        <v>565</v>
      </c>
      <c r="E120" s="137" t="s">
        <v>522</v>
      </c>
      <c r="F120" s="16" t="s">
        <v>141</v>
      </c>
      <c r="G120" s="105" t="s">
        <v>154</v>
      </c>
      <c r="H120" s="14" t="s">
        <v>75</v>
      </c>
      <c r="I120" s="14" t="s">
        <v>140</v>
      </c>
      <c r="J120" s="14" t="s">
        <v>89</v>
      </c>
      <c r="K120" s="14" t="s">
        <v>327</v>
      </c>
      <c r="L120" s="14" t="s">
        <v>501</v>
      </c>
      <c r="M120" s="142" t="s">
        <v>542</v>
      </c>
      <c r="N120" s="142" t="s">
        <v>542</v>
      </c>
      <c r="O120" s="14" t="s">
        <v>567</v>
      </c>
      <c r="P120" s="23" t="s">
        <v>354</v>
      </c>
      <c r="Q120" s="70" t="s">
        <v>354</v>
      </c>
      <c r="R120" s="169" t="s">
        <v>354</v>
      </c>
      <c r="S120" s="14" t="s">
        <v>18</v>
      </c>
      <c r="T120" s="14">
        <v>48</v>
      </c>
      <c r="U120" s="67" t="s">
        <v>426</v>
      </c>
      <c r="V120" s="24" t="s">
        <v>40</v>
      </c>
      <c r="W120" s="109"/>
      <c r="X120" s="109"/>
      <c r="Y120" s="14">
        <v>3.5E-4</v>
      </c>
      <c r="Z120" s="14" t="s">
        <v>76</v>
      </c>
      <c r="AA120" s="67">
        <f>VLOOKUP(Z120,Tables!$M$5:$O$9,3,FALSE)</f>
        <v>1000</v>
      </c>
      <c r="AB120" s="14">
        <f>Y120*AA120</f>
        <v>0.35</v>
      </c>
      <c r="AC120" s="142" t="s">
        <v>542</v>
      </c>
      <c r="AD120" s="14" t="str">
        <f>S120</f>
        <v>LC50</v>
      </c>
      <c r="AE120" s="67">
        <f>VLOOKUP(AD120,Tables!C$5:D$22,2,FALSE)</f>
        <v>5</v>
      </c>
      <c r="AF120" s="67">
        <f>AB120/AE120</f>
        <v>6.9999999999999993E-2</v>
      </c>
      <c r="AG120" s="24" t="str">
        <f>V120</f>
        <v>Acute</v>
      </c>
      <c r="AH120" s="14">
        <f>VLOOKUP(AG120,Tables!$C$25:$D$26,2,FALSE)</f>
        <v>2</v>
      </c>
      <c r="AI120" s="14">
        <f>AF120/AH120</f>
        <v>3.4999999999999996E-2</v>
      </c>
      <c r="AJ120" s="142" t="s">
        <v>542</v>
      </c>
      <c r="AK120" s="64"/>
      <c r="AL120" s="87" t="str">
        <f>G120</f>
        <v>Culex quinqefasciatus</v>
      </c>
      <c r="AM120" s="14" t="str">
        <f>S120</f>
        <v>LC50</v>
      </c>
      <c r="AN120" s="68" t="str">
        <f>V120</f>
        <v>Acute</v>
      </c>
      <c r="AP120" s="14">
        <f>VLOOKUP(SUM(AE120,AH120),Tables!J$5:K$11,2,FALSE)</f>
        <v>4</v>
      </c>
      <c r="AQ120" s="89" t="str">
        <f t="shared" si="64"/>
        <v>YES!!!</v>
      </c>
      <c r="AR120" s="109"/>
      <c r="AS120" s="155"/>
      <c r="AT120" s="91" t="str">
        <f>R120</f>
        <v xml:space="preserve">Mortality </v>
      </c>
      <c r="AU120" s="14" t="s">
        <v>481</v>
      </c>
      <c r="AV120" s="14" t="str">
        <f>CONCATENATE(T120," ",U120)</f>
        <v>48 Hour</v>
      </c>
      <c r="AW120" s="80" t="s">
        <v>483</v>
      </c>
      <c r="AY120" s="67">
        <f t="shared" si="63"/>
        <v>3.4999999999999996E-2</v>
      </c>
      <c r="BC120" s="142"/>
      <c r="BD120" s="142"/>
      <c r="BN120" s="142"/>
      <c r="BO120" s="156"/>
      <c r="BS120"/>
      <c r="CG120" s="67"/>
      <c r="CH120" s="67"/>
      <c r="CI120" s="67"/>
      <c r="CJ120" s="67"/>
      <c r="CK120" s="67"/>
      <c r="CL120" s="67"/>
      <c r="CM120" s="67"/>
      <c r="CN120" s="67"/>
    </row>
    <row r="121" spans="1:92" ht="16.5" thickTop="1" thickBot="1">
      <c r="A121" s="64"/>
      <c r="B121" s="65"/>
      <c r="C121" s="66"/>
      <c r="D121" s="79"/>
      <c r="E121" s="138"/>
      <c r="F121" s="64"/>
      <c r="G121" s="106"/>
      <c r="H121" s="66"/>
      <c r="I121" s="66"/>
      <c r="J121" s="66"/>
      <c r="K121" s="66"/>
      <c r="L121" s="66"/>
      <c r="M121" s="66"/>
      <c r="N121" s="66"/>
      <c r="O121" s="66"/>
      <c r="P121" s="64"/>
      <c r="Q121" s="66"/>
      <c r="R121" s="170"/>
      <c r="S121" s="66"/>
      <c r="T121" s="66"/>
      <c r="U121" s="69"/>
      <c r="V121" s="71"/>
      <c r="W121" s="69"/>
      <c r="X121" s="69"/>
      <c r="Y121" s="66"/>
      <c r="Z121" s="66"/>
      <c r="AA121" s="69"/>
      <c r="AB121" s="66">
        <f>GEOMEAN(AB118:AB120)</f>
        <v>2.2736114378045076</v>
      </c>
      <c r="AC121" s="66"/>
      <c r="AD121" s="66"/>
      <c r="AE121" s="69"/>
      <c r="AF121" s="69"/>
      <c r="AG121" s="66"/>
      <c r="AH121" s="66"/>
      <c r="AI121" s="66"/>
      <c r="AJ121" s="66"/>
      <c r="AK121" s="64"/>
      <c r="AL121" s="64"/>
      <c r="AM121" s="64"/>
      <c r="AN121" s="20"/>
      <c r="AO121" s="20"/>
      <c r="AP121" s="20"/>
      <c r="AQ121" s="20"/>
      <c r="AR121" s="94"/>
      <c r="AS121" s="103"/>
      <c r="AT121" s="165"/>
      <c r="AU121" s="20"/>
      <c r="AV121" s="20"/>
      <c r="AW121" s="20"/>
      <c r="AX121" s="20"/>
      <c r="AY121" s="69"/>
      <c r="AZ121" s="69"/>
      <c r="BA121" s="69"/>
      <c r="BB121" s="69"/>
      <c r="BC121" s="66"/>
      <c r="BD121" s="66"/>
      <c r="BF121" s="20"/>
      <c r="BG121" s="69"/>
      <c r="BH121" s="69"/>
      <c r="BI121" s="69"/>
      <c r="BJ121" s="69"/>
      <c r="BK121" s="69"/>
      <c r="BL121" s="69"/>
      <c r="BM121" s="94"/>
      <c r="BN121" s="154"/>
      <c r="BO121" s="155"/>
      <c r="BS121"/>
      <c r="CG121" s="67"/>
      <c r="CH121" s="67"/>
      <c r="CI121" s="67"/>
      <c r="CJ121" s="67"/>
      <c r="CK121" s="67"/>
      <c r="CL121" s="67"/>
      <c r="CM121" s="67"/>
      <c r="CN121" s="67"/>
    </row>
    <row r="122" spans="1:92" ht="16.5" thickTop="1" thickBot="1">
      <c r="C122" s="83">
        <v>13103</v>
      </c>
      <c r="D122" s="82" t="s">
        <v>315</v>
      </c>
      <c r="E122" s="137" t="s">
        <v>576</v>
      </c>
      <c r="F122" s="16" t="s">
        <v>355</v>
      </c>
      <c r="G122" s="105" t="s">
        <v>134</v>
      </c>
      <c r="H122" s="14" t="s">
        <v>97</v>
      </c>
      <c r="I122" s="14" t="s">
        <v>98</v>
      </c>
      <c r="J122" s="14" t="s">
        <v>96</v>
      </c>
      <c r="K122" s="14" t="s">
        <v>327</v>
      </c>
      <c r="L122" s="14" t="s">
        <v>504</v>
      </c>
      <c r="M122" s="142" t="s">
        <v>542</v>
      </c>
      <c r="N122" s="142" t="s">
        <v>542</v>
      </c>
      <c r="O122" s="14" t="s">
        <v>429</v>
      </c>
      <c r="P122" s="23" t="s">
        <v>354</v>
      </c>
      <c r="Q122" s="70" t="s">
        <v>354</v>
      </c>
      <c r="R122" s="169" t="s">
        <v>354</v>
      </c>
      <c r="S122" s="14" t="s">
        <v>20</v>
      </c>
      <c r="T122" s="14">
        <v>32</v>
      </c>
      <c r="U122" s="67" t="s">
        <v>427</v>
      </c>
      <c r="V122" s="14" t="s">
        <v>14</v>
      </c>
      <c r="W122" s="109" t="s">
        <v>503</v>
      </c>
      <c r="X122" s="109" t="s">
        <v>508</v>
      </c>
      <c r="Y122" s="14">
        <v>0.41</v>
      </c>
      <c r="Z122" s="14" t="s">
        <v>74</v>
      </c>
      <c r="AA122" s="67">
        <f>VLOOKUP(Z122,Tables!$M$5:$O$9,3,FALSE)</f>
        <v>1</v>
      </c>
      <c r="AB122" s="14">
        <f t="shared" ref="AB122:AB127" si="65">Y122*AA122</f>
        <v>0.41</v>
      </c>
      <c r="AC122" s="142" t="s">
        <v>542</v>
      </c>
      <c r="AD122" s="14" t="str">
        <f t="shared" ref="AD122:AD127" si="66">S122</f>
        <v>LOEC</v>
      </c>
      <c r="AE122" s="67">
        <f>VLOOKUP(AD122,Tables!C$5:D$22,2,FALSE)</f>
        <v>2.5</v>
      </c>
      <c r="AF122" s="67">
        <f t="shared" ref="AF122:AF127" si="67">AB122/AE122</f>
        <v>0.16399999999999998</v>
      </c>
      <c r="AG122" s="24" t="str">
        <f t="shared" ref="AG122:AG127" si="68">V122</f>
        <v>Chronic</v>
      </c>
      <c r="AH122" s="14">
        <f>VLOOKUP(AG122,Tables!$C$25:$D$26,2,FALSE)</f>
        <v>1</v>
      </c>
      <c r="AI122" s="14">
        <f t="shared" ref="AI122:AI127" si="69">AF122/AH122</f>
        <v>0.16399999999999998</v>
      </c>
      <c r="AJ122" s="142" t="s">
        <v>542</v>
      </c>
      <c r="AK122" s="64"/>
      <c r="AL122" s="87" t="str">
        <f t="shared" ref="AL122:AL127" si="70">G122</f>
        <v>Cyprinodon variegatus</v>
      </c>
      <c r="AM122" s="14" t="str">
        <f t="shared" ref="AM122:AM127" si="71">S122</f>
        <v>LOEC</v>
      </c>
      <c r="AN122" s="68" t="str">
        <f t="shared" ref="AN122:AN127" si="72">V122</f>
        <v>Chronic</v>
      </c>
      <c r="AP122" s="14">
        <f>VLOOKUP(SUM(AE122,AH122),Tables!J$5:K$11,2,FALSE)</f>
        <v>2</v>
      </c>
      <c r="AQ122" s="89" t="str">
        <f t="shared" ref="AQ122:AQ127" si="73">IF(AP122=MIN($AP$122:$AP$127),"YES!!!","Reject")</f>
        <v>Reject</v>
      </c>
      <c r="AR122" s="109" t="s">
        <v>503</v>
      </c>
      <c r="AS122" s="155"/>
      <c r="AT122" s="91"/>
      <c r="AU122" s="14"/>
      <c r="AV122" s="14"/>
      <c r="AW122" s="80"/>
      <c r="BC122" s="142" t="s">
        <v>542</v>
      </c>
      <c r="BD122" s="142" t="s">
        <v>542</v>
      </c>
      <c r="BN122" s="142" t="s">
        <v>542</v>
      </c>
      <c r="BO122" s="155"/>
      <c r="BS122"/>
      <c r="CG122" s="67"/>
      <c r="CH122" s="67"/>
      <c r="CI122" s="67"/>
      <c r="CJ122" s="67"/>
      <c r="CK122" s="67"/>
      <c r="CL122" s="67"/>
      <c r="CM122" s="67"/>
      <c r="CN122" s="67"/>
    </row>
    <row r="123" spans="1:92" ht="16.5" thickTop="1" thickBot="1">
      <c r="C123" s="83">
        <v>13103</v>
      </c>
      <c r="D123" s="82" t="s">
        <v>315</v>
      </c>
      <c r="E123" s="137" t="s">
        <v>576</v>
      </c>
      <c r="F123" s="16" t="s">
        <v>355</v>
      </c>
      <c r="G123" s="105" t="s">
        <v>134</v>
      </c>
      <c r="H123" s="14" t="s">
        <v>97</v>
      </c>
      <c r="I123" s="14" t="s">
        <v>98</v>
      </c>
      <c r="J123" s="14" t="s">
        <v>96</v>
      </c>
      <c r="K123" s="14" t="s">
        <v>327</v>
      </c>
      <c r="L123" s="14" t="s">
        <v>504</v>
      </c>
      <c r="M123" s="142" t="s">
        <v>542</v>
      </c>
      <c r="N123" s="142" t="s">
        <v>542</v>
      </c>
      <c r="O123" s="14" t="s">
        <v>429</v>
      </c>
      <c r="P123" s="23" t="s">
        <v>354</v>
      </c>
      <c r="Q123" s="70" t="s">
        <v>354</v>
      </c>
      <c r="R123" s="169" t="s">
        <v>354</v>
      </c>
      <c r="S123" s="14" t="s">
        <v>92</v>
      </c>
      <c r="T123" s="14">
        <v>32</v>
      </c>
      <c r="U123" s="67" t="s">
        <v>427</v>
      </c>
      <c r="V123" s="14" t="s">
        <v>14</v>
      </c>
      <c r="W123" s="109" t="s">
        <v>503</v>
      </c>
      <c r="X123" s="109" t="s">
        <v>508</v>
      </c>
      <c r="Y123" s="14">
        <v>0.24</v>
      </c>
      <c r="Z123" s="14" t="s">
        <v>74</v>
      </c>
      <c r="AA123" s="67">
        <f>VLOOKUP(Z123,Tables!$M$5:$O$9,3,FALSE)</f>
        <v>1</v>
      </c>
      <c r="AB123" s="14">
        <f>Y123*AA123</f>
        <v>0.24</v>
      </c>
      <c r="AC123" s="142" t="s">
        <v>542</v>
      </c>
      <c r="AD123" s="14" t="str">
        <f t="shared" si="66"/>
        <v>NOEL</v>
      </c>
      <c r="AE123" s="67">
        <f>VLOOKUP(AD123,Tables!C$5:D$22,2,FALSE)</f>
        <v>1</v>
      </c>
      <c r="AF123" s="67">
        <f t="shared" si="67"/>
        <v>0.24</v>
      </c>
      <c r="AG123" s="24" t="str">
        <f t="shared" si="68"/>
        <v>Chronic</v>
      </c>
      <c r="AH123" s="14">
        <f>VLOOKUP(AG123,Tables!$C$25:$D$26,2,FALSE)</f>
        <v>1</v>
      </c>
      <c r="AI123" s="14">
        <f t="shared" si="69"/>
        <v>0.24</v>
      </c>
      <c r="AJ123" s="142" t="s">
        <v>542</v>
      </c>
      <c r="AK123" s="64"/>
      <c r="AL123" s="87" t="str">
        <f t="shared" si="70"/>
        <v>Cyprinodon variegatus</v>
      </c>
      <c r="AM123" s="14" t="str">
        <f t="shared" si="71"/>
        <v>NOEL</v>
      </c>
      <c r="AN123" s="68" t="str">
        <f t="shared" si="72"/>
        <v>Chronic</v>
      </c>
      <c r="AP123" s="14">
        <f>VLOOKUP(SUM(AE123,AH123),Tables!J$5:K$11,2,FALSE)</f>
        <v>1</v>
      </c>
      <c r="AQ123" s="89" t="str">
        <f t="shared" si="73"/>
        <v>YES!!!</v>
      </c>
      <c r="AR123" s="109" t="s">
        <v>503</v>
      </c>
      <c r="AS123" s="155"/>
      <c r="AT123" s="91" t="str">
        <f>R123</f>
        <v xml:space="preserve">Mortality </v>
      </c>
      <c r="AU123" s="14" t="s">
        <v>481</v>
      </c>
      <c r="AV123" s="14" t="str">
        <f>CONCATENATE(T123," ",U123)</f>
        <v>32 Days</v>
      </c>
      <c r="AW123" s="80" t="s">
        <v>490</v>
      </c>
      <c r="AY123" s="67">
        <f>AI123</f>
        <v>0.24</v>
      </c>
      <c r="AZ123" s="67">
        <f>GEOMEAN(AY123)</f>
        <v>0.24</v>
      </c>
      <c r="BA123" s="67">
        <f>MIN(AZ123)</f>
        <v>0.24</v>
      </c>
      <c r="BB123" s="67">
        <f>MIN(BA123)</f>
        <v>0.24</v>
      </c>
      <c r="BC123" s="142" t="s">
        <v>542</v>
      </c>
      <c r="BD123" s="142" t="s">
        <v>542</v>
      </c>
      <c r="BF123" s="18" t="str">
        <f>F123</f>
        <v>Seawater</v>
      </c>
      <c r="BG123" s="67" t="str">
        <f>J123</f>
        <v>Fish</v>
      </c>
      <c r="BH123" s="67" t="str">
        <f>AL123</f>
        <v>Cyprinodon variegatus</v>
      </c>
      <c r="BI123" s="67" t="str">
        <f>H123</f>
        <v>Chordata</v>
      </c>
      <c r="BJ123" s="67" t="str">
        <f>I123</f>
        <v>Actinopterygii</v>
      </c>
      <c r="BK123" s="67" t="str">
        <f>L123</f>
        <v>NCoI</v>
      </c>
      <c r="BL123" s="67">
        <f>AP123</f>
        <v>1</v>
      </c>
      <c r="BM123" s="67">
        <f>BB123</f>
        <v>0.24</v>
      </c>
      <c r="BN123" s="142" t="s">
        <v>542</v>
      </c>
      <c r="BO123" s="155"/>
      <c r="BS123"/>
      <c r="CG123" s="67"/>
      <c r="CH123" s="67"/>
      <c r="CI123" s="67"/>
      <c r="CJ123" s="67"/>
      <c r="CK123" s="67"/>
      <c r="CL123" s="67"/>
      <c r="CM123" s="67"/>
      <c r="CN123" s="67"/>
    </row>
    <row r="124" spans="1:92" ht="16.5" thickTop="1" thickBot="1">
      <c r="C124" s="83">
        <v>13104</v>
      </c>
      <c r="D124" s="82" t="s">
        <v>316</v>
      </c>
      <c r="E124" s="137" t="s">
        <v>576</v>
      </c>
      <c r="F124" s="16" t="s">
        <v>355</v>
      </c>
      <c r="G124" s="105" t="s">
        <v>134</v>
      </c>
      <c r="H124" s="14" t="s">
        <v>97</v>
      </c>
      <c r="I124" s="14" t="s">
        <v>98</v>
      </c>
      <c r="J124" s="14" t="s">
        <v>96</v>
      </c>
      <c r="K124" s="14" t="s">
        <v>327</v>
      </c>
      <c r="L124" s="14" t="s">
        <v>504</v>
      </c>
      <c r="M124" s="142" t="s">
        <v>542</v>
      </c>
      <c r="N124" s="142" t="s">
        <v>542</v>
      </c>
      <c r="O124" s="14" t="s">
        <v>429</v>
      </c>
      <c r="P124" s="23" t="s">
        <v>354</v>
      </c>
      <c r="Q124" s="70" t="s">
        <v>354</v>
      </c>
      <c r="R124" s="169" t="s">
        <v>354</v>
      </c>
      <c r="S124" s="14" t="s">
        <v>20</v>
      </c>
      <c r="T124" s="14">
        <v>32</v>
      </c>
      <c r="U124" s="67" t="s">
        <v>427</v>
      </c>
      <c r="V124" s="14" t="s">
        <v>14</v>
      </c>
      <c r="W124" s="109" t="s">
        <v>503</v>
      </c>
      <c r="X124" s="109" t="s">
        <v>508</v>
      </c>
      <c r="Y124" s="14">
        <v>1.6</v>
      </c>
      <c r="Z124" s="14" t="s">
        <v>74</v>
      </c>
      <c r="AA124" s="67">
        <f>VLOOKUP(Z124,Tables!$M$5:$O$9,3,FALSE)</f>
        <v>1</v>
      </c>
      <c r="AB124" s="14">
        <f t="shared" si="65"/>
        <v>1.6</v>
      </c>
      <c r="AC124" s="142" t="s">
        <v>542</v>
      </c>
      <c r="AD124" s="14" t="str">
        <f t="shared" si="66"/>
        <v>LOEC</v>
      </c>
      <c r="AE124" s="67">
        <f>VLOOKUP(AD124,Tables!C$5:D$22,2,FALSE)</f>
        <v>2.5</v>
      </c>
      <c r="AF124" s="67">
        <f t="shared" si="67"/>
        <v>0.64</v>
      </c>
      <c r="AG124" s="24" t="str">
        <f t="shared" si="68"/>
        <v>Chronic</v>
      </c>
      <c r="AH124" s="14">
        <f>VLOOKUP(AG124,Tables!$C$25:$D$26,2,FALSE)</f>
        <v>1</v>
      </c>
      <c r="AI124" s="14">
        <f t="shared" si="69"/>
        <v>0.64</v>
      </c>
      <c r="AJ124" s="142" t="s">
        <v>542</v>
      </c>
      <c r="AK124" s="64"/>
      <c r="AL124" s="87" t="str">
        <f t="shared" si="70"/>
        <v>Cyprinodon variegatus</v>
      </c>
      <c r="AM124" s="14" t="str">
        <f t="shared" si="71"/>
        <v>LOEC</v>
      </c>
      <c r="AN124" s="68" t="str">
        <f t="shared" si="72"/>
        <v>Chronic</v>
      </c>
      <c r="AP124" s="14">
        <f>VLOOKUP(SUM(AE124,AH124),Tables!J$5:K$11,2,FALSE)</f>
        <v>2</v>
      </c>
      <c r="AQ124" s="89" t="str">
        <f t="shared" si="73"/>
        <v>Reject</v>
      </c>
      <c r="AR124" s="109" t="s">
        <v>503</v>
      </c>
      <c r="AS124" s="155"/>
      <c r="AT124" s="91"/>
      <c r="AU124" s="14"/>
      <c r="AV124" s="14"/>
      <c r="AW124" s="86"/>
      <c r="BC124" s="142" t="s">
        <v>542</v>
      </c>
      <c r="BD124" s="142" t="s">
        <v>542</v>
      </c>
      <c r="BN124" s="142" t="s">
        <v>542</v>
      </c>
      <c r="BO124" s="155"/>
      <c r="BP124" s="21"/>
      <c r="BS124"/>
      <c r="BT124"/>
      <c r="BU124"/>
      <c r="CG124" s="67"/>
      <c r="CH124" s="67"/>
      <c r="CI124" s="67"/>
      <c r="CJ124" s="67"/>
      <c r="CK124" s="67"/>
      <c r="CL124" s="67"/>
      <c r="CM124" s="67"/>
      <c r="CN124" s="67"/>
    </row>
    <row r="125" spans="1:92" ht="16.5" thickTop="1" thickBot="1">
      <c r="C125" s="83">
        <v>10085</v>
      </c>
      <c r="D125" s="82" t="s">
        <v>304</v>
      </c>
      <c r="E125" s="137" t="s">
        <v>576</v>
      </c>
      <c r="F125" s="16" t="s">
        <v>355</v>
      </c>
      <c r="G125" s="105" t="s">
        <v>134</v>
      </c>
      <c r="H125" s="14" t="s">
        <v>97</v>
      </c>
      <c r="I125" s="14" t="s">
        <v>98</v>
      </c>
      <c r="J125" s="14" t="s">
        <v>96</v>
      </c>
      <c r="K125" s="14" t="s">
        <v>327</v>
      </c>
      <c r="L125" s="14" t="s">
        <v>504</v>
      </c>
      <c r="M125" s="142" t="s">
        <v>542</v>
      </c>
      <c r="N125" s="142" t="s">
        <v>542</v>
      </c>
      <c r="O125" s="14" t="s">
        <v>305</v>
      </c>
      <c r="P125" s="23" t="s">
        <v>354</v>
      </c>
      <c r="Q125" s="70" t="s">
        <v>354</v>
      </c>
      <c r="R125" s="169" t="s">
        <v>354</v>
      </c>
      <c r="S125" s="14" t="s">
        <v>18</v>
      </c>
      <c r="T125" s="14">
        <v>96</v>
      </c>
      <c r="U125" s="67" t="s">
        <v>426</v>
      </c>
      <c r="V125" s="24" t="s">
        <v>40</v>
      </c>
      <c r="W125" s="109" t="s">
        <v>503</v>
      </c>
      <c r="X125" s="109" t="s">
        <v>508</v>
      </c>
      <c r="Y125" s="14">
        <v>130</v>
      </c>
      <c r="Z125" s="14" t="s">
        <v>74</v>
      </c>
      <c r="AA125" s="67">
        <f>VLOOKUP(Z125,Tables!$M$5:$O$9,3,FALSE)</f>
        <v>1</v>
      </c>
      <c r="AB125" s="14">
        <f t="shared" si="65"/>
        <v>130</v>
      </c>
      <c r="AC125" s="142" t="s">
        <v>542</v>
      </c>
      <c r="AD125" s="14" t="str">
        <f t="shared" si="66"/>
        <v>LC50</v>
      </c>
      <c r="AE125" s="67">
        <f>VLOOKUP(AD125,Tables!C$5:D$22,2,FALSE)</f>
        <v>5</v>
      </c>
      <c r="AF125" s="67">
        <f t="shared" si="67"/>
        <v>26</v>
      </c>
      <c r="AG125" s="24" t="str">
        <f t="shared" si="68"/>
        <v>Acute</v>
      </c>
      <c r="AH125" s="14">
        <f>VLOOKUP(AG125,Tables!$C$25:$D$26,2,FALSE)</f>
        <v>2</v>
      </c>
      <c r="AI125" s="14">
        <f t="shared" si="69"/>
        <v>13</v>
      </c>
      <c r="AJ125" s="142" t="s">
        <v>542</v>
      </c>
      <c r="AK125" s="64"/>
      <c r="AL125" s="87" t="str">
        <f t="shared" si="70"/>
        <v>Cyprinodon variegatus</v>
      </c>
      <c r="AM125" s="14" t="str">
        <f t="shared" si="71"/>
        <v>LC50</v>
      </c>
      <c r="AN125" s="68" t="str">
        <f t="shared" si="72"/>
        <v>Acute</v>
      </c>
      <c r="AP125" s="14">
        <f>VLOOKUP(SUM(AE125,AH125),Tables!J$5:K$11,2,FALSE)</f>
        <v>4</v>
      </c>
      <c r="AQ125" s="89" t="str">
        <f t="shared" si="73"/>
        <v>Reject</v>
      </c>
      <c r="AR125" s="109" t="s">
        <v>503</v>
      </c>
      <c r="AS125" s="155"/>
      <c r="AT125" s="91"/>
      <c r="AU125" s="14"/>
      <c r="AV125" s="14"/>
      <c r="AW125" s="86"/>
      <c r="BC125" s="142" t="s">
        <v>542</v>
      </c>
      <c r="BD125" s="142" t="s">
        <v>542</v>
      </c>
      <c r="BN125" s="142" t="s">
        <v>542</v>
      </c>
      <c r="BO125" s="155"/>
      <c r="BS125"/>
      <c r="BT125"/>
      <c r="BU125"/>
      <c r="CG125" s="67"/>
      <c r="CH125" s="67"/>
      <c r="CI125" s="67"/>
      <c r="CJ125" s="67"/>
      <c r="CK125" s="67"/>
      <c r="CL125" s="67"/>
      <c r="CM125" s="67"/>
      <c r="CN125" s="67"/>
    </row>
    <row r="126" spans="1:92" ht="16.5" thickTop="1" thickBot="1">
      <c r="C126" s="83">
        <v>10085</v>
      </c>
      <c r="D126" s="82" t="s">
        <v>304</v>
      </c>
      <c r="E126" s="137" t="s">
        <v>576</v>
      </c>
      <c r="F126" s="16" t="s">
        <v>355</v>
      </c>
      <c r="G126" s="105" t="s">
        <v>134</v>
      </c>
      <c r="H126" s="14" t="s">
        <v>97</v>
      </c>
      <c r="I126" s="14" t="s">
        <v>98</v>
      </c>
      <c r="J126" s="14" t="s">
        <v>96</v>
      </c>
      <c r="K126" s="14" t="s">
        <v>327</v>
      </c>
      <c r="L126" s="14" t="s">
        <v>504</v>
      </c>
      <c r="M126" s="142" t="s">
        <v>542</v>
      </c>
      <c r="N126" s="142" t="s">
        <v>542</v>
      </c>
      <c r="O126" s="14" t="s">
        <v>305</v>
      </c>
      <c r="P126" s="23" t="s">
        <v>354</v>
      </c>
      <c r="Q126" s="70" t="s">
        <v>354</v>
      </c>
      <c r="R126" s="169" t="s">
        <v>354</v>
      </c>
      <c r="S126" s="14" t="s">
        <v>180</v>
      </c>
      <c r="T126" s="14">
        <v>96</v>
      </c>
      <c r="U126" s="67" t="s">
        <v>426</v>
      </c>
      <c r="V126" s="24" t="s">
        <v>40</v>
      </c>
      <c r="W126" s="109" t="s">
        <v>503</v>
      </c>
      <c r="X126" s="109" t="s">
        <v>508</v>
      </c>
      <c r="Y126" s="14">
        <v>110</v>
      </c>
      <c r="Z126" s="14" t="s">
        <v>74</v>
      </c>
      <c r="AA126" s="67">
        <f>VLOOKUP(Z126,Tables!$M$5:$O$9,3,FALSE)</f>
        <v>1</v>
      </c>
      <c r="AB126" s="14">
        <f t="shared" si="65"/>
        <v>110</v>
      </c>
      <c r="AC126" s="142" t="s">
        <v>542</v>
      </c>
      <c r="AD126" s="14" t="str">
        <f t="shared" si="66"/>
        <v>LOEL</v>
      </c>
      <c r="AE126" s="67">
        <f>VLOOKUP(AD126,Tables!C$5:D$22,2,FALSE)</f>
        <v>2.5</v>
      </c>
      <c r="AF126" s="67">
        <f t="shared" si="67"/>
        <v>44</v>
      </c>
      <c r="AG126" s="24" t="str">
        <f t="shared" si="68"/>
        <v>Acute</v>
      </c>
      <c r="AH126" s="14">
        <f>VLOOKUP(AG126,Tables!$C$25:$D$26,2,FALSE)</f>
        <v>2</v>
      </c>
      <c r="AI126" s="14">
        <f t="shared" si="69"/>
        <v>22</v>
      </c>
      <c r="AJ126" s="142" t="s">
        <v>542</v>
      </c>
      <c r="AK126" s="64"/>
      <c r="AL126" s="87" t="str">
        <f t="shared" si="70"/>
        <v>Cyprinodon variegatus</v>
      </c>
      <c r="AM126" s="14" t="str">
        <f t="shared" si="71"/>
        <v>LOEL</v>
      </c>
      <c r="AN126" s="68" t="str">
        <f t="shared" si="72"/>
        <v>Acute</v>
      </c>
      <c r="AP126" s="14" t="str">
        <f>VLOOKUP(SUM(AE126,AH126),Tables!J$5:K$11,2,FALSE)</f>
        <v>Do Not Use</v>
      </c>
      <c r="AQ126" s="89" t="str">
        <f t="shared" si="73"/>
        <v>Reject</v>
      </c>
      <c r="AR126" s="109" t="s">
        <v>503</v>
      </c>
      <c r="AS126" s="155"/>
      <c r="AT126" s="91"/>
      <c r="AU126" s="14"/>
      <c r="AV126" s="14"/>
      <c r="AW126" s="86"/>
      <c r="BC126" s="142" t="s">
        <v>542</v>
      </c>
      <c r="BD126" s="142" t="s">
        <v>542</v>
      </c>
      <c r="BN126" s="142" t="s">
        <v>542</v>
      </c>
      <c r="BO126" s="155"/>
      <c r="BS126"/>
      <c r="CG126" s="67"/>
      <c r="CH126" s="67"/>
      <c r="CI126" s="67"/>
      <c r="CJ126" s="67"/>
      <c r="CK126" s="67"/>
      <c r="CL126" s="67"/>
      <c r="CM126" s="67"/>
      <c r="CN126" s="67"/>
    </row>
    <row r="127" spans="1:92" ht="16.5" thickTop="1" thickBot="1">
      <c r="C127" s="83">
        <v>25109</v>
      </c>
      <c r="D127" s="82" t="s">
        <v>326</v>
      </c>
      <c r="E127" s="137" t="s">
        <v>576</v>
      </c>
      <c r="F127" s="16" t="s">
        <v>355</v>
      </c>
      <c r="G127" s="105" t="s">
        <v>134</v>
      </c>
      <c r="H127" s="14" t="s">
        <v>97</v>
      </c>
      <c r="I127" s="14" t="s">
        <v>98</v>
      </c>
      <c r="J127" s="14" t="s">
        <v>96</v>
      </c>
      <c r="K127" s="14" t="s">
        <v>327</v>
      </c>
      <c r="L127" s="14" t="s">
        <v>504</v>
      </c>
      <c r="M127" s="142" t="s">
        <v>542</v>
      </c>
      <c r="N127" s="142" t="s">
        <v>542</v>
      </c>
      <c r="O127" s="14" t="s">
        <v>428</v>
      </c>
      <c r="P127" s="23" t="s">
        <v>354</v>
      </c>
      <c r="Q127" s="70" t="s">
        <v>354</v>
      </c>
      <c r="R127" s="169" t="s">
        <v>354</v>
      </c>
      <c r="S127" s="14" t="s">
        <v>20</v>
      </c>
      <c r="T127" s="14">
        <v>110</v>
      </c>
      <c r="U127" s="67" t="s">
        <v>427</v>
      </c>
      <c r="V127" s="67" t="s">
        <v>14</v>
      </c>
      <c r="W127" s="109" t="s">
        <v>503</v>
      </c>
      <c r="X127" s="109" t="s">
        <v>508</v>
      </c>
      <c r="Y127" s="14">
        <v>0.85</v>
      </c>
      <c r="Z127" s="14" t="s">
        <v>74</v>
      </c>
      <c r="AA127" s="67">
        <f>VLOOKUP(Z127,Tables!$M$5:$O$9,3,FALSE)</f>
        <v>1</v>
      </c>
      <c r="AB127" s="14">
        <f t="shared" si="65"/>
        <v>0.85</v>
      </c>
      <c r="AC127" s="142" t="s">
        <v>542</v>
      </c>
      <c r="AD127" s="14" t="str">
        <f t="shared" si="66"/>
        <v>LOEC</v>
      </c>
      <c r="AE127" s="67">
        <f>VLOOKUP(AD127,Tables!C$5:D$22,2,FALSE)</f>
        <v>2.5</v>
      </c>
      <c r="AF127" s="67">
        <f t="shared" si="67"/>
        <v>0.33999999999999997</v>
      </c>
      <c r="AG127" s="24" t="str">
        <f t="shared" si="68"/>
        <v>Chronic</v>
      </c>
      <c r="AH127" s="14">
        <f>VLOOKUP(AG127,Tables!$C$25:$D$26,2,FALSE)</f>
        <v>1</v>
      </c>
      <c r="AI127" s="14">
        <f t="shared" si="69"/>
        <v>0.33999999999999997</v>
      </c>
      <c r="AJ127" s="142" t="s">
        <v>542</v>
      </c>
      <c r="AK127" s="64"/>
      <c r="AL127" s="87" t="str">
        <f t="shared" si="70"/>
        <v>Cyprinodon variegatus</v>
      </c>
      <c r="AM127" s="14" t="str">
        <f t="shared" si="71"/>
        <v>LOEC</v>
      </c>
      <c r="AN127" s="68" t="str">
        <f t="shared" si="72"/>
        <v>Chronic</v>
      </c>
      <c r="AP127" s="14">
        <f>VLOOKUP(SUM(AE127,AH127),Tables!J$5:K$11,2,FALSE)</f>
        <v>2</v>
      </c>
      <c r="AQ127" s="89" t="str">
        <f t="shared" si="73"/>
        <v>Reject</v>
      </c>
      <c r="AR127" s="109" t="s">
        <v>503</v>
      </c>
      <c r="AS127" s="155"/>
      <c r="AT127" s="91"/>
      <c r="AU127" s="14"/>
      <c r="AV127" s="14"/>
      <c r="AW127" s="86"/>
      <c r="BC127" s="142" t="s">
        <v>542</v>
      </c>
      <c r="BD127" s="142" t="s">
        <v>542</v>
      </c>
      <c r="BN127" s="142" t="s">
        <v>542</v>
      </c>
      <c r="BO127" s="156"/>
      <c r="BS127"/>
      <c r="CG127" s="67"/>
      <c r="CH127" s="67"/>
      <c r="CI127" s="67"/>
      <c r="CJ127" s="67"/>
      <c r="CK127" s="67"/>
      <c r="CL127" s="67"/>
      <c r="CM127" s="67"/>
      <c r="CN127" s="67"/>
    </row>
    <row r="128" spans="1:92" ht="16.5" thickTop="1" thickBot="1">
      <c r="A128" s="64"/>
      <c r="B128" s="65"/>
      <c r="C128" s="66"/>
      <c r="D128" s="79"/>
      <c r="E128" s="138"/>
      <c r="F128" s="64"/>
      <c r="G128" s="106"/>
      <c r="H128" s="66"/>
      <c r="I128" s="66"/>
      <c r="J128" s="66"/>
      <c r="K128" s="66"/>
      <c r="L128" s="66"/>
      <c r="M128" s="66"/>
      <c r="N128" s="66"/>
      <c r="O128" s="66"/>
      <c r="P128" s="64"/>
      <c r="Q128" s="66"/>
      <c r="R128" s="170"/>
      <c r="S128" s="66"/>
      <c r="T128" s="66"/>
      <c r="U128" s="69"/>
      <c r="V128" s="71"/>
      <c r="W128" s="69"/>
      <c r="X128" s="69"/>
      <c r="Y128" s="66"/>
      <c r="Z128" s="66"/>
      <c r="AA128" s="69"/>
      <c r="AB128" s="66"/>
      <c r="AC128" s="66"/>
      <c r="AD128" s="66"/>
      <c r="AE128" s="69"/>
      <c r="AF128" s="69"/>
      <c r="AG128" s="66"/>
      <c r="AH128" s="66"/>
      <c r="AI128" s="66"/>
      <c r="AJ128" s="66"/>
      <c r="AK128" s="64"/>
      <c r="AL128" s="64"/>
      <c r="AM128" s="64"/>
      <c r="AN128" s="20"/>
      <c r="AO128" s="20"/>
      <c r="AP128" s="20"/>
      <c r="AQ128" s="20"/>
      <c r="AR128" s="94"/>
      <c r="AS128" s="103"/>
      <c r="AT128" s="165"/>
      <c r="AU128" s="20"/>
      <c r="AV128" s="20"/>
      <c r="AW128" s="20"/>
      <c r="AX128" s="20"/>
      <c r="AY128" s="69"/>
      <c r="AZ128" s="69"/>
      <c r="BA128" s="69"/>
      <c r="BB128" s="69"/>
      <c r="BC128" s="66"/>
      <c r="BD128" s="66"/>
      <c r="BF128" s="20"/>
      <c r="BG128" s="69"/>
      <c r="BH128" s="69"/>
      <c r="BI128" s="69"/>
      <c r="BJ128" s="69"/>
      <c r="BK128" s="69"/>
      <c r="BL128" s="69"/>
      <c r="BM128" s="94"/>
      <c r="BN128" s="154"/>
      <c r="BO128" s="155"/>
      <c r="BS128"/>
      <c r="CG128" s="67"/>
      <c r="CH128" s="67"/>
      <c r="CI128" s="67"/>
      <c r="CJ128" s="67"/>
      <c r="CK128" s="67"/>
      <c r="CL128" s="67"/>
      <c r="CM128" s="67"/>
      <c r="CN128" s="67"/>
    </row>
    <row r="129" spans="1:92" ht="16.5" thickTop="1" thickBot="1">
      <c r="A129" s="59"/>
      <c r="B129" s="43" t="s">
        <v>90</v>
      </c>
      <c r="C129" s="83" t="s">
        <v>212</v>
      </c>
      <c r="D129" s="93" t="s">
        <v>211</v>
      </c>
      <c r="E129" s="137" t="s">
        <v>522</v>
      </c>
      <c r="F129" s="16" t="s">
        <v>141</v>
      </c>
      <c r="G129" s="105" t="s">
        <v>133</v>
      </c>
      <c r="H129" s="14" t="s">
        <v>97</v>
      </c>
      <c r="I129" s="14" t="s">
        <v>98</v>
      </c>
      <c r="J129" s="14" t="s">
        <v>96</v>
      </c>
      <c r="K129" s="14" t="s">
        <v>327</v>
      </c>
      <c r="L129" s="14" t="s">
        <v>504</v>
      </c>
      <c r="M129" s="142" t="s">
        <v>542</v>
      </c>
      <c r="N129" s="142" t="s">
        <v>542</v>
      </c>
      <c r="O129" s="14" t="s">
        <v>358</v>
      </c>
      <c r="P129" s="23" t="s">
        <v>354</v>
      </c>
      <c r="Q129" s="70" t="s">
        <v>354</v>
      </c>
      <c r="R129" s="169" t="s">
        <v>354</v>
      </c>
      <c r="S129" s="14" t="s">
        <v>18</v>
      </c>
      <c r="T129" s="14">
        <v>96</v>
      </c>
      <c r="U129" s="67" t="s">
        <v>426</v>
      </c>
      <c r="V129" s="24" t="s">
        <v>40</v>
      </c>
      <c r="W129" s="109" t="s">
        <v>503</v>
      </c>
      <c r="X129" s="109" t="s">
        <v>508</v>
      </c>
      <c r="Y129" s="14">
        <v>0.42799999999999999</v>
      </c>
      <c r="Z129" s="14" t="s">
        <v>52</v>
      </c>
      <c r="AA129" s="67">
        <f>VLOOKUP(Z129,Tables!$M$5:$O$9,3,FALSE)</f>
        <v>1000</v>
      </c>
      <c r="AB129" s="14">
        <f>Y129*AA129</f>
        <v>428</v>
      </c>
      <c r="AC129" s="142" t="s">
        <v>542</v>
      </c>
      <c r="AD129" s="14" t="str">
        <f>S129</f>
        <v>LC50</v>
      </c>
      <c r="AE129" s="67">
        <f>VLOOKUP(AD129,Tables!C$5:D$22,2,FALSE)</f>
        <v>5</v>
      </c>
      <c r="AF129" s="67">
        <f>AB129/AE129</f>
        <v>85.6</v>
      </c>
      <c r="AG129" s="24" t="str">
        <f>V129</f>
        <v>Acute</v>
      </c>
      <c r="AH129" s="14">
        <f>VLOOKUP(AG129,Tables!$C$25:$D$26,2,FALSE)</f>
        <v>2</v>
      </c>
      <c r="AI129" s="14">
        <f>AF129/AH129</f>
        <v>42.8</v>
      </c>
      <c r="AJ129" s="142" t="s">
        <v>542</v>
      </c>
      <c r="AK129" s="64"/>
      <c r="AL129" s="87" t="str">
        <f>G129</f>
        <v>Cyprinus carpio</v>
      </c>
      <c r="AM129" s="14" t="str">
        <f>S129</f>
        <v>LC50</v>
      </c>
      <c r="AN129" s="68" t="str">
        <f>V129</f>
        <v>Acute</v>
      </c>
      <c r="AP129" s="14">
        <f>VLOOKUP(SUM(AE129,AH129),Tables!J$5:K$11,2,FALSE)</f>
        <v>4</v>
      </c>
      <c r="AQ129" s="89" t="str">
        <f>IF(AP129=MIN($AP$129:$AP$132),"YES!!!","Reject")</f>
        <v>Reject</v>
      </c>
      <c r="AR129" s="109" t="s">
        <v>503</v>
      </c>
      <c r="AS129" s="155"/>
      <c r="BC129" s="142" t="s">
        <v>542</v>
      </c>
      <c r="BD129" s="142" t="s">
        <v>542</v>
      </c>
      <c r="BN129" s="142" t="s">
        <v>542</v>
      </c>
      <c r="BO129" s="155"/>
      <c r="BS129"/>
      <c r="CG129" s="67"/>
      <c r="CH129" s="67"/>
      <c r="CI129" s="67"/>
      <c r="CJ129" s="67"/>
      <c r="CK129" s="67"/>
      <c r="CL129" s="67"/>
      <c r="CM129" s="67"/>
      <c r="CN129" s="67"/>
    </row>
    <row r="130" spans="1:92" ht="16.5" thickTop="1" thickBot="1">
      <c r="A130" s="59"/>
      <c r="B130" s="143" t="s">
        <v>380</v>
      </c>
      <c r="C130" s="83" t="s">
        <v>212</v>
      </c>
      <c r="D130" s="93" t="s">
        <v>213</v>
      </c>
      <c r="E130" s="137" t="s">
        <v>522</v>
      </c>
      <c r="F130" s="16" t="s">
        <v>141</v>
      </c>
      <c r="G130" s="105" t="s">
        <v>133</v>
      </c>
      <c r="H130" s="14" t="s">
        <v>97</v>
      </c>
      <c r="I130" s="14" t="s">
        <v>98</v>
      </c>
      <c r="J130" s="14" t="s">
        <v>96</v>
      </c>
      <c r="K130" s="14" t="s">
        <v>327</v>
      </c>
      <c r="L130" s="14" t="s">
        <v>504</v>
      </c>
      <c r="M130" s="142" t="s">
        <v>542</v>
      </c>
      <c r="N130" s="142" t="s">
        <v>542</v>
      </c>
      <c r="O130" s="14" t="s">
        <v>358</v>
      </c>
      <c r="P130" s="23" t="s">
        <v>471</v>
      </c>
      <c r="Q130" s="78" t="s">
        <v>439</v>
      </c>
      <c r="R130" s="172" t="s">
        <v>472</v>
      </c>
      <c r="S130" s="14" t="s">
        <v>20</v>
      </c>
      <c r="T130" s="14">
        <v>60</v>
      </c>
      <c r="U130" s="67" t="s">
        <v>427</v>
      </c>
      <c r="V130" s="24" t="s">
        <v>14</v>
      </c>
      <c r="W130" s="109" t="s">
        <v>503</v>
      </c>
      <c r="X130" s="109" t="s">
        <v>508</v>
      </c>
      <c r="Y130" s="14">
        <v>4.2799999999999998E-2</v>
      </c>
      <c r="Z130" s="14" t="s">
        <v>52</v>
      </c>
      <c r="AA130" s="67">
        <f>VLOOKUP(Z130,Tables!$M$5:$O$9,3,FALSE)</f>
        <v>1000</v>
      </c>
      <c r="AB130" s="14">
        <f>Y130*AA130</f>
        <v>42.8</v>
      </c>
      <c r="AC130" s="142" t="s">
        <v>542</v>
      </c>
      <c r="AD130" s="14" t="str">
        <f>S130</f>
        <v>LOEC</v>
      </c>
      <c r="AE130" s="67">
        <f>VLOOKUP(AD130,Tables!C$5:D$22,2,FALSE)</f>
        <v>2.5</v>
      </c>
      <c r="AF130" s="67">
        <f>AB130/AE130</f>
        <v>17.119999999999997</v>
      </c>
      <c r="AG130" s="24" t="str">
        <f>V130</f>
        <v>Chronic</v>
      </c>
      <c r="AH130" s="14">
        <f>VLOOKUP(AG130,Tables!$C$25:$D$26,2,FALSE)</f>
        <v>1</v>
      </c>
      <c r="AI130" s="14">
        <f>AF130/AH130</f>
        <v>17.119999999999997</v>
      </c>
      <c r="AJ130" s="142" t="s">
        <v>542</v>
      </c>
      <c r="AK130" s="64"/>
      <c r="AL130" s="87" t="str">
        <f>G130</f>
        <v>Cyprinus carpio</v>
      </c>
      <c r="AM130" s="14" t="str">
        <f>S130</f>
        <v>LOEC</v>
      </c>
      <c r="AN130" s="68" t="str">
        <f>V130</f>
        <v>Chronic</v>
      </c>
      <c r="AP130" s="14">
        <f>VLOOKUP(SUM(AE130,AH130),Tables!J$5:K$11,2,FALSE)</f>
        <v>2</v>
      </c>
      <c r="AQ130" s="89" t="str">
        <f>IF(AP130=MIN($AP$129:$AP$132),"YES!!!","Reject")</f>
        <v>YES!!!</v>
      </c>
      <c r="AR130" s="109" t="s">
        <v>503</v>
      </c>
      <c r="AS130" s="155"/>
      <c r="AT130" s="91" t="str">
        <f>R130</f>
        <v>Average weight</v>
      </c>
      <c r="AU130" s="14" t="s">
        <v>481</v>
      </c>
      <c r="AV130" s="14" t="str">
        <f>CONCATENATE(T130," ",U130)</f>
        <v>60 Days</v>
      </c>
      <c r="AW130" s="86" t="s">
        <v>482</v>
      </c>
      <c r="AY130" s="67">
        <f>AI130</f>
        <v>17.119999999999997</v>
      </c>
      <c r="AZ130" s="67">
        <f>GEOMEAN(AY130)</f>
        <v>17.119999999999997</v>
      </c>
      <c r="BA130" s="67">
        <f>MIN(AZ130)</f>
        <v>17.119999999999997</v>
      </c>
      <c r="BB130" s="67">
        <f>MIN(BA130:BA132)</f>
        <v>17.119999999999997</v>
      </c>
      <c r="BC130" s="142" t="s">
        <v>542</v>
      </c>
      <c r="BD130" s="142" t="s">
        <v>542</v>
      </c>
      <c r="BF130" s="18" t="str">
        <f>F130</f>
        <v>Tap water</v>
      </c>
      <c r="BG130" s="67" t="str">
        <f>J130</f>
        <v>Fish</v>
      </c>
      <c r="BH130" s="67" t="str">
        <f>AL130</f>
        <v>Cyprinus carpio</v>
      </c>
      <c r="BI130" s="67" t="str">
        <f>H130</f>
        <v>Chordata</v>
      </c>
      <c r="BJ130" s="67" t="str">
        <f>I130</f>
        <v>Actinopterygii</v>
      </c>
      <c r="BK130" s="67" t="str">
        <f>L130</f>
        <v>NCoI</v>
      </c>
      <c r="BL130" s="67">
        <f>AP130</f>
        <v>2</v>
      </c>
      <c r="BM130" s="67">
        <f>BB130</f>
        <v>17.119999999999997</v>
      </c>
      <c r="BN130" s="142" t="s">
        <v>542</v>
      </c>
      <c r="BO130" s="155"/>
      <c r="BS130"/>
      <c r="CF130" s="21"/>
      <c r="CG130" s="103"/>
      <c r="CH130" s="67"/>
      <c r="CI130" s="67"/>
      <c r="CJ130" s="67"/>
      <c r="CK130" s="67"/>
      <c r="CL130" s="67"/>
      <c r="CM130" s="67"/>
      <c r="CN130" s="67"/>
    </row>
    <row r="131" spans="1:92" ht="16.5" thickTop="1" thickBot="1">
      <c r="A131" s="61"/>
      <c r="B131" s="143" t="s">
        <v>380</v>
      </c>
      <c r="C131" s="83" t="s">
        <v>212</v>
      </c>
      <c r="D131" s="93" t="s">
        <v>214</v>
      </c>
      <c r="E131" s="137" t="s">
        <v>522</v>
      </c>
      <c r="F131" s="16" t="s">
        <v>141</v>
      </c>
      <c r="G131" s="105" t="s">
        <v>133</v>
      </c>
      <c r="H131" s="14" t="s">
        <v>97</v>
      </c>
      <c r="I131" s="14" t="s">
        <v>98</v>
      </c>
      <c r="J131" s="14" t="s">
        <v>96</v>
      </c>
      <c r="K131" s="14" t="s">
        <v>327</v>
      </c>
      <c r="L131" s="14" t="s">
        <v>504</v>
      </c>
      <c r="M131" s="142" t="s">
        <v>542</v>
      </c>
      <c r="N131" s="142" t="s">
        <v>542</v>
      </c>
      <c r="O131" s="14" t="s">
        <v>358</v>
      </c>
      <c r="P131" s="23" t="s">
        <v>416</v>
      </c>
      <c r="Q131" s="78" t="s">
        <v>43</v>
      </c>
      <c r="R131" s="172" t="s">
        <v>416</v>
      </c>
      <c r="S131" s="14" t="s">
        <v>20</v>
      </c>
      <c r="T131" s="14">
        <v>60</v>
      </c>
      <c r="U131" s="67" t="s">
        <v>427</v>
      </c>
      <c r="V131" s="24" t="s">
        <v>14</v>
      </c>
      <c r="W131" s="109" t="s">
        <v>503</v>
      </c>
      <c r="X131" s="109" t="s">
        <v>508</v>
      </c>
      <c r="Y131" s="14">
        <v>4.2799999999999998E-2</v>
      </c>
      <c r="Z131" s="14" t="s">
        <v>52</v>
      </c>
      <c r="AA131" s="67">
        <f>VLOOKUP(Z131,Tables!$M$5:$O$9,3,FALSE)</f>
        <v>1000</v>
      </c>
      <c r="AB131" s="14">
        <f>Y131*AA131</f>
        <v>42.8</v>
      </c>
      <c r="AC131" s="142" t="s">
        <v>542</v>
      </c>
      <c r="AD131" s="14" t="str">
        <f>S131</f>
        <v>LOEC</v>
      </c>
      <c r="AE131" s="67">
        <f>VLOOKUP(AD131,Tables!C$5:D$22,2,FALSE)</f>
        <v>2.5</v>
      </c>
      <c r="AF131" s="67">
        <f>AB131/AE131</f>
        <v>17.119999999999997</v>
      </c>
      <c r="AG131" s="24" t="str">
        <f>V131</f>
        <v>Chronic</v>
      </c>
      <c r="AH131" s="14">
        <f>VLOOKUP(AG131,Tables!$C$25:$D$26,2,FALSE)</f>
        <v>1</v>
      </c>
      <c r="AI131" s="14">
        <f>AF131/AH131</f>
        <v>17.119999999999997</v>
      </c>
      <c r="AJ131" s="142" t="s">
        <v>542</v>
      </c>
      <c r="AK131" s="64"/>
      <c r="AL131" s="87" t="str">
        <f>G131</f>
        <v>Cyprinus carpio</v>
      </c>
      <c r="AM131" s="14" t="str">
        <f>S131</f>
        <v>LOEC</v>
      </c>
      <c r="AN131" s="68" t="str">
        <f>V131</f>
        <v>Chronic</v>
      </c>
      <c r="AP131" s="14">
        <f>VLOOKUP(SUM(AE131,AH131),Tables!J$5:K$11,2,FALSE)</f>
        <v>2</v>
      </c>
      <c r="AQ131" s="89" t="str">
        <f>IF(AP131=MIN($AP$129:$AP$132),"YES!!!","Reject")</f>
        <v>YES!!!</v>
      </c>
      <c r="AR131" s="109" t="s">
        <v>503</v>
      </c>
      <c r="AS131" s="155"/>
      <c r="AT131" s="91" t="str">
        <f>R131</f>
        <v>Survival</v>
      </c>
      <c r="AU131" s="14" t="s">
        <v>484</v>
      </c>
      <c r="AV131" s="14" t="str">
        <f>CONCATENATE(T131," ",U131)</f>
        <v>60 Days</v>
      </c>
      <c r="AW131" s="80" t="s">
        <v>488</v>
      </c>
      <c r="AY131" s="67">
        <f>AI131</f>
        <v>17.119999999999997</v>
      </c>
      <c r="AZ131" s="67">
        <f>GEOMEAN(AY131)</f>
        <v>17.119999999999997</v>
      </c>
      <c r="BA131" s="67">
        <f>MIN(AZ131)</f>
        <v>17.119999999999997</v>
      </c>
      <c r="BC131" s="142" t="s">
        <v>542</v>
      </c>
      <c r="BD131" s="142" t="s">
        <v>542</v>
      </c>
      <c r="BN131" s="142" t="s">
        <v>542</v>
      </c>
      <c r="BO131" s="155"/>
      <c r="BS131"/>
      <c r="CF131" s="21"/>
      <c r="CG131" s="103"/>
      <c r="CH131" s="103"/>
      <c r="CI131" s="103"/>
      <c r="CJ131" s="103"/>
      <c r="CK131" s="103"/>
      <c r="CL131" s="103"/>
      <c r="CM131" s="103"/>
      <c r="CN131" s="103"/>
    </row>
    <row r="132" spans="1:92" ht="16.5" thickTop="1" thickBot="1">
      <c r="A132" s="59"/>
      <c r="B132" s="143" t="s">
        <v>380</v>
      </c>
      <c r="C132" s="83" t="s">
        <v>212</v>
      </c>
      <c r="D132" s="93" t="s">
        <v>381</v>
      </c>
      <c r="E132" s="137" t="s">
        <v>522</v>
      </c>
      <c r="F132" s="16" t="s">
        <v>141</v>
      </c>
      <c r="G132" s="105" t="s">
        <v>133</v>
      </c>
      <c r="H132" s="14" t="s">
        <v>97</v>
      </c>
      <c r="I132" s="14" t="s">
        <v>98</v>
      </c>
      <c r="J132" s="14" t="s">
        <v>96</v>
      </c>
      <c r="K132" s="14" t="s">
        <v>327</v>
      </c>
      <c r="L132" s="14" t="s">
        <v>504</v>
      </c>
      <c r="M132" s="142" t="s">
        <v>542</v>
      </c>
      <c r="N132" s="142" t="s">
        <v>542</v>
      </c>
      <c r="O132" s="14" t="s">
        <v>358</v>
      </c>
      <c r="P132" s="23" t="s">
        <v>382</v>
      </c>
      <c r="Q132" s="78" t="s">
        <v>372</v>
      </c>
      <c r="R132" s="172" t="s">
        <v>452</v>
      </c>
      <c r="S132" s="14" t="s">
        <v>20</v>
      </c>
      <c r="T132" s="14">
        <v>60</v>
      </c>
      <c r="U132" s="67" t="s">
        <v>427</v>
      </c>
      <c r="V132" s="24" t="s">
        <v>14</v>
      </c>
      <c r="W132" s="109" t="s">
        <v>503</v>
      </c>
      <c r="X132" s="109" t="s">
        <v>508</v>
      </c>
      <c r="Y132" s="14">
        <v>4.2799999999999998E-2</v>
      </c>
      <c r="Z132" s="14" t="s">
        <v>52</v>
      </c>
      <c r="AA132" s="67">
        <f>VLOOKUP(Z132,Tables!$M$5:$O$9,3,FALSE)</f>
        <v>1000</v>
      </c>
      <c r="AB132" s="14">
        <f>Y132*AA132</f>
        <v>42.8</v>
      </c>
      <c r="AC132" s="142" t="s">
        <v>542</v>
      </c>
      <c r="AD132" s="14" t="str">
        <f>S132</f>
        <v>LOEC</v>
      </c>
      <c r="AE132" s="67">
        <f>VLOOKUP(AD132,Tables!C$5:D$22,2,FALSE)</f>
        <v>2.5</v>
      </c>
      <c r="AF132" s="67">
        <f>AB132/AE132</f>
        <v>17.119999999999997</v>
      </c>
      <c r="AG132" s="24" t="str">
        <f>V132</f>
        <v>Chronic</v>
      </c>
      <c r="AH132" s="14">
        <f>VLOOKUP(AG132,Tables!$C$25:$D$26,2,FALSE)</f>
        <v>1</v>
      </c>
      <c r="AI132" s="14">
        <f>AF132/AH132</f>
        <v>17.119999999999997</v>
      </c>
      <c r="AJ132" s="142" t="s">
        <v>542</v>
      </c>
      <c r="AK132" s="64"/>
      <c r="AL132" s="87" t="str">
        <f>G132</f>
        <v>Cyprinus carpio</v>
      </c>
      <c r="AM132" s="14" t="str">
        <f>S132</f>
        <v>LOEC</v>
      </c>
      <c r="AN132" s="68" t="str">
        <f>V132</f>
        <v>Chronic</v>
      </c>
      <c r="AP132" s="14">
        <f>VLOOKUP(SUM(AE132,AH132),Tables!J$5:K$11,2,FALSE)</f>
        <v>2</v>
      </c>
      <c r="AQ132" s="89" t="str">
        <f>IF(AP132=MIN($AP$129:$AP$132),"YES!!!","Reject")</f>
        <v>YES!!!</v>
      </c>
      <c r="AR132" s="109" t="s">
        <v>503</v>
      </c>
      <c r="AS132" s="155"/>
      <c r="AT132" s="91" t="str">
        <f>R132</f>
        <v>Weight gain</v>
      </c>
      <c r="AU132" s="14" t="s">
        <v>485</v>
      </c>
      <c r="AV132" s="14" t="str">
        <f>CONCATENATE(T132," ",U132)</f>
        <v>60 Days</v>
      </c>
      <c r="AW132" s="80" t="s">
        <v>489</v>
      </c>
      <c r="AY132" s="67">
        <f>AI132</f>
        <v>17.119999999999997</v>
      </c>
      <c r="AZ132" s="67">
        <f>GEOMEAN(AY132)</f>
        <v>17.119999999999997</v>
      </c>
      <c r="BA132" s="67">
        <f>MIN(AZ132)</f>
        <v>17.119999999999997</v>
      </c>
      <c r="BC132" s="142" t="s">
        <v>542</v>
      </c>
      <c r="BD132" s="142" t="s">
        <v>542</v>
      </c>
      <c r="BN132" s="142" t="s">
        <v>542</v>
      </c>
      <c r="BO132" s="156"/>
      <c r="BS132"/>
      <c r="CF132" s="21"/>
      <c r="CG132" s="103"/>
      <c r="CH132" s="103"/>
      <c r="CI132" s="103"/>
      <c r="CJ132" s="103"/>
      <c r="CK132" s="103"/>
      <c r="CL132" s="103"/>
      <c r="CM132" s="103"/>
      <c r="CN132" s="103"/>
    </row>
    <row r="133" spans="1:92" ht="16.5" thickTop="1" thickBot="1">
      <c r="A133" s="64"/>
      <c r="B133" s="65"/>
      <c r="C133" s="66"/>
      <c r="D133" s="79"/>
      <c r="E133" s="138"/>
      <c r="F133" s="64"/>
      <c r="G133" s="106"/>
      <c r="H133" s="66"/>
      <c r="I133" s="66"/>
      <c r="J133" s="66"/>
      <c r="K133" s="66"/>
      <c r="L133" s="66"/>
      <c r="M133" s="66"/>
      <c r="N133" s="66"/>
      <c r="O133" s="66"/>
      <c r="P133" s="64"/>
      <c r="Q133" s="66"/>
      <c r="R133" s="170"/>
      <c r="S133" s="66"/>
      <c r="T133" s="66"/>
      <c r="U133" s="69"/>
      <c r="V133" s="71"/>
      <c r="W133" s="69"/>
      <c r="X133" s="69"/>
      <c r="Y133" s="66"/>
      <c r="Z133" s="66"/>
      <c r="AA133" s="69"/>
      <c r="AB133" s="66"/>
      <c r="AC133" s="66"/>
      <c r="AD133" s="66"/>
      <c r="AE133" s="69"/>
      <c r="AF133" s="69"/>
      <c r="AG133" s="66"/>
      <c r="AH133" s="66"/>
      <c r="AI133" s="66"/>
      <c r="AJ133" s="66"/>
      <c r="AK133" s="64"/>
      <c r="AL133" s="64"/>
      <c r="AM133" s="64"/>
      <c r="AN133" s="20"/>
      <c r="AO133" s="20"/>
      <c r="AP133" s="20"/>
      <c r="AQ133" s="20"/>
      <c r="AR133" s="94"/>
      <c r="AS133" s="103"/>
      <c r="AT133" s="165"/>
      <c r="AU133" s="20"/>
      <c r="AV133" s="20"/>
      <c r="AW133" s="20"/>
      <c r="AX133" s="20"/>
      <c r="AY133" s="69"/>
      <c r="AZ133" s="69"/>
      <c r="BA133" s="69"/>
      <c r="BB133" s="69"/>
      <c r="BC133" s="66"/>
      <c r="BD133" s="66"/>
      <c r="BF133" s="20"/>
      <c r="BG133" s="69"/>
      <c r="BH133" s="69"/>
      <c r="BI133" s="69"/>
      <c r="BJ133" s="69"/>
      <c r="BK133" s="69"/>
      <c r="BL133" s="69"/>
      <c r="BM133" s="94"/>
      <c r="BN133" s="154"/>
      <c r="BO133" s="155"/>
      <c r="BS133"/>
      <c r="CF133" s="21"/>
      <c r="CG133" s="103"/>
      <c r="CH133" s="103"/>
      <c r="CI133" s="103"/>
      <c r="CJ133" s="103"/>
      <c r="CK133" s="103"/>
      <c r="CL133" s="103"/>
      <c r="CM133" s="103"/>
      <c r="CN133" s="103"/>
    </row>
    <row r="134" spans="1:92" ht="16.5" thickTop="1" thickBot="1">
      <c r="B134" s="63" t="s">
        <v>544</v>
      </c>
      <c r="C134" s="83" t="s">
        <v>261</v>
      </c>
      <c r="D134" s="93" t="s">
        <v>424</v>
      </c>
      <c r="E134" s="137" t="s">
        <v>522</v>
      </c>
      <c r="F134" s="16" t="s">
        <v>109</v>
      </c>
      <c r="G134" s="105" t="s">
        <v>260</v>
      </c>
      <c r="H134" s="14" t="s">
        <v>97</v>
      </c>
      <c r="I134" s="14" t="s">
        <v>98</v>
      </c>
      <c r="J134" s="14" t="s">
        <v>96</v>
      </c>
      <c r="K134" s="14" t="s">
        <v>327</v>
      </c>
      <c r="L134" s="14" t="s">
        <v>504</v>
      </c>
      <c r="M134" s="142" t="s">
        <v>542</v>
      </c>
      <c r="N134" s="142" t="s">
        <v>542</v>
      </c>
      <c r="O134" s="14" t="s">
        <v>127</v>
      </c>
      <c r="P134" s="23" t="s">
        <v>354</v>
      </c>
      <c r="Q134" s="70" t="s">
        <v>354</v>
      </c>
      <c r="R134" s="169" t="s">
        <v>354</v>
      </c>
      <c r="S134" s="14" t="s">
        <v>19</v>
      </c>
      <c r="T134" s="14">
        <v>5</v>
      </c>
      <c r="U134" s="67" t="s">
        <v>427</v>
      </c>
      <c r="V134" s="24" t="s">
        <v>40</v>
      </c>
      <c r="W134" s="109" t="s">
        <v>503</v>
      </c>
      <c r="X134" s="109" t="s">
        <v>508</v>
      </c>
      <c r="Y134" s="14">
        <v>1</v>
      </c>
      <c r="Z134" s="14" t="s">
        <v>52</v>
      </c>
      <c r="AA134" s="67">
        <f>VLOOKUP(Z134,Tables!$M$5:$O$9,3,FALSE)</f>
        <v>1000</v>
      </c>
      <c r="AB134" s="14">
        <f>Y134*AA134</f>
        <v>1000</v>
      </c>
      <c r="AC134" s="142" t="s">
        <v>542</v>
      </c>
      <c r="AD134" s="14" t="str">
        <f>S134</f>
        <v>NOEC</v>
      </c>
      <c r="AE134" s="67">
        <f>VLOOKUP(AD134,Tables!C$5:D$22,2,FALSE)</f>
        <v>1</v>
      </c>
      <c r="AF134" s="67">
        <f>AB134/AE134</f>
        <v>1000</v>
      </c>
      <c r="AG134" s="24" t="str">
        <f>V134</f>
        <v>Acute</v>
      </c>
      <c r="AH134" s="14">
        <f>VLOOKUP(AG134,Tables!$C$25:$D$26,2,FALSE)</f>
        <v>2</v>
      </c>
      <c r="AI134" s="14">
        <f>AF134/AH134</f>
        <v>500</v>
      </c>
      <c r="AJ134" s="142" t="s">
        <v>542</v>
      </c>
      <c r="AK134" s="64"/>
      <c r="AL134" s="87" t="str">
        <f>G134</f>
        <v>Danio rerio</v>
      </c>
      <c r="AM134" s="14" t="str">
        <f>S134</f>
        <v>NOEC</v>
      </c>
      <c r="AN134" s="68" t="str">
        <f>V134</f>
        <v>Acute</v>
      </c>
      <c r="AP134" s="14" t="str">
        <f>VLOOKUP(SUM(AE134,AH134),Tables!J$5:K$11,2,FALSE)</f>
        <v>Do Not Use</v>
      </c>
      <c r="AQ134" s="89" t="str">
        <f>IF(AP134=MIN($AP$134:$AP$137),"YES!!!","Reject")</f>
        <v>Reject</v>
      </c>
      <c r="AR134" s="109" t="s">
        <v>503</v>
      </c>
      <c r="AS134" s="155"/>
      <c r="AT134" s="91"/>
      <c r="AU134" s="14"/>
      <c r="AV134" s="14"/>
      <c r="AW134" s="80"/>
      <c r="BC134" s="142" t="s">
        <v>542</v>
      </c>
      <c r="BD134" s="142" t="s">
        <v>542</v>
      </c>
      <c r="BN134" s="142" t="s">
        <v>542</v>
      </c>
      <c r="BO134" s="155"/>
      <c r="BS134"/>
      <c r="CG134" s="67"/>
      <c r="CH134" s="103"/>
      <c r="CI134" s="103"/>
      <c r="CJ134" s="103"/>
      <c r="CK134" s="103"/>
      <c r="CL134" s="103"/>
      <c r="CM134" s="103"/>
      <c r="CN134" s="103"/>
    </row>
    <row r="135" spans="1:92" ht="16.5" thickTop="1" thickBot="1">
      <c r="A135" s="59"/>
      <c r="B135" s="41"/>
      <c r="C135" s="83" t="s">
        <v>261</v>
      </c>
      <c r="D135" s="93" t="s">
        <v>424</v>
      </c>
      <c r="E135" s="137" t="s">
        <v>522</v>
      </c>
      <c r="F135" s="16" t="s">
        <v>109</v>
      </c>
      <c r="G135" s="105" t="s">
        <v>260</v>
      </c>
      <c r="H135" s="14" t="s">
        <v>97</v>
      </c>
      <c r="I135" s="14" t="s">
        <v>98</v>
      </c>
      <c r="J135" s="14" t="s">
        <v>96</v>
      </c>
      <c r="K135" s="14" t="s">
        <v>327</v>
      </c>
      <c r="L135" s="14" t="s">
        <v>504</v>
      </c>
      <c r="M135" s="142" t="s">
        <v>542</v>
      </c>
      <c r="N135" s="142" t="s">
        <v>542</v>
      </c>
      <c r="O135" s="14" t="s">
        <v>127</v>
      </c>
      <c r="P135" s="23" t="s">
        <v>354</v>
      </c>
      <c r="Q135" s="70" t="s">
        <v>354</v>
      </c>
      <c r="R135" s="169" t="s">
        <v>354</v>
      </c>
      <c r="S135" s="14" t="s">
        <v>20</v>
      </c>
      <c r="T135" s="14">
        <v>5</v>
      </c>
      <c r="U135" s="67" t="s">
        <v>427</v>
      </c>
      <c r="V135" s="24" t="s">
        <v>40</v>
      </c>
      <c r="W135" s="109" t="s">
        <v>503</v>
      </c>
      <c r="X135" s="109" t="s">
        <v>508</v>
      </c>
      <c r="Y135" s="14">
        <v>5</v>
      </c>
      <c r="Z135" s="14" t="s">
        <v>52</v>
      </c>
      <c r="AA135" s="67">
        <f>VLOOKUP(Z135,Tables!$M$5:$O$9,3,FALSE)</f>
        <v>1000</v>
      </c>
      <c r="AB135" s="14">
        <f>Y135*AA135</f>
        <v>5000</v>
      </c>
      <c r="AC135" s="142" t="s">
        <v>542</v>
      </c>
      <c r="AD135" s="14" t="str">
        <f>S135</f>
        <v>LOEC</v>
      </c>
      <c r="AE135" s="67">
        <f>VLOOKUP(AD135,Tables!C$5:D$22,2,FALSE)</f>
        <v>2.5</v>
      </c>
      <c r="AF135" s="67">
        <f>AB135/AE135</f>
        <v>2000</v>
      </c>
      <c r="AG135" s="24" t="str">
        <f>V135</f>
        <v>Acute</v>
      </c>
      <c r="AH135" s="14">
        <f>VLOOKUP(AG135,Tables!$C$25:$D$26,2,FALSE)</f>
        <v>2</v>
      </c>
      <c r="AI135" s="14">
        <f>AF135/AH135</f>
        <v>1000</v>
      </c>
      <c r="AJ135" s="142" t="s">
        <v>542</v>
      </c>
      <c r="AK135" s="64"/>
      <c r="AL135" s="87" t="str">
        <f>G135</f>
        <v>Danio rerio</v>
      </c>
      <c r="AM135" s="14" t="str">
        <f>S135</f>
        <v>LOEC</v>
      </c>
      <c r="AN135" s="68" t="str">
        <f>V135</f>
        <v>Acute</v>
      </c>
      <c r="AP135" s="14" t="str">
        <f>VLOOKUP(SUM(AE135,AH135),Tables!J$5:K$11,2,FALSE)</f>
        <v>Do Not Use</v>
      </c>
      <c r="AQ135" s="89" t="str">
        <f>IF(AP135=MIN($AP$134:$AP$137),"YES!!!","Reject")</f>
        <v>Reject</v>
      </c>
      <c r="AR135" s="109" t="s">
        <v>503</v>
      </c>
      <c r="AS135" s="155"/>
      <c r="AT135" s="91"/>
      <c r="AU135" s="14"/>
      <c r="AV135" s="14"/>
      <c r="AW135" s="80"/>
      <c r="BC135" s="142" t="s">
        <v>542</v>
      </c>
      <c r="BD135" s="142" t="s">
        <v>542</v>
      </c>
      <c r="BN135" s="142" t="s">
        <v>542</v>
      </c>
      <c r="BO135" s="155"/>
      <c r="BS135"/>
      <c r="CG135" s="67"/>
      <c r="CH135" s="67"/>
      <c r="CI135" s="67"/>
      <c r="CJ135" s="67"/>
      <c r="CK135" s="67"/>
      <c r="CL135" s="67"/>
      <c r="CM135" s="67"/>
      <c r="CN135" s="67"/>
    </row>
    <row r="136" spans="1:92" ht="16.5" thickTop="1" thickBot="1">
      <c r="A136" s="59"/>
      <c r="B136" s="42" t="s">
        <v>90</v>
      </c>
      <c r="C136" s="83" t="s">
        <v>290</v>
      </c>
      <c r="D136" s="93" t="s">
        <v>289</v>
      </c>
      <c r="E136" s="137" t="s">
        <v>522</v>
      </c>
      <c r="F136" s="16" t="s">
        <v>470</v>
      </c>
      <c r="G136" s="105" t="s">
        <v>260</v>
      </c>
      <c r="H136" s="14" t="s">
        <v>97</v>
      </c>
      <c r="I136" s="14" t="s">
        <v>98</v>
      </c>
      <c r="J136" s="14" t="s">
        <v>96</v>
      </c>
      <c r="K136" s="14" t="s">
        <v>327</v>
      </c>
      <c r="L136" s="14" t="s">
        <v>504</v>
      </c>
      <c r="M136" s="142" t="s">
        <v>542</v>
      </c>
      <c r="N136" s="142" t="s">
        <v>542</v>
      </c>
      <c r="O136" s="14" t="s">
        <v>332</v>
      </c>
      <c r="P136" s="23" t="s">
        <v>354</v>
      </c>
      <c r="Q136" s="70" t="s">
        <v>354</v>
      </c>
      <c r="R136" s="169" t="s">
        <v>354</v>
      </c>
      <c r="S136" s="14" t="s">
        <v>18</v>
      </c>
      <c r="T136" s="14">
        <v>24</v>
      </c>
      <c r="U136" s="67" t="s">
        <v>426</v>
      </c>
      <c r="V136" s="24" t="s">
        <v>40</v>
      </c>
      <c r="W136" s="109" t="s">
        <v>503</v>
      </c>
      <c r="X136" s="109" t="s">
        <v>508</v>
      </c>
      <c r="Y136" s="14">
        <v>220.4</v>
      </c>
      <c r="Z136" s="14" t="s">
        <v>53</v>
      </c>
      <c r="AA136" s="67">
        <f>VLOOKUP(Z136,Tables!$M$5:$O$9,3,FALSE)</f>
        <v>1</v>
      </c>
      <c r="AB136" s="14">
        <f>Y136*AA136</f>
        <v>220.4</v>
      </c>
      <c r="AC136" s="142" t="s">
        <v>542</v>
      </c>
      <c r="AD136" s="14" t="str">
        <f>S136</f>
        <v>LC50</v>
      </c>
      <c r="AE136" s="67">
        <f>VLOOKUP(AD136,Tables!C$5:D$22,2,FALSE)</f>
        <v>5</v>
      </c>
      <c r="AF136" s="67">
        <f>AB136/AE136</f>
        <v>44.08</v>
      </c>
      <c r="AG136" s="24" t="str">
        <f>V136</f>
        <v>Acute</v>
      </c>
      <c r="AH136" s="14">
        <f>VLOOKUP(AG136,Tables!$C$25:$D$26,2,FALSE)</f>
        <v>2</v>
      </c>
      <c r="AI136" s="14">
        <f>AF136/AH136</f>
        <v>22.04</v>
      </c>
      <c r="AJ136" s="142" t="s">
        <v>542</v>
      </c>
      <c r="AK136" s="64"/>
      <c r="AL136" s="87" t="str">
        <f>G136</f>
        <v>Danio rerio</v>
      </c>
      <c r="AM136" s="14" t="str">
        <f>S136</f>
        <v>LC50</v>
      </c>
      <c r="AN136" s="68" t="str">
        <f>V136</f>
        <v>Acute</v>
      </c>
      <c r="AP136" s="14">
        <f>VLOOKUP(SUM(AE136,AH136),Tables!J$5:K$11,2,FALSE)</f>
        <v>4</v>
      </c>
      <c r="AQ136" s="89" t="str">
        <f>IF(AP136=MIN($AP$134:$AP$137),"YES!!!","Reject")</f>
        <v>YES!!!</v>
      </c>
      <c r="AR136" s="109" t="s">
        <v>503</v>
      </c>
      <c r="AS136" s="155"/>
      <c r="AT136" s="91" t="str">
        <f>R136</f>
        <v xml:space="preserve">Mortality </v>
      </c>
      <c r="AU136" s="14" t="s">
        <v>481</v>
      </c>
      <c r="AV136" s="14" t="str">
        <f>CONCATENATE(T136," ",U136)</f>
        <v>24 Hour</v>
      </c>
      <c r="AW136" s="80" t="s">
        <v>482</v>
      </c>
      <c r="AY136" s="67">
        <f>AI136</f>
        <v>22.04</v>
      </c>
      <c r="AZ136" s="67">
        <f>GEOMEAN(AY136)</f>
        <v>22.04</v>
      </c>
      <c r="BA136" s="67">
        <f>GEOMEAN(AZ136)</f>
        <v>22.04</v>
      </c>
      <c r="BC136" s="142" t="s">
        <v>542</v>
      </c>
      <c r="BD136" s="142" t="s">
        <v>542</v>
      </c>
      <c r="BN136" s="142" t="s">
        <v>542</v>
      </c>
      <c r="BO136" s="155"/>
      <c r="BP136" s="21"/>
      <c r="BS136"/>
      <c r="CG136" s="67"/>
      <c r="CH136" s="67"/>
      <c r="CI136" s="67"/>
      <c r="CJ136" s="67"/>
      <c r="CK136" s="67"/>
      <c r="CL136" s="67"/>
      <c r="CM136" s="67"/>
      <c r="CN136" s="67"/>
    </row>
    <row r="137" spans="1:92" ht="16.5" thickTop="1" thickBot="1">
      <c r="A137" s="144" t="s">
        <v>548</v>
      </c>
      <c r="B137" s="41"/>
      <c r="C137" s="83" t="s">
        <v>261</v>
      </c>
      <c r="D137" s="93" t="s">
        <v>424</v>
      </c>
      <c r="E137" s="137" t="s">
        <v>522</v>
      </c>
      <c r="F137" s="16" t="s">
        <v>109</v>
      </c>
      <c r="G137" s="105" t="s">
        <v>260</v>
      </c>
      <c r="H137" s="14" t="s">
        <v>97</v>
      </c>
      <c r="I137" s="14" t="s">
        <v>98</v>
      </c>
      <c r="J137" s="14" t="s">
        <v>96</v>
      </c>
      <c r="K137" s="14" t="s">
        <v>327</v>
      </c>
      <c r="L137" s="14" t="s">
        <v>504</v>
      </c>
      <c r="M137" s="142" t="s">
        <v>542</v>
      </c>
      <c r="N137" s="142" t="s">
        <v>542</v>
      </c>
      <c r="O137" s="14" t="s">
        <v>127</v>
      </c>
      <c r="P137" s="23" t="s">
        <v>373</v>
      </c>
      <c r="Q137" s="78" t="s">
        <v>372</v>
      </c>
      <c r="R137" s="172" t="s">
        <v>373</v>
      </c>
      <c r="S137" s="14" t="s">
        <v>13</v>
      </c>
      <c r="T137" s="14">
        <v>5</v>
      </c>
      <c r="U137" s="67" t="s">
        <v>427</v>
      </c>
      <c r="V137" s="24" t="s">
        <v>40</v>
      </c>
      <c r="W137" s="109" t="s">
        <v>503</v>
      </c>
      <c r="X137" s="109" t="s">
        <v>508</v>
      </c>
      <c r="Y137" s="14">
        <v>0.37</v>
      </c>
      <c r="Z137" s="14" t="s">
        <v>329</v>
      </c>
      <c r="AA137" s="67">
        <v>437.15</v>
      </c>
      <c r="AB137" s="14">
        <f>(Y137*AA137)</f>
        <v>161.74549999999999</v>
      </c>
      <c r="AC137" s="142" t="s">
        <v>542</v>
      </c>
      <c r="AD137" s="14" t="str">
        <f>S137</f>
        <v>EC50</v>
      </c>
      <c r="AE137" s="67">
        <f>VLOOKUP(AD137,Tables!C$5:D$22,2,FALSE)</f>
        <v>5</v>
      </c>
      <c r="AF137" s="67">
        <f>AB137/AE137</f>
        <v>32.3491</v>
      </c>
      <c r="AG137" s="24" t="str">
        <f>V137</f>
        <v>Acute</v>
      </c>
      <c r="AH137" s="14">
        <f>VLOOKUP(AG137,Tables!$C$25:$D$26,2,FALSE)</f>
        <v>2</v>
      </c>
      <c r="AI137" s="14">
        <f>AF137/AH137</f>
        <v>16.17455</v>
      </c>
      <c r="AJ137" s="142" t="s">
        <v>542</v>
      </c>
      <c r="AK137" s="64"/>
      <c r="AL137" s="87" t="str">
        <f>G137</f>
        <v>Danio rerio</v>
      </c>
      <c r="AM137" s="14" t="str">
        <f>S137</f>
        <v>EC50</v>
      </c>
      <c r="AN137" s="68" t="str">
        <f>V137</f>
        <v>Acute</v>
      </c>
      <c r="AP137" s="14">
        <f>VLOOKUP(SUM(AE137,AH137),Tables!J$5:K$11,2,FALSE)</f>
        <v>4</v>
      </c>
      <c r="AQ137" s="89" t="str">
        <f>IF(AP137=MIN($AP$134:$AP$137),"YES!!!","Reject")</f>
        <v>YES!!!</v>
      </c>
      <c r="AR137" s="109" t="s">
        <v>503</v>
      </c>
      <c r="AS137" s="155"/>
      <c r="AT137" s="91" t="str">
        <f>R137</f>
        <v>Body length</v>
      </c>
      <c r="AU137" s="14" t="s">
        <v>484</v>
      </c>
      <c r="AV137" s="14" t="str">
        <f>CONCATENATE(T137," ",U137)</f>
        <v>5 Days</v>
      </c>
      <c r="AW137" s="80" t="s">
        <v>488</v>
      </c>
      <c r="AY137" s="67">
        <f>AI137</f>
        <v>16.17455</v>
      </c>
      <c r="AZ137" s="67">
        <f>GEOMEAN(AY137)</f>
        <v>16.17455</v>
      </c>
      <c r="BA137" s="67">
        <f>MIN(AZ137)</f>
        <v>16.17455</v>
      </c>
      <c r="BB137" s="67">
        <f>MIN(BA136:BA137)</f>
        <v>16.17455</v>
      </c>
      <c r="BC137" s="142" t="s">
        <v>542</v>
      </c>
      <c r="BD137" s="142" t="s">
        <v>542</v>
      </c>
      <c r="BF137" s="18" t="str">
        <f>F137</f>
        <v>Not stated</v>
      </c>
      <c r="BG137" s="67" t="str">
        <f>J137</f>
        <v>Fish</v>
      </c>
      <c r="BH137" s="67" t="str">
        <f>AL137</f>
        <v>Danio rerio</v>
      </c>
      <c r="BI137" s="67" t="str">
        <f>H137</f>
        <v>Chordata</v>
      </c>
      <c r="BJ137" s="67" t="str">
        <f>I137</f>
        <v>Actinopterygii</v>
      </c>
      <c r="BK137" s="67" t="str">
        <f>L137</f>
        <v>NCoI</v>
      </c>
      <c r="BL137" s="67">
        <f>AP137</f>
        <v>4</v>
      </c>
      <c r="BM137" s="67">
        <f>BB137</f>
        <v>16.17455</v>
      </c>
      <c r="BN137" s="142" t="s">
        <v>542</v>
      </c>
      <c r="BO137" s="156"/>
      <c r="BS137"/>
      <c r="CG137" s="67"/>
      <c r="CH137" s="103"/>
      <c r="CI137" s="103"/>
      <c r="CJ137" s="103"/>
      <c r="CK137" s="103"/>
      <c r="CL137" s="103"/>
      <c r="CM137" s="103"/>
      <c r="CN137" s="103"/>
    </row>
    <row r="138" spans="1:92" ht="16.5" thickTop="1" thickBot="1">
      <c r="A138" s="64"/>
      <c r="B138" s="65"/>
      <c r="C138" s="66"/>
      <c r="D138" s="79"/>
      <c r="E138" s="138"/>
      <c r="F138" s="64"/>
      <c r="G138" s="106"/>
      <c r="H138" s="66"/>
      <c r="I138" s="66"/>
      <c r="J138" s="66"/>
      <c r="K138" s="66"/>
      <c r="L138" s="66"/>
      <c r="M138" s="66"/>
      <c r="N138" s="66"/>
      <c r="O138" s="66"/>
      <c r="P138" s="64"/>
      <c r="Q138" s="66"/>
      <c r="R138" s="170"/>
      <c r="S138" s="66"/>
      <c r="T138" s="66"/>
      <c r="U138" s="69"/>
      <c r="V138" s="71"/>
      <c r="W138" s="69"/>
      <c r="X138" s="69"/>
      <c r="Y138" s="66"/>
      <c r="Z138" s="66"/>
      <c r="AA138" s="69"/>
      <c r="AB138" s="66"/>
      <c r="AC138" s="66"/>
      <c r="AD138" s="66"/>
      <c r="AE138" s="69"/>
      <c r="AF138" s="69"/>
      <c r="AG138" s="66"/>
      <c r="AH138" s="66"/>
      <c r="AI138" s="66"/>
      <c r="AJ138" s="66"/>
      <c r="AK138" s="64"/>
      <c r="AL138" s="64"/>
      <c r="AM138" s="64"/>
      <c r="AN138" s="20"/>
      <c r="AO138" s="20"/>
      <c r="AP138" s="20"/>
      <c r="AQ138" s="20"/>
      <c r="AR138" s="94"/>
      <c r="AS138" s="103"/>
      <c r="AT138" s="165"/>
      <c r="AU138" s="20"/>
      <c r="AV138" s="20"/>
      <c r="AW138" s="20"/>
      <c r="AX138" s="20"/>
      <c r="AY138" s="69"/>
      <c r="AZ138" s="69"/>
      <c r="BA138" s="69"/>
      <c r="BB138" s="69"/>
      <c r="BC138" s="66"/>
      <c r="BD138" s="66"/>
      <c r="BF138" s="20"/>
      <c r="BG138" s="69"/>
      <c r="BH138" s="69"/>
      <c r="BI138" s="69"/>
      <c r="BJ138" s="69"/>
      <c r="BK138" s="69"/>
      <c r="BL138" s="69"/>
      <c r="BM138" s="94"/>
      <c r="BN138" s="154"/>
      <c r="BO138" s="155"/>
      <c r="BP138" s="21"/>
      <c r="CF138" s="21"/>
      <c r="CG138" s="103"/>
      <c r="CH138" s="67"/>
      <c r="CI138" s="67"/>
      <c r="CJ138" s="67"/>
      <c r="CK138" s="67"/>
      <c r="CL138" s="67"/>
      <c r="CM138" s="67"/>
      <c r="CN138" s="67"/>
    </row>
    <row r="139" spans="1:92" ht="16.5" thickTop="1" thickBot="1">
      <c r="C139" s="83">
        <v>12557</v>
      </c>
      <c r="D139" s="82" t="s">
        <v>314</v>
      </c>
      <c r="E139" s="137" t="s">
        <v>522</v>
      </c>
      <c r="F139" s="16" t="s">
        <v>464</v>
      </c>
      <c r="G139" s="105" t="s">
        <v>94</v>
      </c>
      <c r="H139" s="14" t="s">
        <v>75</v>
      </c>
      <c r="I139" s="14" t="s">
        <v>95</v>
      </c>
      <c r="J139" s="14" t="s">
        <v>89</v>
      </c>
      <c r="K139" s="14" t="s">
        <v>327</v>
      </c>
      <c r="L139" s="14" t="s">
        <v>500</v>
      </c>
      <c r="M139" s="142" t="s">
        <v>542</v>
      </c>
      <c r="N139" s="142" t="s">
        <v>542</v>
      </c>
      <c r="O139" s="14" t="s">
        <v>428</v>
      </c>
      <c r="P139" s="23" t="s">
        <v>115</v>
      </c>
      <c r="Q139" s="70" t="s">
        <v>43</v>
      </c>
      <c r="R139" s="169" t="s">
        <v>115</v>
      </c>
      <c r="S139" s="14" t="s">
        <v>20</v>
      </c>
      <c r="T139" s="14">
        <v>21</v>
      </c>
      <c r="U139" s="67" t="s">
        <v>427</v>
      </c>
      <c r="V139" s="67" t="s">
        <v>14</v>
      </c>
      <c r="W139" s="109" t="s">
        <v>503</v>
      </c>
      <c r="X139" s="109" t="s">
        <v>508</v>
      </c>
      <c r="Y139" s="14">
        <v>19.5</v>
      </c>
      <c r="Z139" s="14" t="s">
        <v>74</v>
      </c>
      <c r="AA139" s="67">
        <f>VLOOKUP(Z139,Tables!$M$5:$O$9,3,FALSE)</f>
        <v>1</v>
      </c>
      <c r="AB139" s="14">
        <f t="shared" ref="AB139:AB142" si="74">Y139*AA139</f>
        <v>19.5</v>
      </c>
      <c r="AC139" s="142" t="s">
        <v>542</v>
      </c>
      <c r="AD139" s="14" t="str">
        <f t="shared" ref="AD139:AD142" si="75">S139</f>
        <v>LOEC</v>
      </c>
      <c r="AE139" s="67">
        <f>VLOOKUP(AD139,Tables!C$5:D$22,2,FALSE)</f>
        <v>2.5</v>
      </c>
      <c r="AF139" s="67">
        <f t="shared" ref="AF139:AF142" si="76">AB139/AE139</f>
        <v>7.8</v>
      </c>
      <c r="AG139" s="24" t="str">
        <f t="shared" ref="AG139:AG142" si="77">V139</f>
        <v>Chronic</v>
      </c>
      <c r="AH139" s="14">
        <f>VLOOKUP(AG139,Tables!$C$25:$D$26,2,FALSE)</f>
        <v>1</v>
      </c>
      <c r="AI139" s="14">
        <f t="shared" ref="AI139:AI142" si="78">AF139/AH139</f>
        <v>7.8</v>
      </c>
      <c r="AJ139" s="142" t="s">
        <v>542</v>
      </c>
      <c r="AK139" s="64"/>
      <c r="AL139" s="87" t="str">
        <f t="shared" ref="AL139:AL142" si="79">G139</f>
        <v>Daphnia magna</v>
      </c>
      <c r="AM139" s="14" t="str">
        <f t="shared" ref="AM139:AM142" si="80">S139</f>
        <v>LOEC</v>
      </c>
      <c r="AN139" s="68" t="str">
        <f t="shared" ref="AN139:AN142" si="81">V139</f>
        <v>Chronic</v>
      </c>
      <c r="AP139" s="14">
        <f>VLOOKUP(SUM(AE139,AH139),Tables!J$5:K$11,2,FALSE)</f>
        <v>2</v>
      </c>
      <c r="AQ139" s="89" t="str">
        <f>IF(AP139=MIN($AP$139:$AP$142),"YES!!!","Reject")</f>
        <v>Reject</v>
      </c>
      <c r="AR139" s="109" t="s">
        <v>503</v>
      </c>
      <c r="AS139" s="155"/>
      <c r="BC139" s="142" t="s">
        <v>542</v>
      </c>
      <c r="BD139" s="142" t="s">
        <v>542</v>
      </c>
      <c r="BN139" s="142" t="s">
        <v>542</v>
      </c>
      <c r="BO139" s="155"/>
      <c r="CG139" s="67"/>
      <c r="CH139" s="103"/>
      <c r="CI139" s="103"/>
      <c r="CJ139" s="103"/>
      <c r="CK139" s="103"/>
      <c r="CL139" s="103"/>
      <c r="CM139" s="103"/>
      <c r="CN139" s="103"/>
    </row>
    <row r="140" spans="1:92" ht="16.5" thickTop="1" thickBot="1">
      <c r="C140" s="83">
        <v>12557</v>
      </c>
      <c r="D140" s="82" t="s">
        <v>314</v>
      </c>
      <c r="E140" s="137" t="s">
        <v>522</v>
      </c>
      <c r="F140" s="16" t="s">
        <v>464</v>
      </c>
      <c r="G140" s="105" t="s">
        <v>94</v>
      </c>
      <c r="H140" s="14" t="s">
        <v>75</v>
      </c>
      <c r="I140" s="14" t="s">
        <v>95</v>
      </c>
      <c r="J140" s="14" t="s">
        <v>89</v>
      </c>
      <c r="K140" s="14" t="s">
        <v>327</v>
      </c>
      <c r="L140" s="14" t="s">
        <v>500</v>
      </c>
      <c r="M140" s="142" t="s">
        <v>542</v>
      </c>
      <c r="N140" s="142" t="s">
        <v>542</v>
      </c>
      <c r="O140" s="14" t="s">
        <v>428</v>
      </c>
      <c r="P140" s="23" t="s">
        <v>115</v>
      </c>
      <c r="Q140" s="70" t="s">
        <v>43</v>
      </c>
      <c r="R140" s="169" t="s">
        <v>115</v>
      </c>
      <c r="S140" s="14" t="s">
        <v>92</v>
      </c>
      <c r="T140" s="14">
        <v>21</v>
      </c>
      <c r="U140" s="67" t="s">
        <v>427</v>
      </c>
      <c r="V140" s="67" t="s">
        <v>14</v>
      </c>
      <c r="W140" s="109" t="s">
        <v>503</v>
      </c>
      <c r="X140" s="109" t="s">
        <v>508</v>
      </c>
      <c r="Y140" s="14">
        <v>9.6</v>
      </c>
      <c r="Z140" s="14" t="s">
        <v>74</v>
      </c>
      <c r="AA140" s="67">
        <f>VLOOKUP(Z140,Tables!$M$5:$O$9,3,FALSE)</f>
        <v>1</v>
      </c>
      <c r="AB140" s="14">
        <f t="shared" si="74"/>
        <v>9.6</v>
      </c>
      <c r="AC140" s="142" t="s">
        <v>542</v>
      </c>
      <c r="AD140" s="14" t="str">
        <f t="shared" si="75"/>
        <v>NOEL</v>
      </c>
      <c r="AE140" s="67">
        <f>VLOOKUP(AD140,Tables!C$5:D$22,2,FALSE)</f>
        <v>1</v>
      </c>
      <c r="AF140" s="67">
        <f t="shared" si="76"/>
        <v>9.6</v>
      </c>
      <c r="AG140" s="24" t="str">
        <f t="shared" si="77"/>
        <v>Chronic</v>
      </c>
      <c r="AH140" s="14">
        <f>VLOOKUP(AG140,Tables!$C$25:$D$26,2,FALSE)</f>
        <v>1</v>
      </c>
      <c r="AI140" s="14">
        <f t="shared" si="78"/>
        <v>9.6</v>
      </c>
      <c r="AJ140" s="142" t="s">
        <v>542</v>
      </c>
      <c r="AK140" s="64"/>
      <c r="AL140" s="87" t="str">
        <f t="shared" si="79"/>
        <v>Daphnia magna</v>
      </c>
      <c r="AM140" s="14" t="str">
        <f t="shared" si="80"/>
        <v>NOEL</v>
      </c>
      <c r="AN140" s="68" t="str">
        <f t="shared" si="81"/>
        <v>Chronic</v>
      </c>
      <c r="AP140" s="14">
        <f>VLOOKUP(SUM(AE140,AH140),Tables!J$5:K$11,2,FALSE)</f>
        <v>1</v>
      </c>
      <c r="AQ140" s="89" t="str">
        <f>IF(AP140=MIN($AP$139:$AP$142),"YES!!!","Reject")</f>
        <v>YES!!!</v>
      </c>
      <c r="AR140" s="109" t="s">
        <v>503</v>
      </c>
      <c r="AS140" s="155"/>
      <c r="AT140" s="91" t="str">
        <f>R140</f>
        <v>Immobilisation</v>
      </c>
      <c r="AU140" s="14" t="s">
        <v>481</v>
      </c>
      <c r="AV140" s="14" t="str">
        <f>CONCATENATE(T140," ",U140)</f>
        <v>21 Days</v>
      </c>
      <c r="AW140" s="86" t="s">
        <v>482</v>
      </c>
      <c r="AY140" s="67">
        <f>AI140</f>
        <v>9.6</v>
      </c>
      <c r="AZ140" s="67">
        <f>GEOMEAN(AY140:AY140)</f>
        <v>9.6</v>
      </c>
      <c r="BA140" s="67">
        <f>MIN(AZ140)</f>
        <v>9.6</v>
      </c>
      <c r="BB140" s="67">
        <f>MIN(BA140)</f>
        <v>9.6</v>
      </c>
      <c r="BC140" s="142" t="s">
        <v>542</v>
      </c>
      <c r="BD140" s="142" t="s">
        <v>542</v>
      </c>
      <c r="BF140" s="18" t="str">
        <f>F140</f>
        <v>Surface, ground, reconstituted of dechlorinated tap water</v>
      </c>
      <c r="BG140" s="67" t="str">
        <f>J140</f>
        <v>Macroinvertebrate</v>
      </c>
      <c r="BH140" s="67" t="str">
        <f>AL140</f>
        <v>Daphnia magna</v>
      </c>
      <c r="BI140" s="67" t="str">
        <f>H140</f>
        <v>Arthropoda</v>
      </c>
      <c r="BJ140" s="67" t="str">
        <f>I140</f>
        <v>Branchiopoda</v>
      </c>
      <c r="BK140" s="67" t="str">
        <f>L140</f>
        <v>Crustacean</v>
      </c>
      <c r="BL140" s="67">
        <f>AP140</f>
        <v>1</v>
      </c>
      <c r="BM140">
        <f>BB140</f>
        <v>9.6</v>
      </c>
      <c r="BN140" s="142" t="s">
        <v>542</v>
      </c>
      <c r="BO140" s="155"/>
      <c r="BP140" s="21"/>
      <c r="CC140" s="101"/>
      <c r="CG140" s="67"/>
      <c r="CH140" s="67"/>
      <c r="CI140" s="67"/>
      <c r="CJ140" s="67"/>
      <c r="CK140" s="67"/>
      <c r="CL140" s="67"/>
      <c r="CM140" s="67"/>
      <c r="CN140" s="67"/>
    </row>
    <row r="141" spans="1:92" ht="16.5" thickTop="1" thickBot="1">
      <c r="C141" s="83">
        <v>10082</v>
      </c>
      <c r="D141" s="82" t="s">
        <v>302</v>
      </c>
      <c r="E141" s="137" t="s">
        <v>522</v>
      </c>
      <c r="F141" s="16" t="s">
        <v>464</v>
      </c>
      <c r="G141" s="105" t="s">
        <v>94</v>
      </c>
      <c r="H141" s="14" t="s">
        <v>75</v>
      </c>
      <c r="I141" s="14" t="s">
        <v>95</v>
      </c>
      <c r="J141" s="14" t="s">
        <v>89</v>
      </c>
      <c r="K141" s="14" t="s">
        <v>327</v>
      </c>
      <c r="L141" s="14" t="s">
        <v>500</v>
      </c>
      <c r="M141" s="142" t="s">
        <v>542</v>
      </c>
      <c r="N141" s="142" t="s">
        <v>542</v>
      </c>
      <c r="O141" s="14" t="s">
        <v>131</v>
      </c>
      <c r="P141" s="23" t="s">
        <v>115</v>
      </c>
      <c r="Q141" s="70" t="s">
        <v>43</v>
      </c>
      <c r="R141" s="169" t="s">
        <v>115</v>
      </c>
      <c r="S141" s="14" t="s">
        <v>13</v>
      </c>
      <c r="T141" s="14">
        <v>48</v>
      </c>
      <c r="U141" s="67" t="s">
        <v>426</v>
      </c>
      <c r="V141" s="24" t="s">
        <v>40</v>
      </c>
      <c r="W141" s="109" t="s">
        <v>503</v>
      </c>
      <c r="X141" s="109" t="s">
        <v>508</v>
      </c>
      <c r="Y141" s="14">
        <v>190</v>
      </c>
      <c r="Z141" s="14" t="s">
        <v>74</v>
      </c>
      <c r="AA141" s="67">
        <f>VLOOKUP(Z141,Tables!$M$5:$O$9,3,FALSE)</f>
        <v>1</v>
      </c>
      <c r="AB141" s="14">
        <f t="shared" si="74"/>
        <v>190</v>
      </c>
      <c r="AC141" s="142" t="s">
        <v>542</v>
      </c>
      <c r="AD141" s="14" t="str">
        <f t="shared" si="75"/>
        <v>EC50</v>
      </c>
      <c r="AE141" s="67">
        <f>VLOOKUP(AD141,Tables!C$5:D$22,2,FALSE)</f>
        <v>5</v>
      </c>
      <c r="AF141" s="67">
        <f t="shared" si="76"/>
        <v>38</v>
      </c>
      <c r="AG141" s="24" t="str">
        <f t="shared" si="77"/>
        <v>Acute</v>
      </c>
      <c r="AH141" s="14">
        <f>VLOOKUP(AG141,Tables!$C$25:$D$26,2,FALSE)</f>
        <v>2</v>
      </c>
      <c r="AI141" s="14">
        <f t="shared" si="78"/>
        <v>19</v>
      </c>
      <c r="AJ141" s="142" t="s">
        <v>542</v>
      </c>
      <c r="AK141" s="64"/>
      <c r="AL141" s="87" t="str">
        <f t="shared" si="79"/>
        <v>Daphnia magna</v>
      </c>
      <c r="AM141" s="14" t="str">
        <f t="shared" si="80"/>
        <v>EC50</v>
      </c>
      <c r="AN141" s="68" t="str">
        <f t="shared" si="81"/>
        <v>Acute</v>
      </c>
      <c r="AP141" s="14">
        <f>VLOOKUP(SUM(AE141,AH141),Tables!J$5:K$11,2,FALSE)</f>
        <v>4</v>
      </c>
      <c r="AQ141" s="89" t="str">
        <f>IF(AP141=MIN($AP$139:$AP$142),"YES!!!","Reject")</f>
        <v>Reject</v>
      </c>
      <c r="AR141" s="109" t="s">
        <v>503</v>
      </c>
      <c r="AS141" s="155"/>
      <c r="BC141" s="142" t="s">
        <v>542</v>
      </c>
      <c r="BD141" s="142" t="s">
        <v>542</v>
      </c>
      <c r="BN141" s="142" t="s">
        <v>542</v>
      </c>
      <c r="BO141" s="155"/>
      <c r="CC141" s="101"/>
      <c r="CG141" s="67"/>
      <c r="CH141" s="67"/>
      <c r="CI141" s="67"/>
      <c r="CJ141" s="67"/>
      <c r="CK141" s="67"/>
      <c r="CL141" s="67"/>
      <c r="CM141" s="67"/>
      <c r="CN141" s="67"/>
    </row>
    <row r="142" spans="1:92" ht="16.5" thickTop="1" thickBot="1">
      <c r="C142" s="83">
        <v>10082</v>
      </c>
      <c r="D142" s="82" t="s">
        <v>302</v>
      </c>
      <c r="E142" s="137" t="s">
        <v>522</v>
      </c>
      <c r="F142" s="16" t="s">
        <v>464</v>
      </c>
      <c r="G142" s="105" t="s">
        <v>94</v>
      </c>
      <c r="H142" s="14" t="s">
        <v>75</v>
      </c>
      <c r="I142" s="14" t="s">
        <v>95</v>
      </c>
      <c r="J142" s="14" t="s">
        <v>89</v>
      </c>
      <c r="K142" s="14" t="s">
        <v>327</v>
      </c>
      <c r="L142" s="14" t="s">
        <v>500</v>
      </c>
      <c r="M142" s="142" t="s">
        <v>542</v>
      </c>
      <c r="N142" s="142" t="s">
        <v>542</v>
      </c>
      <c r="O142" s="14" t="s">
        <v>131</v>
      </c>
      <c r="P142" s="23" t="s">
        <v>115</v>
      </c>
      <c r="Q142" s="70" t="s">
        <v>43</v>
      </c>
      <c r="R142" s="169" t="s">
        <v>115</v>
      </c>
      <c r="S142" s="14" t="s">
        <v>92</v>
      </c>
      <c r="T142" s="14">
        <v>48</v>
      </c>
      <c r="U142" s="67" t="s">
        <v>426</v>
      </c>
      <c r="V142" s="24" t="s">
        <v>40</v>
      </c>
      <c r="W142" s="109" t="s">
        <v>503</v>
      </c>
      <c r="X142" s="109" t="s">
        <v>508</v>
      </c>
      <c r="Y142" s="14">
        <v>52</v>
      </c>
      <c r="Z142" s="14" t="s">
        <v>74</v>
      </c>
      <c r="AA142" s="67">
        <f>VLOOKUP(Z142,Tables!$M$5:$O$9,3,FALSE)</f>
        <v>1</v>
      </c>
      <c r="AB142" s="14">
        <f t="shared" si="74"/>
        <v>52</v>
      </c>
      <c r="AC142" s="142" t="s">
        <v>542</v>
      </c>
      <c r="AD142" s="14" t="str">
        <f t="shared" si="75"/>
        <v>NOEL</v>
      </c>
      <c r="AE142" s="67">
        <f>VLOOKUP(AD142,Tables!C$5:D$22,2,FALSE)</f>
        <v>1</v>
      </c>
      <c r="AF142" s="67">
        <f t="shared" si="76"/>
        <v>52</v>
      </c>
      <c r="AG142" s="24" t="str">
        <f t="shared" si="77"/>
        <v>Acute</v>
      </c>
      <c r="AH142" s="14">
        <f>VLOOKUP(AG142,Tables!$C$25:$D$26,2,FALSE)</f>
        <v>2</v>
      </c>
      <c r="AI142" s="14">
        <f t="shared" si="78"/>
        <v>26</v>
      </c>
      <c r="AJ142" s="142" t="s">
        <v>542</v>
      </c>
      <c r="AK142" s="64"/>
      <c r="AL142" s="87" t="str">
        <f t="shared" si="79"/>
        <v>Daphnia magna</v>
      </c>
      <c r="AM142" s="14" t="str">
        <f t="shared" si="80"/>
        <v>NOEL</v>
      </c>
      <c r="AN142" s="68" t="str">
        <f t="shared" si="81"/>
        <v>Acute</v>
      </c>
      <c r="AP142" s="14" t="str">
        <f>VLOOKUP(SUM(AE142,AH142),Tables!J$5:K$11,2,FALSE)</f>
        <v>Do Not Use</v>
      </c>
      <c r="AQ142" s="89" t="str">
        <f>IF(AP142=MIN($AP$139:$AP$142),"YES!!!","Reject")</f>
        <v>Reject</v>
      </c>
      <c r="AR142" s="109" t="s">
        <v>503</v>
      </c>
      <c r="AS142" s="155"/>
      <c r="BC142" s="142" t="s">
        <v>542</v>
      </c>
      <c r="BD142" s="142" t="s">
        <v>542</v>
      </c>
      <c r="BN142" s="142" t="s">
        <v>542</v>
      </c>
      <c r="BO142" s="155"/>
      <c r="CC142" s="101"/>
      <c r="CG142" s="67"/>
      <c r="CH142" s="67"/>
      <c r="CI142" s="67"/>
      <c r="CJ142" s="67"/>
      <c r="CK142" s="67"/>
      <c r="CL142" s="67"/>
      <c r="CM142" s="67"/>
      <c r="CN142" s="67"/>
    </row>
    <row r="143" spans="1:92" ht="16.5" thickTop="1" thickBot="1">
      <c r="A143" s="64"/>
      <c r="B143" s="65"/>
      <c r="C143" s="66"/>
      <c r="D143" s="79"/>
      <c r="E143" s="138"/>
      <c r="F143" s="64"/>
      <c r="G143" s="106"/>
      <c r="H143" s="66"/>
      <c r="I143" s="66"/>
      <c r="J143" s="66"/>
      <c r="K143" s="66"/>
      <c r="L143" s="66"/>
      <c r="M143" s="66"/>
      <c r="N143" s="66"/>
      <c r="O143" s="66"/>
      <c r="P143" s="64"/>
      <c r="Q143" s="66"/>
      <c r="R143" s="170"/>
      <c r="S143" s="66"/>
      <c r="T143" s="66"/>
      <c r="U143" s="69"/>
      <c r="V143" s="71"/>
      <c r="W143" s="69"/>
      <c r="X143" s="69"/>
      <c r="Y143" s="66"/>
      <c r="Z143" s="66"/>
      <c r="AA143" s="69"/>
      <c r="AB143" s="66"/>
      <c r="AC143" s="66"/>
      <c r="AD143" s="66"/>
      <c r="AE143" s="69"/>
      <c r="AF143" s="69"/>
      <c r="AG143" s="66"/>
      <c r="AH143" s="66"/>
      <c r="AI143" s="66"/>
      <c r="AJ143" s="66"/>
      <c r="AK143" s="64"/>
      <c r="AL143" s="64"/>
      <c r="AM143" s="64"/>
      <c r="AN143" s="20"/>
      <c r="AO143" s="20"/>
      <c r="AP143" s="20"/>
      <c r="AQ143" s="20"/>
      <c r="AR143" s="94"/>
      <c r="AS143" s="103"/>
      <c r="AT143" s="165"/>
      <c r="AU143" s="20"/>
      <c r="AV143" s="20"/>
      <c r="AW143" s="20"/>
      <c r="AX143" s="20"/>
      <c r="AY143" s="69"/>
      <c r="AZ143" s="69"/>
      <c r="BA143" s="69"/>
      <c r="BB143" s="69"/>
      <c r="BC143" s="66"/>
      <c r="BD143" s="66"/>
      <c r="BF143" s="20"/>
      <c r="BG143" s="69"/>
      <c r="BH143" s="69"/>
      <c r="BI143" s="69"/>
      <c r="BJ143" s="69"/>
      <c r="BK143" s="69"/>
      <c r="BL143" s="69"/>
      <c r="BM143" s="94"/>
      <c r="BN143" s="154"/>
      <c r="BO143" s="155"/>
      <c r="CG143" s="67"/>
      <c r="CH143" s="67"/>
      <c r="CI143" s="67"/>
      <c r="CJ143" s="67"/>
      <c r="CK143" s="67"/>
      <c r="CL143" s="67"/>
      <c r="CM143" s="67"/>
      <c r="CN143" s="67"/>
    </row>
    <row r="144" spans="1:92" ht="16.5" thickTop="1" thickBot="1">
      <c r="A144" t="s">
        <v>543</v>
      </c>
      <c r="B144" s="144" t="s">
        <v>415</v>
      </c>
      <c r="C144" s="83">
        <v>1066</v>
      </c>
      <c r="D144" s="93" t="s">
        <v>197</v>
      </c>
      <c r="E144" s="137" t="s">
        <v>522</v>
      </c>
      <c r="F144" s="16" t="s">
        <v>219</v>
      </c>
      <c r="G144" s="105" t="s">
        <v>198</v>
      </c>
      <c r="H144" s="14" t="s">
        <v>75</v>
      </c>
      <c r="I144" s="14" t="s">
        <v>95</v>
      </c>
      <c r="J144" s="14" t="s">
        <v>89</v>
      </c>
      <c r="K144" s="14" t="s">
        <v>327</v>
      </c>
      <c r="L144" s="14" t="s">
        <v>500</v>
      </c>
      <c r="M144" s="142" t="s">
        <v>542</v>
      </c>
      <c r="N144" s="142" t="s">
        <v>542</v>
      </c>
      <c r="O144" s="14" t="s">
        <v>109</v>
      </c>
      <c r="P144" s="128" t="s">
        <v>354</v>
      </c>
      <c r="Q144" s="133" t="s">
        <v>354</v>
      </c>
      <c r="R144" s="171" t="s">
        <v>354</v>
      </c>
      <c r="S144" s="125" t="s">
        <v>19</v>
      </c>
      <c r="T144" s="125">
        <v>48</v>
      </c>
      <c r="U144" s="123" t="s">
        <v>426</v>
      </c>
      <c r="V144" s="124" t="s">
        <v>40</v>
      </c>
      <c r="W144" s="126" t="s">
        <v>503</v>
      </c>
      <c r="X144" s="126" t="s">
        <v>508</v>
      </c>
      <c r="Y144" s="127" t="s">
        <v>513</v>
      </c>
      <c r="Z144" s="125" t="s">
        <v>328</v>
      </c>
      <c r="AA144" s="123">
        <v>437.15</v>
      </c>
      <c r="AB144" s="125" t="e">
        <f>(Y144*AA144)/1000</f>
        <v>#VALUE!</v>
      </c>
      <c r="AC144" s="142" t="s">
        <v>542</v>
      </c>
      <c r="AD144" s="125" t="str">
        <f>S144</f>
        <v>NOEC</v>
      </c>
      <c r="AE144" s="123">
        <f>VLOOKUP(AD144,Tables!C$5:D$22,2,FALSE)</f>
        <v>1</v>
      </c>
      <c r="AF144" s="123" t="e">
        <f>AB144/AE144</f>
        <v>#VALUE!</v>
      </c>
      <c r="AG144" s="124" t="str">
        <f>V144</f>
        <v>Acute</v>
      </c>
      <c r="AH144" s="125">
        <f>VLOOKUP(AG144,Tables!$C$25:$D$26,2,FALSE)</f>
        <v>2</v>
      </c>
      <c r="AI144" s="125" t="e">
        <f>AF144/AH144</f>
        <v>#VALUE!</v>
      </c>
      <c r="AJ144" s="142" t="s">
        <v>542</v>
      </c>
      <c r="AK144" s="64"/>
      <c r="AL144" s="87" t="str">
        <f>G144</f>
        <v>Daphnia pulex</v>
      </c>
      <c r="AM144" s="14" t="str">
        <f>S144</f>
        <v>NOEC</v>
      </c>
      <c r="AN144" s="68" t="str">
        <f>V144</f>
        <v>Acute</v>
      </c>
      <c r="AP144" s="14" t="str">
        <f>VLOOKUP(SUM(AE144,AH144),Tables!J$5:K$11,2,FALSE)</f>
        <v>Do Not Use</v>
      </c>
      <c r="AQ144" s="89" t="str">
        <f>IF(AP144=MIN($AP$144),"YES!!!","Reject")</f>
        <v>Reject</v>
      </c>
      <c r="AR144" s="109" t="s">
        <v>503</v>
      </c>
      <c r="AS144" s="155"/>
      <c r="AT144" s="91"/>
      <c r="AU144" s="14"/>
      <c r="AV144" s="14"/>
      <c r="AW144" s="86"/>
      <c r="BC144" s="142" t="s">
        <v>542</v>
      </c>
      <c r="BD144" s="142" t="s">
        <v>542</v>
      </c>
      <c r="BN144" s="142" t="s">
        <v>542</v>
      </c>
      <c r="BO144" s="156"/>
      <c r="CB144" s="67"/>
      <c r="CG144" s="67"/>
      <c r="CH144" s="67"/>
      <c r="CI144" s="67"/>
      <c r="CJ144" s="67"/>
      <c r="CK144" s="67"/>
      <c r="CL144" s="67"/>
      <c r="CM144" s="67"/>
      <c r="CN144" s="67"/>
    </row>
    <row r="145" spans="1:92" ht="16.5" thickTop="1" thickBot="1">
      <c r="A145" s="64"/>
      <c r="B145" s="65"/>
      <c r="C145" s="66"/>
      <c r="D145" s="79"/>
      <c r="E145" s="138"/>
      <c r="F145" s="64"/>
      <c r="G145" s="106"/>
      <c r="H145" s="66"/>
      <c r="I145" s="66"/>
      <c r="J145" s="66"/>
      <c r="K145" s="66"/>
      <c r="L145" s="66"/>
      <c r="M145" s="66"/>
      <c r="N145" s="66"/>
      <c r="O145" s="66"/>
      <c r="P145" s="64"/>
      <c r="Q145" s="66"/>
      <c r="R145" s="170"/>
      <c r="S145" s="66"/>
      <c r="T145" s="66"/>
      <c r="U145" s="69"/>
      <c r="V145" s="71"/>
      <c r="W145" s="69"/>
      <c r="X145" s="69"/>
      <c r="Y145" s="66"/>
      <c r="Z145" s="66"/>
      <c r="AA145" s="69"/>
      <c r="AB145" s="66"/>
      <c r="AC145" s="66"/>
      <c r="AD145" s="66"/>
      <c r="AE145" s="69"/>
      <c r="AF145" s="69"/>
      <c r="AG145" s="66"/>
      <c r="AH145" s="66"/>
      <c r="AI145" s="66"/>
      <c r="AJ145" s="66"/>
      <c r="AK145" s="64"/>
      <c r="AL145" s="64"/>
      <c r="AM145" s="64"/>
      <c r="AN145" s="20"/>
      <c r="AO145" s="20"/>
      <c r="AP145" s="20"/>
      <c r="AQ145" s="20"/>
      <c r="AR145" s="94"/>
      <c r="AS145" s="103"/>
      <c r="AT145" s="165"/>
      <c r="AU145" s="20"/>
      <c r="AV145" s="20"/>
      <c r="AW145" s="20"/>
      <c r="AX145" s="20"/>
      <c r="AY145" s="69"/>
      <c r="AZ145" s="69"/>
      <c r="BA145" s="69"/>
      <c r="BB145" s="69"/>
      <c r="BC145" s="66"/>
      <c r="BD145" s="66"/>
      <c r="BF145" s="20"/>
      <c r="BG145" s="69"/>
      <c r="BH145" s="69"/>
      <c r="BI145" s="69"/>
      <c r="BJ145" s="69"/>
      <c r="BK145" s="69"/>
      <c r="BL145" s="69"/>
      <c r="BM145" s="94"/>
      <c r="BN145" s="154"/>
      <c r="BO145" s="155"/>
      <c r="BP145" s="21"/>
      <c r="CB145" s="67"/>
      <c r="CG145" s="67"/>
      <c r="CH145" s="67"/>
      <c r="CI145" s="67"/>
      <c r="CJ145" s="67"/>
      <c r="CK145" s="67"/>
      <c r="CL145" s="67"/>
      <c r="CM145" s="67"/>
      <c r="CN145" s="67"/>
    </row>
    <row r="146" spans="1:92" ht="16.5" thickTop="1" thickBot="1">
      <c r="A146" s="59"/>
      <c r="B146" s="43" t="s">
        <v>90</v>
      </c>
      <c r="C146" s="83">
        <v>1066</v>
      </c>
      <c r="D146" s="93" t="s">
        <v>202</v>
      </c>
      <c r="E146" s="137" t="s">
        <v>522</v>
      </c>
      <c r="F146" s="16" t="s">
        <v>219</v>
      </c>
      <c r="G146" s="105" t="s">
        <v>203</v>
      </c>
      <c r="H146" s="14" t="s">
        <v>75</v>
      </c>
      <c r="I146" s="14" t="s">
        <v>95</v>
      </c>
      <c r="J146" s="14" t="s">
        <v>114</v>
      </c>
      <c r="K146" s="14" t="s">
        <v>327</v>
      </c>
      <c r="L146" s="14" t="s">
        <v>500</v>
      </c>
      <c r="M146" s="142" t="s">
        <v>542</v>
      </c>
      <c r="N146" s="142" t="s">
        <v>542</v>
      </c>
      <c r="O146" s="14" t="s">
        <v>109</v>
      </c>
      <c r="P146" s="23" t="s">
        <v>354</v>
      </c>
      <c r="Q146" s="70" t="s">
        <v>354</v>
      </c>
      <c r="R146" s="169" t="s">
        <v>354</v>
      </c>
      <c r="S146" s="14" t="s">
        <v>18</v>
      </c>
      <c r="T146" s="14">
        <v>48</v>
      </c>
      <c r="U146" s="67" t="s">
        <v>426</v>
      </c>
      <c r="V146" s="24" t="s">
        <v>40</v>
      </c>
      <c r="W146" s="109" t="s">
        <v>503</v>
      </c>
      <c r="X146" s="109" t="s">
        <v>508</v>
      </c>
      <c r="Y146" s="14">
        <v>7.9</v>
      </c>
      <c r="Z146" s="14" t="s">
        <v>328</v>
      </c>
      <c r="AA146" s="67">
        <v>437.15</v>
      </c>
      <c r="AB146" s="14">
        <f>(Y146*AA146)/1000</f>
        <v>3.4534850000000001</v>
      </c>
      <c r="AC146" s="142" t="s">
        <v>542</v>
      </c>
      <c r="AD146" s="14" t="str">
        <f>S146</f>
        <v>LC50</v>
      </c>
      <c r="AE146" s="67">
        <f>VLOOKUP(AD146,Tables!C$5:D$22,2,FALSE)</f>
        <v>5</v>
      </c>
      <c r="AF146" s="67">
        <f>AB146/AE146</f>
        <v>0.69069700000000001</v>
      </c>
      <c r="AG146" s="24" t="str">
        <f>V146</f>
        <v>Acute</v>
      </c>
      <c r="AH146" s="14">
        <f>VLOOKUP(AG146,Tables!$C$25:$D$26,2,FALSE)</f>
        <v>2</v>
      </c>
      <c r="AI146" s="14">
        <f>AF146/AH146</f>
        <v>0.3453485</v>
      </c>
      <c r="AJ146" s="142" t="s">
        <v>542</v>
      </c>
      <c r="AK146" s="64"/>
      <c r="AL146" s="87" t="str">
        <f>G146</f>
        <v>Diaptomus castor</v>
      </c>
      <c r="AM146" s="14" t="str">
        <f>S146</f>
        <v>LC50</v>
      </c>
      <c r="AN146" s="68" t="str">
        <f>V146</f>
        <v>Acute</v>
      </c>
      <c r="AP146" s="14">
        <f>VLOOKUP(SUM(AE146,AH146),Tables!J$5:K$11,2,FALSE)</f>
        <v>4</v>
      </c>
      <c r="AQ146" s="89" t="str">
        <f>IF(AP146=MIN($AP$146),"YES!!!","Reject")</f>
        <v>YES!!!</v>
      </c>
      <c r="AR146" s="109" t="s">
        <v>503</v>
      </c>
      <c r="AS146" s="155"/>
      <c r="AT146" s="91" t="str">
        <f>R146</f>
        <v xml:space="preserve">Mortality </v>
      </c>
      <c r="AU146" s="14" t="s">
        <v>481</v>
      </c>
      <c r="AV146" s="14" t="str">
        <f>CONCATENATE(T146," ",U146)</f>
        <v>48 Hour</v>
      </c>
      <c r="AW146" s="86" t="s">
        <v>482</v>
      </c>
      <c r="AY146" s="67">
        <f>AI146</f>
        <v>0.3453485</v>
      </c>
      <c r="AZ146" s="67">
        <f>GEOMEAN(AY146)</f>
        <v>0.3453485</v>
      </c>
      <c r="BA146" s="67">
        <f>MIN(AZ146)</f>
        <v>0.3453485</v>
      </c>
      <c r="BB146" s="67">
        <f>MIN(BA146)</f>
        <v>0.3453485</v>
      </c>
      <c r="BC146" s="142" t="s">
        <v>542</v>
      </c>
      <c r="BD146" s="142" t="s">
        <v>542</v>
      </c>
      <c r="BF146" s="18" t="str">
        <f>F146</f>
        <v>Dechlorinated tap water</v>
      </c>
      <c r="BG146" s="67" t="str">
        <f>J146</f>
        <v>Microinvertebrate</v>
      </c>
      <c r="BH146" s="67" t="str">
        <f>AL146</f>
        <v>Diaptomus castor</v>
      </c>
      <c r="BI146" s="67" t="str">
        <f>H146</f>
        <v>Arthropoda</v>
      </c>
      <c r="BJ146" s="67" t="str">
        <f>I146</f>
        <v>Branchiopoda</v>
      </c>
      <c r="BK146" s="67" t="str">
        <f>L146</f>
        <v>Crustacean</v>
      </c>
      <c r="BL146" s="67">
        <f>AP146</f>
        <v>4</v>
      </c>
      <c r="BM146" s="67">
        <f>BB146</f>
        <v>0.3453485</v>
      </c>
      <c r="BN146" s="142" t="s">
        <v>542</v>
      </c>
      <c r="BO146" s="156"/>
      <c r="CB146" s="103"/>
      <c r="CG146" s="67"/>
      <c r="CH146" s="67"/>
      <c r="CI146" s="67"/>
      <c r="CJ146" s="67"/>
      <c r="CK146" s="67"/>
      <c r="CL146" s="67"/>
      <c r="CM146" s="67"/>
      <c r="CN146" s="67"/>
    </row>
    <row r="147" spans="1:92" ht="16.5" thickTop="1" thickBot="1">
      <c r="A147" s="64"/>
      <c r="B147" s="65"/>
      <c r="C147" s="66"/>
      <c r="D147" s="79"/>
      <c r="E147" s="138"/>
      <c r="F147" s="64"/>
      <c r="G147" s="106"/>
      <c r="H147" s="66"/>
      <c r="I147" s="66"/>
      <c r="J147" s="66"/>
      <c r="K147" s="66"/>
      <c r="L147" s="66"/>
      <c r="M147" s="66"/>
      <c r="N147" s="66"/>
      <c r="O147" s="66"/>
      <c r="P147" s="64"/>
      <c r="Q147" s="66"/>
      <c r="R147" s="170"/>
      <c r="S147" s="66"/>
      <c r="T147" s="66"/>
      <c r="U147" s="69"/>
      <c r="V147" s="71"/>
      <c r="W147" s="69"/>
      <c r="X147" s="69"/>
      <c r="Y147" s="66"/>
      <c r="Z147" s="66"/>
      <c r="AA147" s="69"/>
      <c r="AB147" s="66"/>
      <c r="AC147" s="66"/>
      <c r="AD147" s="66"/>
      <c r="AE147" s="69"/>
      <c r="AF147" s="69"/>
      <c r="AG147" s="66"/>
      <c r="AH147" s="66"/>
      <c r="AI147" s="66"/>
      <c r="AJ147" s="66"/>
      <c r="AK147" s="64"/>
      <c r="AL147" s="64"/>
      <c r="AM147" s="64"/>
      <c r="AN147" s="20"/>
      <c r="AO147" s="20"/>
      <c r="AP147" s="20"/>
      <c r="AQ147" s="20"/>
      <c r="AR147" s="94"/>
      <c r="AS147" s="103"/>
      <c r="AT147" s="165"/>
      <c r="AU147" s="20"/>
      <c r="AV147" s="20"/>
      <c r="AW147" s="20"/>
      <c r="AX147" s="20"/>
      <c r="AY147" s="69"/>
      <c r="AZ147" s="69"/>
      <c r="BA147" s="69"/>
      <c r="BB147" s="69"/>
      <c r="BC147" s="66"/>
      <c r="BD147" s="66"/>
      <c r="BF147" s="20"/>
      <c r="BG147" s="69"/>
      <c r="BH147" s="69"/>
      <c r="BI147" s="69"/>
      <c r="BJ147" s="69"/>
      <c r="BK147" s="69"/>
      <c r="BL147" s="69"/>
      <c r="BM147" s="94"/>
      <c r="BN147" s="154"/>
      <c r="BO147" s="155"/>
      <c r="BP147" s="21"/>
      <c r="CB147" s="67"/>
      <c r="CF147" s="21"/>
      <c r="CG147" s="103"/>
      <c r="CH147" s="67"/>
      <c r="CI147" s="67"/>
      <c r="CJ147" s="67"/>
      <c r="CK147" s="67"/>
      <c r="CL147" s="67"/>
      <c r="CM147" s="67"/>
      <c r="CN147" s="67"/>
    </row>
    <row r="148" spans="1:92" ht="16.5" thickTop="1" thickBot="1">
      <c r="A148" s="59"/>
      <c r="B148" s="59" t="s">
        <v>441</v>
      </c>
      <c r="C148" s="83">
        <v>1093</v>
      </c>
      <c r="D148" s="93" t="s">
        <v>346</v>
      </c>
      <c r="E148" s="137" t="s">
        <v>576</v>
      </c>
      <c r="F148" s="16" t="s">
        <v>348</v>
      </c>
      <c r="G148" s="105" t="s">
        <v>347</v>
      </c>
      <c r="H148" s="14" t="s">
        <v>72</v>
      </c>
      <c r="I148" s="14" t="s">
        <v>112</v>
      </c>
      <c r="J148" s="14" t="s">
        <v>15</v>
      </c>
      <c r="K148" s="14" t="s">
        <v>16</v>
      </c>
      <c r="L148" s="14" t="s">
        <v>504</v>
      </c>
      <c r="M148" s="142" t="s">
        <v>542</v>
      </c>
      <c r="N148" s="142" t="s">
        <v>542</v>
      </c>
      <c r="O148" s="14" t="s">
        <v>365</v>
      </c>
      <c r="P148" s="90" t="s">
        <v>395</v>
      </c>
      <c r="Q148" s="78" t="s">
        <v>439</v>
      </c>
      <c r="R148" s="172" t="s">
        <v>451</v>
      </c>
      <c r="S148" s="14" t="s">
        <v>13</v>
      </c>
      <c r="T148" s="14">
        <v>96</v>
      </c>
      <c r="U148" s="67" t="s">
        <v>426</v>
      </c>
      <c r="V148" s="24" t="s">
        <v>14</v>
      </c>
      <c r="W148" s="109" t="s">
        <v>503</v>
      </c>
      <c r="X148" s="109" t="s">
        <v>508</v>
      </c>
      <c r="Y148" s="14">
        <v>631.20000000000005</v>
      </c>
      <c r="Z148" s="14" t="s">
        <v>53</v>
      </c>
      <c r="AA148" s="67">
        <f>VLOOKUP(Z148,Tables!$M$5:$O$9,3,FALSE)</f>
        <v>1</v>
      </c>
      <c r="AB148" s="14">
        <f>Y148*AA148</f>
        <v>631.20000000000005</v>
      </c>
      <c r="AC148" s="142" t="s">
        <v>542</v>
      </c>
      <c r="AD148" s="14" t="str">
        <f t="shared" ref="AD148:AD158" si="82">S148</f>
        <v>EC50</v>
      </c>
      <c r="AE148" s="67">
        <f>VLOOKUP(AD148,Tables!C$5:D$22,2,FALSE)</f>
        <v>5</v>
      </c>
      <c r="AF148" s="67">
        <f>AB148/AE148</f>
        <v>126.24000000000001</v>
      </c>
      <c r="AG148" s="24" t="str">
        <f t="shared" ref="AG148:AG158" si="83">V148</f>
        <v>Chronic</v>
      </c>
      <c r="AH148" s="14">
        <f>VLOOKUP(AG148,Tables!$C$25:$D$26,2,FALSE)</f>
        <v>1</v>
      </c>
      <c r="AI148" s="14">
        <f>AF148/AH148</f>
        <v>126.24000000000001</v>
      </c>
      <c r="AJ148" s="142" t="s">
        <v>542</v>
      </c>
      <c r="AK148" s="64"/>
      <c r="AL148" s="87" t="str">
        <f t="shared" ref="AL148:AL158" si="84">G148</f>
        <v>Dunaliella tertiolecta</v>
      </c>
      <c r="AM148" s="14" t="str">
        <f t="shared" ref="AM148:AM158" si="85">S148</f>
        <v>EC50</v>
      </c>
      <c r="AN148" s="68" t="str">
        <f t="shared" ref="AN148:AN158" si="86">V148</f>
        <v>Chronic</v>
      </c>
      <c r="AP148" s="14">
        <f>VLOOKUP(SUM(AE148,AH148),Tables!J$5:K$11,2,FALSE)</f>
        <v>2</v>
      </c>
      <c r="AQ148" s="89" t="str">
        <f>IF(AP148=MIN($AP$148:$AP$158),"YES!!!","Reject")</f>
        <v>Reject</v>
      </c>
      <c r="AR148" s="109" t="s">
        <v>503</v>
      </c>
      <c r="AS148" s="155"/>
      <c r="BC148" s="142" t="s">
        <v>542</v>
      </c>
      <c r="BD148" s="142" t="s">
        <v>542</v>
      </c>
      <c r="BN148" s="142" t="s">
        <v>542</v>
      </c>
      <c r="BO148" s="155"/>
      <c r="CB148" s="67"/>
      <c r="CD148" s="101"/>
      <c r="CG148" s="67"/>
      <c r="CH148" s="103"/>
      <c r="CI148" s="103"/>
      <c r="CJ148" s="103"/>
      <c r="CK148" s="103"/>
      <c r="CL148" s="103"/>
      <c r="CM148" s="103"/>
      <c r="CN148" s="103"/>
    </row>
    <row r="149" spans="1:92" ht="16.5" thickTop="1" thickBot="1">
      <c r="A149" s="59"/>
      <c r="B149" s="59" t="s">
        <v>441</v>
      </c>
      <c r="C149" s="83">
        <v>1093</v>
      </c>
      <c r="D149" s="93" t="s">
        <v>349</v>
      </c>
      <c r="E149" s="137" t="s">
        <v>576</v>
      </c>
      <c r="F149" s="16" t="s">
        <v>348</v>
      </c>
      <c r="G149" s="105" t="s">
        <v>347</v>
      </c>
      <c r="H149" s="14" t="s">
        <v>72</v>
      </c>
      <c r="I149" s="14" t="s">
        <v>112</v>
      </c>
      <c r="J149" s="14" t="s">
        <v>15</v>
      </c>
      <c r="K149" s="14" t="s">
        <v>16</v>
      </c>
      <c r="L149" s="14" t="s">
        <v>504</v>
      </c>
      <c r="M149" s="142" t="s">
        <v>542</v>
      </c>
      <c r="N149" s="142" t="s">
        <v>542</v>
      </c>
      <c r="O149" s="14" t="s">
        <v>365</v>
      </c>
      <c r="P149" s="90" t="s">
        <v>395</v>
      </c>
      <c r="Q149" s="78" t="s">
        <v>439</v>
      </c>
      <c r="R149" s="172" t="s">
        <v>451</v>
      </c>
      <c r="S149" s="14" t="s">
        <v>19</v>
      </c>
      <c r="T149" s="14">
        <v>96</v>
      </c>
      <c r="U149" s="67" t="s">
        <v>426</v>
      </c>
      <c r="V149" s="24" t="s">
        <v>14</v>
      </c>
      <c r="W149" s="109" t="s">
        <v>503</v>
      </c>
      <c r="X149" s="109" t="s">
        <v>508</v>
      </c>
      <c r="Y149" s="14">
        <v>250</v>
      </c>
      <c r="Z149" s="14" t="s">
        <v>53</v>
      </c>
      <c r="AA149" s="67">
        <f>VLOOKUP(Z149,Tables!$M$5:$O$9,3,FALSE)</f>
        <v>1</v>
      </c>
      <c r="AB149" s="14">
        <f>Y149*AA149</f>
        <v>250</v>
      </c>
      <c r="AC149" s="142" t="s">
        <v>542</v>
      </c>
      <c r="AD149" s="14" t="str">
        <f t="shared" si="82"/>
        <v>NOEC</v>
      </c>
      <c r="AE149" s="67">
        <f>VLOOKUP(AD149,Tables!C$5:D$22,2,FALSE)</f>
        <v>1</v>
      </c>
      <c r="AF149" s="67">
        <f>AB149/AE149</f>
        <v>250</v>
      </c>
      <c r="AG149" s="24" t="str">
        <f t="shared" si="83"/>
        <v>Chronic</v>
      </c>
      <c r="AH149" s="14">
        <f>VLOOKUP(AG149,Tables!$C$25:$D$26,2,FALSE)</f>
        <v>1</v>
      </c>
      <c r="AI149" s="14">
        <f>AF149/AH149</f>
        <v>250</v>
      </c>
      <c r="AJ149" s="142" t="s">
        <v>542</v>
      </c>
      <c r="AK149" s="64"/>
      <c r="AL149" s="87" t="str">
        <f t="shared" si="84"/>
        <v>Dunaliella tertiolecta</v>
      </c>
      <c r="AM149" s="14" t="str">
        <f t="shared" si="85"/>
        <v>NOEC</v>
      </c>
      <c r="AN149" s="68" t="str">
        <f t="shared" si="86"/>
        <v>Chronic</v>
      </c>
      <c r="AP149" s="14">
        <f>VLOOKUP(SUM(AE149,AH149),Tables!J$5:K$11,2,FALSE)</f>
        <v>1</v>
      </c>
      <c r="AQ149" s="89" t="str">
        <f t="shared" ref="AQ149:AQ158" si="87">IF(AP149=MIN($AP$148:$AP$158),"YES!!!","Reject")</f>
        <v>YES!!!</v>
      </c>
      <c r="AR149" s="109" t="s">
        <v>503</v>
      </c>
      <c r="AS149" s="155"/>
      <c r="AT149" s="91" t="str">
        <f>R149</f>
        <v>Cellular biovolume (dimension of cells &amp; no. of cells)</v>
      </c>
      <c r="AU149" s="14" t="s">
        <v>481</v>
      </c>
      <c r="AV149" s="14" t="str">
        <f>CONCATENATE(T149," ",U149)</f>
        <v>96 Hour</v>
      </c>
      <c r="AW149" s="86" t="s">
        <v>482</v>
      </c>
      <c r="AY149" s="67">
        <f>AI149</f>
        <v>250</v>
      </c>
      <c r="AZ149" s="67">
        <f>GEOMEAN(AY149)</f>
        <v>250</v>
      </c>
      <c r="BA149" s="67">
        <f>MIN(AZ149)</f>
        <v>250</v>
      </c>
      <c r="BB149" s="67">
        <f>MIN(BA149)</f>
        <v>250</v>
      </c>
      <c r="BC149" s="142" t="s">
        <v>542</v>
      </c>
      <c r="BD149" s="142" t="s">
        <v>542</v>
      </c>
      <c r="BF149" s="18" t="str">
        <f>F149</f>
        <v>F/2 marine media</v>
      </c>
      <c r="BG149" s="67" t="str">
        <f>J149</f>
        <v>Microalgae</v>
      </c>
      <c r="BH149" s="67" t="str">
        <f>AL149</f>
        <v>Dunaliella tertiolecta</v>
      </c>
      <c r="BI149" s="67" t="str">
        <f>H149</f>
        <v>Chlorophyta</v>
      </c>
      <c r="BJ149" s="67" t="str">
        <f>I149</f>
        <v>Chlorophyceae</v>
      </c>
      <c r="BK149" s="67" t="str">
        <f>L149</f>
        <v>NCoI</v>
      </c>
      <c r="BL149" s="67">
        <f>AP149</f>
        <v>1</v>
      </c>
      <c r="BM149" s="67">
        <f>BB149</f>
        <v>250</v>
      </c>
      <c r="BN149" s="142" t="s">
        <v>542</v>
      </c>
      <c r="BO149" s="155"/>
      <c r="CB149" s="67"/>
      <c r="CD149" s="101"/>
      <c r="CG149" s="67"/>
      <c r="CH149" s="67"/>
      <c r="CI149" s="67"/>
      <c r="CJ149" s="67"/>
      <c r="CK149" s="67"/>
      <c r="CL149" s="67"/>
      <c r="CM149" s="67"/>
      <c r="CN149" s="67"/>
    </row>
    <row r="150" spans="1:92" ht="16.5" thickTop="1" thickBot="1">
      <c r="A150" s="59"/>
      <c r="B150" s="59" t="s">
        <v>441</v>
      </c>
      <c r="C150" s="83">
        <v>1093</v>
      </c>
      <c r="D150" s="93" t="s">
        <v>350</v>
      </c>
      <c r="E150" s="137" t="s">
        <v>576</v>
      </c>
      <c r="F150" s="16" t="s">
        <v>348</v>
      </c>
      <c r="G150" s="105" t="s">
        <v>347</v>
      </c>
      <c r="H150" s="14" t="s">
        <v>72</v>
      </c>
      <c r="I150" s="14" t="s">
        <v>112</v>
      </c>
      <c r="J150" s="14" t="s">
        <v>15</v>
      </c>
      <c r="K150" s="14" t="s">
        <v>16</v>
      </c>
      <c r="L150" s="14" t="s">
        <v>504</v>
      </c>
      <c r="M150" s="142" t="s">
        <v>542</v>
      </c>
      <c r="N150" s="142" t="s">
        <v>542</v>
      </c>
      <c r="O150" s="14" t="s">
        <v>365</v>
      </c>
      <c r="P150" s="90" t="s">
        <v>395</v>
      </c>
      <c r="Q150" s="78" t="s">
        <v>439</v>
      </c>
      <c r="R150" s="172" t="s">
        <v>451</v>
      </c>
      <c r="S150" s="14" t="s">
        <v>20</v>
      </c>
      <c r="T150" s="14">
        <v>96</v>
      </c>
      <c r="U150" s="67" t="s">
        <v>426</v>
      </c>
      <c r="V150" s="14" t="s">
        <v>14</v>
      </c>
      <c r="W150" s="109" t="s">
        <v>503</v>
      </c>
      <c r="X150" s="109" t="s">
        <v>508</v>
      </c>
      <c r="Y150" s="14">
        <v>500</v>
      </c>
      <c r="Z150" s="14" t="s">
        <v>53</v>
      </c>
      <c r="AA150" s="67">
        <f>VLOOKUP(Z150,Tables!$M$5:$O$9,3,FALSE)</f>
        <v>1</v>
      </c>
      <c r="AB150" s="14">
        <f>Y150*AA150</f>
        <v>500</v>
      </c>
      <c r="AC150" s="142" t="s">
        <v>542</v>
      </c>
      <c r="AD150" s="14" t="str">
        <f t="shared" si="82"/>
        <v>LOEC</v>
      </c>
      <c r="AE150" s="67">
        <f>VLOOKUP(AD150,Tables!C$5:D$22,2,FALSE)</f>
        <v>2.5</v>
      </c>
      <c r="AF150" s="67">
        <f>AB150/AE150</f>
        <v>200</v>
      </c>
      <c r="AG150" s="24" t="str">
        <f t="shared" si="83"/>
        <v>Chronic</v>
      </c>
      <c r="AH150" s="14">
        <f>VLOOKUP(AG150,Tables!$C$25:$D$26,2,FALSE)</f>
        <v>1</v>
      </c>
      <c r="AI150" s="14">
        <f>AF150/AH150</f>
        <v>200</v>
      </c>
      <c r="AJ150" s="142" t="s">
        <v>542</v>
      </c>
      <c r="AK150" s="64"/>
      <c r="AL150" s="87" t="str">
        <f t="shared" si="84"/>
        <v>Dunaliella tertiolecta</v>
      </c>
      <c r="AM150" s="14" t="str">
        <f t="shared" si="85"/>
        <v>LOEC</v>
      </c>
      <c r="AN150" s="68" t="str">
        <f t="shared" si="86"/>
        <v>Chronic</v>
      </c>
      <c r="AP150" s="14">
        <f>VLOOKUP(SUM(AE150,AH150),Tables!J$5:K$11,2,FALSE)</f>
        <v>2</v>
      </c>
      <c r="AQ150" s="89" t="str">
        <f t="shared" si="87"/>
        <v>Reject</v>
      </c>
      <c r="AR150" s="109" t="s">
        <v>503</v>
      </c>
      <c r="AS150" s="155"/>
      <c r="BC150" s="142" t="s">
        <v>542</v>
      </c>
      <c r="BD150" s="142" t="s">
        <v>542</v>
      </c>
      <c r="BN150" s="142" t="s">
        <v>542</v>
      </c>
      <c r="BO150" s="155"/>
      <c r="BP150" s="21"/>
      <c r="BZ150" s="101"/>
      <c r="CA150" s="101"/>
      <c r="CB150" s="114"/>
      <c r="CD150" s="101"/>
      <c r="CG150" s="67"/>
      <c r="CH150" s="67"/>
      <c r="CI150" s="67"/>
      <c r="CJ150" s="67"/>
      <c r="CK150" s="67"/>
      <c r="CL150" s="67"/>
      <c r="CM150" s="67"/>
      <c r="CN150" s="67"/>
    </row>
    <row r="151" spans="1:92" ht="16.5" thickTop="1" thickBot="1">
      <c r="A151" s="144" t="s">
        <v>547</v>
      </c>
      <c r="B151" s="59" t="s">
        <v>441</v>
      </c>
      <c r="C151" s="83">
        <v>1093</v>
      </c>
      <c r="D151" s="93" t="s">
        <v>396</v>
      </c>
      <c r="E151" s="137" t="s">
        <v>576</v>
      </c>
      <c r="F151" s="16" t="s">
        <v>348</v>
      </c>
      <c r="G151" s="105" t="s">
        <v>347</v>
      </c>
      <c r="H151" s="14" t="s">
        <v>72</v>
      </c>
      <c r="I151" s="14" t="s">
        <v>112</v>
      </c>
      <c r="J151" s="14" t="s">
        <v>15</v>
      </c>
      <c r="K151" s="14" t="s">
        <v>16</v>
      </c>
      <c r="L151" s="14" t="s">
        <v>504</v>
      </c>
      <c r="M151" s="142" t="s">
        <v>542</v>
      </c>
      <c r="N151" s="142" t="s">
        <v>542</v>
      </c>
      <c r="O151" s="14" t="s">
        <v>365</v>
      </c>
      <c r="P151" s="146" t="s">
        <v>397</v>
      </c>
      <c r="Q151" s="129" t="s">
        <v>439</v>
      </c>
      <c r="R151" s="173" t="s">
        <v>449</v>
      </c>
      <c r="S151" s="125" t="s">
        <v>19</v>
      </c>
      <c r="T151" s="125">
        <v>96</v>
      </c>
      <c r="U151" s="123" t="s">
        <v>426</v>
      </c>
      <c r="V151" s="125" t="s">
        <v>14</v>
      </c>
      <c r="W151" s="126" t="s">
        <v>503</v>
      </c>
      <c r="X151" s="126" t="s">
        <v>508</v>
      </c>
      <c r="Y151" s="125">
        <v>1000</v>
      </c>
      <c r="Z151" s="125" t="s">
        <v>53</v>
      </c>
      <c r="AA151" s="123">
        <f>VLOOKUP(Z151,Tables!$M$5:$O$9,3,FALSE)</f>
        <v>1</v>
      </c>
      <c r="AB151" s="125">
        <f>Y151*AA151</f>
        <v>1000</v>
      </c>
      <c r="AC151" s="142" t="s">
        <v>542</v>
      </c>
      <c r="AD151" s="125" t="str">
        <f t="shared" si="82"/>
        <v>NOEC</v>
      </c>
      <c r="AE151" s="123">
        <f>VLOOKUP(AD151,Tables!C$5:D$22,2,FALSE)</f>
        <v>1</v>
      </c>
      <c r="AF151" s="123">
        <f>AB151/AE151</f>
        <v>1000</v>
      </c>
      <c r="AG151" s="124" t="str">
        <f t="shared" si="83"/>
        <v>Chronic</v>
      </c>
      <c r="AH151" s="125">
        <f>VLOOKUP(AG151,Tables!$C$25:$D$26,2,FALSE)</f>
        <v>1</v>
      </c>
      <c r="AI151" s="125">
        <f>AF151/AH151</f>
        <v>1000</v>
      </c>
      <c r="AJ151" s="142" t="s">
        <v>542</v>
      </c>
      <c r="AK151" s="64"/>
      <c r="AL151" s="131" t="str">
        <f t="shared" si="84"/>
        <v>Dunaliella tertiolecta</v>
      </c>
      <c r="AM151" s="125" t="str">
        <f t="shared" si="85"/>
        <v>NOEC</v>
      </c>
      <c r="AN151" s="132" t="str">
        <f t="shared" si="86"/>
        <v>Chronic</v>
      </c>
      <c r="AO151" s="122"/>
      <c r="AP151" s="125">
        <f>VLOOKUP(SUM(AE151,AH151),Tables!J$5:K$11,2,FALSE)</f>
        <v>1</v>
      </c>
      <c r="AQ151" s="89" t="str">
        <f t="shared" si="87"/>
        <v>YES!!!</v>
      </c>
      <c r="AR151" s="109" t="s">
        <v>503</v>
      </c>
      <c r="AS151" s="155"/>
      <c r="AT151" s="91"/>
      <c r="AU151" s="14"/>
      <c r="AV151" s="14"/>
      <c r="AW151" s="80"/>
      <c r="BC151" s="142" t="s">
        <v>542</v>
      </c>
      <c r="BD151" s="142" t="s">
        <v>542</v>
      </c>
      <c r="BN151" s="142" t="s">
        <v>542</v>
      </c>
      <c r="BO151" s="155"/>
      <c r="BZ151" s="101"/>
      <c r="CA151" s="101"/>
      <c r="CB151" s="114"/>
      <c r="CF151" s="21"/>
      <c r="CG151" s="103"/>
      <c r="CH151" s="67"/>
      <c r="CI151" s="67"/>
      <c r="CJ151" s="67"/>
      <c r="CK151" s="67"/>
      <c r="CL151" s="67"/>
      <c r="CM151" s="67"/>
      <c r="CN151" s="67"/>
    </row>
    <row r="152" spans="1:92" ht="16.5" thickTop="1" thickBot="1">
      <c r="A152" s="144" t="s">
        <v>547</v>
      </c>
      <c r="B152" s="59" t="s">
        <v>441</v>
      </c>
      <c r="C152" s="83">
        <v>1093</v>
      </c>
      <c r="D152" s="93" t="s">
        <v>396</v>
      </c>
      <c r="E152" s="137" t="s">
        <v>576</v>
      </c>
      <c r="F152" s="16" t="s">
        <v>348</v>
      </c>
      <c r="G152" s="105" t="s">
        <v>347</v>
      </c>
      <c r="H152" s="14" t="s">
        <v>72</v>
      </c>
      <c r="I152" s="14" t="s">
        <v>112</v>
      </c>
      <c r="J152" s="14" t="s">
        <v>15</v>
      </c>
      <c r="K152" s="14" t="s">
        <v>16</v>
      </c>
      <c r="L152" s="14" t="s">
        <v>504</v>
      </c>
      <c r="M152" s="142" t="s">
        <v>542</v>
      </c>
      <c r="N152" s="142" t="s">
        <v>542</v>
      </c>
      <c r="O152" s="14" t="s">
        <v>365</v>
      </c>
      <c r="P152" s="146" t="s">
        <v>398</v>
      </c>
      <c r="Q152" s="129" t="s">
        <v>439</v>
      </c>
      <c r="R152" s="173" t="s">
        <v>450</v>
      </c>
      <c r="S152" s="125" t="s">
        <v>19</v>
      </c>
      <c r="T152" s="125">
        <v>96</v>
      </c>
      <c r="U152" s="123" t="s">
        <v>426</v>
      </c>
      <c r="V152" s="125" t="s">
        <v>14</v>
      </c>
      <c r="W152" s="126" t="s">
        <v>503</v>
      </c>
      <c r="X152" s="126" t="s">
        <v>508</v>
      </c>
      <c r="Y152" s="125">
        <v>1000</v>
      </c>
      <c r="Z152" s="125" t="s">
        <v>53</v>
      </c>
      <c r="AA152" s="123">
        <f>VLOOKUP(Z152,Tables!$M$5:$O$9,3,FALSE)</f>
        <v>1</v>
      </c>
      <c r="AB152" s="125">
        <f>Y152*AA152</f>
        <v>1000</v>
      </c>
      <c r="AC152" s="142" t="s">
        <v>542</v>
      </c>
      <c r="AD152" s="125" t="str">
        <f t="shared" si="82"/>
        <v>NOEC</v>
      </c>
      <c r="AE152" s="123">
        <f>VLOOKUP(AD152,Tables!C$5:D$22,2,FALSE)</f>
        <v>1</v>
      </c>
      <c r="AF152" s="123">
        <f>AB152/AE152</f>
        <v>1000</v>
      </c>
      <c r="AG152" s="124" t="str">
        <f t="shared" si="83"/>
        <v>Chronic</v>
      </c>
      <c r="AH152" s="125">
        <f>VLOOKUP(AG152,Tables!$C$25:$D$26,2,FALSE)</f>
        <v>1</v>
      </c>
      <c r="AI152" s="125">
        <f>AF152/AH152</f>
        <v>1000</v>
      </c>
      <c r="AJ152" s="142" t="s">
        <v>542</v>
      </c>
      <c r="AK152" s="64"/>
      <c r="AL152" s="131" t="str">
        <f t="shared" si="84"/>
        <v>Dunaliella tertiolecta</v>
      </c>
      <c r="AM152" s="125" t="str">
        <f t="shared" si="85"/>
        <v>NOEC</v>
      </c>
      <c r="AN152" s="132" t="str">
        <f t="shared" si="86"/>
        <v>Chronic</v>
      </c>
      <c r="AO152" s="122"/>
      <c r="AP152" s="125">
        <f>VLOOKUP(SUM(AE152,AH152),Tables!J$5:K$11,2,FALSE)</f>
        <v>1</v>
      </c>
      <c r="AQ152" s="89" t="str">
        <f t="shared" si="87"/>
        <v>YES!!!</v>
      </c>
      <c r="AR152" s="109" t="s">
        <v>503</v>
      </c>
      <c r="AS152" s="155"/>
      <c r="AT152" s="91"/>
      <c r="AU152" s="14"/>
      <c r="AV152" s="14"/>
      <c r="AW152" s="80"/>
      <c r="BC152" s="142" t="s">
        <v>542</v>
      </c>
      <c r="BD152" s="142" t="s">
        <v>542</v>
      </c>
      <c r="BN152" s="142" t="s">
        <v>542</v>
      </c>
      <c r="BO152" s="155"/>
      <c r="BQ152" s="101"/>
      <c r="BR152" s="101"/>
      <c r="BV152" s="101"/>
      <c r="BW152" s="101"/>
      <c r="BX152" s="114"/>
      <c r="BY152" s="101"/>
      <c r="BZ152" s="101"/>
      <c r="CA152" s="101"/>
      <c r="CB152" s="114"/>
      <c r="CG152" s="67"/>
      <c r="CH152" s="103"/>
      <c r="CI152" s="103"/>
      <c r="CJ152" s="103"/>
      <c r="CK152" s="103"/>
      <c r="CL152" s="103"/>
      <c r="CM152" s="103"/>
      <c r="CN152" s="103"/>
    </row>
    <row r="153" spans="1:92" ht="16.5" thickTop="1" thickBot="1">
      <c r="A153" s="144" t="s">
        <v>547</v>
      </c>
      <c r="B153" s="59" t="s">
        <v>442</v>
      </c>
      <c r="C153" s="83">
        <v>1093</v>
      </c>
      <c r="D153" s="93" t="s">
        <v>350</v>
      </c>
      <c r="E153" s="137" t="s">
        <v>576</v>
      </c>
      <c r="F153" s="16" t="s">
        <v>348</v>
      </c>
      <c r="G153" s="105" t="s">
        <v>347</v>
      </c>
      <c r="H153" s="14" t="s">
        <v>72</v>
      </c>
      <c r="I153" s="14" t="s">
        <v>112</v>
      </c>
      <c r="J153" s="14" t="s">
        <v>15</v>
      </c>
      <c r="K153" s="14" t="s">
        <v>16</v>
      </c>
      <c r="L153" s="14" t="s">
        <v>504</v>
      </c>
      <c r="M153" s="142" t="s">
        <v>542</v>
      </c>
      <c r="N153" s="142" t="s">
        <v>542</v>
      </c>
      <c r="O153" s="14" t="s">
        <v>365</v>
      </c>
      <c r="P153" s="146" t="s">
        <v>446</v>
      </c>
      <c r="Q153" s="129" t="s">
        <v>439</v>
      </c>
      <c r="R153" s="173" t="s">
        <v>451</v>
      </c>
      <c r="S153" s="125" t="s">
        <v>19</v>
      </c>
      <c r="T153" s="125">
        <v>96</v>
      </c>
      <c r="U153" s="123" t="s">
        <v>426</v>
      </c>
      <c r="V153" s="125" t="s">
        <v>14</v>
      </c>
      <c r="W153" s="126" t="s">
        <v>503</v>
      </c>
      <c r="X153" s="126" t="s">
        <v>508</v>
      </c>
      <c r="Y153" s="125">
        <v>1600</v>
      </c>
      <c r="Z153" s="125" t="s">
        <v>53</v>
      </c>
      <c r="AA153" s="123">
        <f>VLOOKUP(Z153,Tables!$M$5:$O$9,3,FALSE)</f>
        <v>1</v>
      </c>
      <c r="AB153" s="125">
        <f t="shared" ref="AB153:AB158" si="88">Y153*AA153</f>
        <v>1600</v>
      </c>
      <c r="AC153" s="142" t="s">
        <v>542</v>
      </c>
      <c r="AD153" s="125" t="str">
        <f t="shared" si="82"/>
        <v>NOEC</v>
      </c>
      <c r="AE153" s="123">
        <f>VLOOKUP(AD153,Tables!C$5:D$22,2,FALSE)</f>
        <v>1</v>
      </c>
      <c r="AF153" s="123">
        <f t="shared" ref="AF153:AF158" si="89">AB153/AE153</f>
        <v>1600</v>
      </c>
      <c r="AG153" s="124" t="str">
        <f t="shared" si="83"/>
        <v>Chronic</v>
      </c>
      <c r="AH153" s="125">
        <f>VLOOKUP(AG153,Tables!$C$25:$D$26,2,FALSE)</f>
        <v>1</v>
      </c>
      <c r="AI153" s="125">
        <f t="shared" ref="AI153:AI158" si="90">AF153/AH153</f>
        <v>1600</v>
      </c>
      <c r="AJ153" s="142" t="s">
        <v>542</v>
      </c>
      <c r="AK153" s="64"/>
      <c r="AL153" s="131" t="str">
        <f t="shared" si="84"/>
        <v>Dunaliella tertiolecta</v>
      </c>
      <c r="AM153" s="125" t="str">
        <f t="shared" si="85"/>
        <v>NOEC</v>
      </c>
      <c r="AN153" s="132" t="str">
        <f t="shared" si="86"/>
        <v>Chronic</v>
      </c>
      <c r="AO153" s="122"/>
      <c r="AP153" s="125">
        <f>VLOOKUP(SUM(AE153,AH153),Tables!J$5:K$11,2,FALSE)</f>
        <v>1</v>
      </c>
      <c r="AQ153" s="89" t="str">
        <f t="shared" si="87"/>
        <v>YES!!!</v>
      </c>
      <c r="AR153" s="109" t="s">
        <v>503</v>
      </c>
      <c r="AS153" s="155"/>
      <c r="AT153" s="91"/>
      <c r="AU153" s="14"/>
      <c r="AV153" s="14"/>
      <c r="AW153" s="80"/>
      <c r="BC153" s="142" t="s">
        <v>542</v>
      </c>
      <c r="BD153" s="142" t="s">
        <v>542</v>
      </c>
      <c r="BN153" s="142" t="s">
        <v>542</v>
      </c>
      <c r="BO153" s="155"/>
      <c r="BQ153" s="101"/>
      <c r="BR153" s="101"/>
      <c r="BV153" s="101"/>
      <c r="BW153" s="101"/>
      <c r="BX153" s="114"/>
      <c r="BY153" s="101"/>
      <c r="CB153" s="103"/>
      <c r="CG153" s="67"/>
      <c r="CH153" s="67"/>
      <c r="CI153" s="67"/>
      <c r="CJ153" s="67"/>
      <c r="CK153" s="67"/>
      <c r="CL153" s="67"/>
      <c r="CM153" s="67"/>
      <c r="CN153" s="67"/>
    </row>
    <row r="154" spans="1:92" ht="16.5" thickTop="1" thickBot="1">
      <c r="A154" s="144" t="s">
        <v>547</v>
      </c>
      <c r="B154" s="59" t="s">
        <v>442</v>
      </c>
      <c r="C154" s="83">
        <v>1093</v>
      </c>
      <c r="D154" s="93" t="s">
        <v>396</v>
      </c>
      <c r="E154" s="137" t="s">
        <v>576</v>
      </c>
      <c r="F154" s="16" t="s">
        <v>348</v>
      </c>
      <c r="G154" s="105" t="s">
        <v>347</v>
      </c>
      <c r="H154" s="14" t="s">
        <v>72</v>
      </c>
      <c r="I154" s="14" t="s">
        <v>112</v>
      </c>
      <c r="J154" s="14" t="s">
        <v>15</v>
      </c>
      <c r="K154" s="14" t="s">
        <v>16</v>
      </c>
      <c r="L154" s="14" t="s">
        <v>504</v>
      </c>
      <c r="M154" s="142" t="s">
        <v>542</v>
      </c>
      <c r="N154" s="142" t="s">
        <v>542</v>
      </c>
      <c r="O154" s="14" t="s">
        <v>365</v>
      </c>
      <c r="P154" s="146" t="s">
        <v>397</v>
      </c>
      <c r="Q154" s="129" t="s">
        <v>439</v>
      </c>
      <c r="R154" s="173" t="s">
        <v>449</v>
      </c>
      <c r="S154" s="125" t="s">
        <v>19</v>
      </c>
      <c r="T154" s="125">
        <v>96</v>
      </c>
      <c r="U154" s="123" t="s">
        <v>426</v>
      </c>
      <c r="V154" s="125" t="s">
        <v>14</v>
      </c>
      <c r="W154" s="126" t="s">
        <v>503</v>
      </c>
      <c r="X154" s="126" t="s">
        <v>508</v>
      </c>
      <c r="Y154" s="125">
        <v>1600</v>
      </c>
      <c r="Z154" s="125" t="s">
        <v>53</v>
      </c>
      <c r="AA154" s="123">
        <f>VLOOKUP(Z154,Tables!$M$5:$O$9,3,FALSE)</f>
        <v>1</v>
      </c>
      <c r="AB154" s="125">
        <f t="shared" si="88"/>
        <v>1600</v>
      </c>
      <c r="AC154" s="142" t="s">
        <v>542</v>
      </c>
      <c r="AD154" s="125" t="str">
        <f t="shared" si="82"/>
        <v>NOEC</v>
      </c>
      <c r="AE154" s="123">
        <f>VLOOKUP(AD154,Tables!C$5:D$22,2,FALSE)</f>
        <v>1</v>
      </c>
      <c r="AF154" s="123">
        <f t="shared" si="89"/>
        <v>1600</v>
      </c>
      <c r="AG154" s="124" t="str">
        <f t="shared" si="83"/>
        <v>Chronic</v>
      </c>
      <c r="AH154" s="125">
        <f>VLOOKUP(AG154,Tables!$C$25:$D$26,2,FALSE)</f>
        <v>1</v>
      </c>
      <c r="AI154" s="125">
        <f t="shared" si="90"/>
        <v>1600</v>
      </c>
      <c r="AJ154" s="142" t="s">
        <v>542</v>
      </c>
      <c r="AK154" s="64"/>
      <c r="AL154" s="131" t="str">
        <f t="shared" si="84"/>
        <v>Dunaliella tertiolecta</v>
      </c>
      <c r="AM154" s="125" t="str">
        <f t="shared" si="85"/>
        <v>NOEC</v>
      </c>
      <c r="AN154" s="132" t="str">
        <f t="shared" si="86"/>
        <v>Chronic</v>
      </c>
      <c r="AO154" s="122"/>
      <c r="AP154" s="125">
        <f>VLOOKUP(SUM(AE154,AH154),Tables!J$5:K$11,2,FALSE)</f>
        <v>1</v>
      </c>
      <c r="AQ154" s="89" t="str">
        <f t="shared" si="87"/>
        <v>YES!!!</v>
      </c>
      <c r="AR154" s="109" t="s">
        <v>503</v>
      </c>
      <c r="AS154" s="155"/>
      <c r="AT154" s="91"/>
      <c r="AU154" s="14"/>
      <c r="AV154" s="14"/>
      <c r="AW154" s="80"/>
      <c r="BC154" s="142" t="s">
        <v>542</v>
      </c>
      <c r="BD154" s="142" t="s">
        <v>542</v>
      </c>
      <c r="BN154" s="142" t="s">
        <v>542</v>
      </c>
      <c r="BO154" s="155"/>
      <c r="BP154" s="99"/>
      <c r="BQ154" s="101"/>
      <c r="BR154" s="101"/>
      <c r="BV154" s="101"/>
      <c r="BW154" s="101"/>
      <c r="BX154" s="114"/>
      <c r="BY154" s="101"/>
      <c r="CB154" s="67"/>
      <c r="CG154" s="67"/>
      <c r="CH154" s="67"/>
      <c r="CI154" s="67"/>
      <c r="CJ154" s="67"/>
      <c r="CK154" s="67"/>
      <c r="CL154" s="67"/>
      <c r="CM154" s="67"/>
      <c r="CN154" s="67"/>
    </row>
    <row r="155" spans="1:92" ht="16.5" thickTop="1" thickBot="1">
      <c r="A155" s="144" t="s">
        <v>547</v>
      </c>
      <c r="B155" s="59" t="s">
        <v>442</v>
      </c>
      <c r="C155" s="83">
        <v>1093</v>
      </c>
      <c r="D155" s="93" t="s">
        <v>396</v>
      </c>
      <c r="E155" s="137" t="s">
        <v>576</v>
      </c>
      <c r="F155" s="16" t="s">
        <v>348</v>
      </c>
      <c r="G155" s="105" t="s">
        <v>347</v>
      </c>
      <c r="H155" s="14" t="s">
        <v>72</v>
      </c>
      <c r="I155" s="14" t="s">
        <v>112</v>
      </c>
      <c r="J155" s="14" t="s">
        <v>15</v>
      </c>
      <c r="K155" s="14" t="s">
        <v>16</v>
      </c>
      <c r="L155" s="14" t="s">
        <v>504</v>
      </c>
      <c r="M155" s="142" t="s">
        <v>542</v>
      </c>
      <c r="N155" s="142" t="s">
        <v>542</v>
      </c>
      <c r="O155" s="14" t="s">
        <v>365</v>
      </c>
      <c r="P155" s="146" t="s">
        <v>398</v>
      </c>
      <c r="Q155" s="129" t="s">
        <v>439</v>
      </c>
      <c r="R155" s="173" t="s">
        <v>450</v>
      </c>
      <c r="S155" s="125" t="s">
        <v>19</v>
      </c>
      <c r="T155" s="125">
        <v>96</v>
      </c>
      <c r="U155" s="123" t="s">
        <v>426</v>
      </c>
      <c r="V155" s="125" t="s">
        <v>14</v>
      </c>
      <c r="W155" s="126" t="s">
        <v>503</v>
      </c>
      <c r="X155" s="126" t="s">
        <v>508</v>
      </c>
      <c r="Y155" s="125">
        <v>1600</v>
      </c>
      <c r="Z155" s="125" t="s">
        <v>53</v>
      </c>
      <c r="AA155" s="123">
        <f>VLOOKUP(Z155,Tables!$M$5:$O$9,3,FALSE)</f>
        <v>1</v>
      </c>
      <c r="AB155" s="125">
        <f t="shared" si="88"/>
        <v>1600</v>
      </c>
      <c r="AC155" s="142" t="s">
        <v>542</v>
      </c>
      <c r="AD155" s="125" t="str">
        <f t="shared" si="82"/>
        <v>NOEC</v>
      </c>
      <c r="AE155" s="123">
        <f>VLOOKUP(AD155,Tables!C$5:D$22,2,FALSE)</f>
        <v>1</v>
      </c>
      <c r="AF155" s="123">
        <f t="shared" si="89"/>
        <v>1600</v>
      </c>
      <c r="AG155" s="124" t="str">
        <f t="shared" si="83"/>
        <v>Chronic</v>
      </c>
      <c r="AH155" s="125">
        <f>VLOOKUP(AG155,Tables!$C$25:$D$26,2,FALSE)</f>
        <v>1</v>
      </c>
      <c r="AI155" s="125">
        <f t="shared" si="90"/>
        <v>1600</v>
      </c>
      <c r="AJ155" s="142" t="s">
        <v>542</v>
      </c>
      <c r="AK155" s="64"/>
      <c r="AL155" s="131" t="str">
        <f t="shared" si="84"/>
        <v>Dunaliella tertiolecta</v>
      </c>
      <c r="AM155" s="125" t="str">
        <f t="shared" si="85"/>
        <v>NOEC</v>
      </c>
      <c r="AN155" s="132" t="str">
        <f t="shared" si="86"/>
        <v>Chronic</v>
      </c>
      <c r="AO155" s="122"/>
      <c r="AP155" s="125">
        <f>VLOOKUP(SUM(AE155,AH155),Tables!J$5:K$11,2,FALSE)</f>
        <v>1</v>
      </c>
      <c r="AQ155" s="89" t="str">
        <f t="shared" si="87"/>
        <v>YES!!!</v>
      </c>
      <c r="AR155" s="109" t="s">
        <v>503</v>
      </c>
      <c r="AS155" s="155"/>
      <c r="AT155" s="91"/>
      <c r="AU155" s="14"/>
      <c r="AV155" s="14"/>
      <c r="AW155" s="80"/>
      <c r="BC155" s="142" t="s">
        <v>542</v>
      </c>
      <c r="BD155" s="142" t="s">
        <v>542</v>
      </c>
      <c r="BN155" s="142" t="s">
        <v>542</v>
      </c>
      <c r="BO155" s="155"/>
      <c r="BP155" s="101"/>
      <c r="BQ155"/>
      <c r="BR155"/>
      <c r="BV155"/>
      <c r="BW155"/>
      <c r="BX155" s="14"/>
      <c r="BZ155"/>
      <c r="CA155"/>
      <c r="CB155" s="103"/>
      <c r="CD155" s="101"/>
      <c r="CF155" s="21"/>
      <c r="CG155" s="103"/>
      <c r="CH155" s="67"/>
      <c r="CI155" s="67"/>
      <c r="CJ155" s="67"/>
      <c r="CK155" s="67"/>
      <c r="CL155" s="67"/>
      <c r="CM155" s="67"/>
      <c r="CN155" s="67"/>
    </row>
    <row r="156" spans="1:92" ht="16.5" thickTop="1" thickBot="1">
      <c r="A156" s="144" t="s">
        <v>547</v>
      </c>
      <c r="B156" s="59" t="s">
        <v>443</v>
      </c>
      <c r="C156" s="83">
        <v>1093</v>
      </c>
      <c r="D156" s="93" t="s">
        <v>350</v>
      </c>
      <c r="E156" s="137" t="s">
        <v>576</v>
      </c>
      <c r="F156" s="16" t="s">
        <v>348</v>
      </c>
      <c r="G156" s="105" t="s">
        <v>347</v>
      </c>
      <c r="H156" s="14" t="s">
        <v>72</v>
      </c>
      <c r="I156" s="14" t="s">
        <v>112</v>
      </c>
      <c r="J156" s="14" t="s">
        <v>15</v>
      </c>
      <c r="K156" s="14" t="s">
        <v>16</v>
      </c>
      <c r="L156" s="14" t="s">
        <v>504</v>
      </c>
      <c r="M156" s="142" t="s">
        <v>542</v>
      </c>
      <c r="N156" s="142" t="s">
        <v>542</v>
      </c>
      <c r="O156" s="14" t="s">
        <v>365</v>
      </c>
      <c r="P156" s="146" t="s">
        <v>446</v>
      </c>
      <c r="Q156" s="129" t="s">
        <v>439</v>
      </c>
      <c r="R156" s="173" t="s">
        <v>451</v>
      </c>
      <c r="S156" s="125" t="s">
        <v>19</v>
      </c>
      <c r="T156" s="125">
        <v>96</v>
      </c>
      <c r="U156" s="123" t="s">
        <v>426</v>
      </c>
      <c r="V156" s="125" t="s">
        <v>14</v>
      </c>
      <c r="W156" s="126" t="s">
        <v>503</v>
      </c>
      <c r="X156" s="126" t="s">
        <v>508</v>
      </c>
      <c r="Y156" s="125">
        <v>1600</v>
      </c>
      <c r="Z156" s="125" t="s">
        <v>53</v>
      </c>
      <c r="AA156" s="123">
        <f>VLOOKUP(Z156,Tables!$M$5:$O$9,3,FALSE)</f>
        <v>1</v>
      </c>
      <c r="AB156" s="125">
        <f t="shared" si="88"/>
        <v>1600</v>
      </c>
      <c r="AC156" s="142" t="s">
        <v>542</v>
      </c>
      <c r="AD156" s="125" t="str">
        <f t="shared" si="82"/>
        <v>NOEC</v>
      </c>
      <c r="AE156" s="123">
        <f>VLOOKUP(AD156,Tables!C$5:D$22,2,FALSE)</f>
        <v>1</v>
      </c>
      <c r="AF156" s="123">
        <f t="shared" si="89"/>
        <v>1600</v>
      </c>
      <c r="AG156" s="124" t="str">
        <f t="shared" si="83"/>
        <v>Chronic</v>
      </c>
      <c r="AH156" s="125">
        <f>VLOOKUP(AG156,Tables!$C$25:$D$26,2,FALSE)</f>
        <v>1</v>
      </c>
      <c r="AI156" s="125">
        <f t="shared" si="90"/>
        <v>1600</v>
      </c>
      <c r="AJ156" s="142" t="s">
        <v>542</v>
      </c>
      <c r="AK156" s="64"/>
      <c r="AL156" s="131" t="str">
        <f t="shared" si="84"/>
        <v>Dunaliella tertiolecta</v>
      </c>
      <c r="AM156" s="125" t="str">
        <f t="shared" si="85"/>
        <v>NOEC</v>
      </c>
      <c r="AN156" s="132" t="str">
        <f t="shared" si="86"/>
        <v>Chronic</v>
      </c>
      <c r="AO156" s="122"/>
      <c r="AP156" s="125">
        <f>VLOOKUP(SUM(AE156,AH156),Tables!J$5:K$11,2,FALSE)</f>
        <v>1</v>
      </c>
      <c r="AQ156" s="89" t="str">
        <f t="shared" si="87"/>
        <v>YES!!!</v>
      </c>
      <c r="AR156" s="109" t="s">
        <v>503</v>
      </c>
      <c r="AS156" s="155"/>
      <c r="AT156" s="91"/>
      <c r="AU156" s="14"/>
      <c r="AV156" s="14"/>
      <c r="AW156" s="80"/>
      <c r="BC156" s="142" t="s">
        <v>542</v>
      </c>
      <c r="BD156" s="142" t="s">
        <v>542</v>
      </c>
      <c r="BN156" s="142" t="s">
        <v>542</v>
      </c>
      <c r="BO156" s="155"/>
      <c r="BP156"/>
      <c r="CB156" s="103"/>
      <c r="CG156" s="67"/>
      <c r="CH156" s="103"/>
      <c r="CI156" s="103"/>
      <c r="CJ156" s="103"/>
      <c r="CK156" s="103"/>
      <c r="CL156" s="103"/>
      <c r="CM156" s="103"/>
      <c r="CN156" s="103"/>
    </row>
    <row r="157" spans="1:92" ht="16.5" thickTop="1" thickBot="1">
      <c r="A157" s="144" t="s">
        <v>547</v>
      </c>
      <c r="B157" s="59" t="s">
        <v>443</v>
      </c>
      <c r="C157" s="83">
        <v>1093</v>
      </c>
      <c r="D157" s="93" t="s">
        <v>396</v>
      </c>
      <c r="E157" s="137" t="s">
        <v>576</v>
      </c>
      <c r="F157" s="16" t="s">
        <v>348</v>
      </c>
      <c r="G157" s="105" t="s">
        <v>347</v>
      </c>
      <c r="H157" s="14" t="s">
        <v>72</v>
      </c>
      <c r="I157" s="14" t="s">
        <v>112</v>
      </c>
      <c r="J157" s="14" t="s">
        <v>15</v>
      </c>
      <c r="K157" s="14" t="s">
        <v>16</v>
      </c>
      <c r="L157" s="14" t="s">
        <v>504</v>
      </c>
      <c r="M157" s="142" t="s">
        <v>542</v>
      </c>
      <c r="N157" s="142" t="s">
        <v>542</v>
      </c>
      <c r="O157" s="14" t="s">
        <v>365</v>
      </c>
      <c r="P157" s="146" t="s">
        <v>397</v>
      </c>
      <c r="Q157" s="129" t="s">
        <v>439</v>
      </c>
      <c r="R157" s="173" t="s">
        <v>449</v>
      </c>
      <c r="S157" s="125" t="s">
        <v>19</v>
      </c>
      <c r="T157" s="125">
        <v>96</v>
      </c>
      <c r="U157" s="123" t="s">
        <v>426</v>
      </c>
      <c r="V157" s="125" t="s">
        <v>14</v>
      </c>
      <c r="W157" s="126" t="s">
        <v>503</v>
      </c>
      <c r="X157" s="126" t="s">
        <v>508</v>
      </c>
      <c r="Y157" s="125">
        <v>1600</v>
      </c>
      <c r="Z157" s="125" t="s">
        <v>53</v>
      </c>
      <c r="AA157" s="123">
        <f>VLOOKUP(Z157,Tables!$M$5:$O$9,3,FALSE)</f>
        <v>1</v>
      </c>
      <c r="AB157" s="125">
        <f t="shared" si="88"/>
        <v>1600</v>
      </c>
      <c r="AC157" s="142" t="s">
        <v>542</v>
      </c>
      <c r="AD157" s="125" t="str">
        <f t="shared" si="82"/>
        <v>NOEC</v>
      </c>
      <c r="AE157" s="123">
        <f>VLOOKUP(AD157,Tables!C$5:D$22,2,FALSE)</f>
        <v>1</v>
      </c>
      <c r="AF157" s="123">
        <f t="shared" si="89"/>
        <v>1600</v>
      </c>
      <c r="AG157" s="124" t="str">
        <f t="shared" si="83"/>
        <v>Chronic</v>
      </c>
      <c r="AH157" s="125">
        <f>VLOOKUP(AG157,Tables!$C$25:$D$26,2,FALSE)</f>
        <v>1</v>
      </c>
      <c r="AI157" s="125">
        <f t="shared" si="90"/>
        <v>1600</v>
      </c>
      <c r="AJ157" s="142" t="s">
        <v>542</v>
      </c>
      <c r="AK157" s="64"/>
      <c r="AL157" s="131" t="str">
        <f t="shared" si="84"/>
        <v>Dunaliella tertiolecta</v>
      </c>
      <c r="AM157" s="125" t="str">
        <f t="shared" si="85"/>
        <v>NOEC</v>
      </c>
      <c r="AN157" s="132" t="str">
        <f t="shared" si="86"/>
        <v>Chronic</v>
      </c>
      <c r="AO157" s="122"/>
      <c r="AP157" s="125">
        <f>VLOOKUP(SUM(AE157,AH157),Tables!J$5:K$11,2,FALSE)</f>
        <v>1</v>
      </c>
      <c r="AQ157" s="89" t="str">
        <f t="shared" si="87"/>
        <v>YES!!!</v>
      </c>
      <c r="AR157" s="109" t="s">
        <v>503</v>
      </c>
      <c r="AS157" s="155"/>
      <c r="AT157" s="91"/>
      <c r="AU157" s="14"/>
      <c r="AV157" s="14"/>
      <c r="AW157" s="80"/>
      <c r="BC157" s="142" t="s">
        <v>542</v>
      </c>
      <c r="BD157" s="142" t="s">
        <v>542</v>
      </c>
      <c r="BN157" s="142" t="s">
        <v>542</v>
      </c>
      <c r="BO157" s="155"/>
      <c r="BY157"/>
      <c r="CB157" s="103"/>
      <c r="CG157" s="67"/>
      <c r="CH157" s="67"/>
      <c r="CI157" s="67"/>
      <c r="CJ157" s="67"/>
      <c r="CK157" s="67"/>
      <c r="CL157" s="67"/>
      <c r="CM157" s="67"/>
      <c r="CN157" s="67"/>
    </row>
    <row r="158" spans="1:92" ht="16.5" thickTop="1" thickBot="1">
      <c r="A158" s="144" t="s">
        <v>547</v>
      </c>
      <c r="B158" s="59" t="s">
        <v>443</v>
      </c>
      <c r="C158" s="83">
        <v>1093</v>
      </c>
      <c r="D158" s="93" t="s">
        <v>396</v>
      </c>
      <c r="E158" s="137" t="s">
        <v>576</v>
      </c>
      <c r="F158" s="16" t="s">
        <v>348</v>
      </c>
      <c r="G158" s="105" t="s">
        <v>347</v>
      </c>
      <c r="H158" s="14" t="s">
        <v>72</v>
      </c>
      <c r="I158" s="14" t="s">
        <v>112</v>
      </c>
      <c r="J158" s="14" t="s">
        <v>15</v>
      </c>
      <c r="K158" s="14" t="s">
        <v>16</v>
      </c>
      <c r="L158" s="14" t="s">
        <v>504</v>
      </c>
      <c r="M158" s="142" t="s">
        <v>542</v>
      </c>
      <c r="N158" s="142" t="s">
        <v>542</v>
      </c>
      <c r="O158" s="14" t="s">
        <v>365</v>
      </c>
      <c r="P158" s="146" t="s">
        <v>398</v>
      </c>
      <c r="Q158" s="129" t="s">
        <v>439</v>
      </c>
      <c r="R158" s="173" t="s">
        <v>450</v>
      </c>
      <c r="S158" s="125" t="s">
        <v>19</v>
      </c>
      <c r="T158" s="125">
        <v>96</v>
      </c>
      <c r="U158" s="123" t="s">
        <v>426</v>
      </c>
      <c r="V158" s="125" t="s">
        <v>14</v>
      </c>
      <c r="W158" s="126" t="s">
        <v>503</v>
      </c>
      <c r="X158" s="126" t="s">
        <v>508</v>
      </c>
      <c r="Y158" s="125">
        <v>1600</v>
      </c>
      <c r="Z158" s="125" t="s">
        <v>53</v>
      </c>
      <c r="AA158" s="123">
        <f>VLOOKUP(Z158,Tables!$M$5:$O$9,3,FALSE)</f>
        <v>1</v>
      </c>
      <c r="AB158" s="125">
        <f t="shared" si="88"/>
        <v>1600</v>
      </c>
      <c r="AC158" s="142" t="s">
        <v>542</v>
      </c>
      <c r="AD158" s="125" t="str">
        <f t="shared" si="82"/>
        <v>NOEC</v>
      </c>
      <c r="AE158" s="123">
        <f>VLOOKUP(AD158,Tables!C$5:D$22,2,FALSE)</f>
        <v>1</v>
      </c>
      <c r="AF158" s="123">
        <f t="shared" si="89"/>
        <v>1600</v>
      </c>
      <c r="AG158" s="124" t="str">
        <f t="shared" si="83"/>
        <v>Chronic</v>
      </c>
      <c r="AH158" s="125">
        <f>VLOOKUP(AG158,Tables!$C$25:$D$26,2,FALSE)</f>
        <v>1</v>
      </c>
      <c r="AI158" s="125">
        <f t="shared" si="90"/>
        <v>1600</v>
      </c>
      <c r="AJ158" s="142" t="s">
        <v>542</v>
      </c>
      <c r="AK158" s="64"/>
      <c r="AL158" s="131" t="str">
        <f t="shared" si="84"/>
        <v>Dunaliella tertiolecta</v>
      </c>
      <c r="AM158" s="125" t="str">
        <f t="shared" si="85"/>
        <v>NOEC</v>
      </c>
      <c r="AN158" s="132" t="str">
        <f t="shared" si="86"/>
        <v>Chronic</v>
      </c>
      <c r="AO158" s="122"/>
      <c r="AP158" s="125">
        <f>VLOOKUP(SUM(AE158,AH158),Tables!J$5:K$11,2,FALSE)</f>
        <v>1</v>
      </c>
      <c r="AQ158" s="89" t="str">
        <f t="shared" si="87"/>
        <v>YES!!!</v>
      </c>
      <c r="AR158" s="109" t="s">
        <v>503</v>
      </c>
      <c r="AS158" s="155"/>
      <c r="AT158" s="91"/>
      <c r="AU158" s="14"/>
      <c r="AV158" s="14"/>
      <c r="AW158" s="80"/>
      <c r="BC158" s="142" t="s">
        <v>542</v>
      </c>
      <c r="BD158" s="142" t="s">
        <v>542</v>
      </c>
      <c r="BN158" s="142" t="s">
        <v>542</v>
      </c>
      <c r="BO158" s="156"/>
      <c r="BP158" s="21"/>
      <c r="CB158" s="103"/>
      <c r="CG158" s="67"/>
      <c r="CH158" s="67"/>
      <c r="CI158" s="67"/>
      <c r="CJ158" s="67"/>
      <c r="CK158" s="67"/>
      <c r="CL158" s="67"/>
      <c r="CM158" s="67"/>
      <c r="CN158" s="67"/>
    </row>
    <row r="159" spans="1:92" ht="16.5" thickTop="1" thickBot="1">
      <c r="A159" s="64"/>
      <c r="B159" s="65"/>
      <c r="C159" s="66"/>
      <c r="D159" s="79"/>
      <c r="E159" s="138"/>
      <c r="F159" s="64"/>
      <c r="G159" s="106"/>
      <c r="H159" s="66"/>
      <c r="I159" s="66"/>
      <c r="J159" s="66"/>
      <c r="K159" s="66"/>
      <c r="L159" s="66"/>
      <c r="M159" s="66"/>
      <c r="N159" s="66"/>
      <c r="O159" s="66"/>
      <c r="P159" s="64"/>
      <c r="Q159" s="66"/>
      <c r="R159" s="170"/>
      <c r="S159" s="66"/>
      <c r="T159" s="66"/>
      <c r="U159" s="69"/>
      <c r="V159" s="71"/>
      <c r="W159" s="69"/>
      <c r="X159" s="69"/>
      <c r="Y159" s="66"/>
      <c r="Z159" s="66"/>
      <c r="AA159" s="69"/>
      <c r="AB159" s="66"/>
      <c r="AC159" s="66"/>
      <c r="AD159" s="66"/>
      <c r="AE159" s="69"/>
      <c r="AF159" s="69"/>
      <c r="AG159" s="66"/>
      <c r="AH159" s="66"/>
      <c r="AI159" s="66"/>
      <c r="AJ159" s="66"/>
      <c r="AK159" s="64"/>
      <c r="AL159" s="20"/>
      <c r="AM159" s="20"/>
      <c r="AN159" s="20"/>
      <c r="AO159" s="20"/>
      <c r="AP159" s="20"/>
      <c r="AQ159" s="20"/>
      <c r="AR159" s="94"/>
      <c r="AS159" s="103"/>
      <c r="AT159" s="165"/>
      <c r="AU159" s="20"/>
      <c r="AV159" s="20"/>
      <c r="AW159" s="20"/>
      <c r="AX159" s="20"/>
      <c r="AY159" s="69"/>
      <c r="AZ159" s="69"/>
      <c r="BA159" s="69"/>
      <c r="BB159" s="69"/>
      <c r="BC159" s="66"/>
      <c r="BD159" s="66"/>
      <c r="BF159" s="20"/>
      <c r="BG159" s="69"/>
      <c r="BH159" s="69"/>
      <c r="BI159" s="69"/>
      <c r="BJ159" s="69"/>
      <c r="BK159" s="69"/>
      <c r="BL159" s="69"/>
      <c r="BM159" s="94"/>
      <c r="BN159" s="154"/>
      <c r="BO159" s="155"/>
      <c r="CB159" s="67"/>
      <c r="CE159" s="101"/>
      <c r="CG159" s="67"/>
      <c r="CH159" s="67"/>
      <c r="CI159" s="67"/>
      <c r="CJ159" s="67"/>
      <c r="CK159" s="67"/>
      <c r="CL159" s="67"/>
      <c r="CM159" s="67"/>
      <c r="CN159" s="67"/>
    </row>
    <row r="160" spans="1:92" ht="16.5" thickTop="1" thickBot="1">
      <c r="A160" t="s">
        <v>543</v>
      </c>
      <c r="B160" s="144" t="s">
        <v>415</v>
      </c>
      <c r="C160" s="83">
        <v>1066</v>
      </c>
      <c r="D160" s="93" t="s">
        <v>204</v>
      </c>
      <c r="E160" s="137" t="s">
        <v>522</v>
      </c>
      <c r="F160" s="16" t="s">
        <v>219</v>
      </c>
      <c r="G160" s="105" t="s">
        <v>205</v>
      </c>
      <c r="H160" s="14" t="s">
        <v>75</v>
      </c>
      <c r="I160" s="14" t="s">
        <v>206</v>
      </c>
      <c r="J160" s="14" t="s">
        <v>89</v>
      </c>
      <c r="K160" s="14" t="s">
        <v>327</v>
      </c>
      <c r="L160" s="14" t="s">
        <v>500</v>
      </c>
      <c r="M160" s="142" t="s">
        <v>542</v>
      </c>
      <c r="N160" s="142" t="s">
        <v>542</v>
      </c>
      <c r="O160" s="14" t="s">
        <v>109</v>
      </c>
      <c r="P160" s="128" t="s">
        <v>354</v>
      </c>
      <c r="Q160" s="133" t="s">
        <v>354</v>
      </c>
      <c r="R160" s="171" t="s">
        <v>354</v>
      </c>
      <c r="S160" s="125" t="s">
        <v>19</v>
      </c>
      <c r="T160" s="125">
        <v>48</v>
      </c>
      <c r="U160" s="123" t="s">
        <v>426</v>
      </c>
      <c r="V160" s="124" t="s">
        <v>40</v>
      </c>
      <c r="W160" s="126" t="s">
        <v>503</v>
      </c>
      <c r="X160" s="126" t="s">
        <v>508</v>
      </c>
      <c r="Y160" s="127" t="s">
        <v>513</v>
      </c>
      <c r="Z160" s="125" t="s">
        <v>328</v>
      </c>
      <c r="AA160" s="123">
        <v>437.15</v>
      </c>
      <c r="AB160" s="125" t="e">
        <f>(Y160*AA160)/1000</f>
        <v>#VALUE!</v>
      </c>
      <c r="AC160" s="142" t="s">
        <v>542</v>
      </c>
      <c r="AD160" s="125" t="str">
        <f>S160</f>
        <v>NOEC</v>
      </c>
      <c r="AE160" s="123">
        <f>VLOOKUP(AD160,Tables!C$5:D$22,2,FALSE)</f>
        <v>1</v>
      </c>
      <c r="AF160" s="123" t="e">
        <f>AB160/AE160</f>
        <v>#VALUE!</v>
      </c>
      <c r="AG160" s="124" t="str">
        <f>V160</f>
        <v>Acute</v>
      </c>
      <c r="AH160" s="125">
        <f>VLOOKUP(AG160,Tables!$C$25:$D$26,2,FALSE)</f>
        <v>2</v>
      </c>
      <c r="AI160" s="125" t="e">
        <f>AF160/AH160</f>
        <v>#VALUE!</v>
      </c>
      <c r="AJ160" s="142" t="s">
        <v>542</v>
      </c>
      <c r="AK160" s="64"/>
      <c r="AL160" s="87" t="str">
        <f>G160</f>
        <v>Eucypris virens</v>
      </c>
      <c r="AM160" s="14" t="str">
        <f>S160</f>
        <v>NOEC</v>
      </c>
      <c r="AN160" s="68" t="str">
        <f>V160</f>
        <v>Acute</v>
      </c>
      <c r="AP160" s="14" t="str">
        <f>VLOOKUP(SUM(AE160,AH160),Tables!J$5:K$11,2,FALSE)</f>
        <v>Do Not Use</v>
      </c>
      <c r="AQ160" s="89" t="str">
        <f>IF(AP160=MIN($AP$160),"YES!!!","Reject")</f>
        <v>Reject</v>
      </c>
      <c r="AR160" s="109" t="s">
        <v>503</v>
      </c>
      <c r="AS160" s="155"/>
      <c r="AT160" s="91"/>
      <c r="AU160" s="14"/>
      <c r="AV160" s="14"/>
      <c r="AW160" s="86"/>
      <c r="BC160" s="142" t="s">
        <v>542</v>
      </c>
      <c r="BD160" s="142" t="s">
        <v>542</v>
      </c>
      <c r="BN160" s="142" t="s">
        <v>542</v>
      </c>
      <c r="BO160" s="156"/>
      <c r="BP160" s="21"/>
      <c r="CB160" s="67"/>
      <c r="CE160" s="101"/>
      <c r="CG160" s="67"/>
      <c r="CH160" s="67"/>
      <c r="CI160" s="67"/>
      <c r="CJ160" s="67"/>
      <c r="CK160" s="67"/>
      <c r="CL160" s="67"/>
      <c r="CM160" s="67"/>
      <c r="CN160" s="67"/>
    </row>
    <row r="161" spans="1:92" ht="16.5" thickTop="1" thickBot="1">
      <c r="A161" s="64"/>
      <c r="B161" s="65"/>
      <c r="C161" s="66"/>
      <c r="D161" s="79"/>
      <c r="E161" s="138"/>
      <c r="F161" s="64"/>
      <c r="G161" s="106"/>
      <c r="H161" s="66"/>
      <c r="I161" s="66"/>
      <c r="J161" s="66"/>
      <c r="K161" s="66"/>
      <c r="L161" s="66"/>
      <c r="M161" s="66"/>
      <c r="N161" s="66"/>
      <c r="O161" s="66"/>
      <c r="P161" s="64"/>
      <c r="Q161" s="66"/>
      <c r="R161" s="170"/>
      <c r="S161" s="66"/>
      <c r="T161" s="66"/>
      <c r="U161" s="69"/>
      <c r="V161" s="71"/>
      <c r="W161" s="69"/>
      <c r="X161" s="69"/>
      <c r="Y161" s="66"/>
      <c r="Z161" s="66"/>
      <c r="AA161" s="69"/>
      <c r="AB161" s="66"/>
      <c r="AC161" s="66"/>
      <c r="AD161" s="66"/>
      <c r="AE161" s="69"/>
      <c r="AF161" s="69"/>
      <c r="AG161" s="66"/>
      <c r="AH161" s="66"/>
      <c r="AI161" s="66"/>
      <c r="AJ161" s="66"/>
      <c r="AK161" s="64"/>
      <c r="AL161" s="20"/>
      <c r="AM161" s="20"/>
      <c r="AN161" s="20"/>
      <c r="AO161" s="20"/>
      <c r="AP161" s="20"/>
      <c r="AQ161" s="20"/>
      <c r="AR161" s="94"/>
      <c r="AS161" s="103"/>
      <c r="AT161" s="165"/>
      <c r="AU161" s="20"/>
      <c r="AV161" s="20"/>
      <c r="AW161" s="20"/>
      <c r="AX161" s="20"/>
      <c r="AY161" s="69"/>
      <c r="AZ161" s="69"/>
      <c r="BA161" s="69"/>
      <c r="BB161" s="69"/>
      <c r="BC161" s="66"/>
      <c r="BD161" s="66"/>
      <c r="BF161" s="20"/>
      <c r="BG161" s="69"/>
      <c r="BH161" s="69"/>
      <c r="BI161" s="69"/>
      <c r="BJ161" s="69"/>
      <c r="BK161" s="69"/>
      <c r="BL161" s="69"/>
      <c r="BM161" s="94"/>
      <c r="BN161" s="154"/>
      <c r="BO161" s="155"/>
      <c r="CB161" s="103"/>
      <c r="CG161" s="67"/>
      <c r="CH161" s="67"/>
      <c r="CI161" s="67"/>
      <c r="CJ161" s="67"/>
      <c r="CK161" s="67"/>
      <c r="CL161" s="67"/>
      <c r="CM161" s="67"/>
      <c r="CN161" s="67"/>
    </row>
    <row r="162" spans="1:92" s="101" customFormat="1" ht="16.5" thickTop="1" thickBot="1">
      <c r="A162" s="59"/>
      <c r="B162" s="43" t="s">
        <v>90</v>
      </c>
      <c r="C162" s="83" t="s">
        <v>142</v>
      </c>
      <c r="D162" s="93" t="s">
        <v>162</v>
      </c>
      <c r="E162" s="137" t="s">
        <v>522</v>
      </c>
      <c r="F162" s="73" t="s">
        <v>141</v>
      </c>
      <c r="G162" s="105" t="s">
        <v>161</v>
      </c>
      <c r="H162" s="14" t="s">
        <v>75</v>
      </c>
      <c r="I162" s="14" t="s">
        <v>140</v>
      </c>
      <c r="J162" s="14" t="s">
        <v>89</v>
      </c>
      <c r="K162" s="14" t="s">
        <v>327</v>
      </c>
      <c r="L162" s="14" t="s">
        <v>501</v>
      </c>
      <c r="M162" s="142" t="s">
        <v>542</v>
      </c>
      <c r="N162" s="142" t="s">
        <v>542</v>
      </c>
      <c r="O162" s="14" t="s">
        <v>139</v>
      </c>
      <c r="P162" s="23" t="s">
        <v>354</v>
      </c>
      <c r="Q162" s="70" t="s">
        <v>354</v>
      </c>
      <c r="R162" s="169" t="s">
        <v>354</v>
      </c>
      <c r="S162" s="14" t="s">
        <v>18</v>
      </c>
      <c r="T162" s="14">
        <v>24</v>
      </c>
      <c r="U162" s="67" t="s">
        <v>426</v>
      </c>
      <c r="V162" s="24" t="s">
        <v>40</v>
      </c>
      <c r="W162" s="109" t="s">
        <v>503</v>
      </c>
      <c r="X162" s="109" t="s">
        <v>508</v>
      </c>
      <c r="Y162" s="14">
        <v>9.1E-4</v>
      </c>
      <c r="Z162" s="14" t="s">
        <v>76</v>
      </c>
      <c r="AA162" s="67">
        <f>VLOOKUP(Z162,Tables!$M$5:$O$9,3,FALSE)</f>
        <v>1000</v>
      </c>
      <c r="AB162" s="14">
        <f>Y162*AA162</f>
        <v>0.91</v>
      </c>
      <c r="AC162" s="142" t="s">
        <v>542</v>
      </c>
      <c r="AD162" s="14" t="str">
        <f>S162</f>
        <v>LC50</v>
      </c>
      <c r="AE162" s="67">
        <f>VLOOKUP(AD162,Tables!C$5:D$22,2,FALSE)</f>
        <v>5</v>
      </c>
      <c r="AF162" s="67">
        <f>AB162/AE162</f>
        <v>0.182</v>
      </c>
      <c r="AG162" s="24" t="str">
        <f>V162</f>
        <v>Acute</v>
      </c>
      <c r="AH162" s="14">
        <f>VLOOKUP(AG162,Tables!$C$25:$D$26,2,FALSE)</f>
        <v>2</v>
      </c>
      <c r="AI162" s="14">
        <f>AF162/AH162</f>
        <v>9.0999999999999998E-2</v>
      </c>
      <c r="AJ162" s="142" t="s">
        <v>542</v>
      </c>
      <c r="AK162" s="64"/>
      <c r="AL162" s="87" t="str">
        <f>G162</f>
        <v>Glyptotendipes paripes</v>
      </c>
      <c r="AM162" s="14" t="str">
        <f>S162</f>
        <v>LC50</v>
      </c>
      <c r="AN162" s="68" t="str">
        <f>V162</f>
        <v>Acute</v>
      </c>
      <c r="AO162" s="18"/>
      <c r="AP162" s="14">
        <f>VLOOKUP(SUM(AE162,AH162),Tables!J$5:K$11,2,FALSE)</f>
        <v>4</v>
      </c>
      <c r="AQ162" s="89" t="str">
        <f>IF(AP162=MIN($AP$162:$AP$163),"YES!!!","Reject")</f>
        <v>YES!!!</v>
      </c>
      <c r="AR162" s="109" t="s">
        <v>503</v>
      </c>
      <c r="AS162" s="155"/>
      <c r="AT162" s="91" t="str">
        <f>R162</f>
        <v xml:space="preserve">Mortality </v>
      </c>
      <c r="AU162" s="14" t="s">
        <v>481</v>
      </c>
      <c r="AV162" s="14" t="str">
        <f>CONCATENATE(T162," ",U162)</f>
        <v>24 Hour</v>
      </c>
      <c r="AW162" s="86" t="s">
        <v>482</v>
      </c>
      <c r="AX162" s="18"/>
      <c r="AY162" s="67">
        <f>AI162</f>
        <v>9.0999999999999998E-2</v>
      </c>
      <c r="AZ162" s="67">
        <f>GEOMEAN(AY162)</f>
        <v>9.0999999999999998E-2</v>
      </c>
      <c r="BA162" s="67">
        <f>MIN(AZ162:AZ163)</f>
        <v>4.2000000000000003E-2</v>
      </c>
      <c r="BB162" s="67">
        <f>MIN(BA162)</f>
        <v>4.2000000000000003E-2</v>
      </c>
      <c r="BC162" s="142" t="s">
        <v>542</v>
      </c>
      <c r="BD162" s="142" t="s">
        <v>542</v>
      </c>
      <c r="BE162"/>
      <c r="BF162" s="18" t="str">
        <f>F162</f>
        <v>Tap water</v>
      </c>
      <c r="BG162" s="67" t="str">
        <f>J162</f>
        <v>Macroinvertebrate</v>
      </c>
      <c r="BH162" s="67" t="str">
        <f>AL162</f>
        <v>Glyptotendipes paripes</v>
      </c>
      <c r="BI162" s="67" t="str">
        <f>H162</f>
        <v>Arthropoda</v>
      </c>
      <c r="BJ162" s="67" t="str">
        <f>I162</f>
        <v>Insecta</v>
      </c>
      <c r="BK162" s="67" t="str">
        <f>L162</f>
        <v>Insect</v>
      </c>
      <c r="BL162" s="67">
        <f>AP162</f>
        <v>4</v>
      </c>
      <c r="BM162" s="67">
        <f>BB162</f>
        <v>4.2000000000000003E-2</v>
      </c>
      <c r="BN162" s="142" t="s">
        <v>542</v>
      </c>
      <c r="BO162" s="155"/>
      <c r="BP162" s="18"/>
      <c r="BQ162" s="18"/>
      <c r="BR162" s="18"/>
      <c r="BS162" s="18"/>
      <c r="BT162" s="18"/>
      <c r="BU162" s="18"/>
      <c r="BV162" s="18"/>
      <c r="BW162" s="18"/>
      <c r="BX162" s="67"/>
      <c r="BY162" s="18"/>
      <c r="BZ162" s="18"/>
      <c r="CA162" s="18"/>
      <c r="CB162" s="67"/>
      <c r="CC162" s="18"/>
      <c r="CD162" s="18"/>
      <c r="CE162" s="18"/>
      <c r="CF162" s="18"/>
      <c r="CG162" s="67"/>
      <c r="CH162" s="67"/>
      <c r="CI162" s="67"/>
      <c r="CJ162" s="67"/>
      <c r="CK162" s="67"/>
      <c r="CL162" s="67"/>
      <c r="CM162" s="67"/>
      <c r="CN162" s="67"/>
    </row>
    <row r="163" spans="1:92" s="101" customFormat="1" ht="16.5" thickTop="1" thickBot="1">
      <c r="A163" s="59"/>
      <c r="B163" s="43" t="s">
        <v>90</v>
      </c>
      <c r="C163" s="83">
        <v>1056</v>
      </c>
      <c r="D163" s="93" t="s">
        <v>160</v>
      </c>
      <c r="E163" s="137" t="s">
        <v>522</v>
      </c>
      <c r="F163" s="16" t="s">
        <v>141</v>
      </c>
      <c r="G163" s="105" t="s">
        <v>161</v>
      </c>
      <c r="H163" s="14" t="s">
        <v>75</v>
      </c>
      <c r="I163" s="14" t="s">
        <v>140</v>
      </c>
      <c r="J163" s="14" t="s">
        <v>89</v>
      </c>
      <c r="K163" s="14" t="s">
        <v>327</v>
      </c>
      <c r="L163" s="14" t="s">
        <v>501</v>
      </c>
      <c r="M163" s="142" t="s">
        <v>542</v>
      </c>
      <c r="N163" s="142" t="s">
        <v>542</v>
      </c>
      <c r="O163" s="14" t="s">
        <v>139</v>
      </c>
      <c r="P163" s="23" t="s">
        <v>354</v>
      </c>
      <c r="Q163" s="70" t="s">
        <v>354</v>
      </c>
      <c r="R163" s="169" t="s">
        <v>354</v>
      </c>
      <c r="S163" s="14" t="s">
        <v>18</v>
      </c>
      <c r="T163" s="14">
        <v>48</v>
      </c>
      <c r="U163" s="67" t="s">
        <v>426</v>
      </c>
      <c r="V163" s="24" t="s">
        <v>40</v>
      </c>
      <c r="W163" s="109" t="s">
        <v>503</v>
      </c>
      <c r="X163" s="109" t="s">
        <v>508</v>
      </c>
      <c r="Y163" s="14">
        <v>4.2000000000000002E-4</v>
      </c>
      <c r="Z163" s="14" t="s">
        <v>76</v>
      </c>
      <c r="AA163" s="67">
        <f>VLOOKUP(Z163,Tables!$M$5:$O$9,3,FALSE)</f>
        <v>1000</v>
      </c>
      <c r="AB163" s="14">
        <f>Y163*AA163</f>
        <v>0.42000000000000004</v>
      </c>
      <c r="AC163" s="142" t="s">
        <v>542</v>
      </c>
      <c r="AD163" s="14" t="str">
        <f>S163</f>
        <v>LC50</v>
      </c>
      <c r="AE163" s="67">
        <f>VLOOKUP(AD163,Tables!C$5:D$22,2,FALSE)</f>
        <v>5</v>
      </c>
      <c r="AF163" s="67">
        <f>AB163/AE163</f>
        <v>8.4000000000000005E-2</v>
      </c>
      <c r="AG163" s="24" t="str">
        <f>V163</f>
        <v>Acute</v>
      </c>
      <c r="AH163" s="14">
        <f>VLOOKUP(AG163,Tables!$C$25:$D$26,2,FALSE)</f>
        <v>2</v>
      </c>
      <c r="AI163" s="14">
        <f>AF163/AH163</f>
        <v>4.2000000000000003E-2</v>
      </c>
      <c r="AJ163" s="142" t="s">
        <v>542</v>
      </c>
      <c r="AK163" s="64"/>
      <c r="AL163" s="87" t="str">
        <f>G163</f>
        <v>Glyptotendipes paripes</v>
      </c>
      <c r="AM163" s="14" t="str">
        <f>S163</f>
        <v>LC50</v>
      </c>
      <c r="AN163" s="68" t="str">
        <f>V163</f>
        <v>Acute</v>
      </c>
      <c r="AO163" s="18"/>
      <c r="AP163" s="14">
        <f>VLOOKUP(SUM(AE163,AH163),Tables!J$5:K$11,2,FALSE)</f>
        <v>4</v>
      </c>
      <c r="AQ163" s="89" t="str">
        <f>IF(AP163=MIN($AP$162:$AP$163),"YES!!!","Reject")</f>
        <v>YES!!!</v>
      </c>
      <c r="AR163" s="109" t="s">
        <v>503</v>
      </c>
      <c r="AS163" s="155"/>
      <c r="AT163" s="91" t="str">
        <f>R163</f>
        <v xml:space="preserve">Mortality </v>
      </c>
      <c r="AU163" s="14" t="s">
        <v>481</v>
      </c>
      <c r="AV163" s="14" t="str">
        <f>CONCATENATE(T163," ",U163)</f>
        <v>48 Hour</v>
      </c>
      <c r="AW163" s="80" t="s">
        <v>483</v>
      </c>
      <c r="AX163" s="18"/>
      <c r="AY163" s="67">
        <f>AI163</f>
        <v>4.2000000000000003E-2</v>
      </c>
      <c r="AZ163" s="67">
        <f>GEOMEAN(AY163)</f>
        <v>4.2000000000000003E-2</v>
      </c>
      <c r="BA163" s="67"/>
      <c r="BB163" s="67"/>
      <c r="BC163" s="142" t="s">
        <v>542</v>
      </c>
      <c r="BD163" s="142" t="s">
        <v>542</v>
      </c>
      <c r="BE163"/>
      <c r="BF163" s="18"/>
      <c r="BG163" s="67"/>
      <c r="BH163" s="67"/>
      <c r="BI163" s="67"/>
      <c r="BJ163" s="67"/>
      <c r="BK163" s="67"/>
      <c r="BL163" s="67"/>
      <c r="BM163" s="67"/>
      <c r="BN163" s="142" t="s">
        <v>542</v>
      </c>
      <c r="BO163" s="156"/>
      <c r="BP163" s="18"/>
      <c r="BQ163" s="18"/>
      <c r="BR163" s="18"/>
      <c r="BS163" s="18"/>
      <c r="BT163" s="18"/>
      <c r="BU163" s="18"/>
      <c r="BV163" s="18"/>
      <c r="BW163" s="18"/>
      <c r="BX163" s="67"/>
      <c r="BY163" s="18"/>
      <c r="BZ163" s="18"/>
      <c r="CA163" s="18"/>
      <c r="CB163" s="67"/>
      <c r="CC163" s="18"/>
      <c r="CD163" s="18"/>
      <c r="CE163" s="18"/>
      <c r="CF163" s="21"/>
      <c r="CG163" s="103"/>
      <c r="CH163" s="67"/>
      <c r="CI163" s="67"/>
      <c r="CJ163" s="67"/>
      <c r="CK163" s="67"/>
      <c r="CL163" s="67"/>
      <c r="CM163" s="67"/>
      <c r="CN163" s="67"/>
    </row>
    <row r="164" spans="1:92" s="101" customFormat="1" ht="16.5" thickTop="1" thickBot="1">
      <c r="A164" s="64"/>
      <c r="B164" s="65"/>
      <c r="C164" s="66"/>
      <c r="D164" s="79"/>
      <c r="E164" s="138"/>
      <c r="F164" s="64"/>
      <c r="G164" s="106"/>
      <c r="H164" s="66"/>
      <c r="I164" s="66"/>
      <c r="J164" s="66"/>
      <c r="K164" s="66"/>
      <c r="L164" s="66"/>
      <c r="M164" s="66"/>
      <c r="N164" s="66"/>
      <c r="O164" s="66"/>
      <c r="P164" s="64"/>
      <c r="Q164" s="66"/>
      <c r="R164" s="170"/>
      <c r="S164" s="66"/>
      <c r="T164" s="66"/>
      <c r="U164" s="69"/>
      <c r="V164" s="71"/>
      <c r="W164" s="69"/>
      <c r="X164" s="69"/>
      <c r="Y164" s="66"/>
      <c r="Z164" s="66"/>
      <c r="AA164" s="69"/>
      <c r="AB164" s="66"/>
      <c r="AC164" s="66"/>
      <c r="AD164" s="66"/>
      <c r="AE164" s="69"/>
      <c r="AF164" s="69"/>
      <c r="AG164" s="66"/>
      <c r="AH164" s="66"/>
      <c r="AI164" s="66"/>
      <c r="AJ164" s="66"/>
      <c r="AK164" s="64"/>
      <c r="AL164" s="64"/>
      <c r="AM164" s="64"/>
      <c r="AN164" s="20"/>
      <c r="AO164" s="20"/>
      <c r="AP164" s="20"/>
      <c r="AQ164" s="20"/>
      <c r="AR164" s="94"/>
      <c r="AS164" s="103"/>
      <c r="AT164" s="165"/>
      <c r="AU164" s="20"/>
      <c r="AV164" s="20"/>
      <c r="AW164" s="20"/>
      <c r="AX164" s="20"/>
      <c r="AY164" s="69"/>
      <c r="AZ164" s="69"/>
      <c r="BA164" s="69"/>
      <c r="BB164" s="69"/>
      <c r="BC164" s="66"/>
      <c r="BD164" s="66"/>
      <c r="BE164"/>
      <c r="BF164" s="20"/>
      <c r="BG164" s="69"/>
      <c r="BH164" s="69"/>
      <c r="BI164" s="69"/>
      <c r="BJ164" s="69"/>
      <c r="BK164" s="69"/>
      <c r="BL164" s="69"/>
      <c r="BM164" s="94"/>
      <c r="BN164" s="154"/>
      <c r="BO164" s="155"/>
      <c r="BP164" s="18"/>
      <c r="BQ164" s="18"/>
      <c r="BR164" s="18"/>
      <c r="BS164" s="18"/>
      <c r="BT164" s="18"/>
      <c r="BU164" s="18"/>
      <c r="BV164" s="18"/>
      <c r="BW164" s="18"/>
      <c r="BX164" s="67"/>
      <c r="BY164" s="18"/>
      <c r="BZ164" s="18"/>
      <c r="CA164" s="18"/>
      <c r="CB164" s="67"/>
      <c r="CC164" s="18"/>
      <c r="CD164" s="18"/>
      <c r="CE164" s="18"/>
      <c r="CF164" s="18"/>
      <c r="CG164" s="67"/>
      <c r="CH164" s="103"/>
      <c r="CI164" s="103"/>
      <c r="CJ164" s="103"/>
      <c r="CK164" s="103"/>
      <c r="CL164" s="103"/>
      <c r="CM164" s="103"/>
      <c r="CN164" s="103"/>
    </row>
    <row r="165" spans="1:92" ht="16.5" thickTop="1" thickBot="1">
      <c r="A165" s="101"/>
      <c r="B165" s="101"/>
      <c r="C165" s="83">
        <v>24599</v>
      </c>
      <c r="D165" s="120">
        <v>2046661</v>
      </c>
      <c r="E165" s="137" t="s">
        <v>522</v>
      </c>
      <c r="F165" s="73" t="s">
        <v>464</v>
      </c>
      <c r="G165" s="105" t="s">
        <v>274</v>
      </c>
      <c r="H165" s="72" t="s">
        <v>75</v>
      </c>
      <c r="I165" s="72" t="s">
        <v>140</v>
      </c>
      <c r="J165" s="72" t="s">
        <v>89</v>
      </c>
      <c r="K165" s="72" t="s">
        <v>327</v>
      </c>
      <c r="L165" s="72" t="s">
        <v>501</v>
      </c>
      <c r="M165" s="142" t="s">
        <v>542</v>
      </c>
      <c r="N165" s="142" t="s">
        <v>542</v>
      </c>
      <c r="O165" s="72" t="s">
        <v>325</v>
      </c>
      <c r="P165" s="23" t="s">
        <v>115</v>
      </c>
      <c r="Q165" s="70" t="s">
        <v>43</v>
      </c>
      <c r="R165" s="169" t="s">
        <v>115</v>
      </c>
      <c r="S165" s="72" t="s">
        <v>18</v>
      </c>
      <c r="T165" s="72">
        <v>96</v>
      </c>
      <c r="U165" s="114" t="s">
        <v>426</v>
      </c>
      <c r="V165" s="74" t="s">
        <v>40</v>
      </c>
      <c r="W165" s="114"/>
      <c r="X165" s="83" t="s">
        <v>508</v>
      </c>
      <c r="Y165" s="72">
        <v>0.44</v>
      </c>
      <c r="Z165" s="72" t="s">
        <v>74</v>
      </c>
      <c r="AA165" s="114">
        <f>VLOOKUP(Z165,Tables!$M$5:$O$9,3,FALSE)</f>
        <v>1</v>
      </c>
      <c r="AB165" s="72">
        <f>Y165*AA165</f>
        <v>0.44</v>
      </c>
      <c r="AC165" s="142" t="s">
        <v>542</v>
      </c>
      <c r="AD165" s="72" t="str">
        <f>S165</f>
        <v>LC50</v>
      </c>
      <c r="AE165" s="114">
        <f>VLOOKUP(AD165,Tables!C$5:D$22,2,FALSE)</f>
        <v>5</v>
      </c>
      <c r="AF165" s="114">
        <f>AB165/AE165</f>
        <v>8.7999999999999995E-2</v>
      </c>
      <c r="AG165" s="24" t="str">
        <f>V165</f>
        <v>Acute</v>
      </c>
      <c r="AH165" s="72">
        <f>VLOOKUP(AG165,Tables!$C$25:$D$26,2,FALSE)</f>
        <v>2</v>
      </c>
      <c r="AI165" s="72">
        <f>AF165/AH165</f>
        <v>4.3999999999999997E-2</v>
      </c>
      <c r="AJ165" s="142" t="s">
        <v>542</v>
      </c>
      <c r="AK165" s="117"/>
      <c r="AL165" s="105" t="str">
        <f>G165</f>
        <v>Hexagenia sp.</v>
      </c>
      <c r="AM165" s="72" t="str">
        <f>S165</f>
        <v>LC50</v>
      </c>
      <c r="AN165" s="118" t="str">
        <f>V165</f>
        <v>Acute</v>
      </c>
      <c r="AO165" s="101"/>
      <c r="AP165" s="72">
        <f>VLOOKUP(SUM(AE165,AH165),Tables!J$5:K$11,2,FALSE)</f>
        <v>4</v>
      </c>
      <c r="AQ165" s="119" t="str">
        <f>IF(AP165=MIN($AP$165:$AP$166),"YES!!!","Reject")</f>
        <v>YES!!!</v>
      </c>
      <c r="AR165" s="114"/>
      <c r="AS165" s="114"/>
      <c r="AT165" s="119" t="str">
        <f>R165</f>
        <v>Immobilisation</v>
      </c>
      <c r="AU165" s="72" t="s">
        <v>481</v>
      </c>
      <c r="AV165" s="72" t="str">
        <f>CONCATENATE(T165," ",U165)</f>
        <v>96 Hour</v>
      </c>
      <c r="AW165" s="121" t="s">
        <v>482</v>
      </c>
      <c r="AX165" s="101"/>
      <c r="AY165" s="67">
        <f>AI165</f>
        <v>4.3999999999999997E-2</v>
      </c>
      <c r="AZ165" s="67">
        <f>GEOMEAN(AY165)</f>
        <v>4.3999999999999997E-2</v>
      </c>
      <c r="BA165" s="67">
        <f>MIN(AZ165)</f>
        <v>4.3999999999999997E-2</v>
      </c>
      <c r="BB165" s="67">
        <f>MIN(BA165)</f>
        <v>4.3999999999999997E-2</v>
      </c>
      <c r="BC165" s="142" t="s">
        <v>542</v>
      </c>
      <c r="BD165" s="142" t="s">
        <v>542</v>
      </c>
      <c r="BF165" s="18" t="str">
        <f>F165</f>
        <v>Surface, ground, reconstituted of dechlorinated tap water</v>
      </c>
      <c r="BG165" s="67" t="str">
        <f>J165</f>
        <v>Macroinvertebrate</v>
      </c>
      <c r="BH165" s="67" t="str">
        <f>AL165</f>
        <v>Hexagenia sp.</v>
      </c>
      <c r="BI165" s="67" t="str">
        <f>H165</f>
        <v>Arthropoda</v>
      </c>
      <c r="BJ165" s="67" t="str">
        <f>I165</f>
        <v>Insecta</v>
      </c>
      <c r="BK165" s="67" t="str">
        <f>L165</f>
        <v>Insect</v>
      </c>
      <c r="BL165" s="67">
        <f>AP165</f>
        <v>4</v>
      </c>
      <c r="BM165" s="67">
        <f>BB165</f>
        <v>4.3999999999999997E-2</v>
      </c>
      <c r="BN165" s="142" t="s">
        <v>542</v>
      </c>
      <c r="BO165" s="155"/>
      <c r="CB165" s="67"/>
      <c r="CG165" s="67"/>
      <c r="CH165" s="67"/>
      <c r="CI165" s="67"/>
      <c r="CJ165" s="67"/>
      <c r="CK165" s="67"/>
      <c r="CL165" s="67"/>
      <c r="CM165" s="67"/>
      <c r="CN165" s="67"/>
    </row>
    <row r="166" spans="1:92" ht="16.5" thickTop="1" thickBot="1">
      <c r="A166" s="101"/>
      <c r="B166" s="101"/>
      <c r="C166" s="83">
        <v>24599</v>
      </c>
      <c r="D166" s="120">
        <v>2046661</v>
      </c>
      <c r="E166" s="137" t="s">
        <v>522</v>
      </c>
      <c r="F166" s="73" t="s">
        <v>464</v>
      </c>
      <c r="G166" s="105" t="s">
        <v>274</v>
      </c>
      <c r="H166" s="72" t="s">
        <v>75</v>
      </c>
      <c r="I166" s="72" t="s">
        <v>140</v>
      </c>
      <c r="J166" s="72" t="s">
        <v>89</v>
      </c>
      <c r="K166" s="72" t="s">
        <v>327</v>
      </c>
      <c r="L166" s="72" t="s">
        <v>501</v>
      </c>
      <c r="M166" s="142" t="s">
        <v>542</v>
      </c>
      <c r="N166" s="142" t="s">
        <v>542</v>
      </c>
      <c r="O166" s="72" t="s">
        <v>325</v>
      </c>
      <c r="P166" s="23" t="s">
        <v>115</v>
      </c>
      <c r="Q166" s="70" t="s">
        <v>43</v>
      </c>
      <c r="R166" s="169" t="s">
        <v>115</v>
      </c>
      <c r="S166" s="72" t="s">
        <v>92</v>
      </c>
      <c r="T166" s="72">
        <v>96</v>
      </c>
      <c r="U166" s="114" t="s">
        <v>426</v>
      </c>
      <c r="V166" s="74" t="s">
        <v>40</v>
      </c>
      <c r="W166" s="114"/>
      <c r="X166" s="83" t="s">
        <v>508</v>
      </c>
      <c r="Y166" s="72">
        <v>0.14000000000000001</v>
      </c>
      <c r="Z166" s="72" t="s">
        <v>74</v>
      </c>
      <c r="AA166" s="114">
        <f>VLOOKUP(Z166,Tables!$M$5:$O$9,3,FALSE)</f>
        <v>1</v>
      </c>
      <c r="AB166" s="72">
        <f>Y166*AA166</f>
        <v>0.14000000000000001</v>
      </c>
      <c r="AC166" s="142" t="s">
        <v>542</v>
      </c>
      <c r="AD166" s="72" t="str">
        <f>S166</f>
        <v>NOEL</v>
      </c>
      <c r="AE166" s="114">
        <f>VLOOKUP(AD166,Tables!C$5:D$22,2,FALSE)</f>
        <v>1</v>
      </c>
      <c r="AF166" s="114">
        <f>AB166/AE166</f>
        <v>0.14000000000000001</v>
      </c>
      <c r="AG166" s="24" t="str">
        <f>V166</f>
        <v>Acute</v>
      </c>
      <c r="AH166" s="72">
        <f>VLOOKUP(AG166,Tables!$C$25:$D$26,2,FALSE)</f>
        <v>2</v>
      </c>
      <c r="AI166" s="72">
        <f>AF166/AH166</f>
        <v>7.0000000000000007E-2</v>
      </c>
      <c r="AJ166" s="142" t="s">
        <v>542</v>
      </c>
      <c r="AK166" s="117"/>
      <c r="AL166" s="105" t="str">
        <f>G166</f>
        <v>Hexagenia sp.</v>
      </c>
      <c r="AM166" s="72" t="str">
        <f>S166</f>
        <v>NOEL</v>
      </c>
      <c r="AN166" s="118" t="str">
        <f>V166</f>
        <v>Acute</v>
      </c>
      <c r="AO166" s="101"/>
      <c r="AP166" s="72" t="str">
        <f>VLOOKUP(SUM(AE166,AH166),Tables!J$5:K$11,2,FALSE)</f>
        <v>Do Not Use</v>
      </c>
      <c r="AQ166" s="119" t="str">
        <f>IF(AP166=MIN($AP$165:$AP$166),"YES!!!","Reject")</f>
        <v>Reject</v>
      </c>
      <c r="AR166" s="114"/>
      <c r="AS166" s="114"/>
      <c r="AT166" s="119"/>
      <c r="AU166" s="72"/>
      <c r="AV166" s="72"/>
      <c r="AW166" s="121"/>
      <c r="AX166" s="101"/>
      <c r="AY166" s="114"/>
      <c r="AZ166" s="114"/>
      <c r="BA166" s="114"/>
      <c r="BB166" s="114"/>
      <c r="BC166" s="142" t="s">
        <v>542</v>
      </c>
      <c r="BD166" s="142" t="s">
        <v>542</v>
      </c>
      <c r="BF166" s="101"/>
      <c r="BG166" s="114"/>
      <c r="BH166" s="114"/>
      <c r="BI166" s="114"/>
      <c r="BJ166" s="114"/>
      <c r="BK166" s="114"/>
      <c r="BL166" s="114"/>
      <c r="BM166" s="114"/>
      <c r="BN166" s="142" t="s">
        <v>542</v>
      </c>
      <c r="BO166" s="156"/>
      <c r="CB166" s="67"/>
      <c r="CG166" s="67"/>
      <c r="CH166" s="67"/>
      <c r="CI166" s="67"/>
      <c r="CJ166" s="67"/>
      <c r="CK166" s="67"/>
      <c r="CL166" s="67"/>
      <c r="CM166" s="67"/>
      <c r="CN166" s="67"/>
    </row>
    <row r="167" spans="1:92" ht="16.5" thickTop="1" thickBot="1">
      <c r="A167" s="64"/>
      <c r="B167" s="65"/>
      <c r="C167" s="66"/>
      <c r="D167" s="79"/>
      <c r="E167" s="138"/>
      <c r="F167" s="64"/>
      <c r="G167" s="106"/>
      <c r="H167" s="66"/>
      <c r="I167" s="66"/>
      <c r="J167" s="66"/>
      <c r="K167" s="66"/>
      <c r="L167" s="66"/>
      <c r="M167" s="66"/>
      <c r="N167" s="66"/>
      <c r="O167" s="66"/>
      <c r="P167" s="64"/>
      <c r="Q167" s="66"/>
      <c r="R167" s="170"/>
      <c r="S167" s="66"/>
      <c r="T167" s="66"/>
      <c r="U167" s="69"/>
      <c r="V167" s="71"/>
      <c r="W167" s="69"/>
      <c r="X167" s="69"/>
      <c r="Y167" s="66"/>
      <c r="Z167" s="66"/>
      <c r="AA167" s="69"/>
      <c r="AB167" s="66"/>
      <c r="AC167" s="66"/>
      <c r="AD167" s="66"/>
      <c r="AE167" s="69"/>
      <c r="AF167" s="69"/>
      <c r="AG167" s="66"/>
      <c r="AH167" s="66"/>
      <c r="AI167" s="66"/>
      <c r="AJ167" s="66"/>
      <c r="AK167" s="64"/>
      <c r="AL167" s="64"/>
      <c r="AM167" s="64"/>
      <c r="AN167" s="20"/>
      <c r="AO167" s="20"/>
      <c r="AP167" s="20"/>
      <c r="AQ167" s="20"/>
      <c r="AR167" s="94"/>
      <c r="AS167" s="103"/>
      <c r="AT167" s="165"/>
      <c r="AU167" s="20"/>
      <c r="AV167" s="20"/>
      <c r="AW167" s="20"/>
      <c r="AX167" s="20"/>
      <c r="AY167" s="69"/>
      <c r="AZ167" s="69"/>
      <c r="BA167" s="69"/>
      <c r="BB167" s="69"/>
      <c r="BC167" s="66"/>
      <c r="BD167" s="66"/>
      <c r="BF167" s="20"/>
      <c r="BG167" s="69"/>
      <c r="BH167" s="69"/>
      <c r="BI167" s="69"/>
      <c r="BJ167" s="69"/>
      <c r="BK167" s="69"/>
      <c r="BL167" s="69"/>
      <c r="BM167" s="94"/>
      <c r="BN167" s="154"/>
      <c r="BO167" s="155"/>
      <c r="CB167" s="103"/>
      <c r="CG167" s="67"/>
      <c r="CH167" s="67"/>
      <c r="CI167" s="67"/>
      <c r="CJ167" s="67"/>
      <c r="CK167" s="67"/>
      <c r="CL167" s="67"/>
      <c r="CM167" s="67"/>
      <c r="CN167" s="67"/>
    </row>
    <row r="168" spans="1:92" ht="16.5" thickTop="1" thickBot="1">
      <c r="C168" s="83">
        <v>11687</v>
      </c>
      <c r="D168" s="82" t="s">
        <v>311</v>
      </c>
      <c r="E168" s="137" t="s">
        <v>522</v>
      </c>
      <c r="F168" s="16" t="s">
        <v>473</v>
      </c>
      <c r="G168" s="105" t="s">
        <v>121</v>
      </c>
      <c r="H168" s="14" t="s">
        <v>97</v>
      </c>
      <c r="I168" s="14" t="s">
        <v>98</v>
      </c>
      <c r="J168" s="14" t="s">
        <v>96</v>
      </c>
      <c r="K168" s="14" t="s">
        <v>327</v>
      </c>
      <c r="L168" s="14" t="s">
        <v>504</v>
      </c>
      <c r="M168" s="142" t="s">
        <v>542</v>
      </c>
      <c r="N168" s="142" t="s">
        <v>542</v>
      </c>
      <c r="O168" s="14" t="s">
        <v>312</v>
      </c>
      <c r="P168" s="23" t="s">
        <v>354</v>
      </c>
      <c r="Q168" s="70" t="s">
        <v>354</v>
      </c>
      <c r="R168" s="169" t="s">
        <v>354</v>
      </c>
      <c r="S168" s="14" t="s">
        <v>18</v>
      </c>
      <c r="T168" s="14">
        <v>96</v>
      </c>
      <c r="U168" s="67" t="s">
        <v>426</v>
      </c>
      <c r="V168" s="24" t="s">
        <v>40</v>
      </c>
      <c r="W168" s="109" t="s">
        <v>503</v>
      </c>
      <c r="X168" s="109" t="s">
        <v>508</v>
      </c>
      <c r="Y168" s="14">
        <v>560</v>
      </c>
      <c r="Z168" s="14" t="s">
        <v>74</v>
      </c>
      <c r="AA168" s="67">
        <f>VLOOKUP(Z168,Tables!$M$5:$O$9,3,FALSE)</f>
        <v>1</v>
      </c>
      <c r="AB168" s="14">
        <f>Y168*AA168</f>
        <v>560</v>
      </c>
      <c r="AC168" s="142" t="s">
        <v>542</v>
      </c>
      <c r="AD168" s="14" t="str">
        <f>S168</f>
        <v>LC50</v>
      </c>
      <c r="AE168" s="67">
        <f>VLOOKUP(AD168,Tables!C$5:D$22,2,FALSE)</f>
        <v>5</v>
      </c>
      <c r="AF168" s="67">
        <f>AB168/AE168</f>
        <v>112</v>
      </c>
      <c r="AG168" s="24" t="str">
        <f>V168</f>
        <v>Acute</v>
      </c>
      <c r="AH168" s="14">
        <f>VLOOKUP(AG168,Tables!$C$25:$D$26,2,FALSE)</f>
        <v>2</v>
      </c>
      <c r="AI168" s="14">
        <f>AF168/AH168</f>
        <v>56</v>
      </c>
      <c r="AJ168" s="142" t="s">
        <v>542</v>
      </c>
      <c r="AK168" s="64"/>
      <c r="AL168" s="87" t="str">
        <f>G168</f>
        <v>Ictalurus punctatus</v>
      </c>
      <c r="AM168" s="14" t="str">
        <f>S168</f>
        <v>LC50</v>
      </c>
      <c r="AN168" s="68" t="str">
        <f>V168</f>
        <v>Acute</v>
      </c>
      <c r="AP168" s="14">
        <f>VLOOKUP(SUM(AE168,AH168),Tables!J$5:K$11,2,FALSE)</f>
        <v>4</v>
      </c>
      <c r="AQ168" s="89" t="str">
        <f>IF(AP168=MIN($AP$168:$AP$169),"YES!!!","Reject")</f>
        <v>YES!!!</v>
      </c>
      <c r="AR168" s="109" t="s">
        <v>503</v>
      </c>
      <c r="AS168" s="155"/>
      <c r="AT168" s="91" t="str">
        <f>R168</f>
        <v xml:space="preserve">Mortality </v>
      </c>
      <c r="AU168" s="14" t="s">
        <v>481</v>
      </c>
      <c r="AV168" s="14" t="str">
        <f>CONCATENATE(T168," ",U168)</f>
        <v>96 Hour</v>
      </c>
      <c r="AW168" s="86" t="s">
        <v>482</v>
      </c>
      <c r="AY168" s="67">
        <f>AI168</f>
        <v>56</v>
      </c>
      <c r="AZ168" s="67">
        <f>GEOMEAN(AY168)</f>
        <v>56</v>
      </c>
      <c r="BA168" s="67">
        <f>MIN(AZ168)</f>
        <v>56</v>
      </c>
      <c r="BB168" s="67">
        <f>MIN(BA168)</f>
        <v>56</v>
      </c>
      <c r="BC168" s="142" t="s">
        <v>542</v>
      </c>
      <c r="BD168" s="142" t="s">
        <v>542</v>
      </c>
      <c r="BF168" s="18" t="str">
        <f>F168</f>
        <v>Clean surface, ground or reconstituted water</v>
      </c>
      <c r="BG168" s="67" t="str">
        <f>J168</f>
        <v>Fish</v>
      </c>
      <c r="BH168" s="67" t="str">
        <f>AL168</f>
        <v>Ictalurus punctatus</v>
      </c>
      <c r="BI168" s="67" t="str">
        <f>H168</f>
        <v>Chordata</v>
      </c>
      <c r="BJ168" s="67" t="str">
        <f>I168</f>
        <v>Actinopterygii</v>
      </c>
      <c r="BK168" s="67" t="str">
        <f>L168</f>
        <v>NCoI</v>
      </c>
      <c r="BL168" s="67">
        <f>AP168</f>
        <v>4</v>
      </c>
      <c r="BM168" s="67">
        <f>BB168</f>
        <v>56</v>
      </c>
      <c r="BN168" s="142" t="s">
        <v>542</v>
      </c>
      <c r="BO168" s="155"/>
      <c r="CB168" s="103"/>
      <c r="CG168" s="67"/>
      <c r="CH168" s="67"/>
      <c r="CI168" s="67"/>
      <c r="CJ168" s="67"/>
      <c r="CK168" s="67"/>
      <c r="CL168" s="67"/>
      <c r="CM168" s="67"/>
      <c r="CN168" s="67"/>
    </row>
    <row r="169" spans="1:92" ht="16.5" thickTop="1" thickBot="1">
      <c r="C169" s="83">
        <v>11687</v>
      </c>
      <c r="D169" s="82" t="s">
        <v>311</v>
      </c>
      <c r="E169" s="137" t="s">
        <v>522</v>
      </c>
      <c r="F169" s="16" t="s">
        <v>473</v>
      </c>
      <c r="G169" s="105" t="s">
        <v>121</v>
      </c>
      <c r="H169" s="14" t="s">
        <v>97</v>
      </c>
      <c r="I169" s="14" t="s">
        <v>98</v>
      </c>
      <c r="J169" s="14" t="s">
        <v>96</v>
      </c>
      <c r="K169" s="14" t="s">
        <v>327</v>
      </c>
      <c r="L169" s="14" t="s">
        <v>504</v>
      </c>
      <c r="M169" s="142" t="s">
        <v>542</v>
      </c>
      <c r="N169" s="142" t="s">
        <v>542</v>
      </c>
      <c r="O169" s="14" t="s">
        <v>312</v>
      </c>
      <c r="P169" s="23" t="s">
        <v>354</v>
      </c>
      <c r="Q169" s="70" t="s">
        <v>354</v>
      </c>
      <c r="R169" s="169" t="s">
        <v>354</v>
      </c>
      <c r="S169" s="14" t="s">
        <v>92</v>
      </c>
      <c r="T169" s="14">
        <v>96</v>
      </c>
      <c r="U169" s="67" t="s">
        <v>426</v>
      </c>
      <c r="V169" s="24" t="s">
        <v>40</v>
      </c>
      <c r="W169" s="109" t="s">
        <v>503</v>
      </c>
      <c r="X169" s="109" t="s">
        <v>508</v>
      </c>
      <c r="Y169" s="14">
        <v>89</v>
      </c>
      <c r="Z169" s="14" t="s">
        <v>74</v>
      </c>
      <c r="AA169" s="67">
        <f>VLOOKUP(Z169,Tables!$M$5:$O$9,3,FALSE)</f>
        <v>1</v>
      </c>
      <c r="AB169" s="14">
        <f>Y169*AA169</f>
        <v>89</v>
      </c>
      <c r="AC169" s="142" t="s">
        <v>542</v>
      </c>
      <c r="AD169" s="14" t="str">
        <f>S169</f>
        <v>NOEL</v>
      </c>
      <c r="AE169" s="67">
        <f>VLOOKUP(AD169,Tables!C$5:D$22,2,FALSE)</f>
        <v>1</v>
      </c>
      <c r="AF169" s="67">
        <f>AB169/AE169</f>
        <v>89</v>
      </c>
      <c r="AG169" s="24" t="str">
        <f>V169</f>
        <v>Acute</v>
      </c>
      <c r="AH169" s="14">
        <f>VLOOKUP(AG169,Tables!$C$25:$D$26,2,FALSE)</f>
        <v>2</v>
      </c>
      <c r="AI169" s="14">
        <f>AF169/AH169</f>
        <v>44.5</v>
      </c>
      <c r="AJ169" s="142" t="s">
        <v>542</v>
      </c>
      <c r="AK169" s="64"/>
      <c r="AL169" s="87" t="str">
        <f>G169</f>
        <v>Ictalurus punctatus</v>
      </c>
      <c r="AM169" s="14" t="str">
        <f>S169</f>
        <v>NOEL</v>
      </c>
      <c r="AN169" s="68" t="str">
        <f>V169</f>
        <v>Acute</v>
      </c>
      <c r="AP169" s="14" t="str">
        <f>VLOOKUP(SUM(AE169,AH169),Tables!J$5:K$11,2,FALSE)</f>
        <v>Do Not Use</v>
      </c>
      <c r="AQ169" s="89" t="str">
        <f>IF(AP169=MIN($AP$168:$AP$169),"YES!!!","Reject")</f>
        <v>Reject</v>
      </c>
      <c r="AR169" s="109" t="s">
        <v>503</v>
      </c>
      <c r="AS169" s="155"/>
      <c r="AT169" s="91"/>
      <c r="AU169" s="14"/>
      <c r="AV169" s="14"/>
      <c r="AW169" s="86"/>
      <c r="BC169" s="142" t="s">
        <v>542</v>
      </c>
      <c r="BD169" s="142" t="s">
        <v>542</v>
      </c>
      <c r="BN169" s="142" t="s">
        <v>542</v>
      </c>
      <c r="BO169" s="156"/>
      <c r="CB169" s="67"/>
      <c r="CG169" s="67"/>
      <c r="CH169" s="67"/>
      <c r="CI169" s="67"/>
      <c r="CJ169" s="67"/>
      <c r="CK169" s="67"/>
      <c r="CL169" s="67"/>
      <c r="CM169" s="67"/>
      <c r="CN169" s="67"/>
    </row>
    <row r="170" spans="1:92" ht="16.5" thickTop="1" thickBot="1">
      <c r="A170" s="64"/>
      <c r="B170" s="65"/>
      <c r="C170" s="66"/>
      <c r="D170" s="79"/>
      <c r="E170" s="138"/>
      <c r="F170" s="64"/>
      <c r="G170" s="106"/>
      <c r="H170" s="66"/>
      <c r="I170" s="66"/>
      <c r="J170" s="66"/>
      <c r="K170" s="66"/>
      <c r="L170" s="66"/>
      <c r="M170" s="66"/>
      <c r="N170" s="66"/>
      <c r="O170" s="66"/>
      <c r="P170" s="64"/>
      <c r="Q170" s="66"/>
      <c r="R170" s="170"/>
      <c r="S170" s="66"/>
      <c r="T170" s="66"/>
      <c r="U170" s="69"/>
      <c r="V170" s="71"/>
      <c r="W170" s="69"/>
      <c r="X170" s="69"/>
      <c r="Y170" s="66"/>
      <c r="Z170" s="66"/>
      <c r="AA170" s="69"/>
      <c r="AB170" s="66"/>
      <c r="AC170" s="66"/>
      <c r="AD170" s="66"/>
      <c r="AE170" s="69"/>
      <c r="AF170" s="69"/>
      <c r="AG170" s="66"/>
      <c r="AH170" s="66"/>
      <c r="AI170" s="66"/>
      <c r="AJ170" s="66"/>
      <c r="AK170" s="64"/>
      <c r="AL170" s="64"/>
      <c r="AM170" s="64"/>
      <c r="AN170" s="20"/>
      <c r="AO170" s="20"/>
      <c r="AP170" s="20"/>
      <c r="AQ170" s="20"/>
      <c r="AR170" s="94"/>
      <c r="AS170" s="103"/>
      <c r="AT170" s="165"/>
      <c r="AU170" s="20"/>
      <c r="AV170" s="20"/>
      <c r="AW170" s="20"/>
      <c r="AX170" s="20"/>
      <c r="AY170" s="69"/>
      <c r="AZ170" s="69"/>
      <c r="BA170" s="69"/>
      <c r="BB170" s="69"/>
      <c r="BC170" s="66"/>
      <c r="BD170" s="66"/>
      <c r="BF170" s="20"/>
      <c r="BG170" s="69"/>
      <c r="BH170" s="69"/>
      <c r="BI170" s="69"/>
      <c r="BJ170" s="69"/>
      <c r="BK170" s="69"/>
      <c r="BL170" s="69"/>
      <c r="BM170" s="94"/>
      <c r="BN170" s="154"/>
      <c r="BO170" s="155"/>
      <c r="CB170" s="67"/>
      <c r="CG170" s="67"/>
      <c r="CH170" s="67"/>
      <c r="CI170" s="67"/>
      <c r="CJ170" s="67"/>
      <c r="CK170" s="67"/>
      <c r="CL170" s="67"/>
      <c r="CM170" s="67"/>
      <c r="CN170" s="67"/>
    </row>
    <row r="171" spans="1:92" ht="16.5" thickTop="1" thickBot="1">
      <c r="C171" s="83">
        <v>10092</v>
      </c>
      <c r="D171" s="82" t="s">
        <v>310</v>
      </c>
      <c r="E171" s="137" t="s">
        <v>522</v>
      </c>
      <c r="F171" s="16" t="s">
        <v>493</v>
      </c>
      <c r="G171" s="105" t="s">
        <v>73</v>
      </c>
      <c r="H171" s="14" t="s">
        <v>368</v>
      </c>
      <c r="I171" s="14" t="s">
        <v>369</v>
      </c>
      <c r="J171" s="14" t="s">
        <v>366</v>
      </c>
      <c r="K171" s="14" t="s">
        <v>16</v>
      </c>
      <c r="L171" s="14" t="s">
        <v>504</v>
      </c>
      <c r="M171" s="142" t="s">
        <v>542</v>
      </c>
      <c r="N171" s="142" t="s">
        <v>542</v>
      </c>
      <c r="O171" s="14" t="s">
        <v>109</v>
      </c>
      <c r="P171" s="88" t="s">
        <v>465</v>
      </c>
      <c r="Q171" s="88" t="s">
        <v>466</v>
      </c>
      <c r="R171" s="88" t="s">
        <v>466</v>
      </c>
      <c r="S171" s="14" t="s">
        <v>92</v>
      </c>
      <c r="T171" s="14">
        <v>5</v>
      </c>
      <c r="U171" s="67" t="s">
        <v>427</v>
      </c>
      <c r="V171" s="24" t="s">
        <v>40</v>
      </c>
      <c r="W171" s="109" t="s">
        <v>503</v>
      </c>
      <c r="X171" s="109" t="s">
        <v>508</v>
      </c>
      <c r="Y171" s="14">
        <v>0.1</v>
      </c>
      <c r="Z171" s="14" t="s">
        <v>76</v>
      </c>
      <c r="AA171" s="67">
        <f>VLOOKUP(Z171,Tables!$M$5:$O$9,3,FALSE)</f>
        <v>1000</v>
      </c>
      <c r="AB171" s="14">
        <f>Y171*AA171</f>
        <v>100</v>
      </c>
      <c r="AC171" s="142" t="s">
        <v>542</v>
      </c>
      <c r="AD171" s="14" t="str">
        <f>S171</f>
        <v>NOEL</v>
      </c>
      <c r="AE171" s="67">
        <f>VLOOKUP(AD171,Tables!C$5:D$22,2,FALSE)</f>
        <v>1</v>
      </c>
      <c r="AF171" s="67">
        <f>AB171/AE171</f>
        <v>100</v>
      </c>
      <c r="AG171" s="24" t="str">
        <f>V171</f>
        <v>Acute</v>
      </c>
      <c r="AH171" s="14">
        <f>VLOOKUP(AG171,Tables!$C$25:$D$26,2,FALSE)</f>
        <v>2</v>
      </c>
      <c r="AI171" s="14">
        <f>AF171/AH171</f>
        <v>50</v>
      </c>
      <c r="AJ171" s="142" t="s">
        <v>542</v>
      </c>
      <c r="AK171" s="64"/>
      <c r="AL171" s="87" t="str">
        <f>G171</f>
        <v>Lemna gibba</v>
      </c>
      <c r="AM171" s="14" t="str">
        <f>S171</f>
        <v>NOEL</v>
      </c>
      <c r="AN171" s="68" t="str">
        <f>V171</f>
        <v>Acute</v>
      </c>
      <c r="AP171" s="14" t="str">
        <f>VLOOKUP(SUM(AE171,AH171),Tables!J$5:K$11,2,FALSE)</f>
        <v>Do Not Use</v>
      </c>
      <c r="AQ171" s="89" t="str">
        <f>IF(AP171=MIN($AP$171),"YES!!!","Reject")</f>
        <v>Reject</v>
      </c>
      <c r="AR171" s="109" t="s">
        <v>503</v>
      </c>
      <c r="AS171" s="155"/>
      <c r="AT171" s="91"/>
      <c r="AU171" s="14"/>
      <c r="AV171" s="14"/>
      <c r="AW171" s="86"/>
      <c r="BC171" s="142" t="s">
        <v>542</v>
      </c>
      <c r="BD171" s="142" t="s">
        <v>542</v>
      </c>
      <c r="BN171" s="142" t="s">
        <v>542</v>
      </c>
      <c r="BO171" s="156"/>
      <c r="CG171" s="67"/>
      <c r="CH171" s="67"/>
      <c r="CI171" s="67"/>
      <c r="CJ171" s="67"/>
      <c r="CK171" s="67"/>
      <c r="CL171" s="67"/>
      <c r="CM171" s="67"/>
      <c r="CN171" s="67"/>
    </row>
    <row r="172" spans="1:92" ht="16.5" thickTop="1" thickBot="1">
      <c r="A172" s="64"/>
      <c r="B172" s="65"/>
      <c r="C172" s="66"/>
      <c r="D172" s="79"/>
      <c r="E172" s="138"/>
      <c r="F172" s="64"/>
      <c r="G172" s="106"/>
      <c r="H172" s="66"/>
      <c r="I172" s="66"/>
      <c r="J172" s="66"/>
      <c r="K172" s="66"/>
      <c r="L172" s="66"/>
      <c r="M172" s="66"/>
      <c r="N172" s="66"/>
      <c r="O172" s="66"/>
      <c r="P172" s="64"/>
      <c r="Q172" s="66"/>
      <c r="R172" s="170"/>
      <c r="S172" s="66"/>
      <c r="T172" s="66"/>
      <c r="U172" s="69"/>
      <c r="V172" s="71"/>
      <c r="W172" s="69"/>
      <c r="X172" s="69"/>
      <c r="Y172" s="66"/>
      <c r="Z172" s="66"/>
      <c r="AA172" s="69"/>
      <c r="AB172" s="66"/>
      <c r="AC172" s="66"/>
      <c r="AD172" s="66"/>
      <c r="AE172" s="69"/>
      <c r="AF172" s="69"/>
      <c r="AG172" s="66"/>
      <c r="AH172" s="66"/>
      <c r="AI172" s="66"/>
      <c r="AJ172" s="66"/>
      <c r="AK172" s="64"/>
      <c r="AL172" s="64"/>
      <c r="AM172" s="64"/>
      <c r="AN172" s="20"/>
      <c r="AO172" s="20"/>
      <c r="AP172" s="20"/>
      <c r="AQ172" s="20"/>
      <c r="AR172" s="94"/>
      <c r="AS172" s="103"/>
      <c r="AT172" s="165"/>
      <c r="AU172" s="20"/>
      <c r="AV172" s="20"/>
      <c r="AW172" s="20"/>
      <c r="AX172" s="20"/>
      <c r="AY172" s="69"/>
      <c r="AZ172" s="69"/>
      <c r="BA172" s="69"/>
      <c r="BB172" s="69"/>
      <c r="BC172" s="66"/>
      <c r="BD172" s="66"/>
      <c r="BF172" s="20"/>
      <c r="BG172" s="69"/>
      <c r="BH172" s="69"/>
      <c r="BI172" s="69"/>
      <c r="BJ172" s="69"/>
      <c r="BK172" s="69"/>
      <c r="BL172" s="69"/>
      <c r="BM172" s="94"/>
      <c r="BN172" s="154"/>
      <c r="BO172" s="155"/>
      <c r="BP172" s="21"/>
      <c r="CF172" s="21"/>
      <c r="CG172" s="103"/>
      <c r="CH172" s="67"/>
      <c r="CI172" s="67"/>
      <c r="CJ172" s="67"/>
      <c r="CK172" s="67"/>
      <c r="CL172" s="67"/>
      <c r="CM172" s="67"/>
      <c r="CN172" s="67"/>
    </row>
    <row r="173" spans="1:92" ht="16.5" thickTop="1" thickBot="1">
      <c r="C173" s="83">
        <v>10078</v>
      </c>
      <c r="D173" s="82" t="s">
        <v>294</v>
      </c>
      <c r="E173" s="137" t="s">
        <v>522</v>
      </c>
      <c r="F173" s="16" t="s">
        <v>473</v>
      </c>
      <c r="G173" s="105" t="s">
        <v>99</v>
      </c>
      <c r="H173" s="14" t="s">
        <v>97</v>
      </c>
      <c r="I173" s="14" t="s">
        <v>98</v>
      </c>
      <c r="J173" s="14" t="s">
        <v>96</v>
      </c>
      <c r="K173" s="14" t="s">
        <v>327</v>
      </c>
      <c r="L173" s="14" t="s">
        <v>504</v>
      </c>
      <c r="M173" s="142" t="s">
        <v>542</v>
      </c>
      <c r="N173" s="142" t="s">
        <v>542</v>
      </c>
      <c r="O173" s="14" t="s">
        <v>295</v>
      </c>
      <c r="P173" s="23" t="s">
        <v>354</v>
      </c>
      <c r="Q173" s="70" t="s">
        <v>354</v>
      </c>
      <c r="R173" s="169" t="s">
        <v>354</v>
      </c>
      <c r="S173" s="14" t="s">
        <v>18</v>
      </c>
      <c r="T173" s="14">
        <v>96</v>
      </c>
      <c r="U173" s="67" t="s">
        <v>426</v>
      </c>
      <c r="V173" s="24" t="s">
        <v>40</v>
      </c>
      <c r="W173" s="109" t="s">
        <v>503</v>
      </c>
      <c r="X173" s="109" t="s">
        <v>508</v>
      </c>
      <c r="Y173" s="14">
        <v>25</v>
      </c>
      <c r="Z173" s="14" t="s">
        <v>74</v>
      </c>
      <c r="AA173" s="67">
        <f>VLOOKUP(Z173,Tables!$M$5:$O$9,3,FALSE)</f>
        <v>1</v>
      </c>
      <c r="AB173" s="14">
        <f t="shared" ref="AB173:AB178" si="91">Y173*AA173</f>
        <v>25</v>
      </c>
      <c r="AC173" s="142" t="s">
        <v>542</v>
      </c>
      <c r="AD173" s="14" t="str">
        <f t="shared" ref="AD173:AD178" si="92">S173</f>
        <v>LC50</v>
      </c>
      <c r="AE173" s="67">
        <f>VLOOKUP(AD173,Tables!C$5:D$22,2,FALSE)</f>
        <v>5</v>
      </c>
      <c r="AF173" s="67">
        <f t="shared" ref="AF173:AF178" si="93">AB173/AE173</f>
        <v>5</v>
      </c>
      <c r="AG173" s="24" t="str">
        <f t="shared" ref="AG173:AG178" si="94">V173</f>
        <v>Acute</v>
      </c>
      <c r="AH173" s="14">
        <f>VLOOKUP(AG173,Tables!$C$25:$D$26,2,FALSE)</f>
        <v>2</v>
      </c>
      <c r="AI173" s="14">
        <f t="shared" ref="AI173:AI178" si="95">AF173/AH173</f>
        <v>2.5</v>
      </c>
      <c r="AJ173" s="142" t="s">
        <v>542</v>
      </c>
      <c r="AK173" s="64"/>
      <c r="AL173" s="87" t="str">
        <f t="shared" ref="AL173:AL178" si="96">G173</f>
        <v>Lepomis macrochirus</v>
      </c>
      <c r="AM173" s="14" t="str">
        <f t="shared" ref="AM173:AM178" si="97">S173</f>
        <v>LC50</v>
      </c>
      <c r="AN173" s="68" t="str">
        <f t="shared" ref="AN173:AN178" si="98">V173</f>
        <v>Acute</v>
      </c>
      <c r="AP173" s="14">
        <f>VLOOKUP(SUM(AE173,AH173),Tables!J$5:K$11,2,FALSE)</f>
        <v>4</v>
      </c>
      <c r="AQ173" s="89" t="str">
        <f t="shared" ref="AQ173:AQ178" si="99">IF(AP173=MIN($AP$173:$AP$178),"YES!!!","Reject")</f>
        <v>YES!!!</v>
      </c>
      <c r="AR173" s="109" t="s">
        <v>503</v>
      </c>
      <c r="AS173" s="155"/>
      <c r="AT173" s="91" t="str">
        <f>R173</f>
        <v xml:space="preserve">Mortality </v>
      </c>
      <c r="AU173" s="14" t="s">
        <v>481</v>
      </c>
      <c r="AV173" s="14" t="str">
        <f>CONCATENATE(T173," ",U173)</f>
        <v>96 Hour</v>
      </c>
      <c r="AW173" s="86" t="s">
        <v>482</v>
      </c>
      <c r="AY173" s="67">
        <f>AI173</f>
        <v>2.5</v>
      </c>
      <c r="AZ173" s="67">
        <f>GEOMEAN(AY173:AY177)</f>
        <v>3.4621777863135197</v>
      </c>
      <c r="BA173" s="67">
        <f>MIN(AZ173)</f>
        <v>3.4621777863135197</v>
      </c>
      <c r="BB173" s="67">
        <f>MIN(BA173)</f>
        <v>3.4621777863135197</v>
      </c>
      <c r="BC173" s="142" t="s">
        <v>542</v>
      </c>
      <c r="BD173" s="142" t="s">
        <v>542</v>
      </c>
      <c r="BF173" s="18" t="str">
        <f>F173</f>
        <v>Clean surface, ground or reconstituted water</v>
      </c>
      <c r="BG173" s="67" t="str">
        <f>J173</f>
        <v>Fish</v>
      </c>
      <c r="BH173" s="67" t="str">
        <f>AL173</f>
        <v>Lepomis macrochirus</v>
      </c>
      <c r="BI173" s="67" t="str">
        <f>H173</f>
        <v>Chordata</v>
      </c>
      <c r="BJ173" s="67" t="str">
        <f>I173</f>
        <v>Actinopterygii</v>
      </c>
      <c r="BK173" s="67" t="str">
        <f>L173</f>
        <v>NCoI</v>
      </c>
      <c r="BL173" s="67">
        <f>AP173</f>
        <v>4</v>
      </c>
      <c r="BM173" s="67">
        <f>BB173</f>
        <v>3.4621777863135197</v>
      </c>
      <c r="BN173" s="142" t="s">
        <v>542</v>
      </c>
      <c r="BO173" s="155"/>
      <c r="CF173" s="21"/>
      <c r="CG173" s="103"/>
      <c r="CH173" s="103"/>
      <c r="CI173" s="103"/>
      <c r="CJ173" s="103"/>
      <c r="CK173" s="103"/>
      <c r="CL173" s="103"/>
      <c r="CM173" s="103"/>
      <c r="CN173" s="103"/>
    </row>
    <row r="174" spans="1:92" ht="16.5" thickTop="1" thickBot="1">
      <c r="C174" s="83">
        <v>10078</v>
      </c>
      <c r="D174" s="82" t="s">
        <v>294</v>
      </c>
      <c r="E174" s="137" t="s">
        <v>522</v>
      </c>
      <c r="F174" s="16" t="s">
        <v>473</v>
      </c>
      <c r="G174" s="105" t="s">
        <v>99</v>
      </c>
      <c r="H174" s="14" t="s">
        <v>97</v>
      </c>
      <c r="I174" s="14" t="s">
        <v>98</v>
      </c>
      <c r="J174" s="14" t="s">
        <v>96</v>
      </c>
      <c r="K174" s="14" t="s">
        <v>327</v>
      </c>
      <c r="L174" s="14" t="s">
        <v>504</v>
      </c>
      <c r="M174" s="142" t="s">
        <v>542</v>
      </c>
      <c r="N174" s="142" t="s">
        <v>542</v>
      </c>
      <c r="O174" s="14" t="s">
        <v>295</v>
      </c>
      <c r="P174" s="23" t="s">
        <v>354</v>
      </c>
      <c r="Q174" s="70" t="s">
        <v>354</v>
      </c>
      <c r="R174" s="169" t="s">
        <v>354</v>
      </c>
      <c r="S174" s="14" t="s">
        <v>92</v>
      </c>
      <c r="T174" s="14">
        <v>96</v>
      </c>
      <c r="U174" s="67" t="s">
        <v>426</v>
      </c>
      <c r="V174" s="24" t="s">
        <v>40</v>
      </c>
      <c r="W174" s="109" t="s">
        <v>503</v>
      </c>
      <c r="X174" s="109" t="s">
        <v>508</v>
      </c>
      <c r="Y174" s="14">
        <v>6.7</v>
      </c>
      <c r="Z174" s="14" t="s">
        <v>74</v>
      </c>
      <c r="AA174" s="67">
        <f>VLOOKUP(Z174,Tables!$M$5:$O$9,3,FALSE)</f>
        <v>1</v>
      </c>
      <c r="AB174" s="14">
        <f t="shared" si="91"/>
        <v>6.7</v>
      </c>
      <c r="AC174" s="142" t="s">
        <v>542</v>
      </c>
      <c r="AD174" s="14" t="str">
        <f t="shared" si="92"/>
        <v>NOEL</v>
      </c>
      <c r="AE174" s="67">
        <f>VLOOKUP(AD174,Tables!C$5:D$22,2,FALSE)</f>
        <v>1</v>
      </c>
      <c r="AF174" s="67">
        <f t="shared" si="93"/>
        <v>6.7</v>
      </c>
      <c r="AG174" s="24" t="str">
        <f t="shared" si="94"/>
        <v>Acute</v>
      </c>
      <c r="AH174" s="14">
        <f>VLOOKUP(AG174,Tables!$C$25:$D$26,2,FALSE)</f>
        <v>2</v>
      </c>
      <c r="AI174" s="14">
        <f t="shared" si="95"/>
        <v>3.35</v>
      </c>
      <c r="AJ174" s="142" t="s">
        <v>542</v>
      </c>
      <c r="AK174" s="64"/>
      <c r="AL174" s="87" t="str">
        <f t="shared" si="96"/>
        <v>Lepomis macrochirus</v>
      </c>
      <c r="AM174" s="14" t="str">
        <f t="shared" si="97"/>
        <v>NOEL</v>
      </c>
      <c r="AN174" s="68" t="str">
        <f t="shared" si="98"/>
        <v>Acute</v>
      </c>
      <c r="AP174" s="14" t="str">
        <f>VLOOKUP(SUM(AE174,AH174),Tables!J$5:K$11,2,FALSE)</f>
        <v>Do Not Use</v>
      </c>
      <c r="AQ174" s="89" t="str">
        <f t="shared" si="99"/>
        <v>Reject</v>
      </c>
      <c r="AR174" s="109" t="s">
        <v>503</v>
      </c>
      <c r="AS174" s="155"/>
      <c r="AT174" s="91"/>
      <c r="AU174" s="14"/>
      <c r="AV174" s="14"/>
      <c r="AW174" s="86"/>
      <c r="BC174" s="142" t="s">
        <v>542</v>
      </c>
      <c r="BD174" s="142" t="s">
        <v>542</v>
      </c>
      <c r="BN174" s="142" t="s">
        <v>542</v>
      </c>
      <c r="BO174" s="155"/>
      <c r="BP174" s="21"/>
      <c r="CG174" s="67"/>
      <c r="CH174" s="103"/>
      <c r="CI174" s="103"/>
      <c r="CJ174" s="103"/>
      <c r="CK174" s="103"/>
      <c r="CL174" s="103"/>
      <c r="CM174" s="103"/>
      <c r="CN174" s="103"/>
    </row>
    <row r="175" spans="1:92" ht="16.5" thickTop="1" thickBot="1">
      <c r="C175" s="83">
        <v>10080</v>
      </c>
      <c r="D175" s="82" t="s">
        <v>298</v>
      </c>
      <c r="E175" s="137" t="s">
        <v>522</v>
      </c>
      <c r="F175" s="16" t="s">
        <v>473</v>
      </c>
      <c r="G175" s="105" t="s">
        <v>99</v>
      </c>
      <c r="H175" s="14" t="s">
        <v>97</v>
      </c>
      <c r="I175" s="14" t="s">
        <v>98</v>
      </c>
      <c r="J175" s="14" t="s">
        <v>96</v>
      </c>
      <c r="K175" s="14" t="s">
        <v>327</v>
      </c>
      <c r="L175" s="14" t="s">
        <v>504</v>
      </c>
      <c r="M175" s="142" t="s">
        <v>542</v>
      </c>
      <c r="N175" s="142" t="s">
        <v>542</v>
      </c>
      <c r="O175" s="14" t="s">
        <v>299</v>
      </c>
      <c r="P175" s="23" t="s">
        <v>354</v>
      </c>
      <c r="Q175" s="70" t="s">
        <v>354</v>
      </c>
      <c r="R175" s="169" t="s">
        <v>354</v>
      </c>
      <c r="S175" s="14" t="s">
        <v>18</v>
      </c>
      <c r="T175" s="14">
        <v>96</v>
      </c>
      <c r="U175" s="67" t="s">
        <v>426</v>
      </c>
      <c r="V175" s="24" t="s">
        <v>40</v>
      </c>
      <c r="W175" s="109" t="s">
        <v>503</v>
      </c>
      <c r="X175" s="109" t="s">
        <v>508</v>
      </c>
      <c r="Y175" s="14">
        <v>83</v>
      </c>
      <c r="Z175" s="14" t="s">
        <v>74</v>
      </c>
      <c r="AA175" s="67">
        <f>VLOOKUP(Z175,Tables!$M$5:$O$9,3,FALSE)</f>
        <v>1</v>
      </c>
      <c r="AB175" s="14">
        <f t="shared" si="91"/>
        <v>83</v>
      </c>
      <c r="AC175" s="142" t="s">
        <v>542</v>
      </c>
      <c r="AD175" s="14" t="str">
        <f t="shared" si="92"/>
        <v>LC50</v>
      </c>
      <c r="AE175" s="67">
        <f>VLOOKUP(AD175,Tables!C$5:D$22,2,FALSE)</f>
        <v>5</v>
      </c>
      <c r="AF175" s="67">
        <f t="shared" si="93"/>
        <v>16.600000000000001</v>
      </c>
      <c r="AG175" s="24" t="str">
        <f t="shared" si="94"/>
        <v>Acute</v>
      </c>
      <c r="AH175" s="14">
        <f>VLOOKUP(AG175,Tables!$C$25:$D$26,2,FALSE)</f>
        <v>2</v>
      </c>
      <c r="AI175" s="14">
        <f t="shared" si="95"/>
        <v>8.3000000000000007</v>
      </c>
      <c r="AJ175" s="142" t="s">
        <v>542</v>
      </c>
      <c r="AK175" s="64"/>
      <c r="AL175" s="87" t="str">
        <f t="shared" si="96"/>
        <v>Lepomis macrochirus</v>
      </c>
      <c r="AM175" s="14" t="str">
        <f t="shared" si="97"/>
        <v>LC50</v>
      </c>
      <c r="AN175" s="68" t="str">
        <f t="shared" si="98"/>
        <v>Acute</v>
      </c>
      <c r="AP175" s="14">
        <f>VLOOKUP(SUM(AE175,AH175),Tables!J$5:K$11,2,FALSE)</f>
        <v>4</v>
      </c>
      <c r="AQ175" s="89" t="str">
        <f t="shared" si="99"/>
        <v>YES!!!</v>
      </c>
      <c r="AR175" s="109" t="s">
        <v>503</v>
      </c>
      <c r="AS175" s="155"/>
      <c r="AT175" s="91" t="str">
        <f>R175</f>
        <v xml:space="preserve">Mortality </v>
      </c>
      <c r="AU175" s="14" t="s">
        <v>481</v>
      </c>
      <c r="AV175" s="14" t="str">
        <f>CONCATENATE(T175," ",U175)</f>
        <v>96 Hour</v>
      </c>
      <c r="AW175" s="86" t="s">
        <v>482</v>
      </c>
      <c r="AY175" s="67">
        <f>AI175</f>
        <v>8.3000000000000007</v>
      </c>
      <c r="BC175" s="142" t="s">
        <v>542</v>
      </c>
      <c r="BD175" s="142" t="s">
        <v>542</v>
      </c>
      <c r="BN175" s="142" t="s">
        <v>542</v>
      </c>
      <c r="BO175" s="155"/>
      <c r="CF175" s="21"/>
      <c r="CG175" s="103"/>
      <c r="CH175" s="67"/>
      <c r="CI175" s="67"/>
      <c r="CJ175" s="67"/>
      <c r="CK175" s="67"/>
      <c r="CL175" s="67"/>
      <c r="CM175" s="67"/>
      <c r="CN175" s="67"/>
    </row>
    <row r="176" spans="1:92" ht="16.5" thickTop="1" thickBot="1">
      <c r="C176" s="83">
        <v>10080</v>
      </c>
      <c r="D176" s="82" t="s">
        <v>298</v>
      </c>
      <c r="E176" s="137" t="s">
        <v>522</v>
      </c>
      <c r="F176" s="16" t="s">
        <v>473</v>
      </c>
      <c r="G176" s="105" t="s">
        <v>99</v>
      </c>
      <c r="H176" s="14" t="s">
        <v>97</v>
      </c>
      <c r="I176" s="14" t="s">
        <v>98</v>
      </c>
      <c r="J176" s="14" t="s">
        <v>96</v>
      </c>
      <c r="K176" s="14" t="s">
        <v>327</v>
      </c>
      <c r="L176" s="14" t="s">
        <v>504</v>
      </c>
      <c r="M176" s="142" t="s">
        <v>542</v>
      </c>
      <c r="N176" s="142" t="s">
        <v>542</v>
      </c>
      <c r="O176" s="14" t="s">
        <v>299</v>
      </c>
      <c r="P176" s="23" t="s">
        <v>354</v>
      </c>
      <c r="Q176" s="70" t="s">
        <v>354</v>
      </c>
      <c r="R176" s="169" t="s">
        <v>354</v>
      </c>
      <c r="S176" s="14" t="s">
        <v>92</v>
      </c>
      <c r="T176" s="14">
        <v>96</v>
      </c>
      <c r="U176" s="67" t="s">
        <v>426</v>
      </c>
      <c r="V176" s="24" t="s">
        <v>40</v>
      </c>
      <c r="W176" s="109" t="s">
        <v>503</v>
      </c>
      <c r="X176" s="109" t="s">
        <v>508</v>
      </c>
      <c r="Y176" s="14">
        <v>43</v>
      </c>
      <c r="Z176" s="14" t="s">
        <v>74</v>
      </c>
      <c r="AA176" s="67">
        <f>VLOOKUP(Z176,Tables!$M$5:$O$9,3,FALSE)</f>
        <v>1</v>
      </c>
      <c r="AB176" s="14">
        <f t="shared" si="91"/>
        <v>43</v>
      </c>
      <c r="AC176" s="142" t="s">
        <v>542</v>
      </c>
      <c r="AD176" s="14" t="str">
        <f t="shared" si="92"/>
        <v>NOEL</v>
      </c>
      <c r="AE176" s="67">
        <f>VLOOKUP(AD176,Tables!C$5:D$22,2,FALSE)</f>
        <v>1</v>
      </c>
      <c r="AF176" s="67">
        <f t="shared" si="93"/>
        <v>43</v>
      </c>
      <c r="AG176" s="24" t="str">
        <f t="shared" si="94"/>
        <v>Acute</v>
      </c>
      <c r="AH176" s="14">
        <f>VLOOKUP(AG176,Tables!$C$25:$D$26,2,FALSE)</f>
        <v>2</v>
      </c>
      <c r="AI176" s="14">
        <f t="shared" si="95"/>
        <v>21.5</v>
      </c>
      <c r="AJ176" s="142" t="s">
        <v>542</v>
      </c>
      <c r="AK176" s="64"/>
      <c r="AL176" s="87" t="str">
        <f t="shared" si="96"/>
        <v>Lepomis macrochirus</v>
      </c>
      <c r="AM176" s="14" t="str">
        <f t="shared" si="97"/>
        <v>NOEL</v>
      </c>
      <c r="AN176" s="68" t="str">
        <f t="shared" si="98"/>
        <v>Acute</v>
      </c>
      <c r="AP176" s="14" t="str">
        <f>VLOOKUP(SUM(AE176,AH176),Tables!J$5:K$11,2,FALSE)</f>
        <v>Do Not Use</v>
      </c>
      <c r="AQ176" s="89" t="str">
        <f t="shared" si="99"/>
        <v>Reject</v>
      </c>
      <c r="AR176" s="109" t="s">
        <v>503</v>
      </c>
      <c r="AS176" s="155"/>
      <c r="AT176" s="91"/>
      <c r="AU176" s="14"/>
      <c r="AV176" s="14"/>
      <c r="AW176" s="86"/>
      <c r="BC176" s="142" t="s">
        <v>542</v>
      </c>
      <c r="BD176" s="142" t="s">
        <v>542</v>
      </c>
      <c r="BN176" s="142" t="s">
        <v>542</v>
      </c>
      <c r="BO176" s="155"/>
      <c r="CF176" s="101"/>
      <c r="CG176" s="114"/>
      <c r="CH176" s="103"/>
      <c r="CI176" s="103"/>
      <c r="CJ176" s="103"/>
      <c r="CK176" s="103"/>
      <c r="CL176" s="103"/>
      <c r="CM176" s="103"/>
      <c r="CN176" s="103"/>
    </row>
    <row r="177" spans="1:92" ht="16.5" thickTop="1" thickBot="1">
      <c r="C177" s="83">
        <v>15152</v>
      </c>
      <c r="D177" s="82" t="s">
        <v>317</v>
      </c>
      <c r="E177" s="137" t="s">
        <v>522</v>
      </c>
      <c r="F177" s="16" t="s">
        <v>473</v>
      </c>
      <c r="G177" s="105" t="s">
        <v>99</v>
      </c>
      <c r="H177" s="14" t="s">
        <v>97</v>
      </c>
      <c r="I177" s="14" t="s">
        <v>98</v>
      </c>
      <c r="J177" s="14" t="s">
        <v>96</v>
      </c>
      <c r="K177" s="14" t="s">
        <v>327</v>
      </c>
      <c r="L177" s="14" t="s">
        <v>504</v>
      </c>
      <c r="M177" s="142" t="s">
        <v>542</v>
      </c>
      <c r="N177" s="142" t="s">
        <v>542</v>
      </c>
      <c r="O177" s="14" t="s">
        <v>318</v>
      </c>
      <c r="P177" s="23" t="s">
        <v>354</v>
      </c>
      <c r="Q177" s="70" t="s">
        <v>354</v>
      </c>
      <c r="R177" s="169" t="s">
        <v>354</v>
      </c>
      <c r="S177" s="14" t="s">
        <v>18</v>
      </c>
      <c r="T177" s="14">
        <v>96</v>
      </c>
      <c r="U177" s="67" t="s">
        <v>426</v>
      </c>
      <c r="V177" s="24" t="s">
        <v>40</v>
      </c>
      <c r="W177" s="109" t="s">
        <v>503</v>
      </c>
      <c r="X177" s="109" t="s">
        <v>508</v>
      </c>
      <c r="Y177" s="14">
        <v>20</v>
      </c>
      <c r="Z177" s="14" t="s">
        <v>74</v>
      </c>
      <c r="AA177" s="67">
        <f>VLOOKUP(Z177,Tables!$M$5:$O$9,3,FALSE)</f>
        <v>1</v>
      </c>
      <c r="AB177" s="14">
        <f t="shared" si="91"/>
        <v>20</v>
      </c>
      <c r="AC177" s="142" t="s">
        <v>542</v>
      </c>
      <c r="AD177" s="14" t="str">
        <f t="shared" si="92"/>
        <v>LC50</v>
      </c>
      <c r="AE177" s="67">
        <f>VLOOKUP(AD177,Tables!C$5:D$22,2,FALSE)</f>
        <v>5</v>
      </c>
      <c r="AF177" s="67">
        <f t="shared" si="93"/>
        <v>4</v>
      </c>
      <c r="AG177" s="24" t="str">
        <f t="shared" si="94"/>
        <v>Acute</v>
      </c>
      <c r="AH177" s="14">
        <f>VLOOKUP(AG177,Tables!$C$25:$D$26,2,FALSE)</f>
        <v>2</v>
      </c>
      <c r="AI177" s="14">
        <f t="shared" si="95"/>
        <v>2</v>
      </c>
      <c r="AJ177" s="142" t="s">
        <v>542</v>
      </c>
      <c r="AK177" s="64"/>
      <c r="AL177" s="87" t="str">
        <f t="shared" si="96"/>
        <v>Lepomis macrochirus</v>
      </c>
      <c r="AM177" s="14" t="str">
        <f t="shared" si="97"/>
        <v>LC50</v>
      </c>
      <c r="AN177" s="68" t="str">
        <f t="shared" si="98"/>
        <v>Acute</v>
      </c>
      <c r="AP177" s="14">
        <f>VLOOKUP(SUM(AE177,AH177),Tables!J$5:K$11,2,FALSE)</f>
        <v>4</v>
      </c>
      <c r="AQ177" s="89" t="str">
        <f t="shared" si="99"/>
        <v>YES!!!</v>
      </c>
      <c r="AR177" s="109" t="s">
        <v>503</v>
      </c>
      <c r="AS177" s="155"/>
      <c r="AT177" s="91" t="str">
        <f>R177</f>
        <v xml:space="preserve">Mortality </v>
      </c>
      <c r="AU177" s="14" t="s">
        <v>481</v>
      </c>
      <c r="AV177" s="14" t="str">
        <f>CONCATENATE(T177," ",U177)</f>
        <v>96 Hour</v>
      </c>
      <c r="AW177" s="86" t="s">
        <v>482</v>
      </c>
      <c r="AY177" s="67">
        <f>AI177</f>
        <v>2</v>
      </c>
      <c r="BC177" s="142" t="s">
        <v>542</v>
      </c>
      <c r="BD177" s="142" t="s">
        <v>542</v>
      </c>
      <c r="BN177" s="142" t="s">
        <v>542</v>
      </c>
      <c r="BO177" s="155"/>
      <c r="CF177" s="101"/>
      <c r="CG177" s="114"/>
      <c r="CH177" s="114"/>
      <c r="CI177" s="114"/>
      <c r="CJ177" s="114"/>
      <c r="CK177" s="114"/>
      <c r="CL177" s="114"/>
      <c r="CM177" s="114"/>
      <c r="CN177" s="114"/>
    </row>
    <row r="178" spans="1:92" ht="16.5" thickTop="1" thickBot="1">
      <c r="C178" s="83">
        <v>15152</v>
      </c>
      <c r="D178" s="82" t="s">
        <v>317</v>
      </c>
      <c r="E178" s="137" t="s">
        <v>522</v>
      </c>
      <c r="F178" s="16" t="s">
        <v>473</v>
      </c>
      <c r="G178" s="105" t="s">
        <v>99</v>
      </c>
      <c r="H178" s="14" t="s">
        <v>97</v>
      </c>
      <c r="I178" s="14" t="s">
        <v>98</v>
      </c>
      <c r="J178" s="14" t="s">
        <v>96</v>
      </c>
      <c r="K178" s="14" t="s">
        <v>327</v>
      </c>
      <c r="L178" s="14" t="s">
        <v>504</v>
      </c>
      <c r="M178" s="142" t="s">
        <v>542</v>
      </c>
      <c r="N178" s="142" t="s">
        <v>542</v>
      </c>
      <c r="O178" s="14" t="s">
        <v>318</v>
      </c>
      <c r="P178" s="23" t="s">
        <v>354</v>
      </c>
      <c r="Q178" s="70" t="s">
        <v>354</v>
      </c>
      <c r="R178" s="169" t="s">
        <v>354</v>
      </c>
      <c r="S178" s="14" t="s">
        <v>92</v>
      </c>
      <c r="T178" s="14">
        <v>96</v>
      </c>
      <c r="U178" s="67" t="s">
        <v>426</v>
      </c>
      <c r="V178" s="24" t="s">
        <v>40</v>
      </c>
      <c r="W178" s="109" t="s">
        <v>503</v>
      </c>
      <c r="X178" s="109" t="s">
        <v>508</v>
      </c>
      <c r="Y178" s="14">
        <v>9.6</v>
      </c>
      <c r="Z178" s="14" t="s">
        <v>74</v>
      </c>
      <c r="AA178" s="67">
        <f>VLOOKUP(Z178,Tables!$M$5:$O$9,3,FALSE)</f>
        <v>1</v>
      </c>
      <c r="AB178" s="14">
        <f t="shared" si="91"/>
        <v>9.6</v>
      </c>
      <c r="AC178" s="142" t="s">
        <v>542</v>
      </c>
      <c r="AD178" s="14" t="str">
        <f t="shared" si="92"/>
        <v>NOEL</v>
      </c>
      <c r="AE178" s="67">
        <f>VLOOKUP(AD178,Tables!C$5:D$22,2,FALSE)</f>
        <v>1</v>
      </c>
      <c r="AF178" s="67">
        <f t="shared" si="93"/>
        <v>9.6</v>
      </c>
      <c r="AG178" s="24" t="str">
        <f t="shared" si="94"/>
        <v>Acute</v>
      </c>
      <c r="AH178" s="14">
        <f>VLOOKUP(AG178,Tables!$C$25:$D$26,2,FALSE)</f>
        <v>2</v>
      </c>
      <c r="AI178" s="14">
        <f t="shared" si="95"/>
        <v>4.8</v>
      </c>
      <c r="AJ178" s="142" t="s">
        <v>542</v>
      </c>
      <c r="AK178" s="64"/>
      <c r="AL178" s="87" t="str">
        <f t="shared" si="96"/>
        <v>Lepomis macrochirus</v>
      </c>
      <c r="AM178" s="14" t="str">
        <f t="shared" si="97"/>
        <v>NOEL</v>
      </c>
      <c r="AN178" s="68" t="str">
        <f t="shared" si="98"/>
        <v>Acute</v>
      </c>
      <c r="AP178" s="14" t="str">
        <f>VLOOKUP(SUM(AE178,AH178),Tables!J$5:K$11,2,FALSE)</f>
        <v>Do Not Use</v>
      </c>
      <c r="AQ178" s="89" t="str">
        <f t="shared" si="99"/>
        <v>Reject</v>
      </c>
      <c r="AR178" s="109" t="s">
        <v>503</v>
      </c>
      <c r="AS178" s="155"/>
      <c r="AT178" s="91"/>
      <c r="AU178" s="14"/>
      <c r="AV178" s="14"/>
      <c r="AW178" s="86"/>
      <c r="BC178" s="142" t="s">
        <v>542</v>
      </c>
      <c r="BD178" s="142" t="s">
        <v>542</v>
      </c>
      <c r="BN178" s="142" t="s">
        <v>542</v>
      </c>
      <c r="BO178" s="156"/>
      <c r="CF178" s="21"/>
      <c r="CG178" s="103"/>
      <c r="CH178" s="114"/>
      <c r="CI178" s="114"/>
      <c r="CJ178" s="114"/>
      <c r="CK178" s="114"/>
      <c r="CL178" s="114"/>
      <c r="CM178" s="114"/>
      <c r="CN178" s="114"/>
    </row>
    <row r="179" spans="1:92" ht="16.5" thickTop="1" thickBot="1">
      <c r="A179" s="64"/>
      <c r="B179" s="65"/>
      <c r="C179" s="66"/>
      <c r="D179" s="79"/>
      <c r="E179" s="138"/>
      <c r="F179" s="64"/>
      <c r="G179" s="106"/>
      <c r="H179" s="66"/>
      <c r="I179" s="66"/>
      <c r="J179" s="66"/>
      <c r="K179" s="66"/>
      <c r="L179" s="66"/>
      <c r="M179" s="66"/>
      <c r="N179" s="66"/>
      <c r="O179" s="66"/>
      <c r="P179" s="64"/>
      <c r="Q179" s="66"/>
      <c r="R179" s="170"/>
      <c r="S179" s="66"/>
      <c r="T179" s="66"/>
      <c r="U179" s="69"/>
      <c r="V179" s="71"/>
      <c r="W179" s="69"/>
      <c r="X179" s="69"/>
      <c r="Y179" s="66"/>
      <c r="Z179" s="66"/>
      <c r="AA179" s="69"/>
      <c r="AB179" s="66"/>
      <c r="AC179" s="66"/>
      <c r="AD179" s="66"/>
      <c r="AE179" s="69"/>
      <c r="AF179" s="69"/>
      <c r="AG179" s="66"/>
      <c r="AH179" s="66"/>
      <c r="AI179" s="66"/>
      <c r="AJ179" s="66"/>
      <c r="AK179" s="64"/>
      <c r="AL179" s="64"/>
      <c r="AM179" s="64"/>
      <c r="AN179" s="20"/>
      <c r="AO179" s="20"/>
      <c r="AP179" s="20"/>
      <c r="AQ179" s="20"/>
      <c r="AR179" s="94"/>
      <c r="AS179" s="103"/>
      <c r="AT179" s="165"/>
      <c r="AU179" s="20"/>
      <c r="AV179" s="20"/>
      <c r="AW179" s="20"/>
      <c r="AX179" s="20"/>
      <c r="AY179" s="69"/>
      <c r="AZ179" s="69"/>
      <c r="BA179" s="69"/>
      <c r="BB179" s="69"/>
      <c r="BC179" s="66"/>
      <c r="BD179" s="66"/>
      <c r="BF179" s="20"/>
      <c r="BG179" s="69"/>
      <c r="BH179" s="69"/>
      <c r="BI179" s="69"/>
      <c r="BJ179" s="69"/>
      <c r="BK179" s="69"/>
      <c r="BL179" s="69"/>
      <c r="BM179" s="94"/>
      <c r="BN179" s="154"/>
      <c r="BO179" s="155"/>
      <c r="CG179" s="67"/>
      <c r="CH179" s="103"/>
      <c r="CI179" s="103"/>
      <c r="CJ179" s="103"/>
      <c r="CK179" s="103"/>
      <c r="CL179" s="103"/>
      <c r="CM179" s="103"/>
      <c r="CN179" s="103"/>
    </row>
    <row r="180" spans="1:92" ht="16.5" thickTop="1" thickBot="1">
      <c r="A180" s="59"/>
      <c r="B180" s="59" t="s">
        <v>441</v>
      </c>
      <c r="C180" s="83" t="s">
        <v>336</v>
      </c>
      <c r="D180" s="93" t="s">
        <v>345</v>
      </c>
      <c r="E180" s="137" t="s">
        <v>523</v>
      </c>
      <c r="F180" s="16" t="s">
        <v>355</v>
      </c>
      <c r="G180" s="105" t="s">
        <v>276</v>
      </c>
      <c r="H180" s="14" t="s">
        <v>107</v>
      </c>
      <c r="I180" s="14" t="s">
        <v>113</v>
      </c>
      <c r="J180" s="14" t="s">
        <v>89</v>
      </c>
      <c r="K180" s="14" t="s">
        <v>327</v>
      </c>
      <c r="L180" s="14" t="s">
        <v>504</v>
      </c>
      <c r="M180" s="142" t="s">
        <v>542</v>
      </c>
      <c r="N180" s="142" t="s">
        <v>542</v>
      </c>
      <c r="O180" s="14" t="s">
        <v>364</v>
      </c>
      <c r="P180" s="23" t="s">
        <v>354</v>
      </c>
      <c r="Q180" s="70" t="s">
        <v>354</v>
      </c>
      <c r="R180" s="169" t="s">
        <v>354</v>
      </c>
      <c r="S180" s="14" t="s">
        <v>18</v>
      </c>
      <c r="T180" s="14">
        <v>96</v>
      </c>
      <c r="U180" s="67" t="s">
        <v>426</v>
      </c>
      <c r="V180" s="24" t="s">
        <v>40</v>
      </c>
      <c r="W180" s="109" t="s">
        <v>503</v>
      </c>
      <c r="X180" s="109" t="s">
        <v>508</v>
      </c>
      <c r="Y180" s="14">
        <v>177</v>
      </c>
      <c r="Z180" s="14" t="s">
        <v>53</v>
      </c>
      <c r="AA180" s="67">
        <f>VLOOKUP(Z180,Tables!$M$5:$O$9,3,FALSE)</f>
        <v>1</v>
      </c>
      <c r="AB180" s="14">
        <f>Y180*AA180</f>
        <v>177</v>
      </c>
      <c r="AC180" s="142" t="s">
        <v>542</v>
      </c>
      <c r="AD180" s="14" t="str">
        <f>S180</f>
        <v>LC50</v>
      </c>
      <c r="AE180" s="67">
        <f>VLOOKUP(AD180,Tables!C$5:D$22,2,FALSE)</f>
        <v>5</v>
      </c>
      <c r="AF180" s="67">
        <f>AB180/AE180</f>
        <v>35.4</v>
      </c>
      <c r="AG180" s="24" t="str">
        <f>V180</f>
        <v>Acute</v>
      </c>
      <c r="AH180" s="14">
        <f>VLOOKUP(AG180,Tables!$C$25:$D$26,2,FALSE)</f>
        <v>2</v>
      </c>
      <c r="AI180" s="14">
        <f>AF180/AH180</f>
        <v>17.7</v>
      </c>
      <c r="AJ180" s="142" t="s">
        <v>542</v>
      </c>
      <c r="AK180" s="64"/>
      <c r="AL180" s="87" t="str">
        <f>G180</f>
        <v>Mercenaria mercenaria</v>
      </c>
      <c r="AM180" s="14" t="str">
        <f>S180</f>
        <v>LC50</v>
      </c>
      <c r="AN180" s="68" t="str">
        <f>V180</f>
        <v>Acute</v>
      </c>
      <c r="AP180" s="14">
        <f>VLOOKUP(SUM(AE180,AH180),Tables!J$5:K$11,2,FALSE)</f>
        <v>4</v>
      </c>
      <c r="AQ180" s="89" t="str">
        <f>IF(AP180=MIN($AP$180:$AP$182),"YES!!!","Reject")</f>
        <v>YES!!!</v>
      </c>
      <c r="AR180" s="109" t="s">
        <v>503</v>
      </c>
      <c r="AS180" s="155"/>
      <c r="AT180" s="91" t="str">
        <f>R180</f>
        <v xml:space="preserve">Mortality </v>
      </c>
      <c r="AU180" s="14" t="s">
        <v>481</v>
      </c>
      <c r="AV180" s="14" t="str">
        <f>CONCATENATE(T180," ",U180)</f>
        <v>96 Hour</v>
      </c>
      <c r="AW180" s="80" t="s">
        <v>482</v>
      </c>
      <c r="AY180" s="67">
        <f>AI180</f>
        <v>17.7</v>
      </c>
      <c r="AZ180" s="67">
        <f>GEOMEAN(AY180:AY182)</f>
        <v>19.023601326467865</v>
      </c>
      <c r="BA180" s="67">
        <f>MIN(AZ180)</f>
        <v>19.023601326467865</v>
      </c>
      <c r="BB180" s="67">
        <f>MIN(BA180:BA182)</f>
        <v>19.023601326467865</v>
      </c>
      <c r="BC180" s="142" t="s">
        <v>542</v>
      </c>
      <c r="BD180" s="142" t="s">
        <v>542</v>
      </c>
      <c r="BF180" s="18" t="str">
        <f>F180</f>
        <v>Seawater</v>
      </c>
      <c r="BG180" s="67" t="str">
        <f>J180</f>
        <v>Macroinvertebrate</v>
      </c>
      <c r="BH180" s="67" t="str">
        <f>AL180</f>
        <v>Mercenaria mercenaria</v>
      </c>
      <c r="BI180" s="67" t="str">
        <f>H180</f>
        <v>Mollusca</v>
      </c>
      <c r="BJ180" s="67" t="str">
        <f>I180</f>
        <v>Bivalvia</v>
      </c>
      <c r="BK180" s="67" t="str">
        <f>L180</f>
        <v>NCoI</v>
      </c>
      <c r="BL180" s="67">
        <f>AP180</f>
        <v>4</v>
      </c>
      <c r="BM180" s="67">
        <f>BB180</f>
        <v>19.023601326467865</v>
      </c>
      <c r="BN180" s="142" t="s">
        <v>542</v>
      </c>
      <c r="BO180" s="155"/>
      <c r="CF180" s="21"/>
      <c r="CG180" s="103"/>
      <c r="CH180" s="67"/>
      <c r="CI180" s="67"/>
      <c r="CJ180" s="67"/>
      <c r="CK180" s="67"/>
      <c r="CL180" s="67"/>
      <c r="CM180" s="67"/>
      <c r="CN180" s="67"/>
    </row>
    <row r="181" spans="1:92" ht="16.5" thickTop="1" thickBot="1">
      <c r="A181" s="59"/>
      <c r="B181" s="59" t="s">
        <v>442</v>
      </c>
      <c r="C181" s="83" t="s">
        <v>336</v>
      </c>
      <c r="D181" s="93" t="s">
        <v>345</v>
      </c>
      <c r="E181" s="137" t="s">
        <v>523</v>
      </c>
      <c r="F181" s="16" t="s">
        <v>355</v>
      </c>
      <c r="G181" s="105" t="s">
        <v>276</v>
      </c>
      <c r="H181" s="14" t="s">
        <v>107</v>
      </c>
      <c r="I181" s="14" t="s">
        <v>113</v>
      </c>
      <c r="J181" s="14" t="s">
        <v>89</v>
      </c>
      <c r="K181" s="14" t="s">
        <v>327</v>
      </c>
      <c r="L181" s="14" t="s">
        <v>504</v>
      </c>
      <c r="M181" s="142" t="s">
        <v>542</v>
      </c>
      <c r="N181" s="142" t="s">
        <v>542</v>
      </c>
      <c r="O181" s="14" t="s">
        <v>364</v>
      </c>
      <c r="P181" s="23" t="s">
        <v>354</v>
      </c>
      <c r="Q181" s="70" t="s">
        <v>354</v>
      </c>
      <c r="R181" s="169" t="s">
        <v>354</v>
      </c>
      <c r="S181" s="14" t="s">
        <v>18</v>
      </c>
      <c r="T181" s="14">
        <v>96</v>
      </c>
      <c r="U181" s="67" t="s">
        <v>426</v>
      </c>
      <c r="V181" s="24" t="s">
        <v>40</v>
      </c>
      <c r="W181" s="109" t="s">
        <v>503</v>
      </c>
      <c r="X181" s="109" t="s">
        <v>508</v>
      </c>
      <c r="Y181" s="14">
        <v>208</v>
      </c>
      <c r="Z181" s="14" t="s">
        <v>53</v>
      </c>
      <c r="AA181" s="67">
        <f>VLOOKUP(Z181,Tables!$M$5:$O$9,3,FALSE)</f>
        <v>1</v>
      </c>
      <c r="AB181" s="14">
        <f>Y181*AA181</f>
        <v>208</v>
      </c>
      <c r="AC181" s="142" t="s">
        <v>542</v>
      </c>
      <c r="AD181" s="14" t="str">
        <f>S181</f>
        <v>LC50</v>
      </c>
      <c r="AE181" s="67">
        <f>VLOOKUP(AD181,Tables!C$5:D$22,2,FALSE)</f>
        <v>5</v>
      </c>
      <c r="AF181" s="67">
        <f>AB181/AE181</f>
        <v>41.6</v>
      </c>
      <c r="AG181" s="24" t="str">
        <f>V181</f>
        <v>Acute</v>
      </c>
      <c r="AH181" s="14">
        <f>VLOOKUP(AG181,Tables!$C$25:$D$26,2,FALSE)</f>
        <v>2</v>
      </c>
      <c r="AI181" s="14">
        <f>AF181/AH181</f>
        <v>20.8</v>
      </c>
      <c r="AJ181" s="142" t="s">
        <v>542</v>
      </c>
      <c r="AK181" s="64"/>
      <c r="AL181" s="87" t="str">
        <f>G181</f>
        <v>Mercenaria mercenaria</v>
      </c>
      <c r="AM181" s="14" t="str">
        <f>S181</f>
        <v>LC50</v>
      </c>
      <c r="AN181" s="68" t="str">
        <f>V181</f>
        <v>Acute</v>
      </c>
      <c r="AP181" s="14">
        <f>VLOOKUP(SUM(AE181,AH181),Tables!J$5:K$11,2,FALSE)</f>
        <v>4</v>
      </c>
      <c r="AQ181" s="89" t="str">
        <f>IF(AP181=MIN($AP$180:$AP$182),"YES!!!","Reject")</f>
        <v>YES!!!</v>
      </c>
      <c r="AR181" s="109" t="s">
        <v>503</v>
      </c>
      <c r="AS181" s="155"/>
      <c r="AT181" s="91" t="str">
        <f>R181</f>
        <v xml:space="preserve">Mortality </v>
      </c>
      <c r="AU181" s="14" t="s">
        <v>481</v>
      </c>
      <c r="AV181" s="14" t="str">
        <f>CONCATENATE(T181," ",U181)</f>
        <v>96 Hour</v>
      </c>
      <c r="AW181" s="80" t="s">
        <v>482</v>
      </c>
      <c r="AY181" s="67">
        <f>AI181</f>
        <v>20.8</v>
      </c>
      <c r="BC181" s="142" t="s">
        <v>542</v>
      </c>
      <c r="BD181" s="142" t="s">
        <v>542</v>
      </c>
      <c r="BN181" s="142" t="s">
        <v>542</v>
      </c>
      <c r="BO181" s="155"/>
      <c r="BP181" s="21"/>
      <c r="CF181" s="21"/>
      <c r="CG181" s="103"/>
      <c r="CH181" s="103"/>
      <c r="CI181" s="103"/>
      <c r="CJ181" s="103"/>
      <c r="CK181" s="103"/>
      <c r="CL181" s="103"/>
      <c r="CM181" s="103"/>
      <c r="CN181" s="103"/>
    </row>
    <row r="182" spans="1:92" ht="16.5" thickTop="1" thickBot="1">
      <c r="A182" s="59"/>
      <c r="B182" s="59" t="s">
        <v>443</v>
      </c>
      <c r="C182" s="83" t="s">
        <v>336</v>
      </c>
      <c r="D182" s="93" t="s">
        <v>345</v>
      </c>
      <c r="E182" s="137" t="s">
        <v>523</v>
      </c>
      <c r="F182" s="16" t="s">
        <v>355</v>
      </c>
      <c r="G182" s="105" t="s">
        <v>276</v>
      </c>
      <c r="H182" s="14" t="s">
        <v>107</v>
      </c>
      <c r="I182" s="14" t="s">
        <v>113</v>
      </c>
      <c r="J182" s="14" t="s">
        <v>89</v>
      </c>
      <c r="K182" s="14" t="s">
        <v>327</v>
      </c>
      <c r="L182" s="14" t="s">
        <v>504</v>
      </c>
      <c r="M182" s="142" t="s">
        <v>542</v>
      </c>
      <c r="N182" s="142" t="s">
        <v>542</v>
      </c>
      <c r="O182" s="14" t="s">
        <v>364</v>
      </c>
      <c r="P182" s="23" t="s">
        <v>354</v>
      </c>
      <c r="Q182" s="70" t="s">
        <v>354</v>
      </c>
      <c r="R182" s="169" t="s">
        <v>354</v>
      </c>
      <c r="S182" s="14" t="s">
        <v>18</v>
      </c>
      <c r="T182" s="14">
        <v>96</v>
      </c>
      <c r="U182" s="67" t="s">
        <v>426</v>
      </c>
      <c r="V182" s="24" t="s">
        <v>40</v>
      </c>
      <c r="W182" s="109" t="s">
        <v>503</v>
      </c>
      <c r="X182" s="109" t="s">
        <v>508</v>
      </c>
      <c r="Y182" s="14">
        <v>187</v>
      </c>
      <c r="Z182" s="14" t="s">
        <v>53</v>
      </c>
      <c r="AA182" s="67">
        <f>VLOOKUP(Z182,Tables!$M$5:$O$9,3,FALSE)</f>
        <v>1</v>
      </c>
      <c r="AB182" s="14">
        <f>Y182*AA182</f>
        <v>187</v>
      </c>
      <c r="AC182" s="142" t="s">
        <v>542</v>
      </c>
      <c r="AD182" s="14" t="str">
        <f>S182</f>
        <v>LC50</v>
      </c>
      <c r="AE182" s="67">
        <f>VLOOKUP(AD182,Tables!C$5:D$22,2,FALSE)</f>
        <v>5</v>
      </c>
      <c r="AF182" s="67">
        <f>AB182/AE182</f>
        <v>37.4</v>
      </c>
      <c r="AG182" s="24" t="str">
        <f>V182</f>
        <v>Acute</v>
      </c>
      <c r="AH182" s="14">
        <f>VLOOKUP(AG182,Tables!$C$25:$D$26,2,FALSE)</f>
        <v>2</v>
      </c>
      <c r="AI182" s="14">
        <f>AF182/AH182</f>
        <v>18.7</v>
      </c>
      <c r="AJ182" s="142" t="s">
        <v>542</v>
      </c>
      <c r="AK182" s="64"/>
      <c r="AL182" s="87" t="str">
        <f>G182</f>
        <v>Mercenaria mercenaria</v>
      </c>
      <c r="AM182" s="14" t="str">
        <f>S182</f>
        <v>LC50</v>
      </c>
      <c r="AN182" s="68" t="str">
        <f>V182</f>
        <v>Acute</v>
      </c>
      <c r="AP182" s="14">
        <f>VLOOKUP(SUM(AE182,AH182),Tables!J$5:K$11,2,FALSE)</f>
        <v>4</v>
      </c>
      <c r="AQ182" s="89" t="str">
        <f>IF(AP182=MIN($AP$180:$AP$182),"YES!!!","Reject")</f>
        <v>YES!!!</v>
      </c>
      <c r="AR182" s="109" t="s">
        <v>503</v>
      </c>
      <c r="AS182" s="155"/>
      <c r="AT182" s="91" t="str">
        <f>R182</f>
        <v xml:space="preserve">Mortality </v>
      </c>
      <c r="AU182" s="14" t="s">
        <v>481</v>
      </c>
      <c r="AV182" s="14" t="str">
        <f>CONCATENATE(T182," ",U182)</f>
        <v>96 Hour</v>
      </c>
      <c r="AW182" s="80" t="s">
        <v>482</v>
      </c>
      <c r="AY182" s="67">
        <f>AI182</f>
        <v>18.7</v>
      </c>
      <c r="BC182" s="142" t="s">
        <v>542</v>
      </c>
      <c r="BD182" s="142" t="s">
        <v>542</v>
      </c>
      <c r="BN182" s="142" t="s">
        <v>542</v>
      </c>
      <c r="BO182" s="156"/>
      <c r="CF182" s="21"/>
      <c r="CG182" s="103"/>
      <c r="CH182" s="103"/>
      <c r="CI182" s="103"/>
      <c r="CJ182" s="103"/>
      <c r="CK182" s="103"/>
      <c r="CL182" s="103"/>
      <c r="CM182" s="103"/>
      <c r="CN182" s="103"/>
    </row>
    <row r="183" spans="1:92" ht="16.5" thickTop="1" thickBot="1">
      <c r="A183" s="64"/>
      <c r="B183" s="65"/>
      <c r="C183" s="66"/>
      <c r="D183" s="79"/>
      <c r="E183" s="138"/>
      <c r="F183" s="64"/>
      <c r="G183" s="106"/>
      <c r="H183" s="66"/>
      <c r="I183" s="66"/>
      <c r="J183" s="66"/>
      <c r="K183" s="66"/>
      <c r="L183" s="66"/>
      <c r="M183" s="66"/>
      <c r="N183" s="66"/>
      <c r="O183" s="66"/>
      <c r="P183" s="64"/>
      <c r="Q183" s="66"/>
      <c r="R183" s="170"/>
      <c r="S183" s="66"/>
      <c r="T183" s="66"/>
      <c r="U183" s="69"/>
      <c r="V183" s="71"/>
      <c r="W183" s="69"/>
      <c r="X183" s="69"/>
      <c r="Y183" s="66"/>
      <c r="Z183" s="66"/>
      <c r="AA183" s="69"/>
      <c r="AB183" s="66"/>
      <c r="AC183" s="66"/>
      <c r="AD183" s="66"/>
      <c r="AE183" s="69"/>
      <c r="AF183" s="69"/>
      <c r="AG183" s="66"/>
      <c r="AH183" s="66"/>
      <c r="AI183" s="66"/>
      <c r="AJ183" s="66"/>
      <c r="AK183" s="64"/>
      <c r="AL183" s="64"/>
      <c r="AM183" s="64"/>
      <c r="AN183" s="20"/>
      <c r="AO183" s="20"/>
      <c r="AP183" s="20"/>
      <c r="AQ183" s="20"/>
      <c r="AR183" s="94"/>
      <c r="AS183" s="103"/>
      <c r="AT183" s="165"/>
      <c r="AU183" s="20"/>
      <c r="AV183" s="20"/>
      <c r="AW183" s="20"/>
      <c r="AX183" s="20"/>
      <c r="AY183" s="69"/>
      <c r="AZ183" s="69"/>
      <c r="BA183" s="69"/>
      <c r="BB183" s="69"/>
      <c r="BC183" s="66"/>
      <c r="BD183" s="66"/>
      <c r="BF183" s="20"/>
      <c r="BG183" s="69"/>
      <c r="BH183" s="69"/>
      <c r="BI183" s="69"/>
      <c r="BJ183" s="69"/>
      <c r="BK183" s="69"/>
      <c r="BL183" s="69"/>
      <c r="BM183" s="94"/>
      <c r="BN183" s="154"/>
      <c r="BO183" s="155"/>
      <c r="CG183" s="67"/>
      <c r="CH183" s="103"/>
      <c r="CI183" s="103"/>
      <c r="CJ183" s="103"/>
      <c r="CK183" s="103"/>
      <c r="CL183" s="103"/>
      <c r="CM183" s="103"/>
      <c r="CN183" s="103"/>
    </row>
    <row r="184" spans="1:92" ht="16.5" thickTop="1" thickBot="1">
      <c r="C184" s="83">
        <v>10072</v>
      </c>
      <c r="D184" s="82" t="s">
        <v>292</v>
      </c>
      <c r="E184" s="137" t="s">
        <v>522</v>
      </c>
      <c r="F184" s="16" t="s">
        <v>467</v>
      </c>
      <c r="G184" s="105" t="s">
        <v>103</v>
      </c>
      <c r="H184" s="14" t="s">
        <v>72</v>
      </c>
      <c r="I184" s="14" t="s">
        <v>112</v>
      </c>
      <c r="J184" s="14" t="s">
        <v>15</v>
      </c>
      <c r="K184" s="14" t="s">
        <v>16</v>
      </c>
      <c r="L184" s="14" t="s">
        <v>504</v>
      </c>
      <c r="M184" s="142" t="s">
        <v>542</v>
      </c>
      <c r="N184" s="142" t="s">
        <v>542</v>
      </c>
      <c r="O184" s="14" t="s">
        <v>109</v>
      </c>
      <c r="P184" s="23" t="s">
        <v>468</v>
      </c>
      <c r="Q184" s="70" t="s">
        <v>352</v>
      </c>
      <c r="R184" s="169" t="s">
        <v>430</v>
      </c>
      <c r="S184" s="14" t="s">
        <v>92</v>
      </c>
      <c r="T184" s="14">
        <v>5</v>
      </c>
      <c r="U184" s="67" t="s">
        <v>427</v>
      </c>
      <c r="V184" s="14" t="s">
        <v>14</v>
      </c>
      <c r="W184" s="109" t="s">
        <v>503</v>
      </c>
      <c r="X184" s="109" t="s">
        <v>508</v>
      </c>
      <c r="Y184" s="14">
        <v>0.12</v>
      </c>
      <c r="Z184" s="14" t="s">
        <v>76</v>
      </c>
      <c r="AA184" s="67">
        <f>VLOOKUP(Z184,Tables!$M$5:$O$9,3,FALSE)</f>
        <v>1000</v>
      </c>
      <c r="AB184" s="14">
        <f>Y184*AA184</f>
        <v>120</v>
      </c>
      <c r="AC184" s="142" t="s">
        <v>542</v>
      </c>
      <c r="AD184" s="14" t="str">
        <f>S184</f>
        <v>NOEL</v>
      </c>
      <c r="AE184" s="67">
        <f>VLOOKUP(AD184,Tables!C$5:D$22,2,FALSE)</f>
        <v>1</v>
      </c>
      <c r="AF184" s="67">
        <f>AB184/AE184</f>
        <v>120</v>
      </c>
      <c r="AG184" s="24" t="str">
        <f>V184</f>
        <v>Chronic</v>
      </c>
      <c r="AH184" s="14">
        <f>VLOOKUP(AG184,Tables!$C$25:$D$26,2,FALSE)</f>
        <v>1</v>
      </c>
      <c r="AI184" s="14">
        <f>AF184/AH184</f>
        <v>120</v>
      </c>
      <c r="AJ184" s="142" t="s">
        <v>542</v>
      </c>
      <c r="AK184" s="64"/>
      <c r="AL184" s="87" t="str">
        <f>G184</f>
        <v>Navicula pelliculosa</v>
      </c>
      <c r="AM184" s="14" t="str">
        <f>S184</f>
        <v>NOEL</v>
      </c>
      <c r="AN184" s="68" t="str">
        <f>V184</f>
        <v>Chronic</v>
      </c>
      <c r="AP184" s="14">
        <f>VLOOKUP(SUM(AE184,AH184),Tables!J$5:K$11,2,FALSE)</f>
        <v>1</v>
      </c>
      <c r="AQ184" s="89" t="str">
        <f>IF(AP184=MIN($AP$184),"YES!!!","Reject")</f>
        <v>YES!!!</v>
      </c>
      <c r="AR184" s="109" t="s">
        <v>503</v>
      </c>
      <c r="AS184" s="155"/>
      <c r="AT184" s="91" t="str">
        <f>R184</f>
        <v>Biomass yield, Growth rate, AUC</v>
      </c>
      <c r="AU184" s="14" t="s">
        <v>481</v>
      </c>
      <c r="AV184" s="14" t="str">
        <f>CONCATENATE(T184," ",U184)</f>
        <v>5 Days</v>
      </c>
      <c r="AW184" s="86" t="s">
        <v>482</v>
      </c>
      <c r="AY184" s="67">
        <f>AI184</f>
        <v>120</v>
      </c>
      <c r="AZ184" s="67">
        <f>GEOMEAN(AY184)</f>
        <v>120</v>
      </c>
      <c r="BA184" s="67">
        <f>MIN(AZ184)</f>
        <v>120</v>
      </c>
      <c r="BB184" s="67">
        <f>MIN(BA184)</f>
        <v>120</v>
      </c>
      <c r="BC184" s="142" t="s">
        <v>542</v>
      </c>
      <c r="BD184" s="142" t="s">
        <v>542</v>
      </c>
      <c r="BF184" s="18" t="str">
        <f>F184</f>
        <v>ASTM Type I Water</v>
      </c>
      <c r="BG184" s="67" t="str">
        <f>J184</f>
        <v>Microalgae</v>
      </c>
      <c r="BH184" s="67" t="str">
        <f>AL184</f>
        <v>Navicula pelliculosa</v>
      </c>
      <c r="BI184" s="67" t="str">
        <f>H184</f>
        <v>Chlorophyta</v>
      </c>
      <c r="BJ184" s="67" t="str">
        <f>I184</f>
        <v>Chlorophyceae</v>
      </c>
      <c r="BK184" s="67" t="str">
        <f>L184</f>
        <v>NCoI</v>
      </c>
      <c r="BL184" s="67">
        <f>AP184</f>
        <v>1</v>
      </c>
      <c r="BM184" s="67">
        <f>BB184</f>
        <v>120</v>
      </c>
      <c r="BN184" s="142" t="s">
        <v>542</v>
      </c>
      <c r="BO184" s="156"/>
      <c r="CG184" s="67"/>
      <c r="CH184" s="67"/>
      <c r="CI184" s="67"/>
      <c r="CJ184" s="67"/>
      <c r="CK184" s="67"/>
      <c r="CL184" s="67"/>
      <c r="CM184" s="67"/>
      <c r="CN184" s="67"/>
    </row>
    <row r="185" spans="1:92" ht="16.5" thickTop="1" thickBot="1">
      <c r="A185" s="64"/>
      <c r="B185" s="65"/>
      <c r="C185" s="66"/>
      <c r="D185" s="79"/>
      <c r="E185" s="138"/>
      <c r="F185" s="64"/>
      <c r="G185" s="106"/>
      <c r="H185" s="66"/>
      <c r="I185" s="66"/>
      <c r="J185" s="66"/>
      <c r="K185" s="66"/>
      <c r="L185" s="66"/>
      <c r="M185" s="66"/>
      <c r="N185" s="66"/>
      <c r="O185" s="66"/>
      <c r="P185" s="64"/>
      <c r="Q185" s="66"/>
      <c r="R185" s="170"/>
      <c r="S185" s="66"/>
      <c r="T185" s="66"/>
      <c r="U185" s="69"/>
      <c r="V185" s="71"/>
      <c r="W185" s="69"/>
      <c r="X185" s="69"/>
      <c r="Y185" s="66"/>
      <c r="Z185" s="66"/>
      <c r="AA185" s="69"/>
      <c r="AB185" s="66"/>
      <c r="AC185" s="66"/>
      <c r="AD185" s="66"/>
      <c r="AE185" s="69"/>
      <c r="AF185" s="69"/>
      <c r="AG185" s="66"/>
      <c r="AH185" s="66"/>
      <c r="AI185" s="66"/>
      <c r="AJ185" s="66"/>
      <c r="AK185" s="64"/>
      <c r="AL185" s="64"/>
      <c r="AM185" s="64"/>
      <c r="AN185" s="20"/>
      <c r="AO185" s="20"/>
      <c r="AP185" s="20"/>
      <c r="AQ185" s="20"/>
      <c r="AR185" s="94"/>
      <c r="AS185" s="103"/>
      <c r="AT185" s="165"/>
      <c r="AU185" s="20"/>
      <c r="AV185" s="20"/>
      <c r="AW185" s="20"/>
      <c r="AX185" s="20"/>
      <c r="AY185" s="69"/>
      <c r="AZ185" s="69"/>
      <c r="BA185" s="69"/>
      <c r="BB185" s="69"/>
      <c r="BC185" s="66"/>
      <c r="BD185" s="66"/>
      <c r="BF185" s="20"/>
      <c r="BG185" s="69"/>
      <c r="BH185" s="69"/>
      <c r="BI185" s="69"/>
      <c r="BJ185" s="69"/>
      <c r="BK185" s="69"/>
      <c r="BL185" s="69"/>
      <c r="BM185" s="94"/>
      <c r="BN185" s="154"/>
      <c r="BO185" s="155"/>
      <c r="CG185" s="67"/>
      <c r="CH185" s="67"/>
      <c r="CI185" s="67"/>
      <c r="CJ185" s="67"/>
      <c r="CK185" s="67"/>
      <c r="CL185" s="67"/>
      <c r="CM185" s="67"/>
      <c r="CN185" s="67"/>
    </row>
    <row r="186" spans="1:92" ht="16.5" thickTop="1" thickBot="1">
      <c r="C186" s="83">
        <v>12556</v>
      </c>
      <c r="D186" s="82" t="s">
        <v>313</v>
      </c>
      <c r="E186" s="137" t="s">
        <v>522</v>
      </c>
      <c r="F186" s="16" t="s">
        <v>356</v>
      </c>
      <c r="G186" s="105" t="s">
        <v>100</v>
      </c>
      <c r="H186" s="14" t="s">
        <v>97</v>
      </c>
      <c r="I186" s="14" t="s">
        <v>98</v>
      </c>
      <c r="J186" s="14" t="s">
        <v>96</v>
      </c>
      <c r="K186" s="14" t="s">
        <v>327</v>
      </c>
      <c r="L186" s="14" t="s">
        <v>504</v>
      </c>
      <c r="M186" s="142" t="s">
        <v>542</v>
      </c>
      <c r="N186" s="142" t="s">
        <v>542</v>
      </c>
      <c r="O186" s="14" t="s">
        <v>429</v>
      </c>
      <c r="P186" s="23" t="s">
        <v>354</v>
      </c>
      <c r="Q186" s="70" t="s">
        <v>354</v>
      </c>
      <c r="R186" s="169" t="s">
        <v>354</v>
      </c>
      <c r="S186" s="14" t="s">
        <v>20</v>
      </c>
      <c r="T186" s="14">
        <v>90</v>
      </c>
      <c r="U186" s="67" t="s">
        <v>427</v>
      </c>
      <c r="V186" s="67" t="s">
        <v>14</v>
      </c>
      <c r="W186" s="109" t="s">
        <v>503</v>
      </c>
      <c r="X186" s="109" t="s">
        <v>508</v>
      </c>
      <c r="Y186" s="14">
        <v>15</v>
      </c>
      <c r="Z186" s="14" t="s">
        <v>74</v>
      </c>
      <c r="AA186" s="67">
        <f>VLOOKUP(Z186,Tables!$M$5:$O$9,3,FALSE)</f>
        <v>1</v>
      </c>
      <c r="AB186" s="14">
        <f t="shared" ref="AB186:AB193" si="100">Y186*AA186</f>
        <v>15</v>
      </c>
      <c r="AC186" s="142" t="s">
        <v>542</v>
      </c>
      <c r="AD186" s="14" t="str">
        <f t="shared" ref="AD186:AD193" si="101">S186</f>
        <v>LOEC</v>
      </c>
      <c r="AE186" s="67">
        <f>VLOOKUP(AD186,Tables!C$5:D$22,2,FALSE)</f>
        <v>2.5</v>
      </c>
      <c r="AF186" s="67">
        <f t="shared" ref="AF186:AF193" si="102">AB186/AE186</f>
        <v>6</v>
      </c>
      <c r="AG186" s="24" t="str">
        <f t="shared" ref="AG186:AG193" si="103">V186</f>
        <v>Chronic</v>
      </c>
      <c r="AH186" s="14">
        <f>VLOOKUP(AG186,Tables!$C$25:$D$26,2,FALSE)</f>
        <v>1</v>
      </c>
      <c r="AI186" s="14">
        <f t="shared" ref="AI186:AI193" si="104">AF186/AH186</f>
        <v>6</v>
      </c>
      <c r="AJ186" s="142" t="s">
        <v>542</v>
      </c>
      <c r="AK186" s="20"/>
      <c r="AL186" s="87" t="str">
        <f t="shared" ref="AL186:AL193" si="105">G186</f>
        <v>Oncorhynchus mykiss</v>
      </c>
      <c r="AM186" s="14" t="str">
        <f t="shared" ref="AM186:AM193" si="106">S186</f>
        <v>LOEC</v>
      </c>
      <c r="AN186" s="68" t="str">
        <f t="shared" ref="AN186:AN193" si="107">V186</f>
        <v>Chronic</v>
      </c>
      <c r="AP186" s="14">
        <f>VLOOKUP(SUM(AE186,AH186),Tables!J$5:K$11,2,FALSE)</f>
        <v>2</v>
      </c>
      <c r="AQ186" s="89" t="str">
        <f t="shared" ref="AQ186:AQ193" si="108">IF(AP186=MIN($AP$186:$AP$193),"YES!!!","Reject")</f>
        <v>Reject</v>
      </c>
      <c r="AR186" s="109" t="s">
        <v>503</v>
      </c>
      <c r="AS186" s="155"/>
      <c r="BC186" s="142" t="s">
        <v>542</v>
      </c>
      <c r="BD186" s="142" t="s">
        <v>542</v>
      </c>
      <c r="BN186" s="142" t="s">
        <v>542</v>
      </c>
      <c r="BO186" s="155"/>
      <c r="CG186" s="67"/>
      <c r="CH186" s="67"/>
      <c r="CI186" s="67"/>
      <c r="CJ186" s="67"/>
      <c r="CK186" s="67"/>
      <c r="CL186" s="67"/>
      <c r="CM186" s="67"/>
      <c r="CN186" s="67"/>
    </row>
    <row r="187" spans="1:92" ht="16.5" thickTop="1" thickBot="1">
      <c r="C187" s="83">
        <v>12556</v>
      </c>
      <c r="D187" s="82" t="s">
        <v>313</v>
      </c>
      <c r="E187" s="137" t="s">
        <v>522</v>
      </c>
      <c r="F187" s="16" t="s">
        <v>356</v>
      </c>
      <c r="G187" s="105" t="s">
        <v>100</v>
      </c>
      <c r="H187" s="14" t="s">
        <v>97</v>
      </c>
      <c r="I187" s="14" t="s">
        <v>98</v>
      </c>
      <c r="J187" s="14" t="s">
        <v>96</v>
      </c>
      <c r="K187" s="14" t="s">
        <v>327</v>
      </c>
      <c r="L187" s="14" t="s">
        <v>504</v>
      </c>
      <c r="M187" s="142" t="s">
        <v>542</v>
      </c>
      <c r="N187" s="142" t="s">
        <v>542</v>
      </c>
      <c r="O187" s="14" t="s">
        <v>429</v>
      </c>
      <c r="P187" s="23" t="s">
        <v>354</v>
      </c>
      <c r="Q187" s="70" t="s">
        <v>354</v>
      </c>
      <c r="R187" s="169" t="s">
        <v>354</v>
      </c>
      <c r="S187" s="14" t="s">
        <v>92</v>
      </c>
      <c r="T187" s="14">
        <v>90</v>
      </c>
      <c r="U187" s="67" t="s">
        <v>427</v>
      </c>
      <c r="V187" s="67" t="s">
        <v>14</v>
      </c>
      <c r="W187" s="109" t="s">
        <v>503</v>
      </c>
      <c r="X187" s="109" t="s">
        <v>508</v>
      </c>
      <c r="Y187" s="14">
        <v>6.6</v>
      </c>
      <c r="Z187" s="14" t="s">
        <v>74</v>
      </c>
      <c r="AA187" s="67">
        <f>VLOOKUP(Z187,Tables!$M$5:$O$9,3,FALSE)</f>
        <v>1</v>
      </c>
      <c r="AB187" s="14">
        <f t="shared" si="100"/>
        <v>6.6</v>
      </c>
      <c r="AC187" s="142" t="s">
        <v>542</v>
      </c>
      <c r="AD187" s="14" t="str">
        <f t="shared" si="101"/>
        <v>NOEL</v>
      </c>
      <c r="AE187" s="67">
        <f>VLOOKUP(AD187,Tables!C$5:D$22,2,FALSE)</f>
        <v>1</v>
      </c>
      <c r="AF187" s="67">
        <f t="shared" si="102"/>
        <v>6.6</v>
      </c>
      <c r="AG187" s="24" t="str">
        <f t="shared" si="103"/>
        <v>Chronic</v>
      </c>
      <c r="AH187" s="14">
        <f>VLOOKUP(AG187,Tables!$C$25:$D$26,2,FALSE)</f>
        <v>1</v>
      </c>
      <c r="AI187" s="14">
        <f t="shared" si="104"/>
        <v>6.6</v>
      </c>
      <c r="AJ187" s="142" t="s">
        <v>542</v>
      </c>
      <c r="AK187" s="20"/>
      <c r="AL187" s="87" t="str">
        <f t="shared" si="105"/>
        <v>Oncorhynchus mykiss</v>
      </c>
      <c r="AM187" s="14" t="str">
        <f t="shared" si="106"/>
        <v>NOEL</v>
      </c>
      <c r="AN187" s="68" t="str">
        <f t="shared" si="107"/>
        <v>Chronic</v>
      </c>
      <c r="AP187" s="14">
        <f>VLOOKUP(SUM(AE187,AH187),Tables!J$5:K$11,2,FALSE)</f>
        <v>1</v>
      </c>
      <c r="AQ187" s="89" t="str">
        <f t="shared" si="108"/>
        <v>YES!!!</v>
      </c>
      <c r="AR187" s="109" t="s">
        <v>503</v>
      </c>
      <c r="AS187" s="155"/>
      <c r="AT187" s="91" t="str">
        <f>R187</f>
        <v xml:space="preserve">Mortality </v>
      </c>
      <c r="AU187" s="14" t="s">
        <v>481</v>
      </c>
      <c r="AV187" s="14" t="str">
        <f>CONCATENATE(T187," ",U187)</f>
        <v>90 Days</v>
      </c>
      <c r="AW187" s="86" t="s">
        <v>482</v>
      </c>
      <c r="AY187" s="67">
        <f>AI187</f>
        <v>6.6</v>
      </c>
      <c r="AZ187" s="67">
        <f>GEOMEAN(AY187)</f>
        <v>6.6</v>
      </c>
      <c r="BA187" s="67">
        <f>MIN(AZ187)</f>
        <v>6.6</v>
      </c>
      <c r="BB187" s="67">
        <f>MIN(BA187)</f>
        <v>6.6</v>
      </c>
      <c r="BC187" s="142" t="s">
        <v>542</v>
      </c>
      <c r="BD187" s="142" t="s">
        <v>542</v>
      </c>
      <c r="BF187" s="18" t="str">
        <f>F187</f>
        <v>Dilution water</v>
      </c>
      <c r="BG187" s="67" t="str">
        <f>J187</f>
        <v>Fish</v>
      </c>
      <c r="BH187" s="67" t="str">
        <f>AL187</f>
        <v>Oncorhynchus mykiss</v>
      </c>
      <c r="BI187" s="67" t="str">
        <f>H187</f>
        <v>Chordata</v>
      </c>
      <c r="BJ187" s="67" t="str">
        <f>I187</f>
        <v>Actinopterygii</v>
      </c>
      <c r="BK187" s="67" t="str">
        <f>L187</f>
        <v>NCoI</v>
      </c>
      <c r="BL187" s="67">
        <f>AP187</f>
        <v>1</v>
      </c>
      <c r="BM187" s="67">
        <f>BB187</f>
        <v>6.6</v>
      </c>
      <c r="BN187" s="142" t="s">
        <v>542</v>
      </c>
      <c r="BO187" s="155"/>
      <c r="CG187" s="67"/>
      <c r="CH187" s="67"/>
      <c r="CI187" s="67"/>
      <c r="CJ187" s="67"/>
      <c r="CK187" s="67"/>
      <c r="CL187" s="67"/>
      <c r="CM187" s="67"/>
      <c r="CN187" s="67"/>
    </row>
    <row r="188" spans="1:92" ht="16.5" thickTop="1" thickBot="1">
      <c r="C188" s="83">
        <v>10079</v>
      </c>
      <c r="D188" s="82" t="s">
        <v>296</v>
      </c>
      <c r="E188" s="137" t="s">
        <v>522</v>
      </c>
      <c r="F188" s="16" t="s">
        <v>473</v>
      </c>
      <c r="G188" s="105" t="s">
        <v>100</v>
      </c>
      <c r="H188" s="14" t="s">
        <v>97</v>
      </c>
      <c r="I188" s="14" t="s">
        <v>98</v>
      </c>
      <c r="J188" s="14" t="s">
        <v>96</v>
      </c>
      <c r="K188" s="14" t="s">
        <v>327</v>
      </c>
      <c r="L188" s="14" t="s">
        <v>504</v>
      </c>
      <c r="M188" s="142" t="s">
        <v>542</v>
      </c>
      <c r="N188" s="142" t="s">
        <v>542</v>
      </c>
      <c r="O188" s="14" t="s">
        <v>297</v>
      </c>
      <c r="P188" s="23" t="s">
        <v>354</v>
      </c>
      <c r="Q188" s="70" t="s">
        <v>354</v>
      </c>
      <c r="R188" s="169" t="s">
        <v>354</v>
      </c>
      <c r="S188" s="14" t="s">
        <v>18</v>
      </c>
      <c r="T188" s="14">
        <v>96</v>
      </c>
      <c r="U188" s="67" t="s">
        <v>426</v>
      </c>
      <c r="V188" s="24" t="s">
        <v>40</v>
      </c>
      <c r="W188" s="109" t="s">
        <v>503</v>
      </c>
      <c r="X188" s="109" t="s">
        <v>508</v>
      </c>
      <c r="Y188" s="14">
        <v>246</v>
      </c>
      <c r="Z188" s="14" t="s">
        <v>74</v>
      </c>
      <c r="AA188" s="67">
        <f>VLOOKUP(Z188,Tables!$M$5:$O$9,3,FALSE)</f>
        <v>1</v>
      </c>
      <c r="AB188" s="14">
        <f t="shared" si="100"/>
        <v>246</v>
      </c>
      <c r="AC188" s="142" t="s">
        <v>542</v>
      </c>
      <c r="AD188" s="14" t="str">
        <f t="shared" si="101"/>
        <v>LC50</v>
      </c>
      <c r="AE188" s="67">
        <f>VLOOKUP(AD188,Tables!C$5:D$22,2,FALSE)</f>
        <v>5</v>
      </c>
      <c r="AF188" s="67">
        <f t="shared" si="102"/>
        <v>49.2</v>
      </c>
      <c r="AG188" s="24" t="str">
        <f t="shared" si="103"/>
        <v>Acute</v>
      </c>
      <c r="AH188" s="14">
        <f>VLOOKUP(AG188,Tables!$C$25:$D$26,2,FALSE)</f>
        <v>2</v>
      </c>
      <c r="AI188" s="14">
        <f t="shared" si="104"/>
        <v>24.6</v>
      </c>
      <c r="AJ188" s="142" t="s">
        <v>542</v>
      </c>
      <c r="AK188" s="20"/>
      <c r="AL188" s="87" t="str">
        <f t="shared" si="105"/>
        <v>Oncorhynchus mykiss</v>
      </c>
      <c r="AM188" s="14" t="str">
        <f t="shared" si="106"/>
        <v>LC50</v>
      </c>
      <c r="AN188" s="68" t="str">
        <f t="shared" si="107"/>
        <v>Acute</v>
      </c>
      <c r="AP188" s="14">
        <f>VLOOKUP(SUM(AE188,AH188),Tables!J$5:K$11,2,FALSE)</f>
        <v>4</v>
      </c>
      <c r="AQ188" s="89" t="str">
        <f t="shared" si="108"/>
        <v>Reject</v>
      </c>
      <c r="AR188" s="109" t="s">
        <v>503</v>
      </c>
      <c r="AS188" s="155"/>
      <c r="BC188" s="142" t="s">
        <v>542</v>
      </c>
      <c r="BD188" s="142" t="s">
        <v>542</v>
      </c>
      <c r="BN188" s="142" t="s">
        <v>542</v>
      </c>
      <c r="BO188" s="155"/>
      <c r="CG188" s="67"/>
      <c r="CH188" s="103"/>
      <c r="CI188" s="103"/>
      <c r="CJ188" s="103"/>
      <c r="CK188" s="103"/>
      <c r="CL188" s="103"/>
      <c r="CM188" s="103"/>
      <c r="CN188" s="103"/>
    </row>
    <row r="189" spans="1:92" ht="16.5" thickTop="1" thickBot="1">
      <c r="C189" s="83">
        <v>10079</v>
      </c>
      <c r="D189" s="82" t="s">
        <v>296</v>
      </c>
      <c r="E189" s="137" t="s">
        <v>522</v>
      </c>
      <c r="F189" s="16" t="s">
        <v>473</v>
      </c>
      <c r="G189" s="105" t="s">
        <v>100</v>
      </c>
      <c r="H189" s="14" t="s">
        <v>97</v>
      </c>
      <c r="I189" s="14" t="s">
        <v>98</v>
      </c>
      <c r="J189" s="14" t="s">
        <v>96</v>
      </c>
      <c r="K189" s="14" t="s">
        <v>327</v>
      </c>
      <c r="L189" s="14" t="s">
        <v>504</v>
      </c>
      <c r="M189" s="142" t="s">
        <v>542</v>
      </c>
      <c r="N189" s="142" t="s">
        <v>542</v>
      </c>
      <c r="O189" s="14" t="s">
        <v>297</v>
      </c>
      <c r="P189" s="23" t="s">
        <v>354</v>
      </c>
      <c r="Q189" s="70" t="s">
        <v>354</v>
      </c>
      <c r="R189" s="169" t="s">
        <v>354</v>
      </c>
      <c r="S189" s="14" t="s">
        <v>92</v>
      </c>
      <c r="T189" s="14">
        <v>96</v>
      </c>
      <c r="U189" s="67" t="s">
        <v>426</v>
      </c>
      <c r="V189" s="24" t="s">
        <v>40</v>
      </c>
      <c r="W189" s="109" t="s">
        <v>503</v>
      </c>
      <c r="X189" s="109" t="s">
        <v>508</v>
      </c>
      <c r="Y189" s="14">
        <v>34</v>
      </c>
      <c r="Z189" s="14" t="s">
        <v>74</v>
      </c>
      <c r="AA189" s="67">
        <f>VLOOKUP(Z189,Tables!$M$5:$O$9,3,FALSE)</f>
        <v>1</v>
      </c>
      <c r="AB189" s="14">
        <f t="shared" si="100"/>
        <v>34</v>
      </c>
      <c r="AC189" s="142" t="s">
        <v>542</v>
      </c>
      <c r="AD189" s="14" t="str">
        <f t="shared" si="101"/>
        <v>NOEL</v>
      </c>
      <c r="AE189" s="67">
        <f>VLOOKUP(AD189,Tables!C$5:D$22,2,FALSE)</f>
        <v>1</v>
      </c>
      <c r="AF189" s="67">
        <f t="shared" si="102"/>
        <v>34</v>
      </c>
      <c r="AG189" s="24" t="str">
        <f t="shared" si="103"/>
        <v>Acute</v>
      </c>
      <c r="AH189" s="14">
        <f>VLOOKUP(AG189,Tables!$C$25:$D$26,2,FALSE)</f>
        <v>2</v>
      </c>
      <c r="AI189" s="14">
        <f t="shared" si="104"/>
        <v>17</v>
      </c>
      <c r="AJ189" s="142" t="s">
        <v>542</v>
      </c>
      <c r="AK189" s="20"/>
      <c r="AL189" s="87" t="str">
        <f t="shared" si="105"/>
        <v>Oncorhynchus mykiss</v>
      </c>
      <c r="AM189" s="14" t="str">
        <f t="shared" si="106"/>
        <v>NOEL</v>
      </c>
      <c r="AN189" s="68" t="str">
        <f t="shared" si="107"/>
        <v>Acute</v>
      </c>
      <c r="AP189" s="14" t="str">
        <f>VLOOKUP(SUM(AE189,AH189),Tables!J$5:K$11,2,FALSE)</f>
        <v>Do Not Use</v>
      </c>
      <c r="AQ189" s="89" t="str">
        <f t="shared" si="108"/>
        <v>Reject</v>
      </c>
      <c r="AR189" s="109" t="s">
        <v>503</v>
      </c>
      <c r="AS189" s="155"/>
      <c r="BC189" s="142" t="s">
        <v>542</v>
      </c>
      <c r="BD189" s="142" t="s">
        <v>542</v>
      </c>
      <c r="BN189" s="142" t="s">
        <v>542</v>
      </c>
      <c r="BO189" s="155"/>
      <c r="CG189" s="67"/>
      <c r="CH189" s="67"/>
      <c r="CI189" s="67"/>
      <c r="CJ189" s="67"/>
      <c r="CK189" s="67"/>
      <c r="CL189" s="67"/>
      <c r="CM189" s="67"/>
      <c r="CN189" s="67"/>
    </row>
    <row r="190" spans="1:92" ht="16.5" thickTop="1" thickBot="1">
      <c r="C190" s="83">
        <v>10081</v>
      </c>
      <c r="D190" s="82" t="s">
        <v>300</v>
      </c>
      <c r="E190" s="137" t="s">
        <v>522</v>
      </c>
      <c r="F190" s="16" t="s">
        <v>473</v>
      </c>
      <c r="G190" s="105" t="s">
        <v>100</v>
      </c>
      <c r="H190" s="14" t="s">
        <v>97</v>
      </c>
      <c r="I190" s="14" t="s">
        <v>98</v>
      </c>
      <c r="J190" s="14" t="s">
        <v>96</v>
      </c>
      <c r="K190" s="14" t="s">
        <v>327</v>
      </c>
      <c r="L190" s="14" t="s">
        <v>504</v>
      </c>
      <c r="M190" s="142" t="s">
        <v>542</v>
      </c>
      <c r="N190" s="142" t="s">
        <v>542</v>
      </c>
      <c r="O190" s="14" t="s">
        <v>301</v>
      </c>
      <c r="P190" s="23" t="s">
        <v>354</v>
      </c>
      <c r="Q190" s="70" t="s">
        <v>354</v>
      </c>
      <c r="R190" s="169" t="s">
        <v>354</v>
      </c>
      <c r="S190" s="14" t="s">
        <v>18</v>
      </c>
      <c r="T190" s="14">
        <v>96</v>
      </c>
      <c r="U190" s="67" t="s">
        <v>426</v>
      </c>
      <c r="V190" s="24" t="s">
        <v>40</v>
      </c>
      <c r="W190" s="109" t="s">
        <v>503</v>
      </c>
      <c r="X190" s="109" t="s">
        <v>508</v>
      </c>
      <c r="Y190" s="14">
        <v>39</v>
      </c>
      <c r="Z190" s="14" t="s">
        <v>74</v>
      </c>
      <c r="AA190" s="67">
        <f>VLOOKUP(Z190,Tables!$M$5:$O$9,3,FALSE)</f>
        <v>1</v>
      </c>
      <c r="AB190" s="14">
        <f t="shared" si="100"/>
        <v>39</v>
      </c>
      <c r="AC190" s="142" t="s">
        <v>542</v>
      </c>
      <c r="AD190" s="14" t="str">
        <f t="shared" si="101"/>
        <v>LC50</v>
      </c>
      <c r="AE190" s="67">
        <f>VLOOKUP(AD190,Tables!C$5:D$22,2,FALSE)</f>
        <v>5</v>
      </c>
      <c r="AF190" s="67">
        <f t="shared" si="102"/>
        <v>7.8</v>
      </c>
      <c r="AG190" s="24" t="str">
        <f t="shared" si="103"/>
        <v>Acute</v>
      </c>
      <c r="AH190" s="14">
        <f>VLOOKUP(AG190,Tables!$C$25:$D$26,2,FALSE)</f>
        <v>2</v>
      </c>
      <c r="AI190" s="14">
        <f t="shared" si="104"/>
        <v>3.9</v>
      </c>
      <c r="AJ190" s="142" t="s">
        <v>542</v>
      </c>
      <c r="AK190" s="20"/>
      <c r="AL190" s="87" t="str">
        <f t="shared" si="105"/>
        <v>Oncorhynchus mykiss</v>
      </c>
      <c r="AM190" s="14" t="str">
        <f t="shared" si="106"/>
        <v>LC50</v>
      </c>
      <c r="AN190" s="68" t="str">
        <f t="shared" si="107"/>
        <v>Acute</v>
      </c>
      <c r="AP190" s="14">
        <f>VLOOKUP(SUM(AE190,AH190),Tables!J$5:K$11,2,FALSE)</f>
        <v>4</v>
      </c>
      <c r="AQ190" s="89" t="str">
        <f t="shared" si="108"/>
        <v>Reject</v>
      </c>
      <c r="AR190" s="109" t="s">
        <v>503</v>
      </c>
      <c r="AS190" s="155"/>
      <c r="BC190" s="142" t="s">
        <v>542</v>
      </c>
      <c r="BD190" s="142" t="s">
        <v>542</v>
      </c>
      <c r="BN190" s="142" t="s">
        <v>542</v>
      </c>
      <c r="BO190" s="155"/>
      <c r="CG190" s="67"/>
      <c r="CH190" s="67"/>
      <c r="CI190" s="67"/>
      <c r="CJ190" s="67"/>
      <c r="CK190" s="67"/>
      <c r="CL190" s="67"/>
      <c r="CM190" s="67"/>
      <c r="CN190" s="67"/>
    </row>
    <row r="191" spans="1:92" ht="16.5" thickTop="1" thickBot="1">
      <c r="C191" s="83">
        <v>10081</v>
      </c>
      <c r="D191" s="82" t="s">
        <v>300</v>
      </c>
      <c r="E191" s="137" t="s">
        <v>522</v>
      </c>
      <c r="F191" s="16" t="s">
        <v>473</v>
      </c>
      <c r="G191" s="105" t="s">
        <v>100</v>
      </c>
      <c r="H191" s="14" t="s">
        <v>97</v>
      </c>
      <c r="I191" s="14" t="s">
        <v>98</v>
      </c>
      <c r="J191" s="14" t="s">
        <v>96</v>
      </c>
      <c r="K191" s="14" t="s">
        <v>327</v>
      </c>
      <c r="L191" s="14" t="s">
        <v>504</v>
      </c>
      <c r="M191" s="142" t="s">
        <v>542</v>
      </c>
      <c r="N191" s="142" t="s">
        <v>542</v>
      </c>
      <c r="O191" s="14" t="s">
        <v>301</v>
      </c>
      <c r="P191" s="23" t="s">
        <v>354</v>
      </c>
      <c r="Q191" s="70" t="s">
        <v>354</v>
      </c>
      <c r="R191" s="169" t="s">
        <v>354</v>
      </c>
      <c r="S191" s="14" t="s">
        <v>92</v>
      </c>
      <c r="T191" s="14">
        <v>96</v>
      </c>
      <c r="U191" s="67" t="s">
        <v>426</v>
      </c>
      <c r="V191" s="24" t="s">
        <v>40</v>
      </c>
      <c r="W191" s="109" t="s">
        <v>503</v>
      </c>
      <c r="X191" s="109" t="s">
        <v>508</v>
      </c>
      <c r="Y191" s="14">
        <v>18</v>
      </c>
      <c r="Z191" s="14" t="s">
        <v>74</v>
      </c>
      <c r="AA191" s="67">
        <f>VLOOKUP(Z191,Tables!$M$5:$O$9,3,FALSE)</f>
        <v>1</v>
      </c>
      <c r="AB191" s="14">
        <f t="shared" si="100"/>
        <v>18</v>
      </c>
      <c r="AC191" s="142" t="s">
        <v>542</v>
      </c>
      <c r="AD191" s="14" t="str">
        <f t="shared" si="101"/>
        <v>NOEL</v>
      </c>
      <c r="AE191" s="67">
        <f>VLOOKUP(AD191,Tables!C$5:D$22,2,FALSE)</f>
        <v>1</v>
      </c>
      <c r="AF191" s="67">
        <f t="shared" si="102"/>
        <v>18</v>
      </c>
      <c r="AG191" s="24" t="str">
        <f t="shared" si="103"/>
        <v>Acute</v>
      </c>
      <c r="AH191" s="14">
        <f>VLOOKUP(AG191,Tables!$C$25:$D$26,2,FALSE)</f>
        <v>2</v>
      </c>
      <c r="AI191" s="14">
        <f t="shared" si="104"/>
        <v>9</v>
      </c>
      <c r="AJ191" s="142" t="s">
        <v>542</v>
      </c>
      <c r="AK191" s="20"/>
      <c r="AL191" s="87" t="str">
        <f t="shared" si="105"/>
        <v>Oncorhynchus mykiss</v>
      </c>
      <c r="AM191" s="14" t="str">
        <f t="shared" si="106"/>
        <v>NOEL</v>
      </c>
      <c r="AN191" s="68" t="str">
        <f t="shared" si="107"/>
        <v>Acute</v>
      </c>
      <c r="AP191" s="14" t="str">
        <f>VLOOKUP(SUM(AE191,AH191),Tables!J$5:K$11,2,FALSE)</f>
        <v>Do Not Use</v>
      </c>
      <c r="AQ191" s="89" t="str">
        <f t="shared" si="108"/>
        <v>Reject</v>
      </c>
      <c r="AR191" s="109" t="s">
        <v>503</v>
      </c>
      <c r="AS191" s="155"/>
      <c r="BC191" s="142" t="s">
        <v>542</v>
      </c>
      <c r="BD191" s="142" t="s">
        <v>542</v>
      </c>
      <c r="BN191" s="142" t="s">
        <v>542</v>
      </c>
      <c r="BO191" s="155"/>
      <c r="CG191" s="67"/>
      <c r="CH191" s="67"/>
      <c r="CI191" s="67"/>
      <c r="CJ191" s="67"/>
      <c r="CK191" s="67"/>
      <c r="CL191" s="67"/>
      <c r="CM191" s="67"/>
      <c r="CN191" s="67"/>
    </row>
    <row r="192" spans="1:92" ht="16.5" thickTop="1" thickBot="1">
      <c r="C192" s="83">
        <v>15153</v>
      </c>
      <c r="D192" s="82" t="s">
        <v>319</v>
      </c>
      <c r="E192" s="137" t="s">
        <v>522</v>
      </c>
      <c r="F192" s="16" t="s">
        <v>473</v>
      </c>
      <c r="G192" s="105" t="s">
        <v>100</v>
      </c>
      <c r="H192" s="14" t="s">
        <v>97</v>
      </c>
      <c r="I192" s="14" t="s">
        <v>98</v>
      </c>
      <c r="J192" s="14" t="s">
        <v>96</v>
      </c>
      <c r="K192" s="14" t="s">
        <v>327</v>
      </c>
      <c r="L192" s="14" t="s">
        <v>504</v>
      </c>
      <c r="M192" s="142" t="s">
        <v>542</v>
      </c>
      <c r="N192" s="142" t="s">
        <v>542</v>
      </c>
      <c r="O192" s="14" t="s">
        <v>306</v>
      </c>
      <c r="P192" s="23" t="s">
        <v>354</v>
      </c>
      <c r="Q192" s="70" t="s">
        <v>354</v>
      </c>
      <c r="R192" s="169" t="s">
        <v>354</v>
      </c>
      <c r="S192" s="14" t="s">
        <v>18</v>
      </c>
      <c r="T192" s="14">
        <v>96</v>
      </c>
      <c r="U192" s="67" t="s">
        <v>426</v>
      </c>
      <c r="V192" s="24" t="s">
        <v>40</v>
      </c>
      <c r="W192" s="109" t="s">
        <v>503</v>
      </c>
      <c r="X192" s="109" t="s">
        <v>508</v>
      </c>
      <c r="Y192" s="14">
        <v>31</v>
      </c>
      <c r="Z192" s="14" t="s">
        <v>74</v>
      </c>
      <c r="AA192" s="67">
        <f>VLOOKUP(Z192,Tables!$M$5:$O$9,3,FALSE)</f>
        <v>1</v>
      </c>
      <c r="AB192" s="14">
        <f t="shared" si="100"/>
        <v>31</v>
      </c>
      <c r="AC192" s="142" t="s">
        <v>542</v>
      </c>
      <c r="AD192" s="14" t="str">
        <f t="shared" si="101"/>
        <v>LC50</v>
      </c>
      <c r="AE192" s="67">
        <f>VLOOKUP(AD192,Tables!C$5:D$22,2,FALSE)</f>
        <v>5</v>
      </c>
      <c r="AF192" s="67">
        <f t="shared" si="102"/>
        <v>6.2</v>
      </c>
      <c r="AG192" s="24" t="str">
        <f t="shared" si="103"/>
        <v>Acute</v>
      </c>
      <c r="AH192" s="14">
        <f>VLOOKUP(AG192,Tables!$C$25:$D$26,2,FALSE)</f>
        <v>2</v>
      </c>
      <c r="AI192" s="14">
        <f t="shared" si="104"/>
        <v>3.1</v>
      </c>
      <c r="AJ192" s="142" t="s">
        <v>542</v>
      </c>
      <c r="AK192" s="20"/>
      <c r="AL192" s="87" t="str">
        <f t="shared" si="105"/>
        <v>Oncorhynchus mykiss</v>
      </c>
      <c r="AM192" s="14" t="str">
        <f t="shared" si="106"/>
        <v>LC50</v>
      </c>
      <c r="AN192" s="68" t="str">
        <f t="shared" si="107"/>
        <v>Acute</v>
      </c>
      <c r="AP192" s="14">
        <f>VLOOKUP(SUM(AE192,AH192),Tables!J$5:K$11,2,FALSE)</f>
        <v>4</v>
      </c>
      <c r="AQ192" s="89" t="str">
        <f t="shared" si="108"/>
        <v>Reject</v>
      </c>
      <c r="AR192" s="109" t="s">
        <v>503</v>
      </c>
      <c r="AS192" s="155"/>
      <c r="BC192" s="142" t="s">
        <v>542</v>
      </c>
      <c r="BD192" s="142" t="s">
        <v>542</v>
      </c>
      <c r="BN192" s="142" t="s">
        <v>542</v>
      </c>
      <c r="BO192" s="155"/>
      <c r="CG192" s="67"/>
      <c r="CH192" s="67"/>
      <c r="CI192" s="67"/>
      <c r="CJ192" s="67"/>
      <c r="CK192" s="67"/>
      <c r="CL192" s="67"/>
      <c r="CM192" s="67"/>
      <c r="CN192" s="67"/>
    </row>
    <row r="193" spans="1:92" ht="16.5" thickTop="1" thickBot="1">
      <c r="C193" s="83">
        <v>15153</v>
      </c>
      <c r="D193" s="82" t="s">
        <v>319</v>
      </c>
      <c r="E193" s="137" t="s">
        <v>522</v>
      </c>
      <c r="F193" s="16" t="s">
        <v>473</v>
      </c>
      <c r="G193" s="105" t="s">
        <v>100</v>
      </c>
      <c r="H193" s="14" t="s">
        <v>97</v>
      </c>
      <c r="I193" s="14" t="s">
        <v>98</v>
      </c>
      <c r="J193" s="14" t="s">
        <v>96</v>
      </c>
      <c r="K193" s="14" t="s">
        <v>327</v>
      </c>
      <c r="L193" s="14" t="s">
        <v>504</v>
      </c>
      <c r="M193" s="142" t="s">
        <v>542</v>
      </c>
      <c r="N193" s="142" t="s">
        <v>542</v>
      </c>
      <c r="O193" s="14" t="s">
        <v>306</v>
      </c>
      <c r="P193" s="23" t="s">
        <v>354</v>
      </c>
      <c r="Q193" s="70" t="s">
        <v>354</v>
      </c>
      <c r="R193" s="169" t="s">
        <v>354</v>
      </c>
      <c r="S193" s="14" t="s">
        <v>92</v>
      </c>
      <c r="T193" s="14">
        <v>96</v>
      </c>
      <c r="U193" s="67" t="s">
        <v>426</v>
      </c>
      <c r="V193" s="24" t="s">
        <v>40</v>
      </c>
      <c r="W193" s="109" t="s">
        <v>503</v>
      </c>
      <c r="X193" s="109" t="s">
        <v>508</v>
      </c>
      <c r="Y193" s="14">
        <v>11</v>
      </c>
      <c r="Z193" s="14" t="s">
        <v>74</v>
      </c>
      <c r="AA193" s="67">
        <f>VLOOKUP(Z193,Tables!$M$5:$O$9,3,FALSE)</f>
        <v>1</v>
      </c>
      <c r="AB193" s="14">
        <f t="shared" si="100"/>
        <v>11</v>
      </c>
      <c r="AC193" s="142" t="s">
        <v>542</v>
      </c>
      <c r="AD193" s="14" t="str">
        <f t="shared" si="101"/>
        <v>NOEL</v>
      </c>
      <c r="AE193" s="67">
        <f>VLOOKUP(AD193,Tables!C$5:D$22,2,FALSE)</f>
        <v>1</v>
      </c>
      <c r="AF193" s="67">
        <f t="shared" si="102"/>
        <v>11</v>
      </c>
      <c r="AG193" s="24" t="str">
        <f t="shared" si="103"/>
        <v>Acute</v>
      </c>
      <c r="AH193" s="14">
        <f>VLOOKUP(AG193,Tables!$C$25:$D$26,2,FALSE)</f>
        <v>2</v>
      </c>
      <c r="AI193" s="14">
        <f t="shared" si="104"/>
        <v>5.5</v>
      </c>
      <c r="AJ193" s="142" t="s">
        <v>542</v>
      </c>
      <c r="AK193" s="20"/>
      <c r="AL193" s="87" t="str">
        <f t="shared" si="105"/>
        <v>Oncorhynchus mykiss</v>
      </c>
      <c r="AM193" s="14" t="str">
        <f t="shared" si="106"/>
        <v>NOEL</v>
      </c>
      <c r="AN193" s="68" t="str">
        <f t="shared" si="107"/>
        <v>Acute</v>
      </c>
      <c r="AP193" s="14" t="str">
        <f>VLOOKUP(SUM(AE193,AH193),Tables!J$5:K$11,2,FALSE)</f>
        <v>Do Not Use</v>
      </c>
      <c r="AQ193" s="89" t="str">
        <f t="shared" si="108"/>
        <v>Reject</v>
      </c>
      <c r="AR193" s="109" t="s">
        <v>503</v>
      </c>
      <c r="AS193" s="155"/>
      <c r="BC193" s="142" t="s">
        <v>542</v>
      </c>
      <c r="BD193" s="142" t="s">
        <v>542</v>
      </c>
      <c r="BN193" s="142" t="s">
        <v>542</v>
      </c>
      <c r="BO193" s="156"/>
      <c r="CF193" s="21"/>
      <c r="CG193" s="103"/>
      <c r="CH193" s="67"/>
      <c r="CI193" s="67"/>
      <c r="CJ193" s="67"/>
      <c r="CK193" s="67"/>
      <c r="CL193" s="67"/>
      <c r="CM193" s="67"/>
      <c r="CN193" s="67"/>
    </row>
    <row r="194" spans="1:92" ht="16.5" thickTop="1" thickBot="1">
      <c r="A194" s="64"/>
      <c r="B194" s="65"/>
      <c r="C194" s="66"/>
      <c r="D194" s="79"/>
      <c r="E194" s="138"/>
      <c r="F194" s="64"/>
      <c r="G194" s="106"/>
      <c r="H194" s="66"/>
      <c r="I194" s="66"/>
      <c r="J194" s="66"/>
      <c r="K194" s="66"/>
      <c r="L194" s="66"/>
      <c r="M194" s="66"/>
      <c r="N194" s="66"/>
      <c r="O194" s="66"/>
      <c r="P194" s="64"/>
      <c r="Q194" s="66"/>
      <c r="R194" s="170"/>
      <c r="S194" s="66"/>
      <c r="T194" s="66"/>
      <c r="U194" s="69"/>
      <c r="V194" s="71"/>
      <c r="W194" s="69"/>
      <c r="X194" s="69"/>
      <c r="Y194" s="66"/>
      <c r="Z194" s="66"/>
      <c r="AA194" s="69"/>
      <c r="AB194" s="66"/>
      <c r="AC194" s="66"/>
      <c r="AD194" s="66"/>
      <c r="AE194" s="69"/>
      <c r="AF194" s="69"/>
      <c r="AG194" s="66"/>
      <c r="AH194" s="66"/>
      <c r="AI194" s="66"/>
      <c r="AJ194" s="66"/>
      <c r="AK194" s="64"/>
      <c r="AL194" s="20"/>
      <c r="AM194" s="20"/>
      <c r="AN194" s="20"/>
      <c r="AO194" s="20"/>
      <c r="AP194" s="20"/>
      <c r="AQ194" s="20"/>
      <c r="AR194" s="94"/>
      <c r="AS194" s="103"/>
      <c r="AT194" s="165"/>
      <c r="AU194" s="20"/>
      <c r="AV194" s="20"/>
      <c r="AW194" s="20"/>
      <c r="AX194" s="20"/>
      <c r="AY194" s="69"/>
      <c r="AZ194" s="69"/>
      <c r="BA194" s="69"/>
      <c r="BB194" s="69"/>
      <c r="BC194" s="66"/>
      <c r="BD194" s="66"/>
      <c r="BF194" s="20"/>
      <c r="BG194" s="69"/>
      <c r="BH194" s="69"/>
      <c r="BI194" s="69"/>
      <c r="BJ194" s="69"/>
      <c r="BK194" s="69"/>
      <c r="BL194" s="69"/>
      <c r="BM194" s="94"/>
      <c r="BN194" s="154"/>
      <c r="BO194" s="155"/>
      <c r="CF194" s="21"/>
      <c r="CG194" s="103"/>
      <c r="CH194" s="103"/>
      <c r="CI194" s="103"/>
      <c r="CJ194" s="103"/>
      <c r="CK194" s="103"/>
      <c r="CL194" s="103"/>
      <c r="CM194" s="103"/>
      <c r="CN194" s="103"/>
    </row>
    <row r="195" spans="1:92" ht="16.5" thickTop="1" thickBot="1">
      <c r="A195" s="59"/>
      <c r="B195" s="43" t="s">
        <v>90</v>
      </c>
      <c r="C195" s="83" t="s">
        <v>241</v>
      </c>
      <c r="D195" s="93" t="s">
        <v>240</v>
      </c>
      <c r="E195" s="137" t="s">
        <v>522</v>
      </c>
      <c r="F195" s="16" t="s">
        <v>219</v>
      </c>
      <c r="G195" s="105" t="s">
        <v>126</v>
      </c>
      <c r="H195" s="14" t="s">
        <v>97</v>
      </c>
      <c r="I195" s="14" t="s">
        <v>98</v>
      </c>
      <c r="J195" s="14" t="s">
        <v>96</v>
      </c>
      <c r="K195" s="14" t="s">
        <v>327</v>
      </c>
      <c r="L195" s="14" t="s">
        <v>504</v>
      </c>
      <c r="M195" s="142" t="s">
        <v>542</v>
      </c>
      <c r="N195" s="142" t="s">
        <v>542</v>
      </c>
      <c r="O195" s="72" t="s">
        <v>371</v>
      </c>
      <c r="P195" s="23" t="s">
        <v>354</v>
      </c>
      <c r="Q195" s="70" t="s">
        <v>354</v>
      </c>
      <c r="R195" s="169" t="s">
        <v>354</v>
      </c>
      <c r="S195" s="14" t="s">
        <v>18</v>
      </c>
      <c r="T195" s="14">
        <v>96</v>
      </c>
      <c r="U195" s="67" t="s">
        <v>426</v>
      </c>
      <c r="V195" s="24" t="s">
        <v>40</v>
      </c>
      <c r="W195" s="109" t="s">
        <v>503</v>
      </c>
      <c r="X195" s="109" t="s">
        <v>508</v>
      </c>
      <c r="Y195" s="14">
        <v>94.2</v>
      </c>
      <c r="Z195" s="14" t="s">
        <v>53</v>
      </c>
      <c r="AA195" s="67">
        <f>VLOOKUP(Z195,Tables!$M$5:$O$9,3,FALSE)</f>
        <v>1</v>
      </c>
      <c r="AB195" s="14">
        <f t="shared" ref="AB195:AB200" si="109">Y195*AA195</f>
        <v>94.2</v>
      </c>
      <c r="AC195" s="142" t="s">
        <v>542</v>
      </c>
      <c r="AD195" s="14" t="str">
        <f t="shared" ref="AD195:AD200" si="110">S195</f>
        <v>LC50</v>
      </c>
      <c r="AE195" s="67">
        <f>VLOOKUP(AD195,Tables!C$5:D$22,2,FALSE)</f>
        <v>5</v>
      </c>
      <c r="AF195" s="67">
        <f t="shared" ref="AF195:AF200" si="111">AB195/AE195</f>
        <v>18.84</v>
      </c>
      <c r="AG195" s="24" t="str">
        <f t="shared" ref="AG195:AG200" si="112">V195</f>
        <v>Acute</v>
      </c>
      <c r="AH195" s="14">
        <f>VLOOKUP(AG195,Tables!$C$25:$D$26,2,FALSE)</f>
        <v>2</v>
      </c>
      <c r="AI195" s="14">
        <f t="shared" ref="AI195:AI200" si="113">AF195/AH195</f>
        <v>9.42</v>
      </c>
      <c r="AJ195" s="142" t="s">
        <v>542</v>
      </c>
      <c r="AK195" s="20"/>
      <c r="AL195" s="87" t="str">
        <f t="shared" ref="AL195:AL200" si="114">G195</f>
        <v>Oryzias latipes</v>
      </c>
      <c r="AM195" s="14" t="str">
        <f t="shared" ref="AM195:AM200" si="115">S195</f>
        <v>LC50</v>
      </c>
      <c r="AN195" s="68" t="str">
        <f t="shared" ref="AN195:AN200" si="116">V195</f>
        <v>Acute</v>
      </c>
      <c r="AP195" s="14">
        <f>VLOOKUP(SUM(AE195,AH195),Tables!J$5:K$11,2,FALSE)</f>
        <v>4</v>
      </c>
      <c r="AQ195" s="89" t="str">
        <f t="shared" ref="AQ195:AQ200" si="117">IF(AP195=MIN($AP$195:$AP$200),"YES!!!","Reject")</f>
        <v>Reject</v>
      </c>
      <c r="AR195" s="109" t="s">
        <v>503</v>
      </c>
      <c r="AS195" s="155"/>
      <c r="BC195" s="142" t="s">
        <v>542</v>
      </c>
      <c r="BD195" s="142" t="s">
        <v>542</v>
      </c>
      <c r="BN195" s="142" t="s">
        <v>542</v>
      </c>
      <c r="BO195" s="155"/>
      <c r="CG195" s="67"/>
      <c r="CH195" s="103"/>
      <c r="CI195" s="103"/>
      <c r="CJ195" s="103"/>
      <c r="CK195" s="103"/>
      <c r="CL195" s="103"/>
      <c r="CM195" s="103"/>
      <c r="CN195" s="103"/>
    </row>
    <row r="196" spans="1:92" ht="16.5" thickTop="1" thickBot="1">
      <c r="A196" s="59"/>
      <c r="B196" s="59" t="s">
        <v>443</v>
      </c>
      <c r="C196" s="83" t="s">
        <v>241</v>
      </c>
      <c r="D196" s="93" t="s">
        <v>240</v>
      </c>
      <c r="E196" s="137" t="s">
        <v>522</v>
      </c>
      <c r="F196" s="16" t="s">
        <v>219</v>
      </c>
      <c r="G196" s="105" t="s">
        <v>126</v>
      </c>
      <c r="H196" s="14" t="s">
        <v>97</v>
      </c>
      <c r="I196" s="14" t="s">
        <v>98</v>
      </c>
      <c r="J196" s="14" t="s">
        <v>96</v>
      </c>
      <c r="K196" s="14" t="s">
        <v>327</v>
      </c>
      <c r="L196" s="14" t="s">
        <v>504</v>
      </c>
      <c r="M196" s="142" t="s">
        <v>542</v>
      </c>
      <c r="N196" s="142" t="s">
        <v>542</v>
      </c>
      <c r="O196" s="72" t="s">
        <v>371</v>
      </c>
      <c r="P196" s="23" t="s">
        <v>354</v>
      </c>
      <c r="Q196" s="70" t="s">
        <v>354</v>
      </c>
      <c r="R196" s="169" t="s">
        <v>354</v>
      </c>
      <c r="S196" s="14" t="s">
        <v>18</v>
      </c>
      <c r="T196" s="14">
        <v>96</v>
      </c>
      <c r="U196" s="67" t="s">
        <v>426</v>
      </c>
      <c r="V196" s="24" t="s">
        <v>40</v>
      </c>
      <c r="W196" s="109" t="s">
        <v>503</v>
      </c>
      <c r="X196" s="109" t="s">
        <v>508</v>
      </c>
      <c r="Y196" s="14">
        <v>98.3</v>
      </c>
      <c r="Z196" s="14" t="s">
        <v>53</v>
      </c>
      <c r="AA196" s="67">
        <f>VLOOKUP(Z196,Tables!$M$5:$O$9,3,FALSE)</f>
        <v>1</v>
      </c>
      <c r="AB196" s="14">
        <f t="shared" si="109"/>
        <v>98.3</v>
      </c>
      <c r="AC196" s="142" t="s">
        <v>542</v>
      </c>
      <c r="AD196" s="14" t="str">
        <f t="shared" si="110"/>
        <v>LC50</v>
      </c>
      <c r="AE196" s="67">
        <f>VLOOKUP(AD196,Tables!C$5:D$22,2,FALSE)</f>
        <v>5</v>
      </c>
      <c r="AF196" s="67">
        <f>AB196/AE196</f>
        <v>19.66</v>
      </c>
      <c r="AG196" s="24" t="str">
        <f t="shared" si="112"/>
        <v>Acute</v>
      </c>
      <c r="AH196" s="14">
        <f>VLOOKUP(AG196,Tables!$C$25:$D$26,2,FALSE)</f>
        <v>2</v>
      </c>
      <c r="AI196" s="14">
        <f>AF196/AH196</f>
        <v>9.83</v>
      </c>
      <c r="AJ196" s="142" t="s">
        <v>542</v>
      </c>
      <c r="AK196" s="20"/>
      <c r="AL196" s="87" t="str">
        <f t="shared" si="114"/>
        <v>Oryzias latipes</v>
      </c>
      <c r="AM196" s="14" t="str">
        <f t="shared" si="115"/>
        <v>LC50</v>
      </c>
      <c r="AN196" s="68" t="str">
        <f t="shared" si="116"/>
        <v>Acute</v>
      </c>
      <c r="AP196" s="14">
        <f>VLOOKUP(SUM(AE196,AH196),Tables!J$5:K$11,2,FALSE)</f>
        <v>4</v>
      </c>
      <c r="AQ196" s="89" t="str">
        <f t="shared" si="117"/>
        <v>Reject</v>
      </c>
      <c r="AR196" s="109" t="s">
        <v>503</v>
      </c>
      <c r="AS196" s="155"/>
      <c r="BC196" s="142" t="s">
        <v>542</v>
      </c>
      <c r="BD196" s="142" t="s">
        <v>542</v>
      </c>
      <c r="BN196" s="142" t="s">
        <v>542</v>
      </c>
      <c r="BO196" s="155"/>
      <c r="CG196" s="67"/>
      <c r="CH196" s="67"/>
      <c r="CI196" s="67"/>
      <c r="CJ196" s="67"/>
      <c r="CK196" s="67"/>
      <c r="CL196" s="67"/>
      <c r="CM196" s="67"/>
      <c r="CN196" s="67"/>
    </row>
    <row r="197" spans="1:92" ht="16.5" thickTop="1" thickBot="1">
      <c r="A197" s="59"/>
      <c r="B197" s="59" t="s">
        <v>442</v>
      </c>
      <c r="C197" s="83" t="s">
        <v>241</v>
      </c>
      <c r="D197" s="93" t="s">
        <v>240</v>
      </c>
      <c r="E197" s="137" t="s">
        <v>522</v>
      </c>
      <c r="F197" s="16" t="s">
        <v>219</v>
      </c>
      <c r="G197" s="105" t="s">
        <v>126</v>
      </c>
      <c r="H197" s="14" t="s">
        <v>97</v>
      </c>
      <c r="I197" s="14" t="s">
        <v>98</v>
      </c>
      <c r="J197" s="14" t="s">
        <v>96</v>
      </c>
      <c r="K197" s="14" t="s">
        <v>327</v>
      </c>
      <c r="L197" s="14" t="s">
        <v>504</v>
      </c>
      <c r="M197" s="142" t="s">
        <v>542</v>
      </c>
      <c r="N197" s="142" t="s">
        <v>542</v>
      </c>
      <c r="O197" s="72" t="s">
        <v>371</v>
      </c>
      <c r="P197" s="23" t="s">
        <v>354</v>
      </c>
      <c r="Q197" s="70" t="s">
        <v>354</v>
      </c>
      <c r="R197" s="169" t="s">
        <v>354</v>
      </c>
      <c r="S197" s="14" t="s">
        <v>18</v>
      </c>
      <c r="T197" s="14">
        <v>96</v>
      </c>
      <c r="U197" s="67" t="s">
        <v>426</v>
      </c>
      <c r="V197" s="24" t="s">
        <v>40</v>
      </c>
      <c r="W197" s="109" t="s">
        <v>503</v>
      </c>
      <c r="X197" s="109" t="s">
        <v>508</v>
      </c>
      <c r="Y197" s="14">
        <v>95.4</v>
      </c>
      <c r="Z197" s="14" t="s">
        <v>53</v>
      </c>
      <c r="AA197" s="67">
        <f>VLOOKUP(Z197,Tables!$M$5:$O$9,3,FALSE)</f>
        <v>1</v>
      </c>
      <c r="AB197" s="14">
        <f t="shared" si="109"/>
        <v>95.4</v>
      </c>
      <c r="AC197" s="142" t="s">
        <v>542</v>
      </c>
      <c r="AD197" s="14" t="str">
        <f t="shared" si="110"/>
        <v>LC50</v>
      </c>
      <c r="AE197" s="67">
        <f>VLOOKUP(AD197,Tables!C$5:D$22,2,FALSE)</f>
        <v>5</v>
      </c>
      <c r="AF197" s="67">
        <f>AB197/AE197</f>
        <v>19.080000000000002</v>
      </c>
      <c r="AG197" s="24" t="str">
        <f t="shared" si="112"/>
        <v>Acute</v>
      </c>
      <c r="AH197" s="14">
        <f>VLOOKUP(AG197,Tables!$C$25:$D$26,2,FALSE)</f>
        <v>2</v>
      </c>
      <c r="AI197" s="14">
        <f>AF197/AH197</f>
        <v>9.5400000000000009</v>
      </c>
      <c r="AJ197" s="142" t="s">
        <v>542</v>
      </c>
      <c r="AK197" s="20"/>
      <c r="AL197" s="87" t="str">
        <f t="shared" si="114"/>
        <v>Oryzias latipes</v>
      </c>
      <c r="AM197" s="14" t="str">
        <f t="shared" si="115"/>
        <v>LC50</v>
      </c>
      <c r="AN197" s="68" t="str">
        <f t="shared" si="116"/>
        <v>Acute</v>
      </c>
      <c r="AP197" s="14">
        <f>VLOOKUP(SUM(AE197,AH197),Tables!J$5:K$11,2,FALSE)</f>
        <v>4</v>
      </c>
      <c r="AQ197" s="89" t="str">
        <f t="shared" si="117"/>
        <v>Reject</v>
      </c>
      <c r="AR197" s="109" t="s">
        <v>503</v>
      </c>
      <c r="AS197" s="155"/>
      <c r="BC197" s="142" t="s">
        <v>542</v>
      </c>
      <c r="BD197" s="142" t="s">
        <v>542</v>
      </c>
      <c r="BN197" s="142" t="s">
        <v>542</v>
      </c>
      <c r="BO197" s="155"/>
      <c r="CG197" s="67"/>
      <c r="CH197" s="67"/>
      <c r="CI197" s="67"/>
      <c r="CJ197" s="67"/>
      <c r="CK197" s="67"/>
      <c r="CL197" s="67"/>
      <c r="CM197" s="67"/>
      <c r="CN197" s="67"/>
    </row>
    <row r="198" spans="1:92" ht="16.5" thickTop="1" thickBot="1">
      <c r="A198" s="59"/>
      <c r="B198" s="43" t="s">
        <v>90</v>
      </c>
      <c r="C198" s="83" t="s">
        <v>270</v>
      </c>
      <c r="D198" s="93" t="s">
        <v>269</v>
      </c>
      <c r="E198" s="137" t="s">
        <v>522</v>
      </c>
      <c r="F198" s="16" t="s">
        <v>219</v>
      </c>
      <c r="G198" s="105" t="s">
        <v>126</v>
      </c>
      <c r="H198" s="14" t="s">
        <v>97</v>
      </c>
      <c r="I198" s="14" t="s">
        <v>98</v>
      </c>
      <c r="J198" s="14" t="s">
        <v>96</v>
      </c>
      <c r="K198" s="14" t="s">
        <v>327</v>
      </c>
      <c r="L198" s="14" t="s">
        <v>504</v>
      </c>
      <c r="M198" s="142" t="s">
        <v>542</v>
      </c>
      <c r="N198" s="142" t="s">
        <v>542</v>
      </c>
      <c r="O198" s="14" t="s">
        <v>362</v>
      </c>
      <c r="P198" s="23" t="s">
        <v>384</v>
      </c>
      <c r="Q198" s="78" t="s">
        <v>372</v>
      </c>
      <c r="R198" s="172" t="s">
        <v>373</v>
      </c>
      <c r="S198" s="14" t="s">
        <v>20</v>
      </c>
      <c r="T198" s="14">
        <v>28</v>
      </c>
      <c r="U198" s="67" t="s">
        <v>427</v>
      </c>
      <c r="V198" s="24" t="s">
        <v>14</v>
      </c>
      <c r="W198" s="109" t="s">
        <v>503</v>
      </c>
      <c r="X198" s="109" t="s">
        <v>508</v>
      </c>
      <c r="Y198" s="14">
        <v>30</v>
      </c>
      <c r="Z198" s="14" t="s">
        <v>53</v>
      </c>
      <c r="AA198" s="67">
        <f>VLOOKUP(Z198,Tables!$M$5:$O$9,3,FALSE)</f>
        <v>1</v>
      </c>
      <c r="AB198" s="14">
        <f t="shared" si="109"/>
        <v>30</v>
      </c>
      <c r="AC198" s="142" t="s">
        <v>542</v>
      </c>
      <c r="AD198" s="14" t="str">
        <f t="shared" si="110"/>
        <v>LOEC</v>
      </c>
      <c r="AE198" s="67">
        <f>VLOOKUP(AD198,Tables!C$5:D$22,2,FALSE)</f>
        <v>2.5</v>
      </c>
      <c r="AF198" s="67">
        <f>AB198/AE198</f>
        <v>12</v>
      </c>
      <c r="AG198" s="24" t="str">
        <f t="shared" si="112"/>
        <v>Chronic</v>
      </c>
      <c r="AH198" s="14">
        <f>VLOOKUP(AG198,Tables!$C$25:$D$26,2,FALSE)</f>
        <v>1</v>
      </c>
      <c r="AI198" s="14">
        <f t="shared" si="113"/>
        <v>12</v>
      </c>
      <c r="AJ198" s="142" t="s">
        <v>542</v>
      </c>
      <c r="AK198" s="20"/>
      <c r="AL198" s="87" t="str">
        <f t="shared" si="114"/>
        <v>Oryzias latipes</v>
      </c>
      <c r="AM198" s="14" t="str">
        <f t="shared" si="115"/>
        <v>LOEC</v>
      </c>
      <c r="AN198" s="68" t="str">
        <f t="shared" si="116"/>
        <v>Chronic</v>
      </c>
      <c r="AP198" s="14">
        <f>VLOOKUP(SUM(AE198,AH198),Tables!J$5:K$11,2,FALSE)</f>
        <v>2</v>
      </c>
      <c r="AQ198" s="89" t="str">
        <f t="shared" si="117"/>
        <v>Reject</v>
      </c>
      <c r="AR198" s="109" t="s">
        <v>503</v>
      </c>
      <c r="AS198" s="155"/>
      <c r="BC198" s="142" t="s">
        <v>542</v>
      </c>
      <c r="BD198" s="142" t="s">
        <v>542</v>
      </c>
      <c r="BN198" s="142" t="s">
        <v>542</v>
      </c>
      <c r="BO198" s="155"/>
      <c r="CG198" s="67"/>
      <c r="CH198" s="67"/>
      <c r="CI198" s="67"/>
      <c r="CJ198" s="67"/>
      <c r="CK198" s="67"/>
      <c r="CL198" s="67"/>
      <c r="CM198" s="67"/>
      <c r="CN198" s="67"/>
    </row>
    <row r="199" spans="1:92" ht="16.5" thickTop="1" thickBot="1">
      <c r="A199" s="59"/>
      <c r="B199" s="43" t="s">
        <v>90</v>
      </c>
      <c r="C199" s="83">
        <v>1082</v>
      </c>
      <c r="D199" s="93" t="s">
        <v>385</v>
      </c>
      <c r="E199" s="137" t="s">
        <v>522</v>
      </c>
      <c r="F199" s="16" t="s">
        <v>219</v>
      </c>
      <c r="G199" s="105" t="s">
        <v>126</v>
      </c>
      <c r="H199" s="14" t="s">
        <v>97</v>
      </c>
      <c r="I199" s="14" t="s">
        <v>98</v>
      </c>
      <c r="J199" s="14" t="s">
        <v>96</v>
      </c>
      <c r="K199" s="14" t="s">
        <v>327</v>
      </c>
      <c r="L199" s="14" t="s">
        <v>504</v>
      </c>
      <c r="M199" s="142" t="s">
        <v>542</v>
      </c>
      <c r="N199" s="142" t="s">
        <v>542</v>
      </c>
      <c r="O199" s="14" t="s">
        <v>362</v>
      </c>
      <c r="P199" s="23" t="s">
        <v>384</v>
      </c>
      <c r="Q199" s="78" t="s">
        <v>372</v>
      </c>
      <c r="R199" s="172" t="s">
        <v>373</v>
      </c>
      <c r="S199" s="14" t="s">
        <v>19</v>
      </c>
      <c r="T199" s="14">
        <v>28</v>
      </c>
      <c r="U199" s="67" t="s">
        <v>427</v>
      </c>
      <c r="V199" s="24" t="s">
        <v>14</v>
      </c>
      <c r="W199" s="109" t="s">
        <v>503</v>
      </c>
      <c r="X199" s="109" t="s">
        <v>508</v>
      </c>
      <c r="Y199" s="14">
        <v>10</v>
      </c>
      <c r="Z199" s="14" t="s">
        <v>53</v>
      </c>
      <c r="AA199" s="67">
        <f>VLOOKUP(Z199,Tables!$M$5:$O$9,3,FALSE)</f>
        <v>1</v>
      </c>
      <c r="AB199" s="14">
        <f t="shared" si="109"/>
        <v>10</v>
      </c>
      <c r="AC199" s="142" t="s">
        <v>542</v>
      </c>
      <c r="AD199" s="14" t="str">
        <f t="shared" si="110"/>
        <v>NOEC</v>
      </c>
      <c r="AE199" s="67">
        <f>VLOOKUP(AD199,Tables!C$5:D$22,2,FALSE)</f>
        <v>1</v>
      </c>
      <c r="AF199" s="67">
        <f t="shared" si="111"/>
        <v>10</v>
      </c>
      <c r="AG199" s="24" t="str">
        <f t="shared" si="112"/>
        <v>Chronic</v>
      </c>
      <c r="AH199" s="14">
        <f>VLOOKUP(AG199,Tables!$C$25:$D$26,2,FALSE)</f>
        <v>1</v>
      </c>
      <c r="AI199" s="14">
        <f t="shared" si="113"/>
        <v>10</v>
      </c>
      <c r="AJ199" s="142" t="s">
        <v>542</v>
      </c>
      <c r="AK199" s="20"/>
      <c r="AL199" s="87" t="str">
        <f t="shared" si="114"/>
        <v>Oryzias latipes</v>
      </c>
      <c r="AM199" s="14" t="str">
        <f t="shared" si="115"/>
        <v>NOEC</v>
      </c>
      <c r="AN199" s="68" t="str">
        <f t="shared" si="116"/>
        <v>Chronic</v>
      </c>
      <c r="AP199" s="14">
        <f>VLOOKUP(SUM(AE199,AH199),Tables!J$5:K$11,2,FALSE)</f>
        <v>1</v>
      </c>
      <c r="AQ199" s="89" t="str">
        <f t="shared" si="117"/>
        <v>YES!!!</v>
      </c>
      <c r="AR199" s="109" t="s">
        <v>503</v>
      </c>
      <c r="AS199" s="155"/>
      <c r="AT199" s="91" t="str">
        <f>R199</f>
        <v>Body length</v>
      </c>
      <c r="AU199" s="14" t="s">
        <v>481</v>
      </c>
      <c r="AV199" s="14" t="str">
        <f>CONCATENATE(T199," ",U199)</f>
        <v>28 Days</v>
      </c>
      <c r="AW199" s="86" t="s">
        <v>482</v>
      </c>
      <c r="AY199" s="67">
        <f>AI199</f>
        <v>10</v>
      </c>
      <c r="AZ199" s="67">
        <f>GEOMEAN(AY199)</f>
        <v>10</v>
      </c>
      <c r="BA199" s="67">
        <f>MIN(AZ199)</f>
        <v>10</v>
      </c>
      <c r="BB199" s="67">
        <f>MIN(BA199:BA200)</f>
        <v>10</v>
      </c>
      <c r="BC199" s="142" t="s">
        <v>542</v>
      </c>
      <c r="BD199" s="142" t="s">
        <v>542</v>
      </c>
      <c r="BF199" s="18" t="str">
        <f>F199</f>
        <v>Dechlorinated tap water</v>
      </c>
      <c r="BG199" s="67" t="str">
        <f>J199</f>
        <v>Fish</v>
      </c>
      <c r="BH199" s="67" t="str">
        <f>AL199</f>
        <v>Oryzias latipes</v>
      </c>
      <c r="BI199" s="67" t="str">
        <f>H199</f>
        <v>Chordata</v>
      </c>
      <c r="BJ199" s="67" t="str">
        <f>I199</f>
        <v>Actinopterygii</v>
      </c>
      <c r="BK199" s="67" t="str">
        <f>L199</f>
        <v>NCoI</v>
      </c>
      <c r="BL199" s="67">
        <f>AP199</f>
        <v>1</v>
      </c>
      <c r="BM199" s="67">
        <f>BB199</f>
        <v>10</v>
      </c>
      <c r="BN199" s="142" t="s">
        <v>542</v>
      </c>
      <c r="BO199" s="155"/>
      <c r="CG199" s="67"/>
      <c r="CH199" s="67"/>
      <c r="CI199" s="67"/>
      <c r="CJ199" s="67"/>
      <c r="CK199" s="67"/>
      <c r="CL199" s="67"/>
      <c r="CM199" s="67"/>
      <c r="CN199" s="67"/>
    </row>
    <row r="200" spans="1:92" ht="16.5" thickTop="1" thickBot="1">
      <c r="A200" s="59"/>
      <c r="B200" s="59" t="s">
        <v>415</v>
      </c>
      <c r="C200" s="83">
        <v>1082</v>
      </c>
      <c r="D200" s="93" t="s">
        <v>385</v>
      </c>
      <c r="E200" s="137" t="s">
        <v>522</v>
      </c>
      <c r="F200" s="16" t="s">
        <v>219</v>
      </c>
      <c r="G200" s="105" t="s">
        <v>126</v>
      </c>
      <c r="H200" s="14" t="s">
        <v>97</v>
      </c>
      <c r="I200" s="14" t="s">
        <v>98</v>
      </c>
      <c r="J200" s="14" t="s">
        <v>96</v>
      </c>
      <c r="K200" s="14" t="s">
        <v>327</v>
      </c>
      <c r="L200" s="14" t="s">
        <v>504</v>
      </c>
      <c r="M200" s="142" t="s">
        <v>542</v>
      </c>
      <c r="N200" s="142" t="s">
        <v>542</v>
      </c>
      <c r="O200" s="14" t="s">
        <v>362</v>
      </c>
      <c r="P200" s="128" t="s">
        <v>386</v>
      </c>
      <c r="Q200" s="129" t="s">
        <v>372</v>
      </c>
      <c r="R200" s="173" t="s">
        <v>440</v>
      </c>
      <c r="S200" s="125" t="s">
        <v>19</v>
      </c>
      <c r="T200" s="125">
        <v>28</v>
      </c>
      <c r="U200" s="123" t="s">
        <v>427</v>
      </c>
      <c r="V200" s="124" t="s">
        <v>14</v>
      </c>
      <c r="W200" s="126" t="s">
        <v>503</v>
      </c>
      <c r="X200" s="126" t="s">
        <v>508</v>
      </c>
      <c r="Y200" s="125" t="s">
        <v>514</v>
      </c>
      <c r="Z200" s="125" t="s">
        <v>53</v>
      </c>
      <c r="AA200" s="123">
        <f>VLOOKUP(Z200,Tables!$M$5:$O$9,3,FALSE)</f>
        <v>1</v>
      </c>
      <c r="AB200" s="125" t="e">
        <f t="shared" si="109"/>
        <v>#VALUE!</v>
      </c>
      <c r="AC200" s="142" t="s">
        <v>542</v>
      </c>
      <c r="AD200" s="125" t="str">
        <f t="shared" si="110"/>
        <v>NOEC</v>
      </c>
      <c r="AE200" s="123">
        <f>VLOOKUP(AD200,Tables!C$5:D$22,2,FALSE)</f>
        <v>1</v>
      </c>
      <c r="AF200" s="123" t="e">
        <f t="shared" si="111"/>
        <v>#VALUE!</v>
      </c>
      <c r="AG200" s="124" t="str">
        <f t="shared" si="112"/>
        <v>Chronic</v>
      </c>
      <c r="AH200" s="125">
        <f>VLOOKUP(AG200,Tables!$C$25:$D$26,2,FALSE)</f>
        <v>1</v>
      </c>
      <c r="AI200" s="125" t="e">
        <f t="shared" si="113"/>
        <v>#VALUE!</v>
      </c>
      <c r="AJ200" s="142" t="s">
        <v>542</v>
      </c>
      <c r="AK200" s="134"/>
      <c r="AL200" s="131" t="str">
        <f t="shared" si="114"/>
        <v>Oryzias latipes</v>
      </c>
      <c r="AM200" s="125" t="str">
        <f t="shared" si="115"/>
        <v>NOEC</v>
      </c>
      <c r="AN200" s="132" t="str">
        <f t="shared" si="116"/>
        <v>Chronic</v>
      </c>
      <c r="AO200" s="122"/>
      <c r="AP200" s="125">
        <f>VLOOKUP(SUM(AE200,AH200),Tables!J$5:K$11,2,FALSE)</f>
        <v>1</v>
      </c>
      <c r="AQ200" s="89" t="str">
        <f t="shared" si="117"/>
        <v>YES!!!</v>
      </c>
      <c r="AR200" s="109" t="s">
        <v>503</v>
      </c>
      <c r="AS200" s="155"/>
      <c r="AT200" s="91"/>
      <c r="AU200" s="14"/>
      <c r="AV200" s="14"/>
      <c r="AW200" s="80"/>
      <c r="BC200" s="142" t="s">
        <v>542</v>
      </c>
      <c r="BD200" s="142" t="s">
        <v>542</v>
      </c>
      <c r="BN200" s="142" t="s">
        <v>542</v>
      </c>
      <c r="BO200" s="156"/>
      <c r="CG200" s="67"/>
      <c r="CH200" s="67"/>
      <c r="CI200" s="67"/>
      <c r="CJ200" s="67"/>
      <c r="CK200" s="67"/>
      <c r="CL200" s="67"/>
      <c r="CM200" s="67"/>
      <c r="CN200" s="67"/>
    </row>
    <row r="201" spans="1:92" ht="16.5" thickTop="1" thickBot="1">
      <c r="A201" s="64"/>
      <c r="B201" s="65"/>
      <c r="C201" s="66"/>
      <c r="D201" s="79"/>
      <c r="E201" s="138"/>
      <c r="F201" s="64"/>
      <c r="G201" s="106"/>
      <c r="H201" s="66"/>
      <c r="I201" s="66"/>
      <c r="J201" s="66"/>
      <c r="K201" s="66"/>
      <c r="L201" s="66"/>
      <c r="M201" s="66"/>
      <c r="N201" s="66"/>
      <c r="O201" s="66"/>
      <c r="P201" s="64"/>
      <c r="Q201" s="66"/>
      <c r="R201" s="170"/>
      <c r="S201" s="66"/>
      <c r="T201" s="66"/>
      <c r="U201" s="69"/>
      <c r="V201" s="71"/>
      <c r="W201" s="69"/>
      <c r="X201" s="69"/>
      <c r="Y201" s="66"/>
      <c r="Z201" s="66"/>
      <c r="AA201" s="69"/>
      <c r="AB201" s="66"/>
      <c r="AC201" s="66"/>
      <c r="AD201" s="66"/>
      <c r="AE201" s="69"/>
      <c r="AF201" s="69"/>
      <c r="AG201" s="66"/>
      <c r="AH201" s="66"/>
      <c r="AI201" s="66"/>
      <c r="AJ201" s="66"/>
      <c r="AK201" s="64"/>
      <c r="AL201" s="64"/>
      <c r="AM201" s="64"/>
      <c r="AN201" s="20"/>
      <c r="AO201" s="20"/>
      <c r="AP201" s="20"/>
      <c r="AQ201" s="20"/>
      <c r="AR201" s="94"/>
      <c r="AS201" s="103"/>
      <c r="AT201" s="165"/>
      <c r="AU201" s="20"/>
      <c r="AV201" s="20"/>
      <c r="AW201" s="20"/>
      <c r="AX201" s="20"/>
      <c r="AY201" s="69"/>
      <c r="AZ201" s="69"/>
      <c r="BA201" s="69"/>
      <c r="BB201" s="69"/>
      <c r="BC201" s="66"/>
      <c r="BD201" s="66"/>
      <c r="BF201" s="20"/>
      <c r="BG201" s="69"/>
      <c r="BH201" s="69"/>
      <c r="BI201" s="69"/>
      <c r="BJ201" s="69"/>
      <c r="BK201" s="69"/>
      <c r="BL201" s="69"/>
      <c r="BM201" s="94"/>
      <c r="BN201" s="154"/>
      <c r="BO201" s="155"/>
      <c r="CG201" s="67"/>
      <c r="CH201" s="67"/>
      <c r="CI201" s="67"/>
      <c r="CJ201" s="67"/>
      <c r="CK201" s="67"/>
      <c r="CL201" s="67"/>
      <c r="CM201" s="67"/>
      <c r="CN201" s="67"/>
    </row>
    <row r="202" spans="1:92" ht="16.5" thickTop="1" thickBot="1">
      <c r="A202" s="59"/>
      <c r="B202" s="59" t="s">
        <v>442</v>
      </c>
      <c r="C202" s="14"/>
      <c r="D202" s="93" t="s">
        <v>339</v>
      </c>
      <c r="E202" s="137" t="s">
        <v>576</v>
      </c>
      <c r="F202" s="16" t="s">
        <v>476</v>
      </c>
      <c r="G202" s="105" t="s">
        <v>136</v>
      </c>
      <c r="H202" s="14" t="s">
        <v>75</v>
      </c>
      <c r="I202" s="14" t="s">
        <v>88</v>
      </c>
      <c r="J202" s="14" t="s">
        <v>89</v>
      </c>
      <c r="K202" s="14" t="s">
        <v>327</v>
      </c>
      <c r="L202" s="14" t="s">
        <v>500</v>
      </c>
      <c r="M202" s="142" t="s">
        <v>542</v>
      </c>
      <c r="N202" s="142" t="s">
        <v>542</v>
      </c>
      <c r="O202" s="14" t="s">
        <v>118</v>
      </c>
      <c r="P202" s="23" t="s">
        <v>354</v>
      </c>
      <c r="Q202" s="70" t="s">
        <v>354</v>
      </c>
      <c r="R202" s="169" t="s">
        <v>354</v>
      </c>
      <c r="S202" s="116" t="s">
        <v>18</v>
      </c>
      <c r="T202" s="14">
        <v>96</v>
      </c>
      <c r="U202" s="67" t="s">
        <v>426</v>
      </c>
      <c r="V202" s="24" t="s">
        <v>40</v>
      </c>
      <c r="W202" s="109" t="s">
        <v>503</v>
      </c>
      <c r="X202" s="109" t="s">
        <v>508</v>
      </c>
      <c r="Y202" s="14">
        <v>0.37</v>
      </c>
      <c r="Z202" s="14" t="s">
        <v>53</v>
      </c>
      <c r="AA202" s="67">
        <f>VLOOKUP(Z202,Tables!$M$5:$O$9,3,FALSE)</f>
        <v>1</v>
      </c>
      <c r="AB202" s="14">
        <f t="shared" ref="AB202:AB209" si="118">Y202*AA202</f>
        <v>0.37</v>
      </c>
      <c r="AC202" s="142" t="s">
        <v>542</v>
      </c>
      <c r="AD202" s="14" t="str">
        <f t="shared" ref="AD202:AD209" si="119">S202</f>
        <v>LC50</v>
      </c>
      <c r="AE202" s="67">
        <f>VLOOKUP(AD202,Tables!C$5:D$22,2,FALSE)</f>
        <v>5</v>
      </c>
      <c r="AF202" s="67">
        <f t="shared" ref="AF202:AF209" si="120">AB202/AE202</f>
        <v>7.3999999999999996E-2</v>
      </c>
      <c r="AG202" s="24" t="str">
        <f t="shared" ref="AG202:AG209" si="121">V202</f>
        <v>Acute</v>
      </c>
      <c r="AH202" s="14">
        <f>VLOOKUP(AG202,Tables!$C$25:$D$26,2,FALSE)</f>
        <v>2</v>
      </c>
      <c r="AI202" s="14">
        <f t="shared" ref="AI202:AI209" si="122">AF202/AH202</f>
        <v>3.6999999999999998E-2</v>
      </c>
      <c r="AJ202" s="142" t="s">
        <v>542</v>
      </c>
      <c r="AK202" s="20"/>
      <c r="AL202" s="87" t="str">
        <f t="shared" ref="AL202:AL209" si="123">G202</f>
        <v>Palaemonetes pugio</v>
      </c>
      <c r="AM202" s="14" t="str">
        <f t="shared" ref="AM202:AM209" si="124">S202</f>
        <v>LC50</v>
      </c>
      <c r="AN202" s="68" t="str">
        <f t="shared" ref="AN202:AN209" si="125">V202</f>
        <v>Acute</v>
      </c>
      <c r="AP202" s="14">
        <f>VLOOKUP(SUM(AE202,AH202),Tables!J$5:K$11,2,FALSE)</f>
        <v>4</v>
      </c>
      <c r="AQ202" s="89" t="str">
        <f t="shared" ref="AQ202:AQ209" si="126">IF(AP202=MIN($AP$202:$AP$209),"YES!!!","Reject")</f>
        <v>Reject</v>
      </c>
      <c r="AR202" s="109" t="s">
        <v>503</v>
      </c>
      <c r="AS202" s="155"/>
      <c r="BC202" s="142" t="s">
        <v>542</v>
      </c>
      <c r="BD202" s="142" t="s">
        <v>542</v>
      </c>
      <c r="BN202" s="142" t="s">
        <v>542</v>
      </c>
      <c r="BO202" s="155"/>
      <c r="CG202" s="67"/>
      <c r="CH202" s="67"/>
      <c r="CI202" s="67"/>
      <c r="CJ202" s="67"/>
      <c r="CK202" s="67"/>
      <c r="CL202" s="67"/>
      <c r="CM202" s="67"/>
      <c r="CN202" s="67"/>
    </row>
    <row r="203" spans="1:92" ht="16.5" thickTop="1" thickBot="1">
      <c r="A203" s="59"/>
      <c r="B203" s="59" t="s">
        <v>443</v>
      </c>
      <c r="C203" s="14"/>
      <c r="D203" s="93" t="s">
        <v>339</v>
      </c>
      <c r="E203" s="137" t="s">
        <v>576</v>
      </c>
      <c r="F203" s="16" t="s">
        <v>476</v>
      </c>
      <c r="G203" s="105" t="s">
        <v>136</v>
      </c>
      <c r="H203" s="14" t="s">
        <v>75</v>
      </c>
      <c r="I203" s="14" t="s">
        <v>88</v>
      </c>
      <c r="J203" s="14" t="s">
        <v>89</v>
      </c>
      <c r="K203" s="14" t="s">
        <v>327</v>
      </c>
      <c r="L203" s="14" t="s">
        <v>500</v>
      </c>
      <c r="M203" s="142" t="s">
        <v>542</v>
      </c>
      <c r="N203" s="142" t="s">
        <v>542</v>
      </c>
      <c r="O203" s="14" t="s">
        <v>118</v>
      </c>
      <c r="P203" s="23" t="s">
        <v>354</v>
      </c>
      <c r="Q203" s="70" t="s">
        <v>354</v>
      </c>
      <c r="R203" s="169" t="s">
        <v>354</v>
      </c>
      <c r="S203" s="116" t="s">
        <v>18</v>
      </c>
      <c r="T203" s="14">
        <v>96</v>
      </c>
      <c r="U203" s="67" t="s">
        <v>426</v>
      </c>
      <c r="V203" s="24" t="s">
        <v>40</v>
      </c>
      <c r="W203" s="109" t="s">
        <v>503</v>
      </c>
      <c r="X203" s="109" t="s">
        <v>508</v>
      </c>
      <c r="Y203" s="14">
        <v>0.32</v>
      </c>
      <c r="Z203" s="14" t="s">
        <v>53</v>
      </c>
      <c r="AA203" s="67">
        <f>VLOOKUP(Z203,Tables!$M$5:$O$9,3,FALSE)</f>
        <v>1</v>
      </c>
      <c r="AB203" s="14">
        <f t="shared" si="118"/>
        <v>0.32</v>
      </c>
      <c r="AC203" s="142" t="s">
        <v>542</v>
      </c>
      <c r="AD203" s="14" t="str">
        <f t="shared" si="119"/>
        <v>LC50</v>
      </c>
      <c r="AE203" s="67">
        <f>VLOOKUP(AD203,Tables!C$5:D$22,2,FALSE)</f>
        <v>5</v>
      </c>
      <c r="AF203" s="67">
        <f t="shared" si="120"/>
        <v>6.4000000000000001E-2</v>
      </c>
      <c r="AG203" s="24" t="str">
        <f t="shared" si="121"/>
        <v>Acute</v>
      </c>
      <c r="AH203" s="14">
        <f>VLOOKUP(AG203,Tables!$C$25:$D$26,2,FALSE)</f>
        <v>2</v>
      </c>
      <c r="AI203" s="14">
        <f t="shared" si="122"/>
        <v>3.2000000000000001E-2</v>
      </c>
      <c r="AJ203" s="142" t="s">
        <v>542</v>
      </c>
      <c r="AK203" s="20"/>
      <c r="AL203" s="87" t="str">
        <f t="shared" si="123"/>
        <v>Palaemonetes pugio</v>
      </c>
      <c r="AM203" s="14" t="str">
        <f t="shared" si="124"/>
        <v>LC50</v>
      </c>
      <c r="AN203" s="68" t="str">
        <f t="shared" si="125"/>
        <v>Acute</v>
      </c>
      <c r="AP203" s="14">
        <f>VLOOKUP(SUM(AE203,AH203),Tables!J$5:K$11,2,FALSE)</f>
        <v>4</v>
      </c>
      <c r="AQ203" s="89" t="str">
        <f t="shared" si="126"/>
        <v>Reject</v>
      </c>
      <c r="AR203" s="109" t="s">
        <v>503</v>
      </c>
      <c r="AS203" s="155"/>
      <c r="BC203" s="142" t="s">
        <v>542</v>
      </c>
      <c r="BD203" s="142" t="s">
        <v>542</v>
      </c>
      <c r="BN203" s="142" t="s">
        <v>542</v>
      </c>
      <c r="BO203" s="155"/>
      <c r="CG203" s="67"/>
      <c r="CH203" s="67"/>
      <c r="CI203" s="67"/>
      <c r="CJ203" s="67"/>
      <c r="CK203" s="67"/>
      <c r="CL203" s="67"/>
      <c r="CM203" s="67"/>
      <c r="CN203" s="67"/>
    </row>
    <row r="204" spans="1:92" ht="16.5" thickTop="1" thickBot="1">
      <c r="A204" s="59"/>
      <c r="B204" s="59" t="s">
        <v>442</v>
      </c>
      <c r="C204" s="14"/>
      <c r="D204" s="93" t="s">
        <v>343</v>
      </c>
      <c r="E204" s="137" t="s">
        <v>576</v>
      </c>
      <c r="F204" s="16" t="s">
        <v>476</v>
      </c>
      <c r="G204" s="105" t="s">
        <v>136</v>
      </c>
      <c r="H204" s="14" t="s">
        <v>75</v>
      </c>
      <c r="I204" s="14" t="s">
        <v>88</v>
      </c>
      <c r="J204" s="14" t="s">
        <v>89</v>
      </c>
      <c r="K204" s="14" t="s">
        <v>327</v>
      </c>
      <c r="L204" s="14" t="s">
        <v>500</v>
      </c>
      <c r="M204" s="142" t="s">
        <v>542</v>
      </c>
      <c r="N204" s="142" t="s">
        <v>542</v>
      </c>
      <c r="O204" s="14" t="s">
        <v>344</v>
      </c>
      <c r="P204" s="23" t="s">
        <v>354</v>
      </c>
      <c r="Q204" s="70" t="s">
        <v>354</v>
      </c>
      <c r="R204" s="169" t="s">
        <v>354</v>
      </c>
      <c r="S204" s="116" t="s">
        <v>18</v>
      </c>
      <c r="T204" s="14">
        <v>96</v>
      </c>
      <c r="U204" s="67" t="s">
        <v>426</v>
      </c>
      <c r="V204" s="24" t="s">
        <v>40</v>
      </c>
      <c r="W204" s="109" t="s">
        <v>503</v>
      </c>
      <c r="X204" s="109" t="s">
        <v>508</v>
      </c>
      <c r="Y204" s="14">
        <v>0.54</v>
      </c>
      <c r="Z204" s="14" t="s">
        <v>53</v>
      </c>
      <c r="AA204" s="67">
        <f>VLOOKUP(Z204,Tables!$M$5:$O$9,3,FALSE)</f>
        <v>1</v>
      </c>
      <c r="AB204" s="14">
        <f t="shared" si="118"/>
        <v>0.54</v>
      </c>
      <c r="AC204" s="142" t="s">
        <v>542</v>
      </c>
      <c r="AD204" s="14" t="str">
        <f t="shared" si="119"/>
        <v>LC50</v>
      </c>
      <c r="AE204" s="67">
        <f>VLOOKUP(AD204,Tables!C$5:D$22,2,FALSE)</f>
        <v>5</v>
      </c>
      <c r="AF204" s="67">
        <f t="shared" si="120"/>
        <v>0.10800000000000001</v>
      </c>
      <c r="AG204" s="24" t="str">
        <f t="shared" si="121"/>
        <v>Acute</v>
      </c>
      <c r="AH204" s="14">
        <f>VLOOKUP(AG204,Tables!$C$25:$D$26,2,FALSE)</f>
        <v>2</v>
      </c>
      <c r="AI204" s="14">
        <f t="shared" si="122"/>
        <v>5.4000000000000006E-2</v>
      </c>
      <c r="AJ204" s="142" t="s">
        <v>542</v>
      </c>
      <c r="AK204" s="20"/>
      <c r="AL204" s="87" t="str">
        <f t="shared" si="123"/>
        <v>Palaemonetes pugio</v>
      </c>
      <c r="AM204" s="14" t="str">
        <f t="shared" si="124"/>
        <v>LC50</v>
      </c>
      <c r="AN204" s="68" t="str">
        <f t="shared" si="125"/>
        <v>Acute</v>
      </c>
      <c r="AP204" s="14">
        <f>VLOOKUP(SUM(AE204,AH204),Tables!J$5:K$11,2,FALSE)</f>
        <v>4</v>
      </c>
      <c r="AQ204" s="89" t="str">
        <f t="shared" si="126"/>
        <v>Reject</v>
      </c>
      <c r="AR204" s="109" t="s">
        <v>503</v>
      </c>
      <c r="AS204" s="155"/>
      <c r="BC204" s="142" t="s">
        <v>542</v>
      </c>
      <c r="BD204" s="142" t="s">
        <v>542</v>
      </c>
      <c r="BN204" s="142" t="s">
        <v>542</v>
      </c>
      <c r="BO204" s="155"/>
      <c r="CG204" s="67"/>
      <c r="CH204" s="67"/>
      <c r="CI204" s="67"/>
      <c r="CJ204" s="67"/>
      <c r="CK204" s="67"/>
      <c r="CL204" s="67"/>
      <c r="CM204" s="67"/>
      <c r="CN204" s="67"/>
    </row>
    <row r="205" spans="1:92" ht="16.5" thickTop="1" thickBot="1">
      <c r="A205" s="59"/>
      <c r="B205" s="59" t="s">
        <v>443</v>
      </c>
      <c r="C205" s="14"/>
      <c r="D205" s="93" t="s">
        <v>343</v>
      </c>
      <c r="E205" s="137" t="s">
        <v>576</v>
      </c>
      <c r="F205" s="16" t="s">
        <v>476</v>
      </c>
      <c r="G205" s="105" t="s">
        <v>136</v>
      </c>
      <c r="H205" s="14" t="s">
        <v>75</v>
      </c>
      <c r="I205" s="14" t="s">
        <v>88</v>
      </c>
      <c r="J205" s="14" t="s">
        <v>89</v>
      </c>
      <c r="K205" s="14" t="s">
        <v>327</v>
      </c>
      <c r="L205" s="14" t="s">
        <v>500</v>
      </c>
      <c r="M205" s="142" t="s">
        <v>542</v>
      </c>
      <c r="N205" s="142" t="s">
        <v>542</v>
      </c>
      <c r="O205" s="14" t="s">
        <v>344</v>
      </c>
      <c r="P205" s="23" t="s">
        <v>354</v>
      </c>
      <c r="Q205" s="70" t="s">
        <v>354</v>
      </c>
      <c r="R205" s="169" t="s">
        <v>354</v>
      </c>
      <c r="S205" s="116" t="s">
        <v>18</v>
      </c>
      <c r="T205" s="14">
        <v>96</v>
      </c>
      <c r="U205" s="67" t="s">
        <v>426</v>
      </c>
      <c r="V205" s="24" t="s">
        <v>40</v>
      </c>
      <c r="W205" s="109" t="s">
        <v>503</v>
      </c>
      <c r="X205" s="109" t="s">
        <v>508</v>
      </c>
      <c r="Y205" s="14">
        <v>0.35</v>
      </c>
      <c r="Z205" s="14" t="s">
        <v>53</v>
      </c>
      <c r="AA205" s="67">
        <f>VLOOKUP(Z205,Tables!$M$5:$O$9,3,FALSE)</f>
        <v>1</v>
      </c>
      <c r="AB205" s="14">
        <f t="shared" si="118"/>
        <v>0.35</v>
      </c>
      <c r="AC205" s="142" t="s">
        <v>542</v>
      </c>
      <c r="AD205" s="14" t="str">
        <f t="shared" si="119"/>
        <v>LC50</v>
      </c>
      <c r="AE205" s="67">
        <f>VLOOKUP(AD205,Tables!C$5:D$22,2,FALSE)</f>
        <v>5</v>
      </c>
      <c r="AF205" s="67">
        <f t="shared" si="120"/>
        <v>6.9999999999999993E-2</v>
      </c>
      <c r="AG205" s="24" t="str">
        <f t="shared" si="121"/>
        <v>Acute</v>
      </c>
      <c r="AH205" s="14">
        <f>VLOOKUP(AG205,Tables!$C$25:$D$26,2,FALSE)</f>
        <v>2</v>
      </c>
      <c r="AI205" s="14">
        <f t="shared" si="122"/>
        <v>3.4999999999999996E-2</v>
      </c>
      <c r="AJ205" s="142" t="s">
        <v>542</v>
      </c>
      <c r="AK205" s="20"/>
      <c r="AL205" s="87" t="str">
        <f t="shared" si="123"/>
        <v>Palaemonetes pugio</v>
      </c>
      <c r="AM205" s="14" t="str">
        <f t="shared" si="124"/>
        <v>LC50</v>
      </c>
      <c r="AN205" s="68" t="str">
        <f t="shared" si="125"/>
        <v>Acute</v>
      </c>
      <c r="AP205" s="14">
        <f>VLOOKUP(SUM(AE205,AH205),Tables!J$5:K$11,2,FALSE)</f>
        <v>4</v>
      </c>
      <c r="AQ205" s="89" t="str">
        <f t="shared" si="126"/>
        <v>Reject</v>
      </c>
      <c r="AR205" s="109" t="s">
        <v>503</v>
      </c>
      <c r="AS205" s="155"/>
      <c r="BC205" s="142" t="s">
        <v>542</v>
      </c>
      <c r="BD205" s="142" t="s">
        <v>542</v>
      </c>
      <c r="BN205" s="142" t="s">
        <v>542</v>
      </c>
      <c r="BO205" s="155"/>
      <c r="CG205" s="67"/>
      <c r="CH205" s="67"/>
      <c r="CI205" s="67"/>
      <c r="CJ205" s="67"/>
      <c r="CK205" s="67"/>
      <c r="CL205" s="67"/>
      <c r="CM205" s="67"/>
      <c r="CN205" s="67"/>
    </row>
    <row r="206" spans="1:92" ht="16.5" thickTop="1" thickBot="1">
      <c r="A206" s="59"/>
      <c r="B206" s="62" t="s">
        <v>90</v>
      </c>
      <c r="C206" s="83" t="s">
        <v>273</v>
      </c>
      <c r="D206" s="93" t="s">
        <v>407</v>
      </c>
      <c r="E206" s="137" t="s">
        <v>576</v>
      </c>
      <c r="F206" s="16" t="s">
        <v>478</v>
      </c>
      <c r="G206" s="105" t="s">
        <v>136</v>
      </c>
      <c r="H206" s="14" t="s">
        <v>75</v>
      </c>
      <c r="I206" s="14" t="s">
        <v>88</v>
      </c>
      <c r="J206" s="14" t="s">
        <v>89</v>
      </c>
      <c r="K206" s="14" t="s">
        <v>327</v>
      </c>
      <c r="L206" s="14" t="s">
        <v>500</v>
      </c>
      <c r="M206" s="142" t="s">
        <v>542</v>
      </c>
      <c r="N206" s="142" t="s">
        <v>542</v>
      </c>
      <c r="O206" s="14" t="s">
        <v>118</v>
      </c>
      <c r="P206" s="23" t="s">
        <v>408</v>
      </c>
      <c r="Q206" s="78" t="s">
        <v>43</v>
      </c>
      <c r="R206" s="172" t="s">
        <v>416</v>
      </c>
      <c r="S206" s="14" t="s">
        <v>19</v>
      </c>
      <c r="T206" s="14">
        <v>45</v>
      </c>
      <c r="U206" s="67" t="s">
        <v>427</v>
      </c>
      <c r="V206" s="14" t="s">
        <v>14</v>
      </c>
      <c r="W206" s="109" t="s">
        <v>503</v>
      </c>
      <c r="X206" s="109" t="s">
        <v>508</v>
      </c>
      <c r="Y206" s="14">
        <v>97.9</v>
      </c>
      <c r="Z206" s="14" t="s">
        <v>330</v>
      </c>
      <c r="AA206" s="67">
        <f>VLOOKUP(Z206,Tables!$M$5:$O$9,3,FALSE)</f>
        <v>1E-3</v>
      </c>
      <c r="AB206" s="14">
        <f t="shared" si="118"/>
        <v>9.7900000000000001E-2</v>
      </c>
      <c r="AC206" s="142" t="s">
        <v>542</v>
      </c>
      <c r="AD206" s="14" t="str">
        <f t="shared" si="119"/>
        <v>NOEC</v>
      </c>
      <c r="AE206" s="67">
        <f>VLOOKUP(AD206,Tables!C$5:D$22,2,FALSE)</f>
        <v>1</v>
      </c>
      <c r="AF206" s="67">
        <f t="shared" si="120"/>
        <v>9.7900000000000001E-2</v>
      </c>
      <c r="AG206" s="24" t="str">
        <f t="shared" si="121"/>
        <v>Chronic</v>
      </c>
      <c r="AH206" s="14">
        <f>VLOOKUP(AG206,Tables!$C$25:$D$26,2,FALSE)</f>
        <v>1</v>
      </c>
      <c r="AI206" s="14">
        <f t="shared" si="122"/>
        <v>9.7900000000000001E-2</v>
      </c>
      <c r="AJ206" s="142" t="s">
        <v>542</v>
      </c>
      <c r="AK206" s="20"/>
      <c r="AL206" s="87" t="str">
        <f t="shared" si="123"/>
        <v>Palaemonetes pugio</v>
      </c>
      <c r="AM206" s="14" t="str">
        <f t="shared" si="124"/>
        <v>NOEC</v>
      </c>
      <c r="AN206" s="68" t="str">
        <f t="shared" si="125"/>
        <v>Chronic</v>
      </c>
      <c r="AP206" s="14">
        <f>VLOOKUP(SUM(AE206,AH206),Tables!J$5:K$11,2,FALSE)</f>
        <v>1</v>
      </c>
      <c r="AQ206" s="89" t="str">
        <f t="shared" si="126"/>
        <v>YES!!!</v>
      </c>
      <c r="AR206" s="109" t="s">
        <v>503</v>
      </c>
      <c r="AS206" s="155"/>
      <c r="AT206" s="91" t="str">
        <f>R206</f>
        <v>Survival</v>
      </c>
      <c r="AU206" s="14" t="s">
        <v>481</v>
      </c>
      <c r="AV206" s="14" t="str">
        <f>CONCATENATE(T206," ",U206)</f>
        <v>45 Days</v>
      </c>
      <c r="AW206" s="80" t="s">
        <v>483</v>
      </c>
      <c r="AY206" s="67">
        <f>AI206</f>
        <v>9.7900000000000001E-2</v>
      </c>
      <c r="AZ206" s="67">
        <f>GEOMEAN(AY206)</f>
        <v>9.7900000000000001E-2</v>
      </c>
      <c r="BA206" s="67">
        <f>MIN(AZ206)</f>
        <v>9.7900000000000001E-2</v>
      </c>
      <c r="BB206" s="67">
        <f>MIN(BA206:BA209)</f>
        <v>9.7900000000000001E-2</v>
      </c>
      <c r="BC206" s="142" t="s">
        <v>542</v>
      </c>
      <c r="BD206" s="142" t="s">
        <v>542</v>
      </c>
      <c r="BF206" s="18" t="str">
        <f>F206</f>
        <v>Filtered seawater</v>
      </c>
      <c r="BG206" s="67" t="str">
        <f>J206</f>
        <v>Macroinvertebrate</v>
      </c>
      <c r="BH206" s="67" t="str">
        <f>AL206</f>
        <v>Palaemonetes pugio</v>
      </c>
      <c r="BI206" s="67" t="str">
        <f>H206</f>
        <v>Arthropoda</v>
      </c>
      <c r="BJ206" s="67" t="str">
        <f>I206</f>
        <v>Malacostraca</v>
      </c>
      <c r="BK206" s="67" t="str">
        <f>L206</f>
        <v>Crustacean</v>
      </c>
      <c r="BL206" s="67">
        <f>AP206</f>
        <v>1</v>
      </c>
      <c r="BM206" s="67">
        <f>BB206</f>
        <v>9.7900000000000001E-2</v>
      </c>
      <c r="BN206" s="142" t="s">
        <v>542</v>
      </c>
      <c r="BO206" s="155"/>
      <c r="BP206" s="21"/>
      <c r="CG206" s="67"/>
      <c r="CH206" s="67"/>
      <c r="CI206" s="67"/>
      <c r="CJ206" s="67"/>
      <c r="CK206" s="67"/>
      <c r="CL206" s="67"/>
      <c r="CM206" s="67"/>
      <c r="CN206" s="67"/>
    </row>
    <row r="207" spans="1:92" ht="16.5" thickTop="1" thickBot="1">
      <c r="A207" s="59"/>
      <c r="B207" s="62" t="s">
        <v>90</v>
      </c>
      <c r="C207" s="83" t="s">
        <v>273</v>
      </c>
      <c r="D207" s="93" t="s">
        <v>409</v>
      </c>
      <c r="E207" s="137" t="s">
        <v>576</v>
      </c>
      <c r="F207" s="16" t="s">
        <v>478</v>
      </c>
      <c r="G207" s="105" t="s">
        <v>136</v>
      </c>
      <c r="H207" s="14" t="s">
        <v>75</v>
      </c>
      <c r="I207" s="14" t="s">
        <v>88</v>
      </c>
      <c r="J207" s="14" t="s">
        <v>89</v>
      </c>
      <c r="K207" s="14" t="s">
        <v>327</v>
      </c>
      <c r="L207" s="14" t="s">
        <v>500</v>
      </c>
      <c r="M207" s="142" t="s">
        <v>542</v>
      </c>
      <c r="N207" s="142" t="s">
        <v>542</v>
      </c>
      <c r="O207" s="14" t="s">
        <v>118</v>
      </c>
      <c r="P207" s="23" t="s">
        <v>408</v>
      </c>
      <c r="Q207" s="78" t="s">
        <v>43</v>
      </c>
      <c r="R207" s="172" t="s">
        <v>416</v>
      </c>
      <c r="S207" s="14" t="s">
        <v>20</v>
      </c>
      <c r="T207" s="14">
        <v>45</v>
      </c>
      <c r="U207" s="67" t="s">
        <v>427</v>
      </c>
      <c r="V207" s="14" t="s">
        <v>14</v>
      </c>
      <c r="W207" s="109" t="s">
        <v>503</v>
      </c>
      <c r="X207" s="109" t="s">
        <v>508</v>
      </c>
      <c r="Y207" s="14">
        <v>142.97999999999999</v>
      </c>
      <c r="Z207" s="14" t="s">
        <v>330</v>
      </c>
      <c r="AA207" s="67">
        <f>VLOOKUP(Z207,Tables!$M$5:$O$9,3,FALSE)</f>
        <v>1E-3</v>
      </c>
      <c r="AB207" s="14">
        <f t="shared" si="118"/>
        <v>0.14298</v>
      </c>
      <c r="AC207" s="142" t="s">
        <v>542</v>
      </c>
      <c r="AD207" s="14" t="str">
        <f t="shared" si="119"/>
        <v>LOEC</v>
      </c>
      <c r="AE207" s="67">
        <f>VLOOKUP(AD207,Tables!C$5:D$22,2,FALSE)</f>
        <v>2.5</v>
      </c>
      <c r="AF207" s="67">
        <f t="shared" si="120"/>
        <v>5.7192E-2</v>
      </c>
      <c r="AG207" s="24" t="str">
        <f t="shared" si="121"/>
        <v>Chronic</v>
      </c>
      <c r="AH207" s="14">
        <f>VLOOKUP(AG207,Tables!$C$25:$D$26,2,FALSE)</f>
        <v>1</v>
      </c>
      <c r="AI207" s="14">
        <f t="shared" si="122"/>
        <v>5.7192E-2</v>
      </c>
      <c r="AJ207" s="142" t="s">
        <v>542</v>
      </c>
      <c r="AK207" s="20"/>
      <c r="AL207" s="87" t="str">
        <f t="shared" si="123"/>
        <v>Palaemonetes pugio</v>
      </c>
      <c r="AM207" s="14" t="str">
        <f t="shared" si="124"/>
        <v>LOEC</v>
      </c>
      <c r="AN207" s="68" t="str">
        <f t="shared" si="125"/>
        <v>Chronic</v>
      </c>
      <c r="AP207" s="14">
        <f>VLOOKUP(SUM(AE207,AH207),Tables!J$5:K$11,2,FALSE)</f>
        <v>2</v>
      </c>
      <c r="AQ207" s="89" t="str">
        <f t="shared" si="126"/>
        <v>Reject</v>
      </c>
      <c r="AR207" s="109" t="s">
        <v>503</v>
      </c>
      <c r="AS207" s="155"/>
      <c r="BC207" s="142" t="s">
        <v>542</v>
      </c>
      <c r="BD207" s="142" t="s">
        <v>542</v>
      </c>
      <c r="BN207" s="142" t="s">
        <v>542</v>
      </c>
      <c r="BO207" s="155"/>
      <c r="CG207" s="67"/>
      <c r="CH207" s="67"/>
      <c r="CI207" s="67"/>
      <c r="CJ207" s="67"/>
      <c r="CK207" s="67"/>
      <c r="CL207" s="67"/>
      <c r="CM207" s="67"/>
      <c r="CN207" s="67"/>
    </row>
    <row r="208" spans="1:92" ht="16.5" thickTop="1" thickBot="1">
      <c r="A208" s="59"/>
      <c r="B208" s="62" t="s">
        <v>556</v>
      </c>
      <c r="C208" s="83" t="s">
        <v>273</v>
      </c>
      <c r="D208" s="93" t="s">
        <v>410</v>
      </c>
      <c r="E208" s="137" t="s">
        <v>576</v>
      </c>
      <c r="F208" s="16" t="s">
        <v>478</v>
      </c>
      <c r="G208" s="105" t="s">
        <v>136</v>
      </c>
      <c r="H208" s="14" t="s">
        <v>75</v>
      </c>
      <c r="I208" s="14" t="s">
        <v>88</v>
      </c>
      <c r="J208" s="14" t="s">
        <v>89</v>
      </c>
      <c r="K208" s="14" t="s">
        <v>327</v>
      </c>
      <c r="L208" s="14" t="s">
        <v>500</v>
      </c>
      <c r="M208" s="142" t="s">
        <v>542</v>
      </c>
      <c r="N208" s="142" t="s">
        <v>542</v>
      </c>
      <c r="O208" s="72" t="s">
        <v>411</v>
      </c>
      <c r="P208" s="23" t="s">
        <v>412</v>
      </c>
      <c r="Q208" s="78" t="s">
        <v>372</v>
      </c>
      <c r="R208" s="172" t="s">
        <v>440</v>
      </c>
      <c r="S208" s="14" t="s">
        <v>20</v>
      </c>
      <c r="T208" s="14">
        <v>45</v>
      </c>
      <c r="U208" s="67" t="s">
        <v>427</v>
      </c>
      <c r="V208" s="14" t="s">
        <v>14</v>
      </c>
      <c r="W208" s="109" t="s">
        <v>503</v>
      </c>
      <c r="X208" s="109" t="s">
        <v>508</v>
      </c>
      <c r="Y208" s="14">
        <v>0.14299999999999999</v>
      </c>
      <c r="Z208" s="14" t="s">
        <v>330</v>
      </c>
      <c r="AA208" s="67">
        <f>VLOOKUP(Z208,Tables!$M$5:$O$9,3,FALSE)</f>
        <v>1E-3</v>
      </c>
      <c r="AB208" s="14">
        <f t="shared" si="118"/>
        <v>1.4299999999999998E-4</v>
      </c>
      <c r="AC208" s="142" t="s">
        <v>542</v>
      </c>
      <c r="AD208" s="14" t="str">
        <f t="shared" si="119"/>
        <v>LOEC</v>
      </c>
      <c r="AE208" s="67">
        <f>VLOOKUP(AD208,Tables!C$5:D$22,2,FALSE)</f>
        <v>2.5</v>
      </c>
      <c r="AF208" s="67">
        <f t="shared" si="120"/>
        <v>5.7199999999999994E-5</v>
      </c>
      <c r="AG208" s="24" t="str">
        <f t="shared" si="121"/>
        <v>Chronic</v>
      </c>
      <c r="AH208" s="14">
        <f>VLOOKUP(AG208,Tables!$C$25:$D$26,2,FALSE)</f>
        <v>1</v>
      </c>
      <c r="AI208" s="14">
        <f t="shared" si="122"/>
        <v>5.7199999999999994E-5</v>
      </c>
      <c r="AJ208" s="142" t="s">
        <v>542</v>
      </c>
      <c r="AK208" s="20"/>
      <c r="AL208" s="87" t="str">
        <f t="shared" si="123"/>
        <v>Palaemonetes pugio</v>
      </c>
      <c r="AM208" s="14" t="str">
        <f t="shared" si="124"/>
        <v>LOEC</v>
      </c>
      <c r="AN208" s="68" t="str">
        <f t="shared" si="125"/>
        <v>Chronic</v>
      </c>
      <c r="AP208" s="14">
        <f>VLOOKUP(SUM(AE208,AH208),Tables!J$5:K$11,2,FALSE)</f>
        <v>2</v>
      </c>
      <c r="AQ208" s="89" t="str">
        <f t="shared" si="126"/>
        <v>Reject</v>
      </c>
      <c r="AR208" s="109" t="s">
        <v>503</v>
      </c>
      <c r="AS208" s="155"/>
      <c r="AT208" s="91"/>
      <c r="AU208" s="14"/>
      <c r="AV208" s="14"/>
      <c r="AW208" s="80"/>
      <c r="BC208" s="142" t="s">
        <v>542</v>
      </c>
      <c r="BD208" s="142" t="s">
        <v>542</v>
      </c>
      <c r="BN208" s="142" t="s">
        <v>542</v>
      </c>
      <c r="BO208" s="155"/>
      <c r="CG208" s="67"/>
      <c r="CH208" s="67"/>
      <c r="CI208" s="67"/>
      <c r="CJ208" s="67"/>
      <c r="CK208" s="67"/>
      <c r="CL208" s="67"/>
      <c r="CM208" s="67"/>
      <c r="CN208" s="67"/>
    </row>
    <row r="209" spans="1:92" ht="16.5" thickTop="1" thickBot="1">
      <c r="A209" s="59"/>
      <c r="B209" s="62" t="s">
        <v>556</v>
      </c>
      <c r="C209" s="83" t="s">
        <v>273</v>
      </c>
      <c r="D209" s="93" t="s">
        <v>413</v>
      </c>
      <c r="E209" s="137" t="s">
        <v>576</v>
      </c>
      <c r="F209" s="16" t="s">
        <v>478</v>
      </c>
      <c r="G209" s="105" t="s">
        <v>136</v>
      </c>
      <c r="H209" s="14" t="s">
        <v>75</v>
      </c>
      <c r="I209" s="14" t="s">
        <v>88</v>
      </c>
      <c r="J209" s="14" t="s">
        <v>89</v>
      </c>
      <c r="K209" s="14" t="s">
        <v>327</v>
      </c>
      <c r="L209" s="14" t="s">
        <v>500</v>
      </c>
      <c r="M209" s="142" t="s">
        <v>542</v>
      </c>
      <c r="N209" s="142" t="s">
        <v>542</v>
      </c>
      <c r="O209" s="72" t="s">
        <v>411</v>
      </c>
      <c r="P209" s="23" t="s">
        <v>414</v>
      </c>
      <c r="Q209" s="78" t="s">
        <v>372</v>
      </c>
      <c r="R209" s="172" t="s">
        <v>373</v>
      </c>
      <c r="S209" s="14" t="s">
        <v>20</v>
      </c>
      <c r="T209" s="14">
        <v>45</v>
      </c>
      <c r="U209" s="67" t="s">
        <v>427</v>
      </c>
      <c r="V209" s="14" t="s">
        <v>14</v>
      </c>
      <c r="W209" s="109" t="s">
        <v>503</v>
      </c>
      <c r="X209" s="109" t="s">
        <v>508</v>
      </c>
      <c r="Y209" s="14">
        <v>0.14299999999999999</v>
      </c>
      <c r="Z209" s="14" t="s">
        <v>330</v>
      </c>
      <c r="AA209" s="67">
        <f>VLOOKUP(Z209,Tables!$M$5:$O$9,3,FALSE)</f>
        <v>1E-3</v>
      </c>
      <c r="AB209" s="14">
        <f t="shared" si="118"/>
        <v>1.4299999999999998E-4</v>
      </c>
      <c r="AC209" s="142" t="s">
        <v>542</v>
      </c>
      <c r="AD209" s="14" t="str">
        <f t="shared" si="119"/>
        <v>LOEC</v>
      </c>
      <c r="AE209" s="67">
        <f>VLOOKUP(AD209,Tables!C$5:D$22,2,FALSE)</f>
        <v>2.5</v>
      </c>
      <c r="AF209" s="67">
        <f t="shared" si="120"/>
        <v>5.7199999999999994E-5</v>
      </c>
      <c r="AG209" s="24" t="str">
        <f t="shared" si="121"/>
        <v>Chronic</v>
      </c>
      <c r="AH209" s="14">
        <f>VLOOKUP(AG209,Tables!$C$25:$D$26,2,FALSE)</f>
        <v>1</v>
      </c>
      <c r="AI209" s="14">
        <f t="shared" si="122"/>
        <v>5.7199999999999994E-5</v>
      </c>
      <c r="AJ209" s="142" t="s">
        <v>542</v>
      </c>
      <c r="AK209" s="20"/>
      <c r="AL209" s="87" t="str">
        <f t="shared" si="123"/>
        <v>Palaemonetes pugio</v>
      </c>
      <c r="AM209" s="14" t="str">
        <f t="shared" si="124"/>
        <v>LOEC</v>
      </c>
      <c r="AN209" s="68" t="str">
        <f t="shared" si="125"/>
        <v>Chronic</v>
      </c>
      <c r="AP209" s="14">
        <f>VLOOKUP(SUM(AE209,AH209),Tables!J$5:K$11,2,FALSE)</f>
        <v>2</v>
      </c>
      <c r="AQ209" s="89" t="str">
        <f t="shared" si="126"/>
        <v>Reject</v>
      </c>
      <c r="AR209" s="109" t="s">
        <v>503</v>
      </c>
      <c r="AS209" s="155"/>
      <c r="AT209" s="91"/>
      <c r="AU209" s="14"/>
      <c r="AV209" s="14"/>
      <c r="AW209" s="80"/>
      <c r="BC209" s="142" t="s">
        <v>542</v>
      </c>
      <c r="BD209" s="142" t="s">
        <v>542</v>
      </c>
      <c r="BN209" s="142" t="s">
        <v>542</v>
      </c>
      <c r="BO209" s="155"/>
      <c r="BP209" s="21"/>
      <c r="CG209" s="67"/>
      <c r="CH209" s="67"/>
      <c r="CI209" s="67"/>
      <c r="CJ209" s="67"/>
      <c r="CK209" s="67"/>
      <c r="CL209" s="67"/>
      <c r="CM209" s="67"/>
      <c r="CN209" s="67"/>
    </row>
    <row r="210" spans="1:92" ht="16.5" thickTop="1" thickBot="1">
      <c r="A210" s="64"/>
      <c r="B210" s="65"/>
      <c r="C210" s="66"/>
      <c r="D210" s="79"/>
      <c r="E210" s="138"/>
      <c r="F210" s="64"/>
      <c r="G210" s="106"/>
      <c r="H210" s="66"/>
      <c r="I210" s="66"/>
      <c r="J210" s="66"/>
      <c r="K210" s="66"/>
      <c r="L210" s="66"/>
      <c r="M210" s="66"/>
      <c r="N210" s="66"/>
      <c r="O210" s="66"/>
      <c r="P210" s="64"/>
      <c r="Q210" s="66"/>
      <c r="R210" s="170"/>
      <c r="S210" s="66"/>
      <c r="T210" s="66"/>
      <c r="U210" s="69"/>
      <c r="V210" s="71"/>
      <c r="W210" s="69"/>
      <c r="X210" s="69"/>
      <c r="Y210" s="66"/>
      <c r="Z210" s="66"/>
      <c r="AA210" s="69"/>
      <c r="AB210" s="66"/>
      <c r="AC210" s="66"/>
      <c r="AD210" s="66"/>
      <c r="AE210" s="69"/>
      <c r="AF210" s="69"/>
      <c r="AG210" s="66"/>
      <c r="AH210" s="66"/>
      <c r="AI210" s="66"/>
      <c r="AJ210" s="66"/>
      <c r="AK210" s="64"/>
      <c r="AL210" s="64"/>
      <c r="AM210" s="64"/>
      <c r="AN210" s="20"/>
      <c r="AO210" s="20"/>
      <c r="AP210" s="20"/>
      <c r="AQ210" s="20"/>
      <c r="AR210" s="94"/>
      <c r="AS210" s="103"/>
      <c r="AT210" s="165"/>
      <c r="AU210" s="20"/>
      <c r="AV210" s="20"/>
      <c r="AW210" s="20"/>
      <c r="AX210" s="20"/>
      <c r="AY210" s="69"/>
      <c r="AZ210" s="69"/>
      <c r="BA210" s="69"/>
      <c r="BB210" s="69"/>
      <c r="BC210" s="66"/>
      <c r="BD210" s="66"/>
      <c r="BF210" s="20"/>
      <c r="BG210" s="69"/>
      <c r="BH210" s="69"/>
      <c r="BI210" s="69"/>
      <c r="BJ210" s="69"/>
      <c r="BK210" s="69"/>
      <c r="BL210" s="69"/>
      <c r="BM210" s="94"/>
      <c r="BN210" s="154"/>
      <c r="BO210" s="155"/>
      <c r="CG210" s="67"/>
      <c r="CH210" s="67"/>
      <c r="CI210" s="67"/>
      <c r="CJ210" s="67"/>
      <c r="CK210" s="67"/>
      <c r="CL210" s="67"/>
      <c r="CM210" s="67"/>
      <c r="CN210" s="67"/>
    </row>
    <row r="211" spans="1:92" ht="16.5" thickTop="1" thickBot="1">
      <c r="A211" s="59"/>
      <c r="B211" s="59" t="s">
        <v>441</v>
      </c>
      <c r="C211" s="83" t="s">
        <v>167</v>
      </c>
      <c r="D211" s="93" t="s">
        <v>168</v>
      </c>
      <c r="E211" s="137" t="s">
        <v>522</v>
      </c>
      <c r="F211" s="16" t="s">
        <v>166</v>
      </c>
      <c r="G211" s="105" t="s">
        <v>102</v>
      </c>
      <c r="H211" s="14" t="s">
        <v>97</v>
      </c>
      <c r="I211" s="14" t="s">
        <v>98</v>
      </c>
      <c r="J211" s="14" t="s">
        <v>96</v>
      </c>
      <c r="K211" s="14" t="s">
        <v>327</v>
      </c>
      <c r="L211" s="14" t="s">
        <v>504</v>
      </c>
      <c r="M211" s="142" t="s">
        <v>542</v>
      </c>
      <c r="N211" s="142" t="s">
        <v>542</v>
      </c>
      <c r="O211" s="14" t="s">
        <v>362</v>
      </c>
      <c r="P211" s="23" t="s">
        <v>354</v>
      </c>
      <c r="Q211" s="70" t="s">
        <v>354</v>
      </c>
      <c r="R211" s="169" t="s">
        <v>354</v>
      </c>
      <c r="S211" s="72" t="s">
        <v>18</v>
      </c>
      <c r="T211" s="72">
        <v>7</v>
      </c>
      <c r="U211" s="67" t="s">
        <v>427</v>
      </c>
      <c r="V211" s="24" t="s">
        <v>14</v>
      </c>
      <c r="W211" s="109" t="s">
        <v>503</v>
      </c>
      <c r="X211" s="109" t="s">
        <v>508</v>
      </c>
      <c r="Y211" s="14">
        <v>208</v>
      </c>
      <c r="Z211" s="14" t="s">
        <v>53</v>
      </c>
      <c r="AA211" s="67">
        <f>VLOOKUP(Z211,Tables!$M$5:$O$9,3,FALSE)</f>
        <v>1</v>
      </c>
      <c r="AB211" s="14">
        <f t="shared" ref="AB211:AB218" si="127">Y211*AA211</f>
        <v>208</v>
      </c>
      <c r="AC211" s="142" t="s">
        <v>542</v>
      </c>
      <c r="AD211" s="14" t="str">
        <f t="shared" ref="AD211:AD218" si="128">S211</f>
        <v>LC50</v>
      </c>
      <c r="AE211" s="67">
        <f>VLOOKUP(AD211,Tables!C$5:D$22,2,FALSE)</f>
        <v>5</v>
      </c>
      <c r="AF211" s="67">
        <f t="shared" ref="AF211:AF218" si="129">AB211/AE211</f>
        <v>41.6</v>
      </c>
      <c r="AG211" s="24" t="str">
        <f t="shared" ref="AG211:AG218" si="130">V211</f>
        <v>Chronic</v>
      </c>
      <c r="AH211" s="14">
        <f>VLOOKUP(AG211,Tables!$C$25:$D$26,2,FALSE)</f>
        <v>1</v>
      </c>
      <c r="AI211" s="14">
        <f t="shared" ref="AI211:AI218" si="131">AF211/AH211</f>
        <v>41.6</v>
      </c>
      <c r="AJ211" s="142" t="s">
        <v>542</v>
      </c>
      <c r="AK211" s="20"/>
      <c r="AL211" s="87" t="str">
        <f t="shared" ref="AL211:AL218" si="132">G211</f>
        <v>Pimephales promelas</v>
      </c>
      <c r="AM211" s="14" t="str">
        <f t="shared" ref="AM211:AM218" si="133">S211</f>
        <v>LC50</v>
      </c>
      <c r="AN211" s="68" t="str">
        <f t="shared" ref="AN211:AN218" si="134">V211</f>
        <v>Chronic</v>
      </c>
      <c r="AP211" s="14">
        <f>VLOOKUP(SUM(AE211,AH211),Tables!J$5:K$11,2,FALSE)</f>
        <v>2</v>
      </c>
      <c r="AQ211" s="89" t="str">
        <f t="shared" ref="AQ211:AQ218" si="135">IF(AP211=MIN($AP$211:$AP$218),"YES!!!","Reject")</f>
        <v>YES!!!</v>
      </c>
      <c r="AR211" s="109" t="s">
        <v>503</v>
      </c>
      <c r="AS211" s="155"/>
      <c r="AT211" s="91" t="str">
        <f>R211</f>
        <v xml:space="preserve">Mortality </v>
      </c>
      <c r="AU211" s="14" t="s">
        <v>481</v>
      </c>
      <c r="AV211" s="14" t="str">
        <f>CONCATENATE(T211," ",U211)</f>
        <v>7 Days</v>
      </c>
      <c r="AW211" s="86" t="s">
        <v>482</v>
      </c>
      <c r="AY211" s="67">
        <f>AI211</f>
        <v>41.6</v>
      </c>
      <c r="AZ211" s="67">
        <f>GEOMEAN(AY211:AY213)</f>
        <v>51.660350436106818</v>
      </c>
      <c r="BA211" s="67">
        <f>MIN(AZ211)</f>
        <v>51.660350436106818</v>
      </c>
      <c r="BB211" s="67">
        <f>MIN(BA211)</f>
        <v>51.660350436106818</v>
      </c>
      <c r="BC211" s="142" t="s">
        <v>542</v>
      </c>
      <c r="BD211" s="142" t="s">
        <v>542</v>
      </c>
      <c r="BF211" s="18" t="str">
        <f>F211</f>
        <v>Moderately hard water</v>
      </c>
      <c r="BG211" s="67" t="str">
        <f>J211</f>
        <v>Fish</v>
      </c>
      <c r="BH211" s="67" t="str">
        <f>AL211</f>
        <v>Pimephales promelas</v>
      </c>
      <c r="BI211" s="67" t="str">
        <f>H211</f>
        <v>Chordata</v>
      </c>
      <c r="BJ211" s="67" t="str">
        <f>I211</f>
        <v>Actinopterygii</v>
      </c>
      <c r="BK211" s="67" t="str">
        <f>L211</f>
        <v>NCoI</v>
      </c>
      <c r="BL211" s="67">
        <f>AP211</f>
        <v>2</v>
      </c>
      <c r="BM211" s="67">
        <f>BB211</f>
        <v>51.660350436106818</v>
      </c>
      <c r="BN211" s="142" t="s">
        <v>542</v>
      </c>
      <c r="BO211" s="155"/>
      <c r="CG211" s="67"/>
      <c r="CH211" s="67"/>
      <c r="CI211" s="67"/>
      <c r="CJ211" s="67"/>
      <c r="CK211" s="67"/>
      <c r="CL211" s="67"/>
      <c r="CM211" s="67"/>
      <c r="CN211" s="67"/>
    </row>
    <row r="212" spans="1:92" ht="16.5" thickTop="1" thickBot="1">
      <c r="A212" s="59"/>
      <c r="B212" s="59" t="s">
        <v>442</v>
      </c>
      <c r="C212" s="83" t="s">
        <v>167</v>
      </c>
      <c r="D212" s="93" t="s">
        <v>168</v>
      </c>
      <c r="E212" s="137" t="s">
        <v>522</v>
      </c>
      <c r="F212" s="16" t="s">
        <v>166</v>
      </c>
      <c r="G212" s="105" t="s">
        <v>102</v>
      </c>
      <c r="H212" s="14" t="s">
        <v>97</v>
      </c>
      <c r="I212" s="14" t="s">
        <v>98</v>
      </c>
      <c r="J212" s="14" t="s">
        <v>96</v>
      </c>
      <c r="K212" s="14" t="s">
        <v>327</v>
      </c>
      <c r="L212" s="14" t="s">
        <v>504</v>
      </c>
      <c r="M212" s="142" t="s">
        <v>542</v>
      </c>
      <c r="N212" s="142" t="s">
        <v>542</v>
      </c>
      <c r="O212" s="14" t="s">
        <v>362</v>
      </c>
      <c r="P212" s="23" t="s">
        <v>354</v>
      </c>
      <c r="Q212" s="70" t="s">
        <v>354</v>
      </c>
      <c r="R212" s="169" t="s">
        <v>354</v>
      </c>
      <c r="S212" s="72" t="s">
        <v>18</v>
      </c>
      <c r="T212" s="72">
        <v>7</v>
      </c>
      <c r="U212" s="67" t="s">
        <v>427</v>
      </c>
      <c r="V212" s="24" t="s">
        <v>14</v>
      </c>
      <c r="W212" s="109" t="s">
        <v>503</v>
      </c>
      <c r="X212" s="109" t="s">
        <v>508</v>
      </c>
      <c r="Y212" s="14">
        <v>227</v>
      </c>
      <c r="Z212" s="14" t="s">
        <v>53</v>
      </c>
      <c r="AA212" s="67">
        <f>VLOOKUP(Z212,Tables!$M$5:$O$9,3,FALSE)</f>
        <v>1</v>
      </c>
      <c r="AB212" s="14">
        <f>Y212*AA212</f>
        <v>227</v>
      </c>
      <c r="AC212" s="142" t="s">
        <v>542</v>
      </c>
      <c r="AD212" s="14" t="str">
        <f t="shared" si="128"/>
        <v>LC50</v>
      </c>
      <c r="AE212" s="67">
        <f>VLOOKUP(AD212,Tables!C$5:D$22,2,FALSE)</f>
        <v>5</v>
      </c>
      <c r="AF212" s="67">
        <f>AB212/AE212</f>
        <v>45.4</v>
      </c>
      <c r="AG212" s="24" t="str">
        <f t="shared" si="130"/>
        <v>Chronic</v>
      </c>
      <c r="AH212" s="14">
        <f>VLOOKUP(AG212,Tables!$C$25:$D$26,2,FALSE)</f>
        <v>1</v>
      </c>
      <c r="AI212" s="14">
        <f>AF212/AH212</f>
        <v>45.4</v>
      </c>
      <c r="AJ212" s="142" t="s">
        <v>542</v>
      </c>
      <c r="AK212" s="20"/>
      <c r="AL212" s="87" t="str">
        <f t="shared" si="132"/>
        <v>Pimephales promelas</v>
      </c>
      <c r="AM212" s="14" t="str">
        <f t="shared" si="133"/>
        <v>LC50</v>
      </c>
      <c r="AN212" s="68" t="str">
        <f t="shared" si="134"/>
        <v>Chronic</v>
      </c>
      <c r="AP212" s="14">
        <f>VLOOKUP(SUM(AE212,AH212),Tables!J$5:K$11,2,FALSE)</f>
        <v>2</v>
      </c>
      <c r="AQ212" s="89" t="str">
        <f t="shared" si="135"/>
        <v>YES!!!</v>
      </c>
      <c r="AR212" s="109" t="s">
        <v>503</v>
      </c>
      <c r="AS212" s="155"/>
      <c r="AT212" s="91" t="str">
        <f>R212</f>
        <v xml:space="preserve">Mortality </v>
      </c>
      <c r="AU212" s="14" t="s">
        <v>481</v>
      </c>
      <c r="AV212" s="14" t="str">
        <f>CONCATENATE(T212," ",U212)</f>
        <v>7 Days</v>
      </c>
      <c r="AW212" s="86" t="s">
        <v>482</v>
      </c>
      <c r="AY212" s="67">
        <f>AI212</f>
        <v>45.4</v>
      </c>
      <c r="BC212" s="142" t="s">
        <v>542</v>
      </c>
      <c r="BD212" s="142" t="s">
        <v>542</v>
      </c>
      <c r="BN212" s="142" t="s">
        <v>542</v>
      </c>
      <c r="BO212" s="155"/>
      <c r="CG212" s="67"/>
      <c r="CH212" s="67"/>
      <c r="CI212" s="67"/>
      <c r="CJ212" s="67"/>
      <c r="CK212" s="67"/>
      <c r="CL212" s="67"/>
      <c r="CM212" s="67"/>
      <c r="CN212" s="67"/>
    </row>
    <row r="213" spans="1:92" ht="16.5" thickTop="1" thickBot="1">
      <c r="A213" s="59"/>
      <c r="B213" s="59" t="s">
        <v>443</v>
      </c>
      <c r="C213" s="83" t="s">
        <v>167</v>
      </c>
      <c r="D213" s="93" t="s">
        <v>168</v>
      </c>
      <c r="E213" s="137" t="s">
        <v>522</v>
      </c>
      <c r="F213" s="16" t="s">
        <v>166</v>
      </c>
      <c r="G213" s="105" t="s">
        <v>102</v>
      </c>
      <c r="H213" s="14" t="s">
        <v>97</v>
      </c>
      <c r="I213" s="14" t="s">
        <v>98</v>
      </c>
      <c r="J213" s="14" t="s">
        <v>96</v>
      </c>
      <c r="K213" s="14" t="s">
        <v>327</v>
      </c>
      <c r="L213" s="14" t="s">
        <v>504</v>
      </c>
      <c r="M213" s="142" t="s">
        <v>542</v>
      </c>
      <c r="N213" s="142" t="s">
        <v>542</v>
      </c>
      <c r="O213" s="14" t="s">
        <v>362</v>
      </c>
      <c r="P213" s="23" t="s">
        <v>354</v>
      </c>
      <c r="Q213" s="70" t="s">
        <v>354</v>
      </c>
      <c r="R213" s="169" t="s">
        <v>354</v>
      </c>
      <c r="S213" s="72" t="s">
        <v>18</v>
      </c>
      <c r="T213" s="72">
        <v>7</v>
      </c>
      <c r="U213" s="67" t="s">
        <v>427</v>
      </c>
      <c r="V213" s="24" t="s">
        <v>14</v>
      </c>
      <c r="W213" s="109" t="s">
        <v>503</v>
      </c>
      <c r="X213" s="109" t="s">
        <v>508</v>
      </c>
      <c r="Y213" s="14">
        <v>365</v>
      </c>
      <c r="Z213" s="14" t="s">
        <v>53</v>
      </c>
      <c r="AA213" s="67">
        <f>VLOOKUP(Z213,Tables!$M$5:$O$9,3,FALSE)</f>
        <v>1</v>
      </c>
      <c r="AB213" s="14">
        <f>Y213*AA213</f>
        <v>365</v>
      </c>
      <c r="AC213" s="142" t="s">
        <v>542</v>
      </c>
      <c r="AD213" s="14" t="str">
        <f t="shared" si="128"/>
        <v>LC50</v>
      </c>
      <c r="AE213" s="67">
        <f>VLOOKUP(AD213,Tables!C$5:D$22,2,FALSE)</f>
        <v>5</v>
      </c>
      <c r="AF213" s="67">
        <f>AB213/AE213</f>
        <v>73</v>
      </c>
      <c r="AG213" s="24" t="str">
        <f t="shared" si="130"/>
        <v>Chronic</v>
      </c>
      <c r="AH213" s="14">
        <f>VLOOKUP(AG213,Tables!$C$25:$D$26,2,FALSE)</f>
        <v>1</v>
      </c>
      <c r="AI213" s="14">
        <f>AF213/AH213</f>
        <v>73</v>
      </c>
      <c r="AJ213" s="142" t="s">
        <v>542</v>
      </c>
      <c r="AK213" s="20"/>
      <c r="AL213" s="87" t="str">
        <f t="shared" si="132"/>
        <v>Pimephales promelas</v>
      </c>
      <c r="AM213" s="14" t="str">
        <f t="shared" si="133"/>
        <v>LC50</v>
      </c>
      <c r="AN213" s="68" t="str">
        <f t="shared" si="134"/>
        <v>Chronic</v>
      </c>
      <c r="AP213" s="14">
        <f>VLOOKUP(SUM(AE213,AH213),Tables!J$5:K$11,2,FALSE)</f>
        <v>2</v>
      </c>
      <c r="AQ213" s="89" t="str">
        <f t="shared" si="135"/>
        <v>YES!!!</v>
      </c>
      <c r="AR213" s="109" t="s">
        <v>503</v>
      </c>
      <c r="AS213" s="155"/>
      <c r="AT213" s="91" t="str">
        <f>R213</f>
        <v xml:space="preserve">Mortality </v>
      </c>
      <c r="AU213" s="14" t="s">
        <v>481</v>
      </c>
      <c r="AV213" s="14" t="str">
        <f>CONCATENATE(T213," ",U213)</f>
        <v>7 Days</v>
      </c>
      <c r="AW213" s="86" t="s">
        <v>482</v>
      </c>
      <c r="AY213" s="67">
        <f>AI213</f>
        <v>73</v>
      </c>
      <c r="BC213" s="142" t="s">
        <v>542</v>
      </c>
      <c r="BD213" s="142" t="s">
        <v>542</v>
      </c>
      <c r="BN213" s="142" t="s">
        <v>542</v>
      </c>
      <c r="BO213" s="155"/>
      <c r="BP213" s="21"/>
      <c r="CG213" s="67"/>
      <c r="CH213" s="67"/>
      <c r="CI213" s="67"/>
      <c r="CJ213" s="67"/>
      <c r="CK213" s="67"/>
      <c r="CL213" s="67"/>
      <c r="CM213" s="67"/>
      <c r="CN213" s="67"/>
    </row>
    <row r="214" spans="1:92" ht="16.5" thickTop="1" thickBot="1">
      <c r="A214" s="59"/>
      <c r="B214" s="43" t="s">
        <v>90</v>
      </c>
      <c r="C214" s="83" t="s">
        <v>172</v>
      </c>
      <c r="D214" s="93" t="s">
        <v>169</v>
      </c>
      <c r="E214" s="137" t="s">
        <v>522</v>
      </c>
      <c r="F214" s="16" t="s">
        <v>171</v>
      </c>
      <c r="G214" s="105" t="s">
        <v>102</v>
      </c>
      <c r="H214" s="14" t="s">
        <v>97</v>
      </c>
      <c r="I214" s="14" t="s">
        <v>98</v>
      </c>
      <c r="J214" s="14" t="s">
        <v>96</v>
      </c>
      <c r="K214" s="14" t="s">
        <v>327</v>
      </c>
      <c r="L214" s="14" t="s">
        <v>504</v>
      </c>
      <c r="M214" s="142" t="s">
        <v>542</v>
      </c>
      <c r="N214" s="142" t="s">
        <v>542</v>
      </c>
      <c r="O214" s="14" t="s">
        <v>170</v>
      </c>
      <c r="P214" s="23" t="s">
        <v>354</v>
      </c>
      <c r="Q214" s="70" t="s">
        <v>354</v>
      </c>
      <c r="R214" s="169" t="s">
        <v>354</v>
      </c>
      <c r="S214" s="72" t="s">
        <v>18</v>
      </c>
      <c r="T214" s="14">
        <v>24</v>
      </c>
      <c r="U214" s="67" t="s">
        <v>426</v>
      </c>
      <c r="V214" s="24" t="s">
        <v>40</v>
      </c>
      <c r="W214" s="109" t="s">
        <v>503</v>
      </c>
      <c r="X214" s="109" t="s">
        <v>508</v>
      </c>
      <c r="Y214" s="14">
        <v>398.29</v>
      </c>
      <c r="Z214" s="14" t="s">
        <v>53</v>
      </c>
      <c r="AA214" s="67">
        <f>VLOOKUP(Z214,Tables!$M$5:$O$9,3,FALSE)</f>
        <v>1</v>
      </c>
      <c r="AB214" s="14">
        <f t="shared" si="127"/>
        <v>398.29</v>
      </c>
      <c r="AC214" s="142" t="s">
        <v>542</v>
      </c>
      <c r="AD214" s="14" t="str">
        <f t="shared" si="128"/>
        <v>LC50</v>
      </c>
      <c r="AE214" s="67">
        <f>VLOOKUP(AD214,Tables!C$5:D$22,2,FALSE)</f>
        <v>5</v>
      </c>
      <c r="AF214" s="67">
        <f t="shared" si="129"/>
        <v>79.658000000000001</v>
      </c>
      <c r="AG214" s="24" t="str">
        <f t="shared" si="130"/>
        <v>Acute</v>
      </c>
      <c r="AH214" s="14">
        <f>VLOOKUP(AG214,Tables!$C$25:$D$26,2,FALSE)</f>
        <v>2</v>
      </c>
      <c r="AI214" s="14">
        <f t="shared" si="131"/>
        <v>39.829000000000001</v>
      </c>
      <c r="AJ214" s="142" t="s">
        <v>542</v>
      </c>
      <c r="AK214" s="20"/>
      <c r="AL214" s="87" t="str">
        <f t="shared" si="132"/>
        <v>Pimephales promelas</v>
      </c>
      <c r="AM214" s="14" t="str">
        <f t="shared" si="133"/>
        <v>LC50</v>
      </c>
      <c r="AN214" s="68" t="str">
        <f t="shared" si="134"/>
        <v>Acute</v>
      </c>
      <c r="AP214" s="14">
        <f>VLOOKUP(SUM(AE214,AH214),Tables!J$5:K$11,2,FALSE)</f>
        <v>4</v>
      </c>
      <c r="AQ214" s="89" t="str">
        <f t="shared" si="135"/>
        <v>Reject</v>
      </c>
      <c r="AR214" s="109" t="s">
        <v>503</v>
      </c>
      <c r="AS214" s="155"/>
      <c r="BC214" s="142" t="s">
        <v>542</v>
      </c>
      <c r="BD214" s="142" t="s">
        <v>542</v>
      </c>
      <c r="BN214" s="142" t="s">
        <v>542</v>
      </c>
      <c r="BO214" s="155"/>
      <c r="CG214" s="67"/>
      <c r="CH214" s="67"/>
      <c r="CI214" s="67"/>
      <c r="CJ214" s="67"/>
      <c r="CK214" s="67"/>
      <c r="CL214" s="67"/>
      <c r="CM214" s="67"/>
      <c r="CN214" s="67"/>
    </row>
    <row r="215" spans="1:92" ht="16.5" thickTop="1" thickBot="1">
      <c r="A215" s="59"/>
      <c r="B215" s="43" t="s">
        <v>90</v>
      </c>
      <c r="C215" s="83" t="s">
        <v>172</v>
      </c>
      <c r="D215" s="93" t="s">
        <v>173</v>
      </c>
      <c r="E215" s="137" t="s">
        <v>522</v>
      </c>
      <c r="F215" s="16" t="s">
        <v>171</v>
      </c>
      <c r="G215" s="105" t="s">
        <v>102</v>
      </c>
      <c r="H215" s="14" t="s">
        <v>97</v>
      </c>
      <c r="I215" s="14" t="s">
        <v>98</v>
      </c>
      <c r="J215" s="14" t="s">
        <v>96</v>
      </c>
      <c r="K215" s="14" t="s">
        <v>327</v>
      </c>
      <c r="L215" s="14" t="s">
        <v>504</v>
      </c>
      <c r="M215" s="142" t="s">
        <v>542</v>
      </c>
      <c r="N215" s="142" t="s">
        <v>542</v>
      </c>
      <c r="O215" s="14" t="s">
        <v>170</v>
      </c>
      <c r="P215" s="23" t="s">
        <v>354</v>
      </c>
      <c r="Q215" s="70" t="s">
        <v>354</v>
      </c>
      <c r="R215" s="169" t="s">
        <v>354</v>
      </c>
      <c r="S215" s="72" t="s">
        <v>44</v>
      </c>
      <c r="T215" s="14">
        <v>24</v>
      </c>
      <c r="U215" s="67" t="s">
        <v>426</v>
      </c>
      <c r="V215" s="24" t="s">
        <v>40</v>
      </c>
      <c r="W215" s="109" t="s">
        <v>503</v>
      </c>
      <c r="X215" s="109" t="s">
        <v>508</v>
      </c>
      <c r="Y215" s="14">
        <v>305.57</v>
      </c>
      <c r="Z215" s="14" t="s">
        <v>53</v>
      </c>
      <c r="AA215" s="67">
        <f>VLOOKUP(Z215,Tables!$M$5:$O$9,3,FALSE)</f>
        <v>1</v>
      </c>
      <c r="AB215" s="14">
        <f t="shared" si="127"/>
        <v>305.57</v>
      </c>
      <c r="AC215" s="142" t="s">
        <v>542</v>
      </c>
      <c r="AD215" s="14" t="str">
        <f t="shared" si="128"/>
        <v>LC10</v>
      </c>
      <c r="AE215" s="67">
        <f>VLOOKUP(AD215,Tables!C$5:D$22,2,FALSE)</f>
        <v>1</v>
      </c>
      <c r="AF215" s="67">
        <f t="shared" si="129"/>
        <v>305.57</v>
      </c>
      <c r="AG215" s="24" t="str">
        <f t="shared" si="130"/>
        <v>Acute</v>
      </c>
      <c r="AH215" s="14">
        <f>VLOOKUP(AG215,Tables!$C$25:$D$26,2,FALSE)</f>
        <v>2</v>
      </c>
      <c r="AI215" s="14">
        <f t="shared" si="131"/>
        <v>152.785</v>
      </c>
      <c r="AJ215" s="142" t="s">
        <v>542</v>
      </c>
      <c r="AK215" s="20"/>
      <c r="AL215" s="87" t="str">
        <f t="shared" si="132"/>
        <v>Pimephales promelas</v>
      </c>
      <c r="AM215" s="14" t="str">
        <f t="shared" si="133"/>
        <v>LC10</v>
      </c>
      <c r="AN215" s="68" t="str">
        <f t="shared" si="134"/>
        <v>Acute</v>
      </c>
      <c r="AP215" s="14" t="str">
        <f>VLOOKUP(SUM(AE215,AH215),Tables!J$5:K$11,2,FALSE)</f>
        <v>Do Not Use</v>
      </c>
      <c r="AQ215" s="89" t="str">
        <f t="shared" si="135"/>
        <v>Reject</v>
      </c>
      <c r="AR215" s="109" t="s">
        <v>503</v>
      </c>
      <c r="AS215" s="155"/>
      <c r="BC215" s="142" t="s">
        <v>542</v>
      </c>
      <c r="BD215" s="142" t="s">
        <v>542</v>
      </c>
      <c r="BN215" s="142" t="s">
        <v>542</v>
      </c>
      <c r="BO215" s="155"/>
      <c r="BP215" s="21"/>
      <c r="CG215" s="67"/>
      <c r="CH215" s="67"/>
      <c r="CI215" s="67"/>
      <c r="CJ215" s="67"/>
      <c r="CK215" s="67"/>
      <c r="CL215" s="67"/>
      <c r="CM215" s="67"/>
      <c r="CN215" s="67"/>
    </row>
    <row r="216" spans="1:92" ht="16.5" thickTop="1" thickBot="1">
      <c r="A216" s="59"/>
      <c r="B216" s="43" t="s">
        <v>90</v>
      </c>
      <c r="C216" s="83" t="s">
        <v>172</v>
      </c>
      <c r="D216" s="93" t="s">
        <v>174</v>
      </c>
      <c r="E216" s="137" t="s">
        <v>522</v>
      </c>
      <c r="F216" s="16" t="s">
        <v>171</v>
      </c>
      <c r="G216" s="105" t="s">
        <v>102</v>
      </c>
      <c r="H216" s="14" t="s">
        <v>97</v>
      </c>
      <c r="I216" s="14" t="s">
        <v>98</v>
      </c>
      <c r="J216" s="14" t="s">
        <v>96</v>
      </c>
      <c r="K216" s="14" t="s">
        <v>327</v>
      </c>
      <c r="L216" s="14" t="s">
        <v>504</v>
      </c>
      <c r="M216" s="142" t="s">
        <v>542</v>
      </c>
      <c r="N216" s="142" t="s">
        <v>542</v>
      </c>
      <c r="O216" s="72" t="s">
        <v>170</v>
      </c>
      <c r="P216" s="23" t="s">
        <v>354</v>
      </c>
      <c r="Q216" s="70" t="s">
        <v>354</v>
      </c>
      <c r="R216" s="169" t="s">
        <v>354</v>
      </c>
      <c r="S216" s="72" t="s">
        <v>20</v>
      </c>
      <c r="T216" s="14">
        <v>24</v>
      </c>
      <c r="U216" s="67" t="s">
        <v>426</v>
      </c>
      <c r="V216" s="24" t="s">
        <v>40</v>
      </c>
      <c r="W216" s="109" t="s">
        <v>503</v>
      </c>
      <c r="X216" s="109" t="s">
        <v>508</v>
      </c>
      <c r="Y216" s="14">
        <v>350</v>
      </c>
      <c r="Z216" s="14" t="s">
        <v>53</v>
      </c>
      <c r="AA216" s="67">
        <f>VLOOKUP(Z216,Tables!$M$5:$O$9,3,FALSE)</f>
        <v>1</v>
      </c>
      <c r="AB216" s="14">
        <f t="shared" si="127"/>
        <v>350</v>
      </c>
      <c r="AC216" s="142" t="s">
        <v>542</v>
      </c>
      <c r="AD216" s="14" t="str">
        <f t="shared" si="128"/>
        <v>LOEC</v>
      </c>
      <c r="AE216" s="67">
        <f>VLOOKUP(AD216,Tables!C$5:D$22,2,FALSE)</f>
        <v>2.5</v>
      </c>
      <c r="AF216" s="67">
        <f t="shared" si="129"/>
        <v>140</v>
      </c>
      <c r="AG216" s="24" t="str">
        <f t="shared" si="130"/>
        <v>Acute</v>
      </c>
      <c r="AH216" s="14">
        <f>VLOOKUP(AG216,Tables!$C$25:$D$26,2,FALSE)</f>
        <v>2</v>
      </c>
      <c r="AI216" s="14">
        <f t="shared" si="131"/>
        <v>70</v>
      </c>
      <c r="AJ216" s="142" t="s">
        <v>542</v>
      </c>
      <c r="AK216" s="20"/>
      <c r="AL216" s="87" t="str">
        <f t="shared" si="132"/>
        <v>Pimephales promelas</v>
      </c>
      <c r="AM216" s="14" t="str">
        <f t="shared" si="133"/>
        <v>LOEC</v>
      </c>
      <c r="AN216" s="68" t="str">
        <f t="shared" si="134"/>
        <v>Acute</v>
      </c>
      <c r="AP216" s="14" t="str">
        <f>VLOOKUP(SUM(AE216,AH216),Tables!J$5:K$11,2,FALSE)</f>
        <v>Do Not Use</v>
      </c>
      <c r="AQ216" s="89" t="str">
        <f t="shared" si="135"/>
        <v>Reject</v>
      </c>
      <c r="AR216" s="109" t="s">
        <v>503</v>
      </c>
      <c r="AS216" s="155"/>
      <c r="BC216" s="142" t="s">
        <v>542</v>
      </c>
      <c r="BD216" s="142" t="s">
        <v>542</v>
      </c>
      <c r="BN216" s="142" t="s">
        <v>542</v>
      </c>
      <c r="BO216" s="155"/>
      <c r="CG216" s="67"/>
      <c r="CH216" s="67"/>
      <c r="CI216" s="67"/>
      <c r="CJ216" s="67"/>
      <c r="CK216" s="67"/>
      <c r="CL216" s="67"/>
      <c r="CM216" s="67"/>
      <c r="CN216" s="67"/>
    </row>
    <row r="217" spans="1:92" ht="16.5" thickTop="1" thickBot="1">
      <c r="A217" s="59"/>
      <c r="B217" s="43" t="s">
        <v>90</v>
      </c>
      <c r="C217" s="83" t="s">
        <v>172</v>
      </c>
      <c r="D217" s="93" t="s">
        <v>175</v>
      </c>
      <c r="E217" s="137" t="s">
        <v>522</v>
      </c>
      <c r="F217" s="16" t="s">
        <v>171</v>
      </c>
      <c r="G217" s="105" t="s">
        <v>102</v>
      </c>
      <c r="H217" s="14" t="s">
        <v>97</v>
      </c>
      <c r="I217" s="14" t="s">
        <v>98</v>
      </c>
      <c r="J217" s="14" t="s">
        <v>96</v>
      </c>
      <c r="K217" s="14" t="s">
        <v>327</v>
      </c>
      <c r="L217" s="14" t="s">
        <v>504</v>
      </c>
      <c r="M217" s="142" t="s">
        <v>542</v>
      </c>
      <c r="N217" s="142" t="s">
        <v>542</v>
      </c>
      <c r="O217" s="72" t="s">
        <v>170</v>
      </c>
      <c r="P217" s="23" t="s">
        <v>354</v>
      </c>
      <c r="Q217" s="70" t="s">
        <v>354</v>
      </c>
      <c r="R217" s="169" t="s">
        <v>354</v>
      </c>
      <c r="S217" s="72" t="s">
        <v>19</v>
      </c>
      <c r="T217" s="14">
        <v>24</v>
      </c>
      <c r="U217" s="67" t="s">
        <v>426</v>
      </c>
      <c r="V217" s="24" t="s">
        <v>40</v>
      </c>
      <c r="W217" s="109" t="s">
        <v>503</v>
      </c>
      <c r="X217" s="109" t="s">
        <v>508</v>
      </c>
      <c r="Y217" s="14">
        <v>300</v>
      </c>
      <c r="Z217" s="14" t="s">
        <v>53</v>
      </c>
      <c r="AA217" s="67">
        <f>VLOOKUP(Z217,Tables!$M$5:$O$9,3,FALSE)</f>
        <v>1</v>
      </c>
      <c r="AB217" s="14">
        <f t="shared" si="127"/>
        <v>300</v>
      </c>
      <c r="AC217" s="142" t="s">
        <v>542</v>
      </c>
      <c r="AD217" s="14" t="str">
        <f t="shared" si="128"/>
        <v>NOEC</v>
      </c>
      <c r="AE217" s="67">
        <f>VLOOKUP(AD217,Tables!C$5:D$22,2,FALSE)</f>
        <v>1</v>
      </c>
      <c r="AF217" s="67">
        <f t="shared" si="129"/>
        <v>300</v>
      </c>
      <c r="AG217" s="24" t="str">
        <f t="shared" si="130"/>
        <v>Acute</v>
      </c>
      <c r="AH217" s="14">
        <f>VLOOKUP(AG217,Tables!$C$25:$D$26,2,FALSE)</f>
        <v>2</v>
      </c>
      <c r="AI217" s="14">
        <f t="shared" si="131"/>
        <v>150</v>
      </c>
      <c r="AJ217" s="142" t="s">
        <v>542</v>
      </c>
      <c r="AK217" s="20"/>
      <c r="AL217" s="87" t="str">
        <f t="shared" si="132"/>
        <v>Pimephales promelas</v>
      </c>
      <c r="AM217" s="14" t="str">
        <f t="shared" si="133"/>
        <v>NOEC</v>
      </c>
      <c r="AN217" s="68" t="str">
        <f t="shared" si="134"/>
        <v>Acute</v>
      </c>
      <c r="AP217" s="14" t="str">
        <f>VLOOKUP(SUM(AE217,AH217),Tables!J$5:K$11,2,FALSE)</f>
        <v>Do Not Use</v>
      </c>
      <c r="AQ217" s="89" t="str">
        <f t="shared" si="135"/>
        <v>Reject</v>
      </c>
      <c r="AR217" s="109" t="s">
        <v>503</v>
      </c>
      <c r="AS217" s="155"/>
      <c r="BC217" s="142" t="s">
        <v>542</v>
      </c>
      <c r="BD217" s="142" t="s">
        <v>542</v>
      </c>
      <c r="BN217" s="142" t="s">
        <v>542</v>
      </c>
      <c r="BO217" s="155"/>
      <c r="CF217" s="21"/>
      <c r="CG217" s="103"/>
      <c r="CH217" s="67"/>
      <c r="CI217" s="67"/>
      <c r="CJ217" s="67"/>
      <c r="CK217" s="67"/>
      <c r="CL217" s="67"/>
      <c r="CM217" s="67"/>
      <c r="CN217" s="67"/>
    </row>
    <row r="218" spans="1:92" ht="16.5" thickTop="1" thickBot="1">
      <c r="A218" s="59"/>
      <c r="B218" s="59" t="s">
        <v>441</v>
      </c>
      <c r="C218" s="83" t="s">
        <v>167</v>
      </c>
      <c r="D218" s="93" t="s">
        <v>165</v>
      </c>
      <c r="E218" s="137" t="s">
        <v>522</v>
      </c>
      <c r="F218" s="16" t="s">
        <v>166</v>
      </c>
      <c r="G218" s="105" t="s">
        <v>102</v>
      </c>
      <c r="H218" s="14" t="s">
        <v>97</v>
      </c>
      <c r="I218" s="14" t="s">
        <v>98</v>
      </c>
      <c r="J218" s="14" t="s">
        <v>96</v>
      </c>
      <c r="K218" s="14" t="s">
        <v>327</v>
      </c>
      <c r="L218" s="14" t="s">
        <v>504</v>
      </c>
      <c r="M218" s="142" t="s">
        <v>542</v>
      </c>
      <c r="N218" s="142" t="s">
        <v>542</v>
      </c>
      <c r="O218" s="14" t="s">
        <v>362</v>
      </c>
      <c r="P218" s="23" t="s">
        <v>354</v>
      </c>
      <c r="Q218" s="70" t="s">
        <v>354</v>
      </c>
      <c r="R218" s="169" t="s">
        <v>354</v>
      </c>
      <c r="S218" s="14" t="s">
        <v>18</v>
      </c>
      <c r="T218" s="14">
        <v>96</v>
      </c>
      <c r="U218" s="67" t="s">
        <v>426</v>
      </c>
      <c r="V218" s="24" t="s">
        <v>40</v>
      </c>
      <c r="W218" s="109" t="s">
        <v>503</v>
      </c>
      <c r="X218" s="109" t="s">
        <v>508</v>
      </c>
      <c r="Y218" s="14">
        <v>448.49</v>
      </c>
      <c r="Z218" s="14" t="s">
        <v>53</v>
      </c>
      <c r="AA218" s="67">
        <f>VLOOKUP(Z218,Tables!$M$5:$O$9,3,FALSE)</f>
        <v>1</v>
      </c>
      <c r="AB218" s="14">
        <f t="shared" si="127"/>
        <v>448.49</v>
      </c>
      <c r="AC218" s="142" t="s">
        <v>542</v>
      </c>
      <c r="AD218" s="14" t="str">
        <f t="shared" si="128"/>
        <v>LC50</v>
      </c>
      <c r="AE218" s="67">
        <f>VLOOKUP(AD218,Tables!C$5:D$22,2,FALSE)</f>
        <v>5</v>
      </c>
      <c r="AF218" s="67">
        <f t="shared" si="129"/>
        <v>89.698000000000008</v>
      </c>
      <c r="AG218" s="24" t="str">
        <f t="shared" si="130"/>
        <v>Acute</v>
      </c>
      <c r="AH218" s="14">
        <f>VLOOKUP(AG218,Tables!$C$25:$D$26,2,FALSE)</f>
        <v>2</v>
      </c>
      <c r="AI218" s="14">
        <f t="shared" si="131"/>
        <v>44.849000000000004</v>
      </c>
      <c r="AJ218" s="142" t="s">
        <v>542</v>
      </c>
      <c r="AK218" s="20"/>
      <c r="AL218" s="87" t="str">
        <f t="shared" si="132"/>
        <v>Pimephales promelas</v>
      </c>
      <c r="AM218" s="14" t="str">
        <f t="shared" si="133"/>
        <v>LC50</v>
      </c>
      <c r="AN218" s="68" t="str">
        <f t="shared" si="134"/>
        <v>Acute</v>
      </c>
      <c r="AP218" s="14">
        <f>VLOOKUP(SUM(AE218,AH218),Tables!J$5:K$11,2,FALSE)</f>
        <v>4</v>
      </c>
      <c r="AQ218" s="89" t="str">
        <f t="shared" si="135"/>
        <v>Reject</v>
      </c>
      <c r="AR218" s="109" t="s">
        <v>503</v>
      </c>
      <c r="AS218" s="155"/>
      <c r="BC218" s="142" t="s">
        <v>542</v>
      </c>
      <c r="BD218" s="142" t="s">
        <v>542</v>
      </c>
      <c r="BN218" s="142" t="s">
        <v>542</v>
      </c>
      <c r="BO218" s="156"/>
      <c r="CG218" s="67"/>
      <c r="CH218" s="103"/>
      <c r="CI218" s="103"/>
      <c r="CJ218" s="103"/>
      <c r="CK218" s="103"/>
      <c r="CL218" s="103"/>
      <c r="CM218" s="103"/>
      <c r="CN218" s="103"/>
    </row>
    <row r="219" spans="1:92" ht="16.5" thickTop="1" thickBot="1">
      <c r="A219" s="64"/>
      <c r="B219" s="65"/>
      <c r="C219" s="66"/>
      <c r="D219" s="79"/>
      <c r="E219" s="138"/>
      <c r="F219" s="64"/>
      <c r="G219" s="106"/>
      <c r="H219" s="66"/>
      <c r="I219" s="66"/>
      <c r="J219" s="66"/>
      <c r="K219" s="66"/>
      <c r="L219" s="66"/>
      <c r="M219" s="66"/>
      <c r="N219" s="66"/>
      <c r="O219" s="66"/>
      <c r="P219" s="64"/>
      <c r="Q219" s="66"/>
      <c r="R219" s="170"/>
      <c r="S219" s="66"/>
      <c r="T219" s="66"/>
      <c r="U219" s="69"/>
      <c r="V219" s="71"/>
      <c r="W219" s="69"/>
      <c r="X219" s="69"/>
      <c r="Y219" s="66"/>
      <c r="Z219" s="66"/>
      <c r="AA219" s="69"/>
      <c r="AB219" s="66"/>
      <c r="AC219" s="66"/>
      <c r="AD219" s="66"/>
      <c r="AE219" s="69"/>
      <c r="AF219" s="69"/>
      <c r="AG219" s="66"/>
      <c r="AH219" s="66"/>
      <c r="AI219" s="66"/>
      <c r="AJ219" s="66"/>
      <c r="AK219" s="64"/>
      <c r="AL219" s="64"/>
      <c r="AM219" s="64"/>
      <c r="AN219" s="20"/>
      <c r="AO219" s="20"/>
      <c r="AP219" s="20"/>
      <c r="AQ219" s="20"/>
      <c r="AR219" s="94"/>
      <c r="AS219" s="103"/>
      <c r="AT219" s="165"/>
      <c r="AU219" s="20"/>
      <c r="AV219" s="20"/>
      <c r="AW219" s="20"/>
      <c r="AX219" s="20"/>
      <c r="AY219" s="69"/>
      <c r="AZ219" s="69"/>
      <c r="BA219" s="69"/>
      <c r="BB219" s="69"/>
      <c r="BC219" s="66"/>
      <c r="BD219" s="66"/>
      <c r="BF219" s="20"/>
      <c r="BG219" s="69"/>
      <c r="BH219" s="69"/>
      <c r="BI219" s="69"/>
      <c r="BJ219" s="69"/>
      <c r="BK219" s="69"/>
      <c r="BL219" s="69"/>
      <c r="BM219" s="94"/>
      <c r="BN219" s="154"/>
      <c r="BO219" s="155"/>
      <c r="BP219" s="21"/>
      <c r="CG219" s="67"/>
      <c r="CH219" s="67"/>
      <c r="CI219" s="67"/>
      <c r="CJ219" s="67"/>
      <c r="CK219" s="67"/>
      <c r="CL219" s="67"/>
      <c r="CM219" s="67"/>
      <c r="CN219" s="67"/>
    </row>
    <row r="220" spans="1:92" ht="16.5" thickTop="1" thickBot="1">
      <c r="A220" s="59"/>
      <c r="B220" s="43" t="s">
        <v>90</v>
      </c>
      <c r="C220" s="83" t="s">
        <v>264</v>
      </c>
      <c r="D220" s="93" t="s">
        <v>266</v>
      </c>
      <c r="E220" s="137" t="s">
        <v>522</v>
      </c>
      <c r="F220" s="16" t="s">
        <v>383</v>
      </c>
      <c r="G220" s="105" t="s">
        <v>267</v>
      </c>
      <c r="H220" s="14" t="s">
        <v>75</v>
      </c>
      <c r="I220" s="14" t="s">
        <v>140</v>
      </c>
      <c r="J220" s="14" t="s">
        <v>89</v>
      </c>
      <c r="K220" s="14" t="s">
        <v>327</v>
      </c>
      <c r="L220" s="14" t="s">
        <v>501</v>
      </c>
      <c r="M220" s="142" t="s">
        <v>542</v>
      </c>
      <c r="N220" s="142" t="s">
        <v>542</v>
      </c>
      <c r="O220" s="14" t="s">
        <v>437</v>
      </c>
      <c r="P220" s="23" t="s">
        <v>354</v>
      </c>
      <c r="Q220" s="70" t="s">
        <v>354</v>
      </c>
      <c r="R220" s="169" t="s">
        <v>354</v>
      </c>
      <c r="S220" s="14" t="s">
        <v>18</v>
      </c>
      <c r="T220" s="14">
        <v>48</v>
      </c>
      <c r="U220" s="67" t="s">
        <v>426</v>
      </c>
      <c r="V220" s="24" t="s">
        <v>40</v>
      </c>
      <c r="W220" s="109" t="s">
        <v>503</v>
      </c>
      <c r="X220" s="109" t="s">
        <v>508</v>
      </c>
      <c r="Y220" s="14">
        <v>1</v>
      </c>
      <c r="Z220" s="14" t="s">
        <v>53</v>
      </c>
      <c r="AA220" s="67">
        <f>VLOOKUP(Z220,Tables!$M$5:$O$9,3,FALSE)</f>
        <v>1</v>
      </c>
      <c r="AB220" s="14">
        <f>Y220*AA220</f>
        <v>1</v>
      </c>
      <c r="AC220" s="142" t="s">
        <v>542</v>
      </c>
      <c r="AD220" s="14" t="str">
        <f>S220</f>
        <v>LC50</v>
      </c>
      <c r="AE220" s="67">
        <f>VLOOKUP(AD220,Tables!C$5:D$22,2,FALSE)</f>
        <v>5</v>
      </c>
      <c r="AF220" s="67">
        <f>AB220/AE220</f>
        <v>0.2</v>
      </c>
      <c r="AG220" s="24" t="str">
        <f>V220</f>
        <v>Acute</v>
      </c>
      <c r="AH220" s="14">
        <f>VLOOKUP(AG220,Tables!$C$25:$D$26,2,FALSE)</f>
        <v>2</v>
      </c>
      <c r="AI220" s="14">
        <f>AF220/AH220</f>
        <v>0.1</v>
      </c>
      <c r="AJ220" s="142" t="s">
        <v>542</v>
      </c>
      <c r="AK220" s="20"/>
      <c r="AL220" s="87" t="str">
        <f>G220</f>
        <v>Polypedilum nubiferum</v>
      </c>
      <c r="AM220" s="14" t="str">
        <f>S220</f>
        <v>LC50</v>
      </c>
      <c r="AN220" s="68" t="str">
        <f>V220</f>
        <v>Acute</v>
      </c>
      <c r="AP220" s="14">
        <f>VLOOKUP(SUM(AE220,AH220),Tables!J$5:K$11,2,FALSE)</f>
        <v>4</v>
      </c>
      <c r="AQ220" s="89" t="str">
        <f>IF(AP220=MIN($AP$220:$AP$221),"YES!!!","Reject")</f>
        <v>YES!!!</v>
      </c>
      <c r="AR220" s="109" t="s">
        <v>503</v>
      </c>
      <c r="AS220" s="155"/>
      <c r="AT220" s="91" t="str">
        <f>R220</f>
        <v xml:space="preserve">Mortality </v>
      </c>
      <c r="AU220" s="14" t="s">
        <v>481</v>
      </c>
      <c r="AV220" s="14" t="str">
        <f>CONCATENATE(T220," ",U220)</f>
        <v>48 Hour</v>
      </c>
      <c r="AW220" s="86" t="s">
        <v>482</v>
      </c>
      <c r="AY220" s="67">
        <f>AI220</f>
        <v>0.1</v>
      </c>
      <c r="AZ220" s="67">
        <f>GEOMEAN(AY220)</f>
        <v>0.1</v>
      </c>
      <c r="BA220" s="67">
        <f>MIN(AZ220)</f>
        <v>0.1</v>
      </c>
      <c r="BB220" s="67">
        <f>MIN(BA220)</f>
        <v>0.1</v>
      </c>
      <c r="BC220" s="142" t="s">
        <v>542</v>
      </c>
      <c r="BD220" s="142" t="s">
        <v>542</v>
      </c>
      <c r="BF220" s="18" t="str">
        <f>F220</f>
        <v>Martins rearing solution/thiamine hydrochloride</v>
      </c>
      <c r="BG220" s="67" t="str">
        <f>J220</f>
        <v>Macroinvertebrate</v>
      </c>
      <c r="BH220" s="67" t="str">
        <f>AL220</f>
        <v>Polypedilum nubiferum</v>
      </c>
      <c r="BI220" s="67" t="str">
        <f>H220</f>
        <v>Arthropoda</v>
      </c>
      <c r="BJ220" s="67" t="str">
        <f>I220</f>
        <v>Insecta</v>
      </c>
      <c r="BK220" s="67" t="str">
        <f>L220</f>
        <v>Insect</v>
      </c>
      <c r="BL220" s="67">
        <f>AP220</f>
        <v>4</v>
      </c>
      <c r="BM220" s="67">
        <f>BB220</f>
        <v>0.1</v>
      </c>
      <c r="BN220" s="142" t="s">
        <v>542</v>
      </c>
      <c r="BO220" s="155"/>
      <c r="CG220" s="67"/>
      <c r="CH220" s="67"/>
      <c r="CI220" s="67"/>
      <c r="CJ220" s="67"/>
      <c r="CK220" s="67"/>
      <c r="CL220" s="67"/>
      <c r="CM220" s="67"/>
      <c r="CN220" s="67"/>
    </row>
    <row r="221" spans="1:92" ht="16.5" thickTop="1" thickBot="1">
      <c r="A221" s="59"/>
      <c r="B221" s="43" t="s">
        <v>555</v>
      </c>
      <c r="C221" s="83" t="s">
        <v>264</v>
      </c>
      <c r="D221" s="93" t="s">
        <v>268</v>
      </c>
      <c r="E221" s="137" t="s">
        <v>522</v>
      </c>
      <c r="F221" s="16" t="s">
        <v>383</v>
      </c>
      <c r="G221" s="105" t="s">
        <v>267</v>
      </c>
      <c r="H221" s="14" t="s">
        <v>75</v>
      </c>
      <c r="I221" s="14" t="s">
        <v>140</v>
      </c>
      <c r="J221" s="14" t="s">
        <v>89</v>
      </c>
      <c r="K221" s="14" t="s">
        <v>327</v>
      </c>
      <c r="L221" s="14" t="s">
        <v>501</v>
      </c>
      <c r="M221" s="142" t="s">
        <v>542</v>
      </c>
      <c r="N221" s="142" t="s">
        <v>542</v>
      </c>
      <c r="O221" s="125" t="s">
        <v>438</v>
      </c>
      <c r="P221" s="128" t="s">
        <v>354</v>
      </c>
      <c r="Q221" s="133" t="s">
        <v>354</v>
      </c>
      <c r="R221" s="171" t="s">
        <v>354</v>
      </c>
      <c r="S221" s="125" t="s">
        <v>18</v>
      </c>
      <c r="T221" s="125">
        <v>48</v>
      </c>
      <c r="U221" s="123" t="s">
        <v>426</v>
      </c>
      <c r="V221" s="124" t="s">
        <v>40</v>
      </c>
      <c r="W221" s="126" t="s">
        <v>503</v>
      </c>
      <c r="X221" s="126" t="s">
        <v>508</v>
      </c>
      <c r="Y221" s="125">
        <v>2.1800000000000002</v>
      </c>
      <c r="Z221" s="125" t="s">
        <v>53</v>
      </c>
      <c r="AA221" s="123">
        <f>VLOOKUP(Z221,Tables!$M$5:$O$9,3,FALSE)</f>
        <v>1</v>
      </c>
      <c r="AB221" s="125">
        <f>Y221*AA221</f>
        <v>2.1800000000000002</v>
      </c>
      <c r="AC221" s="126" t="s">
        <v>542</v>
      </c>
      <c r="AD221" s="125" t="str">
        <f>S221</f>
        <v>LC50</v>
      </c>
      <c r="AE221" s="123">
        <f>VLOOKUP(AD221,Tables!C$5:D$22,2,FALSE)</f>
        <v>5</v>
      </c>
      <c r="AF221" s="123">
        <f>AB221/AE221</f>
        <v>0.43600000000000005</v>
      </c>
      <c r="AG221" s="124" t="str">
        <f>V221</f>
        <v>Acute</v>
      </c>
      <c r="AH221" s="125">
        <f>VLOOKUP(AG221,Tables!$C$25:$D$26,2,FALSE)</f>
        <v>2</v>
      </c>
      <c r="AI221" s="125">
        <f>AF221/AH221</f>
        <v>0.21800000000000003</v>
      </c>
      <c r="AJ221" s="126" t="s">
        <v>542</v>
      </c>
      <c r="AK221" s="134"/>
      <c r="AL221" s="131" t="str">
        <f>G221</f>
        <v>Polypedilum nubiferum</v>
      </c>
      <c r="AM221" s="125" t="str">
        <f>S221</f>
        <v>LC50</v>
      </c>
      <c r="AN221" s="132" t="str">
        <f>V221</f>
        <v>Acute</v>
      </c>
      <c r="AO221" s="122"/>
      <c r="AP221" s="125">
        <f>VLOOKUP(SUM(AE221,AH221),Tables!J$5:K$11,2,FALSE)</f>
        <v>4</v>
      </c>
      <c r="AQ221" s="89" t="str">
        <f>IF(AP221=MIN($AP$220:$AP$221),"YES!!!","Reject")</f>
        <v>YES!!!</v>
      </c>
      <c r="AR221" s="109" t="s">
        <v>503</v>
      </c>
      <c r="AS221" s="155"/>
      <c r="AT221" s="91"/>
      <c r="AU221" s="14"/>
      <c r="AV221" s="14"/>
      <c r="AW221" s="86"/>
      <c r="BC221" s="142" t="s">
        <v>542</v>
      </c>
      <c r="BD221" s="142" t="s">
        <v>542</v>
      </c>
      <c r="BN221" s="142" t="s">
        <v>542</v>
      </c>
      <c r="BO221" s="156"/>
      <c r="CG221" s="67"/>
      <c r="CH221" s="67"/>
      <c r="CI221" s="67"/>
      <c r="CJ221" s="67"/>
      <c r="CK221" s="67"/>
      <c r="CL221" s="67"/>
      <c r="CM221" s="67"/>
      <c r="CN221" s="67"/>
    </row>
    <row r="222" spans="1:92" ht="16.5" thickTop="1" thickBot="1">
      <c r="A222" s="64"/>
      <c r="B222" s="65"/>
      <c r="C222" s="66"/>
      <c r="D222" s="79"/>
      <c r="E222" s="138"/>
      <c r="F222" s="64"/>
      <c r="G222" s="106"/>
      <c r="H222" s="66"/>
      <c r="I222" s="66"/>
      <c r="J222" s="66"/>
      <c r="K222" s="66"/>
      <c r="L222" s="66"/>
      <c r="M222" s="66"/>
      <c r="N222" s="66"/>
      <c r="O222" s="66"/>
      <c r="P222" s="64"/>
      <c r="Q222" s="66"/>
      <c r="R222" s="170"/>
      <c r="S222" s="66"/>
      <c r="T222" s="66"/>
      <c r="U222" s="69"/>
      <c r="V222" s="71"/>
      <c r="W222" s="69"/>
      <c r="X222" s="69"/>
      <c r="Y222" s="66"/>
      <c r="Z222" s="66"/>
      <c r="AA222" s="69"/>
      <c r="AB222" s="66"/>
      <c r="AC222" s="66"/>
      <c r="AD222" s="66"/>
      <c r="AE222" s="69"/>
      <c r="AF222" s="69"/>
      <c r="AG222" s="66"/>
      <c r="AH222" s="66"/>
      <c r="AI222" s="66"/>
      <c r="AJ222" s="66"/>
      <c r="AK222" s="64"/>
      <c r="AL222" s="64"/>
      <c r="AM222" s="64"/>
      <c r="AN222" s="20"/>
      <c r="AO222" s="20"/>
      <c r="AP222" s="20"/>
      <c r="AQ222" s="20"/>
      <c r="AR222" s="94"/>
      <c r="AS222" s="103"/>
      <c r="AT222" s="165"/>
      <c r="AU222" s="20"/>
      <c r="AV222" s="20"/>
      <c r="AW222" s="20"/>
      <c r="AX222" s="20"/>
      <c r="AY222" s="69"/>
      <c r="AZ222" s="69"/>
      <c r="BA222" s="69"/>
      <c r="BB222" s="69"/>
      <c r="BC222" s="66"/>
      <c r="BD222" s="66"/>
      <c r="BF222" s="20"/>
      <c r="BG222" s="69"/>
      <c r="BH222" s="69"/>
      <c r="BI222" s="69"/>
      <c r="BJ222" s="69"/>
      <c r="BK222" s="69"/>
      <c r="BL222" s="69"/>
      <c r="BM222" s="94"/>
      <c r="BN222" s="154"/>
      <c r="BO222" s="155"/>
      <c r="CG222" s="67"/>
      <c r="CH222" s="67"/>
      <c r="CI222" s="67"/>
      <c r="CJ222" s="67"/>
      <c r="CK222" s="67"/>
      <c r="CL222" s="67"/>
      <c r="CM222" s="67"/>
      <c r="CN222" s="67"/>
    </row>
    <row r="223" spans="1:92" ht="16.5" thickTop="1" thickBot="1">
      <c r="A223" s="16"/>
      <c r="B223" s="43" t="s">
        <v>90</v>
      </c>
      <c r="C223" s="83" t="s">
        <v>257</v>
      </c>
      <c r="D223" s="93" t="s">
        <v>254</v>
      </c>
      <c r="E223" s="137" t="s">
        <v>522</v>
      </c>
      <c r="F223" s="16" t="s">
        <v>477</v>
      </c>
      <c r="G223" s="105" t="s">
        <v>255</v>
      </c>
      <c r="H223" s="14" t="s">
        <v>75</v>
      </c>
      <c r="I223" s="14" t="s">
        <v>88</v>
      </c>
      <c r="J223" s="14" t="s">
        <v>89</v>
      </c>
      <c r="K223" s="14" t="s">
        <v>327</v>
      </c>
      <c r="L223" s="14" t="s">
        <v>500</v>
      </c>
      <c r="M223" s="142" t="s">
        <v>542</v>
      </c>
      <c r="N223" s="142" t="s">
        <v>542</v>
      </c>
      <c r="O223" s="14" t="s">
        <v>256</v>
      </c>
      <c r="P223" s="23" t="s">
        <v>354</v>
      </c>
      <c r="Q223" s="70" t="s">
        <v>354</v>
      </c>
      <c r="R223" s="169" t="s">
        <v>354</v>
      </c>
      <c r="S223" s="14" t="s">
        <v>18</v>
      </c>
      <c r="T223" s="14">
        <v>96</v>
      </c>
      <c r="U223" s="67" t="s">
        <v>426</v>
      </c>
      <c r="V223" s="24" t="s">
        <v>40</v>
      </c>
      <c r="W223" s="109" t="s">
        <v>503</v>
      </c>
      <c r="X223" s="109" t="s">
        <v>508</v>
      </c>
      <c r="Y223" s="14">
        <v>14.3</v>
      </c>
      <c r="Z223" s="14" t="s">
        <v>53</v>
      </c>
      <c r="AA223" s="67">
        <f>VLOOKUP(Z223,Tables!$M$5:$O$9,3,FALSE)</f>
        <v>1</v>
      </c>
      <c r="AB223" s="14">
        <f>Y223*AA223</f>
        <v>14.3</v>
      </c>
      <c r="AC223" s="142" t="s">
        <v>542</v>
      </c>
      <c r="AD223" s="14" t="str">
        <f>S223</f>
        <v>LC50</v>
      </c>
      <c r="AE223" s="67">
        <f>VLOOKUP(AD223,Tables!C$5:D$22,2,FALSE)</f>
        <v>5</v>
      </c>
      <c r="AF223" s="67">
        <f>AB223/AE223</f>
        <v>2.8600000000000003</v>
      </c>
      <c r="AG223" s="24" t="str">
        <f>V223</f>
        <v>Acute</v>
      </c>
      <c r="AH223" s="14">
        <f>VLOOKUP(AG223,Tables!$C$25:$D$26,2,FALSE)</f>
        <v>2</v>
      </c>
      <c r="AI223" s="14">
        <f>AF223/AH223</f>
        <v>1.4300000000000002</v>
      </c>
      <c r="AJ223" s="142" t="s">
        <v>542</v>
      </c>
      <c r="AK223" s="20"/>
      <c r="AL223" s="87" t="str">
        <f>G223</f>
        <v>Procambarus clarkii</v>
      </c>
      <c r="AM223" s="14" t="str">
        <f>S223</f>
        <v>LC50</v>
      </c>
      <c r="AN223" s="68" t="str">
        <f>V223</f>
        <v>Acute</v>
      </c>
      <c r="AP223" s="14">
        <f>VLOOKUP(SUM(AE223,AH223),Tables!J$5:K$11,2,FALSE)</f>
        <v>4</v>
      </c>
      <c r="AQ223" s="89" t="str">
        <f>IF(AP223=MIN($AP$223:$AP$226),"YES!!!","Reject")</f>
        <v>YES!!!</v>
      </c>
      <c r="AR223" s="109" t="s">
        <v>503</v>
      </c>
      <c r="AS223" s="155"/>
      <c r="AT223" s="91" t="str">
        <f>R223</f>
        <v xml:space="preserve">Mortality </v>
      </c>
      <c r="AU223" s="14" t="s">
        <v>481</v>
      </c>
      <c r="AV223" s="14" t="str">
        <f>CONCATENATE(T223," ",U223)</f>
        <v>96 Hour</v>
      </c>
      <c r="AW223" s="86" t="s">
        <v>482</v>
      </c>
      <c r="AY223" s="67">
        <f>AI223</f>
        <v>1.4300000000000002</v>
      </c>
      <c r="AZ223" s="67">
        <f>GEOMEAN(AY223:AY226)</f>
        <v>1.4300000000000002</v>
      </c>
      <c r="BA223" s="67">
        <f>MIN(AZ223)</f>
        <v>1.4300000000000002</v>
      </c>
      <c r="BB223" s="67">
        <f>MIN(BA223)</f>
        <v>1.4300000000000002</v>
      </c>
      <c r="BC223" s="142" t="s">
        <v>542</v>
      </c>
      <c r="BD223" s="142" t="s">
        <v>542</v>
      </c>
      <c r="BF223" s="18" t="str">
        <f>F223</f>
        <v>Deinonised reconstituted water</v>
      </c>
      <c r="BG223" s="67" t="str">
        <f>J223</f>
        <v>Macroinvertebrate</v>
      </c>
      <c r="BH223" s="67" t="str">
        <f>AL223</f>
        <v>Procambarus clarkii</v>
      </c>
      <c r="BI223" s="67" t="str">
        <f>H223</f>
        <v>Arthropoda</v>
      </c>
      <c r="BJ223" s="67" t="str">
        <f>I223</f>
        <v>Malacostraca</v>
      </c>
      <c r="BK223" s="67" t="str">
        <f>L223</f>
        <v>Crustacean</v>
      </c>
      <c r="BL223" s="67">
        <f>AP223</f>
        <v>4</v>
      </c>
      <c r="BM223" s="67">
        <f>BB223</f>
        <v>1.4300000000000002</v>
      </c>
      <c r="BN223" s="142" t="s">
        <v>542</v>
      </c>
      <c r="BO223" s="155"/>
      <c r="BP223" s="21"/>
      <c r="CG223" s="67"/>
      <c r="CH223" s="67"/>
      <c r="CI223" s="67"/>
      <c r="CJ223" s="67"/>
      <c r="CK223" s="67"/>
      <c r="CL223" s="67"/>
      <c r="CM223" s="67"/>
      <c r="CN223" s="67"/>
    </row>
    <row r="224" spans="1:92" ht="16.5" thickTop="1" thickBot="1">
      <c r="A224" s="59" t="s">
        <v>560</v>
      </c>
      <c r="B224" s="59" t="s">
        <v>441</v>
      </c>
      <c r="C224" s="83" t="s">
        <v>336</v>
      </c>
      <c r="D224" s="93" t="s">
        <v>337</v>
      </c>
      <c r="E224" s="137" t="s">
        <v>522</v>
      </c>
      <c r="F224" s="16" t="s">
        <v>166</v>
      </c>
      <c r="G224" s="105" t="s">
        <v>255</v>
      </c>
      <c r="H224" s="14" t="s">
        <v>75</v>
      </c>
      <c r="I224" s="14" t="s">
        <v>88</v>
      </c>
      <c r="J224" s="14" t="s">
        <v>89</v>
      </c>
      <c r="K224" s="14" t="s">
        <v>327</v>
      </c>
      <c r="L224" s="14" t="s">
        <v>500</v>
      </c>
      <c r="M224" s="142" t="s">
        <v>542</v>
      </c>
      <c r="N224" s="142" t="s">
        <v>542</v>
      </c>
      <c r="O224" s="125" t="s">
        <v>338</v>
      </c>
      <c r="P224" s="128" t="s">
        <v>354</v>
      </c>
      <c r="Q224" s="133" t="s">
        <v>354</v>
      </c>
      <c r="R224" s="171" t="s">
        <v>354</v>
      </c>
      <c r="S224" s="125" t="s">
        <v>18</v>
      </c>
      <c r="T224" s="125">
        <v>96</v>
      </c>
      <c r="U224" s="123" t="s">
        <v>426</v>
      </c>
      <c r="V224" s="124" t="s">
        <v>40</v>
      </c>
      <c r="W224" s="126" t="s">
        <v>503</v>
      </c>
      <c r="X224" s="126" t="s">
        <v>508</v>
      </c>
      <c r="Y224" s="125">
        <v>124.89</v>
      </c>
      <c r="Z224" s="125" t="s">
        <v>53</v>
      </c>
      <c r="AA224" s="123">
        <f>VLOOKUP(Z224,Tables!$M$5:$O$9,3,FALSE)</f>
        <v>1</v>
      </c>
      <c r="AB224" s="125">
        <f>Y224*AA224</f>
        <v>124.89</v>
      </c>
      <c r="AC224" s="126" t="s">
        <v>542</v>
      </c>
      <c r="AD224" s="125" t="str">
        <f>S224</f>
        <v>LC50</v>
      </c>
      <c r="AE224" s="123">
        <f>VLOOKUP(AD224,Tables!C$5:D$22,2,FALSE)</f>
        <v>5</v>
      </c>
      <c r="AF224" s="123">
        <f>AB224/AE224</f>
        <v>24.978000000000002</v>
      </c>
      <c r="AG224" s="124" t="str">
        <f>V224</f>
        <v>Acute</v>
      </c>
      <c r="AH224" s="125">
        <f>VLOOKUP(AG224,Tables!$C$25:$D$26,2,FALSE)</f>
        <v>2</v>
      </c>
      <c r="AI224" s="125">
        <f>AF224/AH224</f>
        <v>12.489000000000001</v>
      </c>
      <c r="AJ224" s="126" t="s">
        <v>542</v>
      </c>
      <c r="AK224" s="134"/>
      <c r="AL224" s="131" t="str">
        <f>G224</f>
        <v>Procambarus clarkii</v>
      </c>
      <c r="AM224" s="125" t="str">
        <f>S224</f>
        <v>LC50</v>
      </c>
      <c r="AN224" s="132" t="str">
        <f>V224</f>
        <v>Acute</v>
      </c>
      <c r="AO224" s="122"/>
      <c r="AP224" s="125">
        <f>VLOOKUP(SUM(AE224,AH224),Tables!J$5:K$11,2,FALSE)</f>
        <v>4</v>
      </c>
      <c r="AQ224" s="89" t="str">
        <f>IF(AP224=MIN($AP$223:$AP$226),"YES!!!","Reject")</f>
        <v>YES!!!</v>
      </c>
      <c r="AR224" s="109" t="s">
        <v>503</v>
      </c>
      <c r="AS224" s="155"/>
      <c r="AT224" s="91"/>
      <c r="AU224" s="14"/>
      <c r="AV224" s="14"/>
      <c r="AW224" s="86"/>
      <c r="BC224" s="142" t="s">
        <v>542</v>
      </c>
      <c r="BD224" s="142" t="s">
        <v>542</v>
      </c>
      <c r="BN224" s="142" t="s">
        <v>542</v>
      </c>
      <c r="BO224" s="155"/>
      <c r="CG224" s="67"/>
      <c r="CH224" s="67"/>
      <c r="CI224" s="67"/>
      <c r="CJ224" s="67"/>
      <c r="CK224" s="67"/>
      <c r="CL224" s="67"/>
      <c r="CM224" s="67"/>
      <c r="CN224" s="67"/>
    </row>
    <row r="225" spans="1:92" ht="16.5" thickTop="1" thickBot="1">
      <c r="A225" s="59" t="s">
        <v>560</v>
      </c>
      <c r="B225" s="59" t="s">
        <v>442</v>
      </c>
      <c r="C225" s="83" t="s">
        <v>336</v>
      </c>
      <c r="D225" s="93" t="s">
        <v>337</v>
      </c>
      <c r="E225" s="137" t="s">
        <v>522</v>
      </c>
      <c r="F225" s="16" t="s">
        <v>166</v>
      </c>
      <c r="G225" s="105" t="s">
        <v>255</v>
      </c>
      <c r="H225" s="14" t="s">
        <v>75</v>
      </c>
      <c r="I225" s="14" t="s">
        <v>88</v>
      </c>
      <c r="J225" s="14" t="s">
        <v>89</v>
      </c>
      <c r="K225" s="14" t="s">
        <v>327</v>
      </c>
      <c r="L225" s="14" t="s">
        <v>500</v>
      </c>
      <c r="M225" s="142" t="s">
        <v>542</v>
      </c>
      <c r="N225" s="142" t="s">
        <v>542</v>
      </c>
      <c r="O225" s="125" t="s">
        <v>338</v>
      </c>
      <c r="P225" s="128" t="s">
        <v>354</v>
      </c>
      <c r="Q225" s="133" t="s">
        <v>354</v>
      </c>
      <c r="R225" s="171" t="s">
        <v>354</v>
      </c>
      <c r="S225" s="125" t="s">
        <v>18</v>
      </c>
      <c r="T225" s="125">
        <v>96</v>
      </c>
      <c r="U225" s="123" t="s">
        <v>426</v>
      </c>
      <c r="V225" s="124" t="s">
        <v>40</v>
      </c>
      <c r="W225" s="126" t="s">
        <v>503</v>
      </c>
      <c r="X225" s="126" t="s">
        <v>508</v>
      </c>
      <c r="Y225" s="125">
        <v>81.7</v>
      </c>
      <c r="Z225" s="125" t="s">
        <v>53</v>
      </c>
      <c r="AA225" s="123">
        <f>VLOOKUP(Z225,Tables!$M$5:$O$9,3,FALSE)</f>
        <v>1</v>
      </c>
      <c r="AB225" s="125">
        <f>Y225*AA225</f>
        <v>81.7</v>
      </c>
      <c r="AC225" s="126" t="s">
        <v>542</v>
      </c>
      <c r="AD225" s="125" t="str">
        <f>S225</f>
        <v>LC50</v>
      </c>
      <c r="AE225" s="123">
        <f>VLOOKUP(AD225,Tables!C$5:D$22,2,FALSE)</f>
        <v>5</v>
      </c>
      <c r="AF225" s="123">
        <f>AB225/AE225</f>
        <v>16.34</v>
      </c>
      <c r="AG225" s="124" t="str">
        <f>V225</f>
        <v>Acute</v>
      </c>
      <c r="AH225" s="125">
        <f>VLOOKUP(AG225,Tables!$C$25:$D$26,2,FALSE)</f>
        <v>2</v>
      </c>
      <c r="AI225" s="125">
        <f>AF225/AH225</f>
        <v>8.17</v>
      </c>
      <c r="AJ225" s="126" t="s">
        <v>542</v>
      </c>
      <c r="AK225" s="134"/>
      <c r="AL225" s="131" t="str">
        <f>G225</f>
        <v>Procambarus clarkii</v>
      </c>
      <c r="AM225" s="125" t="str">
        <f>S225</f>
        <v>LC50</v>
      </c>
      <c r="AN225" s="132" t="str">
        <f>V225</f>
        <v>Acute</v>
      </c>
      <c r="AO225" s="122"/>
      <c r="AP225" s="125">
        <f>VLOOKUP(SUM(AE225,AH225),Tables!J$5:K$11,2,FALSE)</f>
        <v>4</v>
      </c>
      <c r="AQ225" s="89" t="str">
        <f>IF(AP225=MIN($AP$223:$AP$226),"YES!!!","Reject")</f>
        <v>YES!!!</v>
      </c>
      <c r="AR225" s="109" t="s">
        <v>503</v>
      </c>
      <c r="AS225" s="155"/>
      <c r="AT225" s="91"/>
      <c r="AU225" s="14"/>
      <c r="AV225" s="14"/>
      <c r="AW225" s="86"/>
      <c r="BC225" s="142" t="s">
        <v>542</v>
      </c>
      <c r="BD225" s="142" t="s">
        <v>542</v>
      </c>
      <c r="BN225" s="142" t="s">
        <v>542</v>
      </c>
      <c r="BO225" s="155"/>
      <c r="CF225" s="21"/>
      <c r="CG225" s="103"/>
      <c r="CH225" s="67"/>
      <c r="CI225" s="67"/>
      <c r="CJ225" s="67"/>
      <c r="CK225" s="67"/>
      <c r="CL225" s="67"/>
      <c r="CM225" s="67"/>
      <c r="CN225" s="67"/>
    </row>
    <row r="226" spans="1:92" ht="16.5" thickTop="1" thickBot="1">
      <c r="A226" s="59" t="s">
        <v>560</v>
      </c>
      <c r="B226" s="59" t="s">
        <v>443</v>
      </c>
      <c r="C226" s="83" t="s">
        <v>336</v>
      </c>
      <c r="D226" s="93" t="s">
        <v>337</v>
      </c>
      <c r="E226" s="137" t="s">
        <v>522</v>
      </c>
      <c r="F226" s="16" t="s">
        <v>166</v>
      </c>
      <c r="G226" s="105" t="s">
        <v>255</v>
      </c>
      <c r="H226" s="14" t="s">
        <v>75</v>
      </c>
      <c r="I226" s="14" t="s">
        <v>88</v>
      </c>
      <c r="J226" s="14" t="s">
        <v>89</v>
      </c>
      <c r="K226" s="14" t="s">
        <v>327</v>
      </c>
      <c r="L226" s="14" t="s">
        <v>500</v>
      </c>
      <c r="M226" s="142" t="s">
        <v>542</v>
      </c>
      <c r="N226" s="142" t="s">
        <v>542</v>
      </c>
      <c r="O226" s="125" t="s">
        <v>338</v>
      </c>
      <c r="P226" s="128" t="s">
        <v>354</v>
      </c>
      <c r="Q226" s="133" t="s">
        <v>354</v>
      </c>
      <c r="R226" s="171" t="s">
        <v>354</v>
      </c>
      <c r="S226" s="125" t="s">
        <v>18</v>
      </c>
      <c r="T226" s="125">
        <v>96</v>
      </c>
      <c r="U226" s="123" t="s">
        <v>426</v>
      </c>
      <c r="V226" s="124" t="s">
        <v>40</v>
      </c>
      <c r="W226" s="126" t="s">
        <v>503</v>
      </c>
      <c r="X226" s="126" t="s">
        <v>508</v>
      </c>
      <c r="Y226" s="125">
        <v>163.5</v>
      </c>
      <c r="Z226" s="125" t="s">
        <v>53</v>
      </c>
      <c r="AA226" s="123">
        <f>VLOOKUP(Z226,Tables!$M$5:$O$9,3,FALSE)</f>
        <v>1</v>
      </c>
      <c r="AB226" s="125">
        <f>Y226*AA226</f>
        <v>163.5</v>
      </c>
      <c r="AC226" s="126" t="s">
        <v>542</v>
      </c>
      <c r="AD226" s="125" t="str">
        <f>S226</f>
        <v>LC50</v>
      </c>
      <c r="AE226" s="123">
        <f>VLOOKUP(AD226,Tables!C$5:D$22,2,FALSE)</f>
        <v>5</v>
      </c>
      <c r="AF226" s="123">
        <f>AB226/AE226</f>
        <v>32.700000000000003</v>
      </c>
      <c r="AG226" s="124" t="str">
        <f>V226</f>
        <v>Acute</v>
      </c>
      <c r="AH226" s="125">
        <f>VLOOKUP(AG226,Tables!$C$25:$D$26,2,FALSE)</f>
        <v>2</v>
      </c>
      <c r="AI226" s="125">
        <f>AF226/AH226</f>
        <v>16.350000000000001</v>
      </c>
      <c r="AJ226" s="126" t="s">
        <v>542</v>
      </c>
      <c r="AK226" s="134"/>
      <c r="AL226" s="131" t="str">
        <f>G226</f>
        <v>Procambarus clarkii</v>
      </c>
      <c r="AM226" s="125" t="str">
        <f>S226</f>
        <v>LC50</v>
      </c>
      <c r="AN226" s="132" t="str">
        <f>V226</f>
        <v>Acute</v>
      </c>
      <c r="AO226" s="122"/>
      <c r="AP226" s="125">
        <f>VLOOKUP(SUM(AE226,AH226),Tables!J$5:K$11,2,FALSE)</f>
        <v>4</v>
      </c>
      <c r="AQ226" s="89" t="str">
        <f>IF(AP226=MIN($AP$223:$AP$226),"YES!!!","Reject")</f>
        <v>YES!!!</v>
      </c>
      <c r="AR226" s="109" t="s">
        <v>503</v>
      </c>
      <c r="AS226" s="155"/>
      <c r="AT226" s="91"/>
      <c r="AU226" s="14"/>
      <c r="AV226" s="14"/>
      <c r="AW226" s="86"/>
      <c r="BC226" s="142" t="s">
        <v>542</v>
      </c>
      <c r="BD226" s="142" t="s">
        <v>542</v>
      </c>
      <c r="BN226" s="142" t="s">
        <v>542</v>
      </c>
      <c r="BO226" s="156"/>
      <c r="BP226" s="21"/>
      <c r="CG226" s="67"/>
      <c r="CH226" s="103"/>
      <c r="CI226" s="103"/>
      <c r="CJ226" s="103"/>
      <c r="CK226" s="103"/>
      <c r="CL226" s="103"/>
      <c r="CM226" s="103"/>
      <c r="CN226" s="103"/>
    </row>
    <row r="227" spans="1:92" ht="16.5" thickTop="1" thickBot="1">
      <c r="A227" s="64"/>
      <c r="B227" s="65"/>
      <c r="C227" s="66"/>
      <c r="D227" s="79"/>
      <c r="E227" s="138"/>
      <c r="F227" s="64"/>
      <c r="G227" s="106"/>
      <c r="H227" s="66"/>
      <c r="I227" s="66"/>
      <c r="J227" s="66"/>
      <c r="K227" s="66"/>
      <c r="L227" s="66"/>
      <c r="M227" s="66"/>
      <c r="N227" s="66"/>
      <c r="O227" s="66"/>
      <c r="P227" s="64"/>
      <c r="Q227" s="66"/>
      <c r="R227" s="170"/>
      <c r="S227" s="66"/>
      <c r="T227" s="66"/>
      <c r="U227" s="69"/>
      <c r="V227" s="71"/>
      <c r="W227" s="69"/>
      <c r="X227" s="69"/>
      <c r="Y227" s="66"/>
      <c r="Z227" s="66"/>
      <c r="AA227" s="69"/>
      <c r="AB227" s="66"/>
      <c r="AC227" s="66"/>
      <c r="AD227" s="66"/>
      <c r="AE227" s="69"/>
      <c r="AF227" s="69"/>
      <c r="AG227" s="66"/>
      <c r="AH227" s="66"/>
      <c r="AI227" s="66"/>
      <c r="AJ227" s="66"/>
      <c r="AK227" s="64"/>
      <c r="AL227" s="64"/>
      <c r="AM227" s="64"/>
      <c r="AN227" s="20"/>
      <c r="AO227" s="20"/>
      <c r="AP227" s="20"/>
      <c r="AQ227" s="20"/>
      <c r="AR227" s="94"/>
      <c r="AS227" s="103"/>
      <c r="AT227" s="165"/>
      <c r="AU227" s="20"/>
      <c r="AV227" s="20"/>
      <c r="AW227" s="20"/>
      <c r="AX227" s="20"/>
      <c r="AY227" s="69"/>
      <c r="AZ227" s="69"/>
      <c r="BA227" s="69"/>
      <c r="BB227" s="69"/>
      <c r="BC227" s="66"/>
      <c r="BD227" s="66"/>
      <c r="BF227" s="20"/>
      <c r="BG227" s="69"/>
      <c r="BH227" s="69"/>
      <c r="BI227" s="69"/>
      <c r="BJ227" s="69"/>
      <c r="BK227" s="69"/>
      <c r="BL227" s="69"/>
      <c r="BM227" s="94"/>
      <c r="BN227" s="154"/>
      <c r="BO227" s="155"/>
      <c r="CF227" s="21"/>
      <c r="CG227" s="103"/>
      <c r="CH227" s="67"/>
      <c r="CI227" s="67"/>
      <c r="CJ227" s="67"/>
      <c r="CK227" s="67"/>
      <c r="CL227" s="67"/>
      <c r="CM227" s="67"/>
      <c r="CN227" s="67"/>
    </row>
    <row r="228" spans="1:92" ht="16.5" thickTop="1" thickBot="1">
      <c r="A228" s="16"/>
      <c r="B228" s="43" t="s">
        <v>90</v>
      </c>
      <c r="C228" s="83" t="s">
        <v>257</v>
      </c>
      <c r="D228" s="93" t="s">
        <v>258</v>
      </c>
      <c r="E228" s="137" t="s">
        <v>522</v>
      </c>
      <c r="F228" s="16" t="s">
        <v>477</v>
      </c>
      <c r="G228" s="105" t="s">
        <v>259</v>
      </c>
      <c r="H228" s="14" t="s">
        <v>75</v>
      </c>
      <c r="I228" s="14" t="s">
        <v>88</v>
      </c>
      <c r="J228" s="14" t="s">
        <v>89</v>
      </c>
      <c r="K228" s="14" t="s">
        <v>327</v>
      </c>
      <c r="L228" s="14" t="s">
        <v>500</v>
      </c>
      <c r="M228" s="142" t="s">
        <v>542</v>
      </c>
      <c r="N228" s="142" t="s">
        <v>542</v>
      </c>
      <c r="O228" s="14" t="s">
        <v>256</v>
      </c>
      <c r="P228" s="23" t="s">
        <v>354</v>
      </c>
      <c r="Q228" s="70" t="s">
        <v>354</v>
      </c>
      <c r="R228" s="169" t="s">
        <v>354</v>
      </c>
      <c r="S228" s="14" t="s">
        <v>18</v>
      </c>
      <c r="T228" s="14">
        <v>96</v>
      </c>
      <c r="U228" s="67" t="s">
        <v>426</v>
      </c>
      <c r="V228" s="24" t="s">
        <v>40</v>
      </c>
      <c r="W228" s="109" t="s">
        <v>503</v>
      </c>
      <c r="X228" s="109" t="s">
        <v>508</v>
      </c>
      <c r="Y228" s="14">
        <v>19.5</v>
      </c>
      <c r="Z228" s="14" t="s">
        <v>53</v>
      </c>
      <c r="AA228" s="67">
        <f>VLOOKUP(Z228,Tables!$M$5:$O$9,3,FALSE)</f>
        <v>1</v>
      </c>
      <c r="AB228" s="14">
        <f>Y228*AA228</f>
        <v>19.5</v>
      </c>
      <c r="AC228" s="142" t="s">
        <v>542</v>
      </c>
      <c r="AD228" s="14" t="str">
        <f>S228</f>
        <v>LC50</v>
      </c>
      <c r="AE228" s="67">
        <f>VLOOKUP(AD228,Tables!C$5:D$22,2,FALSE)</f>
        <v>5</v>
      </c>
      <c r="AF228" s="67">
        <f>AB228/AE228</f>
        <v>3.9</v>
      </c>
      <c r="AG228" s="24" t="str">
        <f>V228</f>
        <v>Acute</v>
      </c>
      <c r="AH228" s="14">
        <f>VLOOKUP(AG228,Tables!$C$25:$D$26,2,FALSE)</f>
        <v>2</v>
      </c>
      <c r="AI228" s="14">
        <f>AF228/AH228</f>
        <v>1.95</v>
      </c>
      <c r="AJ228" s="142" t="s">
        <v>542</v>
      </c>
      <c r="AK228" s="20"/>
      <c r="AL228" s="87" t="str">
        <f>G228</f>
        <v>Procambarus zonangulus</v>
      </c>
      <c r="AM228" s="14" t="str">
        <f>S228</f>
        <v>LC50</v>
      </c>
      <c r="AN228" s="68" t="str">
        <f>V228</f>
        <v>Acute</v>
      </c>
      <c r="AP228" s="14">
        <f>VLOOKUP(SUM(AE228,AH228),Tables!J$5:K$11,2,FALSE)</f>
        <v>4</v>
      </c>
      <c r="AQ228" s="89" t="str">
        <f>IF(AP228=MIN($AP$228),"YES!!!","Reject")</f>
        <v>YES!!!</v>
      </c>
      <c r="AR228" s="109" t="s">
        <v>503</v>
      </c>
      <c r="AS228" s="155"/>
      <c r="AT228" s="91" t="str">
        <f>R228</f>
        <v xml:space="preserve">Mortality </v>
      </c>
      <c r="AU228" s="14" t="s">
        <v>481</v>
      </c>
      <c r="AV228" s="14" t="str">
        <f>CONCATENATE(T228," ",U228)</f>
        <v>96 Hour</v>
      </c>
      <c r="AW228" s="86" t="s">
        <v>482</v>
      </c>
      <c r="AY228" s="67">
        <f>AI228</f>
        <v>1.95</v>
      </c>
      <c r="AZ228" s="67">
        <f>GEOMEAN(AY228:AY229)</f>
        <v>1.95</v>
      </c>
      <c r="BA228" s="67">
        <f>MIN(AZ228)</f>
        <v>1.95</v>
      </c>
      <c r="BB228" s="67">
        <f>MIN(BA228)</f>
        <v>1.95</v>
      </c>
      <c r="BC228" s="142" t="s">
        <v>542</v>
      </c>
      <c r="BD228" s="142" t="s">
        <v>542</v>
      </c>
      <c r="BF228" s="18" t="str">
        <f>F228</f>
        <v>Deinonised reconstituted water</v>
      </c>
      <c r="BG228" s="67" t="str">
        <f>J228</f>
        <v>Macroinvertebrate</v>
      </c>
      <c r="BH228" s="67" t="str">
        <f>AL228</f>
        <v>Procambarus zonangulus</v>
      </c>
      <c r="BI228" s="67" t="str">
        <f>H228</f>
        <v>Arthropoda</v>
      </c>
      <c r="BJ228" s="67" t="str">
        <f>I228</f>
        <v>Malacostraca</v>
      </c>
      <c r="BK228" s="67" t="str">
        <f>L228</f>
        <v>Crustacean</v>
      </c>
      <c r="BL228" s="67">
        <f>AP228</f>
        <v>4</v>
      </c>
      <c r="BM228" s="67">
        <f>BB228</f>
        <v>1.95</v>
      </c>
      <c r="BN228" s="142" t="s">
        <v>542</v>
      </c>
      <c r="BO228" s="156"/>
      <c r="CG228" s="67"/>
      <c r="CH228" s="103"/>
      <c r="CI228" s="103"/>
      <c r="CJ228" s="103"/>
      <c r="CK228" s="103"/>
      <c r="CL228" s="103"/>
      <c r="CM228" s="103"/>
      <c r="CN228" s="103"/>
    </row>
    <row r="229" spans="1:92" ht="16.5" thickTop="1" thickBot="1">
      <c r="A229" s="64"/>
      <c r="B229" s="65"/>
      <c r="C229" s="66"/>
      <c r="D229" s="79"/>
      <c r="E229" s="138"/>
      <c r="F229" s="64"/>
      <c r="G229" s="106"/>
      <c r="H229" s="66"/>
      <c r="I229" s="66"/>
      <c r="J229" s="66"/>
      <c r="K229" s="66"/>
      <c r="L229" s="66"/>
      <c r="M229" s="66"/>
      <c r="N229" s="66"/>
      <c r="O229" s="66"/>
      <c r="P229" s="64"/>
      <c r="Q229" s="66"/>
      <c r="R229" s="170"/>
      <c r="S229" s="66"/>
      <c r="T229" s="66"/>
      <c r="U229" s="69"/>
      <c r="V229" s="71"/>
      <c r="W229" s="69"/>
      <c r="X229" s="69"/>
      <c r="Y229" s="66"/>
      <c r="Z229" s="66"/>
      <c r="AA229" s="69"/>
      <c r="AB229" s="66"/>
      <c r="AC229" s="66"/>
      <c r="AD229" s="66"/>
      <c r="AE229" s="69"/>
      <c r="AF229" s="69"/>
      <c r="AG229" s="66"/>
      <c r="AH229" s="66"/>
      <c r="AI229" s="66"/>
      <c r="AJ229" s="66"/>
      <c r="AK229" s="64"/>
      <c r="AL229" s="64"/>
      <c r="AM229" s="64"/>
      <c r="AN229" s="20"/>
      <c r="AO229" s="20"/>
      <c r="AP229" s="20"/>
      <c r="AQ229" s="20"/>
      <c r="AR229" s="94"/>
      <c r="AS229" s="103"/>
      <c r="AT229" s="165"/>
      <c r="AU229" s="20"/>
      <c r="AV229" s="20"/>
      <c r="AW229" s="20"/>
      <c r="AX229" s="20"/>
      <c r="AY229" s="69"/>
      <c r="AZ229" s="69"/>
      <c r="BA229" s="69"/>
      <c r="BB229" s="69"/>
      <c r="BC229" s="66"/>
      <c r="BD229" s="66"/>
      <c r="BF229" s="20"/>
      <c r="BG229" s="69"/>
      <c r="BH229" s="69"/>
      <c r="BI229" s="69"/>
      <c r="BJ229" s="69"/>
      <c r="BK229" s="69"/>
      <c r="BL229" s="69"/>
      <c r="BM229" s="94"/>
      <c r="BN229" s="154"/>
      <c r="BO229" s="155"/>
      <c r="CG229" s="67"/>
      <c r="CH229" s="67"/>
      <c r="CI229" s="67"/>
      <c r="CJ229" s="67"/>
      <c r="CK229" s="67"/>
      <c r="CL229" s="67"/>
      <c r="CM229" s="67"/>
      <c r="CN229" s="67"/>
    </row>
    <row r="230" spans="1:92" ht="16.5" thickTop="1" thickBot="1">
      <c r="A230" s="16"/>
      <c r="B230" s="43" t="s">
        <v>90</v>
      </c>
      <c r="C230" s="83" t="s">
        <v>253</v>
      </c>
      <c r="D230" s="93" t="s">
        <v>251</v>
      </c>
      <c r="E230" s="137" t="s">
        <v>522</v>
      </c>
      <c r="F230" s="16" t="s">
        <v>252</v>
      </c>
      <c r="G230" s="105" t="s">
        <v>480</v>
      </c>
      <c r="H230" s="14" t="s">
        <v>72</v>
      </c>
      <c r="I230" s="14" t="s">
        <v>112</v>
      </c>
      <c r="J230" s="14" t="s">
        <v>15</v>
      </c>
      <c r="K230" s="14" t="s">
        <v>16</v>
      </c>
      <c r="L230" s="14" t="s">
        <v>504</v>
      </c>
      <c r="M230" s="142" t="s">
        <v>542</v>
      </c>
      <c r="N230" s="142" t="s">
        <v>542</v>
      </c>
      <c r="O230" s="14" t="s">
        <v>359</v>
      </c>
      <c r="P230" s="23" t="s">
        <v>120</v>
      </c>
      <c r="Q230" s="78" t="s">
        <v>372</v>
      </c>
      <c r="R230" s="172" t="s">
        <v>448</v>
      </c>
      <c r="S230" s="14" t="s">
        <v>13</v>
      </c>
      <c r="T230" s="14">
        <v>72</v>
      </c>
      <c r="U230" s="67" t="s">
        <v>426</v>
      </c>
      <c r="V230" s="24" t="s">
        <v>14</v>
      </c>
      <c r="W230" s="109" t="s">
        <v>503</v>
      </c>
      <c r="X230" s="109" t="s">
        <v>508</v>
      </c>
      <c r="Y230" s="14">
        <v>0.54</v>
      </c>
      <c r="Z230" s="14" t="s">
        <v>52</v>
      </c>
      <c r="AA230" s="67">
        <f>VLOOKUP(Z230,Tables!$M$5:$O$9,3,FALSE)</f>
        <v>1000</v>
      </c>
      <c r="AB230" s="14">
        <f>Y230*AA230</f>
        <v>540</v>
      </c>
      <c r="AC230" s="142" t="s">
        <v>542</v>
      </c>
      <c r="AD230" s="14" t="str">
        <f>S230</f>
        <v>EC50</v>
      </c>
      <c r="AE230" s="67">
        <f>VLOOKUP(AD230,Tables!C$5:D$22,2,FALSE)</f>
        <v>5</v>
      </c>
      <c r="AF230" s="67">
        <f>AB230/AE230</f>
        <v>108</v>
      </c>
      <c r="AG230" s="24" t="str">
        <f>V230</f>
        <v>Chronic</v>
      </c>
      <c r="AH230" s="14">
        <f>VLOOKUP(AG230,Tables!$C$25:$D$26,2,FALSE)</f>
        <v>1</v>
      </c>
      <c r="AI230" s="14">
        <f>AF230/AH230</f>
        <v>108</v>
      </c>
      <c r="AJ230" s="142" t="s">
        <v>542</v>
      </c>
      <c r="AK230" s="20"/>
      <c r="AL230" s="87" t="str">
        <f>G230</f>
        <v>Scenedesmus obliquus</v>
      </c>
      <c r="AM230" s="14" t="str">
        <f>S230</f>
        <v>EC50</v>
      </c>
      <c r="AN230" s="68" t="str">
        <f>V230</f>
        <v>Chronic</v>
      </c>
      <c r="AP230" s="14">
        <f>VLOOKUP(SUM(AE230,AH230),Tables!J$5:K$11,2,FALSE)</f>
        <v>2</v>
      </c>
      <c r="AQ230" s="89" t="str">
        <f>IF(AP230=MIN($AP$230:$AP$232),"YES!!!","Reject")</f>
        <v>YES!!!</v>
      </c>
      <c r="AR230" s="109" t="s">
        <v>503</v>
      </c>
      <c r="AS230" s="155"/>
      <c r="AT230" s="91" t="str">
        <f>R230</f>
        <v>Cell Count</v>
      </c>
      <c r="AU230" s="14" t="s">
        <v>481</v>
      </c>
      <c r="AV230" s="14" t="str">
        <f>CONCATENATE(T230," ",U230)</f>
        <v>72 Hour</v>
      </c>
      <c r="AW230" s="86" t="s">
        <v>482</v>
      </c>
      <c r="AY230" s="67">
        <f>AI230</f>
        <v>108</v>
      </c>
      <c r="AZ230" s="67">
        <f>GEOMEAN(AY230:AY232)</f>
        <v>123.4026069723578</v>
      </c>
      <c r="BA230" s="67">
        <f>MIN(AZ230)</f>
        <v>123.4026069723578</v>
      </c>
      <c r="BB230" s="67">
        <f>MIN(BA230)</f>
        <v>123.4026069723578</v>
      </c>
      <c r="BC230" s="142" t="s">
        <v>542</v>
      </c>
      <c r="BD230" s="142" t="s">
        <v>542</v>
      </c>
      <c r="BF230" s="18" t="str">
        <f>F230</f>
        <v>AAP</v>
      </c>
      <c r="BG230" s="67" t="str">
        <f>J230</f>
        <v>Microalgae</v>
      </c>
      <c r="BH230" s="67" t="str">
        <f>AL230</f>
        <v>Scenedesmus obliquus</v>
      </c>
      <c r="BI230" s="67" t="str">
        <f>H230</f>
        <v>Chlorophyta</v>
      </c>
      <c r="BJ230" s="67" t="str">
        <f>I230</f>
        <v>Chlorophyceae</v>
      </c>
      <c r="BK230" s="67" t="str">
        <f>L230</f>
        <v>NCoI</v>
      </c>
      <c r="BL230" s="67">
        <f>AP230</f>
        <v>2</v>
      </c>
      <c r="BM230" s="67">
        <f>BB230</f>
        <v>123.4026069723578</v>
      </c>
      <c r="BN230" s="142" t="s">
        <v>542</v>
      </c>
      <c r="BO230" s="155"/>
      <c r="CG230" s="67"/>
      <c r="CH230" s="67"/>
      <c r="CI230" s="67"/>
      <c r="CJ230" s="67"/>
      <c r="CK230" s="67"/>
      <c r="CL230" s="67"/>
      <c r="CM230" s="67"/>
      <c r="CN230" s="67"/>
    </row>
    <row r="231" spans="1:92" ht="16.5" thickTop="1" thickBot="1">
      <c r="A231" s="16"/>
      <c r="B231" s="59" t="s">
        <v>443</v>
      </c>
      <c r="C231" s="83" t="s">
        <v>253</v>
      </c>
      <c r="D231" s="93" t="s">
        <v>447</v>
      </c>
      <c r="E231" s="137" t="s">
        <v>522</v>
      </c>
      <c r="F231" s="16" t="s">
        <v>252</v>
      </c>
      <c r="G231" s="105" t="s">
        <v>480</v>
      </c>
      <c r="H231" s="14" t="s">
        <v>72</v>
      </c>
      <c r="I231" s="14" t="s">
        <v>112</v>
      </c>
      <c r="J231" s="14" t="s">
        <v>15</v>
      </c>
      <c r="K231" s="14" t="s">
        <v>16</v>
      </c>
      <c r="L231" s="14" t="s">
        <v>504</v>
      </c>
      <c r="M231" s="142" t="s">
        <v>542</v>
      </c>
      <c r="N231" s="142" t="s">
        <v>542</v>
      </c>
      <c r="O231" s="14" t="s">
        <v>359</v>
      </c>
      <c r="P231" s="23" t="s">
        <v>120</v>
      </c>
      <c r="Q231" s="78" t="s">
        <v>372</v>
      </c>
      <c r="R231" s="172" t="s">
        <v>448</v>
      </c>
      <c r="S231" s="14" t="s">
        <v>13</v>
      </c>
      <c r="T231" s="14">
        <v>72</v>
      </c>
      <c r="U231" s="67" t="s">
        <v>426</v>
      </c>
      <c r="V231" s="24" t="s">
        <v>14</v>
      </c>
      <c r="W231" s="109" t="s">
        <v>503</v>
      </c>
      <c r="X231" s="109" t="s">
        <v>508</v>
      </c>
      <c r="Y231" s="14">
        <v>0.28999999999999998</v>
      </c>
      <c r="Z231" s="14" t="s">
        <v>52</v>
      </c>
      <c r="AA231" s="67">
        <f>VLOOKUP(Z231,Tables!$M$5:$O$9,3,FALSE)</f>
        <v>1000</v>
      </c>
      <c r="AB231" s="14">
        <f>Y231*AA231</f>
        <v>290</v>
      </c>
      <c r="AC231" s="142" t="s">
        <v>542</v>
      </c>
      <c r="AD231" s="14" t="str">
        <f>S231</f>
        <v>EC50</v>
      </c>
      <c r="AE231" s="67">
        <f>VLOOKUP(AD231,Tables!C$5:D$22,2,FALSE)</f>
        <v>5</v>
      </c>
      <c r="AF231" s="67">
        <f>AB231/AE231</f>
        <v>58</v>
      </c>
      <c r="AG231" s="24" t="str">
        <f>V231</f>
        <v>Chronic</v>
      </c>
      <c r="AH231" s="14">
        <f>VLOOKUP(AG231,Tables!$C$25:$D$26,2,FALSE)</f>
        <v>1</v>
      </c>
      <c r="AI231" s="14">
        <f>AF231/AH231</f>
        <v>58</v>
      </c>
      <c r="AJ231" s="142" t="s">
        <v>542</v>
      </c>
      <c r="AK231" s="20"/>
      <c r="AL231" s="87" t="str">
        <f>G231</f>
        <v>Scenedesmus obliquus</v>
      </c>
      <c r="AM231" s="14" t="str">
        <f>S231</f>
        <v>EC50</v>
      </c>
      <c r="AN231" s="68" t="str">
        <f>V231</f>
        <v>Chronic</v>
      </c>
      <c r="AP231" s="14">
        <f>VLOOKUP(SUM(AE231,AH231),Tables!J$5:K$11,2,FALSE)</f>
        <v>2</v>
      </c>
      <c r="AQ231" s="89" t="str">
        <f>IF(AP231=MIN($AP$230:$AP$232),"YES!!!","Reject")</f>
        <v>YES!!!</v>
      </c>
      <c r="AR231" s="109" t="s">
        <v>503</v>
      </c>
      <c r="AS231" s="155"/>
      <c r="AT231" s="91" t="str">
        <f>R231</f>
        <v>Cell Count</v>
      </c>
      <c r="AU231" s="14" t="s">
        <v>481</v>
      </c>
      <c r="AV231" s="14" t="str">
        <f>CONCATENATE(T231," ",U231)</f>
        <v>72 Hour</v>
      </c>
      <c r="AW231" s="86" t="s">
        <v>482</v>
      </c>
      <c r="AY231" s="67">
        <f>AI231</f>
        <v>58</v>
      </c>
      <c r="BC231" s="142" t="s">
        <v>542</v>
      </c>
      <c r="BD231" s="142" t="s">
        <v>542</v>
      </c>
      <c r="BN231" s="142" t="s">
        <v>542</v>
      </c>
      <c r="BO231" s="155"/>
      <c r="BP231" s="21"/>
      <c r="CG231" s="67"/>
      <c r="CH231" s="103"/>
      <c r="CI231" s="103"/>
      <c r="CJ231" s="103"/>
      <c r="CK231" s="103"/>
      <c r="CL231" s="103"/>
      <c r="CM231" s="103"/>
      <c r="CN231" s="103"/>
    </row>
    <row r="232" spans="1:92" ht="16.5" thickTop="1" thickBot="1">
      <c r="A232" s="16"/>
      <c r="B232" s="59" t="s">
        <v>442</v>
      </c>
      <c r="C232" s="83" t="s">
        <v>253</v>
      </c>
      <c r="D232" s="93" t="s">
        <v>447</v>
      </c>
      <c r="E232" s="137" t="s">
        <v>522</v>
      </c>
      <c r="F232" s="16" t="s">
        <v>252</v>
      </c>
      <c r="G232" s="105" t="s">
        <v>480</v>
      </c>
      <c r="H232" s="14" t="s">
        <v>72</v>
      </c>
      <c r="I232" s="14" t="s">
        <v>112</v>
      </c>
      <c r="J232" s="14" t="s">
        <v>15</v>
      </c>
      <c r="K232" s="14" t="s">
        <v>16</v>
      </c>
      <c r="L232" s="14" t="s">
        <v>504</v>
      </c>
      <c r="M232" s="142" t="s">
        <v>542</v>
      </c>
      <c r="N232" s="142" t="s">
        <v>542</v>
      </c>
      <c r="O232" s="14" t="s">
        <v>359</v>
      </c>
      <c r="P232" s="23" t="s">
        <v>120</v>
      </c>
      <c r="Q232" s="78" t="s">
        <v>372</v>
      </c>
      <c r="R232" s="172" t="s">
        <v>448</v>
      </c>
      <c r="S232" s="14" t="s">
        <v>13</v>
      </c>
      <c r="T232" s="14">
        <v>72</v>
      </c>
      <c r="U232" s="67" t="s">
        <v>426</v>
      </c>
      <c r="V232" s="24" t="s">
        <v>14</v>
      </c>
      <c r="W232" s="109" t="s">
        <v>503</v>
      </c>
      <c r="X232" s="109" t="s">
        <v>508</v>
      </c>
      <c r="Y232" s="14">
        <v>1.5</v>
      </c>
      <c r="Z232" s="14" t="s">
        <v>52</v>
      </c>
      <c r="AA232" s="67">
        <f>VLOOKUP(Z232,Tables!$M$5:$O$9,3,FALSE)</f>
        <v>1000</v>
      </c>
      <c r="AB232" s="14">
        <f>Y232*AA232</f>
        <v>1500</v>
      </c>
      <c r="AC232" s="142" t="s">
        <v>542</v>
      </c>
      <c r="AD232" s="14" t="str">
        <f>S232</f>
        <v>EC50</v>
      </c>
      <c r="AE232" s="67">
        <f>VLOOKUP(AD232,Tables!C$5:D$22,2,FALSE)</f>
        <v>5</v>
      </c>
      <c r="AF232" s="67">
        <f>AB232/AE232</f>
        <v>300</v>
      </c>
      <c r="AG232" s="24" t="str">
        <f>V232</f>
        <v>Chronic</v>
      </c>
      <c r="AH232" s="14">
        <f>VLOOKUP(AG232,Tables!$C$25:$D$26,2,FALSE)</f>
        <v>1</v>
      </c>
      <c r="AI232" s="14">
        <f>AF232/AH232</f>
        <v>300</v>
      </c>
      <c r="AJ232" s="142" t="s">
        <v>542</v>
      </c>
      <c r="AK232" s="20"/>
      <c r="AL232" s="87" t="str">
        <f>G232</f>
        <v>Scenedesmus obliquus</v>
      </c>
      <c r="AM232" s="14" t="str">
        <f>S232</f>
        <v>EC50</v>
      </c>
      <c r="AN232" s="68" t="str">
        <f>V232</f>
        <v>Chronic</v>
      </c>
      <c r="AP232" s="14">
        <f>VLOOKUP(SUM(AE232,AH232),Tables!J$5:K$11,2,FALSE)</f>
        <v>2</v>
      </c>
      <c r="AQ232" s="89" t="str">
        <f>IF(AP232=MIN($AP$230:$AP$232),"YES!!!","Reject")</f>
        <v>YES!!!</v>
      </c>
      <c r="AR232" s="109" t="s">
        <v>503</v>
      </c>
      <c r="AS232" s="155"/>
      <c r="AT232" s="91" t="str">
        <f>R232</f>
        <v>Cell Count</v>
      </c>
      <c r="AU232" s="14" t="s">
        <v>481</v>
      </c>
      <c r="AV232" s="14" t="str">
        <f>CONCATENATE(T232," ",U232)</f>
        <v>72 Hour</v>
      </c>
      <c r="AW232" s="86" t="s">
        <v>482</v>
      </c>
      <c r="AY232" s="67">
        <f>AI232</f>
        <v>300</v>
      </c>
      <c r="BC232" s="142" t="s">
        <v>542</v>
      </c>
      <c r="BD232" s="142" t="s">
        <v>542</v>
      </c>
      <c r="BN232" s="142" t="s">
        <v>542</v>
      </c>
      <c r="BO232" s="156"/>
      <c r="CG232" s="67"/>
      <c r="CH232" s="67"/>
      <c r="CI232" s="67"/>
      <c r="CJ232" s="67"/>
      <c r="CK232" s="67"/>
      <c r="CL232" s="67"/>
      <c r="CM232" s="67"/>
      <c r="CN232" s="67"/>
    </row>
    <row r="233" spans="1:92" ht="16.5" thickTop="1" thickBot="1">
      <c r="A233" s="64"/>
      <c r="B233" s="65"/>
      <c r="C233" s="66"/>
      <c r="D233" s="79"/>
      <c r="E233" s="138"/>
      <c r="F233" s="64"/>
      <c r="G233" s="106"/>
      <c r="H233" s="66"/>
      <c r="I233" s="66"/>
      <c r="J233" s="66"/>
      <c r="K233" s="66"/>
      <c r="L233" s="66"/>
      <c r="M233" s="66"/>
      <c r="N233" s="66"/>
      <c r="O233" s="66"/>
      <c r="P233" s="64"/>
      <c r="Q233" s="66"/>
      <c r="R233" s="170"/>
      <c r="S233" s="66"/>
      <c r="T233" s="66"/>
      <c r="U233" s="69"/>
      <c r="V233" s="71"/>
      <c r="W233" s="69"/>
      <c r="X233" s="69"/>
      <c r="Y233" s="66"/>
      <c r="Z233" s="66"/>
      <c r="AA233" s="69"/>
      <c r="AB233" s="66"/>
      <c r="AC233" s="66"/>
      <c r="AD233" s="66"/>
      <c r="AE233" s="69"/>
      <c r="AF233" s="69"/>
      <c r="AG233" s="66"/>
      <c r="AH233" s="66"/>
      <c r="AI233" s="66"/>
      <c r="AJ233" s="66"/>
      <c r="AK233" s="64"/>
      <c r="AL233" s="64"/>
      <c r="AM233" s="64"/>
      <c r="AN233" s="20"/>
      <c r="AO233" s="20"/>
      <c r="AP233" s="20"/>
      <c r="AQ233" s="20"/>
      <c r="AR233" s="94"/>
      <c r="AS233" s="103"/>
      <c r="AT233" s="165"/>
      <c r="AU233" s="20"/>
      <c r="AV233" s="20"/>
      <c r="AW233" s="20"/>
      <c r="AX233" s="20"/>
      <c r="AY233" s="69"/>
      <c r="AZ233" s="69"/>
      <c r="BA233" s="69"/>
      <c r="BB233" s="69"/>
      <c r="BC233" s="66"/>
      <c r="BD233" s="66"/>
      <c r="BF233" s="20"/>
      <c r="BG233" s="69"/>
      <c r="BH233" s="69"/>
      <c r="BI233" s="69"/>
      <c r="BJ233" s="69"/>
      <c r="BK233" s="69"/>
      <c r="BL233" s="69"/>
      <c r="BM233" s="94"/>
      <c r="BN233" s="154"/>
      <c r="BO233" s="155"/>
      <c r="BP233" s="21"/>
      <c r="CF233" s="21"/>
      <c r="CG233" s="103"/>
      <c r="CH233" s="67"/>
      <c r="CI233" s="67"/>
      <c r="CJ233" s="67"/>
      <c r="CK233" s="67"/>
      <c r="CL233" s="67"/>
      <c r="CM233" s="67"/>
      <c r="CN233" s="67"/>
    </row>
    <row r="234" spans="1:92" ht="16.5" thickTop="1" thickBot="1">
      <c r="C234" s="83">
        <v>10089</v>
      </c>
      <c r="D234" s="82" t="s">
        <v>307</v>
      </c>
      <c r="E234" s="137" t="s">
        <v>522</v>
      </c>
      <c r="F234" s="16" t="s">
        <v>474</v>
      </c>
      <c r="G234" s="105" t="s">
        <v>101</v>
      </c>
      <c r="H234" s="14" t="s">
        <v>72</v>
      </c>
      <c r="I234" s="14" t="s">
        <v>112</v>
      </c>
      <c r="J234" s="14" t="s">
        <v>15</v>
      </c>
      <c r="K234" s="14" t="s">
        <v>16</v>
      </c>
      <c r="L234" s="14" t="s">
        <v>504</v>
      </c>
      <c r="M234" s="142" t="s">
        <v>542</v>
      </c>
      <c r="N234" s="142" t="s">
        <v>542</v>
      </c>
      <c r="O234" s="14" t="s">
        <v>109</v>
      </c>
      <c r="P234" s="23" t="s">
        <v>351</v>
      </c>
      <c r="Q234" s="70" t="s">
        <v>352</v>
      </c>
      <c r="R234" s="169" t="s">
        <v>430</v>
      </c>
      <c r="S234" s="14" t="s">
        <v>13</v>
      </c>
      <c r="T234" s="14">
        <v>5</v>
      </c>
      <c r="U234" s="67" t="s">
        <v>427</v>
      </c>
      <c r="V234" s="14" t="s">
        <v>14</v>
      </c>
      <c r="W234" s="109" t="s">
        <v>503</v>
      </c>
      <c r="X234" s="109" t="s">
        <v>508</v>
      </c>
      <c r="Y234" s="14">
        <v>0.14000000000000001</v>
      </c>
      <c r="Z234" s="14" t="s">
        <v>76</v>
      </c>
      <c r="AA234" s="67">
        <f>VLOOKUP(Z234,Tables!$M$5:$O$9,3,FALSE)</f>
        <v>1000</v>
      </c>
      <c r="AB234" s="14">
        <f>Y234*AA234</f>
        <v>140</v>
      </c>
      <c r="AC234" s="142" t="s">
        <v>542</v>
      </c>
      <c r="AD234" s="14" t="str">
        <f>S234</f>
        <v>EC50</v>
      </c>
      <c r="AE234" s="67">
        <f>VLOOKUP(AD234,Tables!C$5:D$22,2,FALSE)</f>
        <v>5</v>
      </c>
      <c r="AF234" s="67">
        <f>AB234/AE234</f>
        <v>28</v>
      </c>
      <c r="AG234" s="24" t="str">
        <f>V234</f>
        <v>Chronic</v>
      </c>
      <c r="AH234" s="14">
        <f>VLOOKUP(AG234,Tables!$C$25:$D$26,2,FALSE)</f>
        <v>1</v>
      </c>
      <c r="AI234" s="14">
        <f>AF234/AH234</f>
        <v>28</v>
      </c>
      <c r="AJ234" s="142" t="s">
        <v>542</v>
      </c>
      <c r="AK234" s="20"/>
      <c r="AL234" s="87" t="str">
        <f>G234</f>
        <v>Selenastrum capricornutum</v>
      </c>
      <c r="AM234" s="14" t="str">
        <f>S234</f>
        <v>EC50</v>
      </c>
      <c r="AN234" s="68" t="str">
        <f>V234</f>
        <v>Chronic</v>
      </c>
      <c r="AP234" s="14">
        <f>VLOOKUP(SUM(AE234,AH234),Tables!J$5:K$11,2,FALSE)</f>
        <v>2</v>
      </c>
      <c r="AQ234" s="89" t="str">
        <f>IF(AP234=MIN($AP$234:$AP$234),"YES!!!","Reject")</f>
        <v>YES!!!</v>
      </c>
      <c r="AR234" s="109" t="s">
        <v>503</v>
      </c>
      <c r="AS234" s="155"/>
      <c r="AT234" s="91" t="str">
        <f>R234</f>
        <v>Biomass yield, Growth rate, AUC</v>
      </c>
      <c r="AU234" s="14" t="s">
        <v>481</v>
      </c>
      <c r="AV234" s="14" t="str">
        <f>CONCATENATE(T234," ",U234)</f>
        <v>5 Days</v>
      </c>
      <c r="AW234" s="86" t="s">
        <v>482</v>
      </c>
      <c r="AY234" s="67">
        <f>AI234</f>
        <v>28</v>
      </c>
      <c r="AZ234" s="67">
        <f>GEOMEAN(AY234:AY235)</f>
        <v>28</v>
      </c>
      <c r="BA234" s="67">
        <f>MIN(AZ234)</f>
        <v>28</v>
      </c>
      <c r="BB234" s="67">
        <f>MIN(BA234)</f>
        <v>28</v>
      </c>
      <c r="BC234" s="142" t="s">
        <v>542</v>
      </c>
      <c r="BD234" s="142" t="s">
        <v>542</v>
      </c>
      <c r="BF234" s="18" t="str">
        <f>F234</f>
        <v>ASTM Type 1 water</v>
      </c>
      <c r="BG234" s="67" t="str">
        <f>J234</f>
        <v>Microalgae</v>
      </c>
      <c r="BH234" s="67" t="str">
        <f>AL234</f>
        <v>Selenastrum capricornutum</v>
      </c>
      <c r="BI234" s="67" t="str">
        <f>H234</f>
        <v>Chlorophyta</v>
      </c>
      <c r="BJ234" s="67" t="str">
        <f>I234</f>
        <v>Chlorophyceae</v>
      </c>
      <c r="BK234" s="67" t="str">
        <f>L234</f>
        <v>NCoI</v>
      </c>
      <c r="BL234" s="67">
        <f>AP234</f>
        <v>2</v>
      </c>
      <c r="BM234" s="67">
        <f>BB234</f>
        <v>28</v>
      </c>
      <c r="BN234" s="142" t="s">
        <v>542</v>
      </c>
      <c r="BO234" s="156"/>
      <c r="CG234" s="67"/>
      <c r="CH234" s="103"/>
      <c r="CI234" s="103"/>
      <c r="CJ234" s="103"/>
      <c r="CK234" s="103"/>
      <c r="CL234" s="103"/>
      <c r="CM234" s="103"/>
      <c r="CN234" s="103"/>
    </row>
    <row r="235" spans="1:92" ht="16.5" thickTop="1" thickBot="1">
      <c r="A235" s="64"/>
      <c r="B235" s="65"/>
      <c r="C235" s="66"/>
      <c r="D235" s="79"/>
      <c r="E235" s="138"/>
      <c r="F235" s="64"/>
      <c r="G235" s="106"/>
      <c r="H235" s="66"/>
      <c r="I235" s="66"/>
      <c r="J235" s="66"/>
      <c r="K235" s="66"/>
      <c r="L235" s="66"/>
      <c r="M235" s="66"/>
      <c r="N235" s="66"/>
      <c r="O235" s="66"/>
      <c r="P235" s="64"/>
      <c r="Q235" s="66"/>
      <c r="R235" s="170"/>
      <c r="S235" s="66"/>
      <c r="T235" s="66"/>
      <c r="U235" s="69"/>
      <c r="V235" s="71"/>
      <c r="W235" s="69"/>
      <c r="X235" s="69"/>
      <c r="Y235" s="66"/>
      <c r="Z235" s="66"/>
      <c r="AA235" s="66"/>
      <c r="AB235" s="66"/>
      <c r="AC235" s="66"/>
      <c r="AD235" s="66"/>
      <c r="AE235" s="69"/>
      <c r="AF235" s="69"/>
      <c r="AG235" s="66"/>
      <c r="AH235" s="66"/>
      <c r="AI235" s="66"/>
      <c r="AJ235" s="66"/>
      <c r="AK235" s="64"/>
      <c r="AL235" s="64"/>
      <c r="AM235" s="64"/>
      <c r="AN235" s="20"/>
      <c r="AO235" s="20"/>
      <c r="AP235" s="20"/>
      <c r="AQ235" s="20"/>
      <c r="AR235" s="94"/>
      <c r="AS235" s="103"/>
      <c r="AT235" s="165"/>
      <c r="AU235" s="20"/>
      <c r="AV235" s="20"/>
      <c r="AW235" s="20"/>
      <c r="AX235" s="20"/>
      <c r="AY235" s="69"/>
      <c r="AZ235" s="69"/>
      <c r="BA235" s="69"/>
      <c r="BB235" s="69"/>
      <c r="BC235" s="66"/>
      <c r="BD235" s="66"/>
      <c r="BF235" s="20"/>
      <c r="BG235" s="69"/>
      <c r="BH235" s="69"/>
      <c r="BI235" s="69"/>
      <c r="BJ235" s="69"/>
      <c r="BK235" s="69"/>
      <c r="BL235" s="69"/>
      <c r="BM235" s="94"/>
      <c r="BN235" s="154"/>
      <c r="BO235" s="155"/>
      <c r="CG235" s="67"/>
      <c r="CH235" s="67"/>
      <c r="CI235" s="67"/>
      <c r="CJ235" s="67"/>
      <c r="CK235" s="67"/>
      <c r="CL235" s="67"/>
      <c r="CM235" s="67"/>
      <c r="CN235" s="67"/>
    </row>
    <row r="236" spans="1:92" ht="16.5" thickTop="1" thickBot="1">
      <c r="A236" s="59"/>
      <c r="B236" s="43" t="s">
        <v>90</v>
      </c>
      <c r="C236" s="83" t="s">
        <v>264</v>
      </c>
      <c r="D236" s="93" t="s">
        <v>262</v>
      </c>
      <c r="E236" s="137" t="s">
        <v>522</v>
      </c>
      <c r="F236" s="16" t="s">
        <v>383</v>
      </c>
      <c r="G236" s="105" t="s">
        <v>263</v>
      </c>
      <c r="H236" s="14" t="s">
        <v>75</v>
      </c>
      <c r="I236" s="14" t="s">
        <v>95</v>
      </c>
      <c r="J236" s="14" t="s">
        <v>89</v>
      </c>
      <c r="K236" s="14" t="s">
        <v>327</v>
      </c>
      <c r="L236" s="14" t="s">
        <v>500</v>
      </c>
      <c r="M236" s="142" t="s">
        <v>542</v>
      </c>
      <c r="N236" s="142" t="s">
        <v>542</v>
      </c>
      <c r="O236" s="14" t="s">
        <v>360</v>
      </c>
      <c r="P236" s="23" t="s">
        <v>354</v>
      </c>
      <c r="Q236" s="70" t="s">
        <v>354</v>
      </c>
      <c r="R236" s="169" t="s">
        <v>354</v>
      </c>
      <c r="S236" s="14" t="s">
        <v>18</v>
      </c>
      <c r="T236" s="14">
        <v>48</v>
      </c>
      <c r="U236" s="67" t="s">
        <v>426</v>
      </c>
      <c r="V236" s="24" t="s">
        <v>40</v>
      </c>
      <c r="W236" s="109" t="s">
        <v>503</v>
      </c>
      <c r="X236" s="109" t="s">
        <v>508</v>
      </c>
      <c r="Y236" s="14">
        <v>11.13</v>
      </c>
      <c r="Z236" s="14" t="s">
        <v>53</v>
      </c>
      <c r="AA236" s="67">
        <f>VLOOKUP(Z236,Tables!$M$5:$O$9,3,FALSE)</f>
        <v>1</v>
      </c>
      <c r="AB236" s="14">
        <f>Y236*AA236</f>
        <v>11.13</v>
      </c>
      <c r="AC236" s="142" t="s">
        <v>542</v>
      </c>
      <c r="AD236" s="14" t="str">
        <f>S236</f>
        <v>LC50</v>
      </c>
      <c r="AE236" s="67">
        <f>VLOOKUP(AD236,Tables!C$5:D$22,2,FALSE)</f>
        <v>5</v>
      </c>
      <c r="AF236" s="67">
        <f>AB236/AE236</f>
        <v>2.226</v>
      </c>
      <c r="AG236" s="24" t="str">
        <f>V236</f>
        <v>Acute</v>
      </c>
      <c r="AH236" s="14">
        <f>VLOOKUP(AG236,Tables!$C$25:$D$26,2,FALSE)</f>
        <v>2</v>
      </c>
      <c r="AI236" s="14">
        <f>AF236/AH236</f>
        <v>1.113</v>
      </c>
      <c r="AJ236" s="142" t="s">
        <v>542</v>
      </c>
      <c r="AK236" s="20"/>
      <c r="AL236" s="87" t="str">
        <f>G236</f>
        <v>Simocephalus elizabethae</v>
      </c>
      <c r="AM236" s="14" t="str">
        <f>S236</f>
        <v>LC50</v>
      </c>
      <c r="AN236" s="68" t="str">
        <f>V236</f>
        <v>Acute</v>
      </c>
      <c r="AP236" s="14">
        <f>VLOOKUP(SUM(AE236,AH236),Tables!J$5:K$11,2,FALSE)</f>
        <v>4</v>
      </c>
      <c r="AQ236" s="89" t="str">
        <f>IF(AP236=MIN($AP$236:$AP$237),"YES!!!","Reject")</f>
        <v>YES!!!</v>
      </c>
      <c r="AR236" s="109" t="s">
        <v>503</v>
      </c>
      <c r="AS236" s="155"/>
      <c r="AT236" s="91" t="str">
        <f>R236</f>
        <v xml:space="preserve">Mortality </v>
      </c>
      <c r="AU236" s="14" t="s">
        <v>481</v>
      </c>
      <c r="AV236" s="14" t="str">
        <f>CONCATENATE(T236," ",U236)</f>
        <v>48 Hour</v>
      </c>
      <c r="AW236" s="86" t="s">
        <v>482</v>
      </c>
      <c r="AY236" s="67">
        <f>AI236</f>
        <v>1.113</v>
      </c>
      <c r="AZ236" s="67">
        <f>GEOMEAN(AY236)</f>
        <v>1.113</v>
      </c>
      <c r="BA236" s="67">
        <f>MIN(AZ236)</f>
        <v>1.113</v>
      </c>
      <c r="BB236" s="67">
        <f>MIN(BA236)</f>
        <v>1.113</v>
      </c>
      <c r="BC236" s="142" t="s">
        <v>542</v>
      </c>
      <c r="BD236" s="142" t="s">
        <v>542</v>
      </c>
      <c r="BF236" s="18" t="str">
        <f>F236</f>
        <v>Martins rearing solution/thiamine hydrochloride</v>
      </c>
      <c r="BG236" s="67" t="str">
        <f>J236</f>
        <v>Macroinvertebrate</v>
      </c>
      <c r="BH236" s="67" t="str">
        <f>AL236</f>
        <v>Simocephalus elizabethae</v>
      </c>
      <c r="BI236" s="67" t="str">
        <f>H236</f>
        <v>Arthropoda</v>
      </c>
      <c r="BJ236" s="67" t="str">
        <f>I236</f>
        <v>Branchiopoda</v>
      </c>
      <c r="BK236" s="67" t="str">
        <f>L236</f>
        <v>Crustacean</v>
      </c>
      <c r="BL236" s="67">
        <f>AP236</f>
        <v>4</v>
      </c>
      <c r="BM236" s="67">
        <f>BB236</f>
        <v>1.113</v>
      </c>
      <c r="BN236" s="142" t="s">
        <v>542</v>
      </c>
      <c r="BO236" s="155"/>
      <c r="CG236" s="67"/>
      <c r="CH236" s="67"/>
      <c r="CI236" s="67"/>
      <c r="CJ236" s="67"/>
      <c r="CK236" s="67"/>
      <c r="CL236" s="67"/>
      <c r="CM236" s="67"/>
      <c r="CN236" s="67"/>
    </row>
    <row r="237" spans="1:92" ht="16.5" thickTop="1" thickBot="1">
      <c r="A237" s="59"/>
      <c r="B237" s="43" t="s">
        <v>555</v>
      </c>
      <c r="C237" s="83" t="s">
        <v>264</v>
      </c>
      <c r="D237" s="93" t="s">
        <v>265</v>
      </c>
      <c r="E237" s="137" t="s">
        <v>522</v>
      </c>
      <c r="F237" s="16" t="s">
        <v>383</v>
      </c>
      <c r="G237" s="105" t="s">
        <v>263</v>
      </c>
      <c r="H237" s="14" t="s">
        <v>75</v>
      </c>
      <c r="I237" s="14" t="s">
        <v>95</v>
      </c>
      <c r="J237" s="14" t="s">
        <v>89</v>
      </c>
      <c r="K237" s="14" t="s">
        <v>327</v>
      </c>
      <c r="L237" s="14" t="s">
        <v>500</v>
      </c>
      <c r="M237" s="142" t="s">
        <v>542</v>
      </c>
      <c r="N237" s="142" t="s">
        <v>542</v>
      </c>
      <c r="O237" s="125" t="s">
        <v>361</v>
      </c>
      <c r="P237" s="128" t="s">
        <v>354</v>
      </c>
      <c r="Q237" s="133" t="s">
        <v>354</v>
      </c>
      <c r="R237" s="171" t="s">
        <v>354</v>
      </c>
      <c r="S237" s="125" t="s">
        <v>18</v>
      </c>
      <c r="T237" s="125">
        <v>48</v>
      </c>
      <c r="U237" s="123" t="s">
        <v>426</v>
      </c>
      <c r="V237" s="124" t="s">
        <v>40</v>
      </c>
      <c r="W237" s="126" t="s">
        <v>503</v>
      </c>
      <c r="X237" s="126" t="s">
        <v>508</v>
      </c>
      <c r="Y237" s="125">
        <v>14.11</v>
      </c>
      <c r="Z237" s="125" t="s">
        <v>53</v>
      </c>
      <c r="AA237" s="123">
        <f>VLOOKUP(Z237,Tables!$M$5:$O$9,3,FALSE)</f>
        <v>1</v>
      </c>
      <c r="AB237" s="125">
        <f>Y237*AA237</f>
        <v>14.11</v>
      </c>
      <c r="AC237" s="126" t="s">
        <v>542</v>
      </c>
      <c r="AD237" s="125" t="str">
        <f>S237</f>
        <v>LC50</v>
      </c>
      <c r="AE237" s="123">
        <f>VLOOKUP(AD237,Tables!C$5:D$22,2,FALSE)</f>
        <v>5</v>
      </c>
      <c r="AF237" s="123">
        <f>AB237/AE237</f>
        <v>2.8220000000000001</v>
      </c>
      <c r="AG237" s="124" t="str">
        <f>V237</f>
        <v>Acute</v>
      </c>
      <c r="AH237" s="125">
        <f>VLOOKUP(AG237,Tables!$C$25:$D$26,2,FALSE)</f>
        <v>2</v>
      </c>
      <c r="AI237" s="125">
        <f>AF237/AH237</f>
        <v>1.411</v>
      </c>
      <c r="AJ237" s="126" t="s">
        <v>542</v>
      </c>
      <c r="AK237" s="134"/>
      <c r="AL237" s="131" t="str">
        <f>G237</f>
        <v>Simocephalus elizabethae</v>
      </c>
      <c r="AM237" s="125" t="str">
        <f>S237</f>
        <v>LC50</v>
      </c>
      <c r="AN237" s="132" t="str">
        <f>V237</f>
        <v>Acute</v>
      </c>
      <c r="AO237" s="122"/>
      <c r="AP237" s="125">
        <f>VLOOKUP(SUM(AE237,AH237),Tables!J$5:K$11,2,FALSE)</f>
        <v>4</v>
      </c>
      <c r="AQ237" s="89" t="str">
        <f>IF(AP237=MIN($AP$236:$AP$237),"YES!!!","Reject")</f>
        <v>YES!!!</v>
      </c>
      <c r="AR237" s="109" t="s">
        <v>503</v>
      </c>
      <c r="AS237" s="155"/>
      <c r="AT237" s="91"/>
      <c r="AU237" s="14"/>
      <c r="AV237" s="14"/>
      <c r="AW237" s="86"/>
      <c r="BC237" s="142" t="s">
        <v>542</v>
      </c>
      <c r="BD237" s="142" t="s">
        <v>542</v>
      </c>
      <c r="BN237" s="142" t="s">
        <v>542</v>
      </c>
      <c r="BO237" s="156"/>
      <c r="BP237" s="21"/>
      <c r="CG237" s="67"/>
      <c r="CH237" s="103"/>
      <c r="CI237" s="103"/>
      <c r="CJ237" s="103"/>
      <c r="CK237" s="103"/>
      <c r="CL237" s="103"/>
      <c r="CM237" s="103"/>
      <c r="CN237" s="103"/>
    </row>
    <row r="238" spans="1:92" ht="16.5" thickTop="1" thickBot="1">
      <c r="A238" s="64"/>
      <c r="B238" s="65"/>
      <c r="C238" s="66"/>
      <c r="D238" s="79"/>
      <c r="E238" s="138"/>
      <c r="F238" s="64"/>
      <c r="G238" s="106"/>
      <c r="H238" s="66"/>
      <c r="I238" s="66"/>
      <c r="J238" s="66"/>
      <c r="K238" s="66"/>
      <c r="L238" s="66"/>
      <c r="M238" s="66"/>
      <c r="N238" s="66"/>
      <c r="O238" s="66"/>
      <c r="P238" s="64"/>
      <c r="Q238" s="66"/>
      <c r="R238" s="170"/>
      <c r="S238" s="66"/>
      <c r="T238" s="66"/>
      <c r="U238" s="69"/>
      <c r="V238" s="71"/>
      <c r="W238" s="69"/>
      <c r="X238" s="69"/>
      <c r="Y238" s="66"/>
      <c r="Z238" s="66"/>
      <c r="AA238" s="69"/>
      <c r="AB238" s="66"/>
      <c r="AC238" s="66"/>
      <c r="AD238" s="66"/>
      <c r="AE238" s="69"/>
      <c r="AF238" s="69"/>
      <c r="AG238" s="66"/>
      <c r="AH238" s="66"/>
      <c r="AI238" s="66"/>
      <c r="AJ238" s="66"/>
      <c r="AK238" s="64"/>
      <c r="AL238" s="64"/>
      <c r="AM238" s="64"/>
      <c r="AN238" s="20"/>
      <c r="AO238" s="20"/>
      <c r="AP238" s="20"/>
      <c r="AQ238" s="20"/>
      <c r="AR238" s="94"/>
      <c r="AS238" s="103"/>
      <c r="AT238" s="165"/>
      <c r="AU238" s="20"/>
      <c r="AV238" s="20"/>
      <c r="AW238" s="20"/>
      <c r="AX238" s="20"/>
      <c r="AY238" s="69"/>
      <c r="AZ238" s="69"/>
      <c r="BA238" s="69"/>
      <c r="BB238" s="69"/>
      <c r="BC238" s="66"/>
      <c r="BD238" s="66"/>
      <c r="BF238" s="20"/>
      <c r="BG238" s="69"/>
      <c r="BH238" s="69"/>
      <c r="BI238" s="69"/>
      <c r="BJ238" s="69"/>
      <c r="BK238" s="69"/>
      <c r="BL238" s="69"/>
      <c r="BM238" s="94"/>
      <c r="BN238" s="154"/>
      <c r="BO238" s="155"/>
      <c r="CF238" s="21"/>
      <c r="CG238" s="103"/>
      <c r="CH238" s="67"/>
      <c r="CI238" s="67"/>
      <c r="CJ238" s="67"/>
      <c r="CK238" s="67"/>
      <c r="CL238" s="67"/>
      <c r="CM238" s="67"/>
      <c r="CN238" s="67"/>
    </row>
    <row r="239" spans="1:92" ht="16.5" thickTop="1" thickBot="1">
      <c r="A239" s="59"/>
      <c r="B239" s="43"/>
      <c r="C239" s="83" t="s">
        <v>244</v>
      </c>
      <c r="D239" s="93" t="s">
        <v>242</v>
      </c>
      <c r="E239" s="137" t="s">
        <v>522</v>
      </c>
      <c r="F239" s="16" t="s">
        <v>479</v>
      </c>
      <c r="G239" s="105" t="s">
        <v>334</v>
      </c>
      <c r="H239" s="14" t="s">
        <v>75</v>
      </c>
      <c r="I239" s="14" t="s">
        <v>140</v>
      </c>
      <c r="J239" s="14" t="s">
        <v>89</v>
      </c>
      <c r="K239" s="14" t="s">
        <v>327</v>
      </c>
      <c r="L239" s="14" t="s">
        <v>501</v>
      </c>
      <c r="M239" s="142" t="s">
        <v>542</v>
      </c>
      <c r="N239" s="142" t="s">
        <v>542</v>
      </c>
      <c r="O239" s="14" t="s">
        <v>243</v>
      </c>
      <c r="P239" s="23" t="s">
        <v>354</v>
      </c>
      <c r="Q239" s="70" t="s">
        <v>354</v>
      </c>
      <c r="R239" s="169" t="s">
        <v>354</v>
      </c>
      <c r="S239" s="14" t="s">
        <v>18</v>
      </c>
      <c r="T239" s="14">
        <v>48</v>
      </c>
      <c r="U239" s="67" t="s">
        <v>426</v>
      </c>
      <c r="V239" s="24" t="s">
        <v>40</v>
      </c>
      <c r="W239" s="109" t="s">
        <v>503</v>
      </c>
      <c r="X239" s="109" t="s">
        <v>508</v>
      </c>
      <c r="Y239" s="14">
        <v>0.19</v>
      </c>
      <c r="Z239" s="14" t="s">
        <v>53</v>
      </c>
      <c r="AA239" s="67">
        <f>VLOOKUP(Z239,Tables!$M$5:$O$9,3,FALSE)</f>
        <v>1</v>
      </c>
      <c r="AB239" s="14">
        <f t="shared" ref="AB239:AB244" si="136">Y239*AA239</f>
        <v>0.19</v>
      </c>
      <c r="AC239" s="142" t="s">
        <v>542</v>
      </c>
      <c r="AD239" s="14" t="str">
        <f t="shared" ref="AD239:AD244" si="137">S239</f>
        <v>LC50</v>
      </c>
      <c r="AE239" s="67">
        <f>VLOOKUP(AD239,Tables!C$5:D$22,2,FALSE)</f>
        <v>5</v>
      </c>
      <c r="AF239" s="67">
        <f t="shared" ref="AF239:AF244" si="138">AB239/AE239</f>
        <v>3.7999999999999999E-2</v>
      </c>
      <c r="AG239" s="24" t="str">
        <f t="shared" ref="AG239:AG244" si="139">V239</f>
        <v>Acute</v>
      </c>
      <c r="AH239" s="14">
        <f>VLOOKUP(AG239,Tables!$C$25:$D$26,2,FALSE)</f>
        <v>2</v>
      </c>
      <c r="AI239" s="14">
        <f t="shared" ref="AI239:AI244" si="140">AF239/AH239</f>
        <v>1.9E-2</v>
      </c>
      <c r="AJ239" s="142" t="s">
        <v>542</v>
      </c>
      <c r="AK239" s="20"/>
      <c r="AL239" s="87" t="str">
        <f t="shared" ref="AL239:AL244" si="141">G239</f>
        <v>Simulium vittatum IS-7</v>
      </c>
      <c r="AM239" s="14" t="str">
        <f t="shared" ref="AM239:AM244" si="142">S239</f>
        <v>LC50</v>
      </c>
      <c r="AN239" s="68" t="str">
        <f t="shared" ref="AN239:AN244" si="143">V239</f>
        <v>Acute</v>
      </c>
      <c r="AP239" s="14">
        <f>VLOOKUP(SUM(AE239,AH239),Tables!J$5:K$11,2,FALSE)</f>
        <v>4</v>
      </c>
      <c r="AQ239" s="89" t="str">
        <f t="shared" ref="AQ239:AQ244" si="144">IF(AP239=MIN($AP$239:$AP$244),"YES!!!","Reject")</f>
        <v>YES!!!</v>
      </c>
      <c r="AR239" s="109" t="s">
        <v>503</v>
      </c>
      <c r="AS239" s="155"/>
      <c r="AT239" s="91" t="str">
        <f>R239</f>
        <v xml:space="preserve">Mortality </v>
      </c>
      <c r="AU239" s="14" t="s">
        <v>481</v>
      </c>
      <c r="AV239" s="14" t="str">
        <f>CONCATENATE(T239," ",U239)</f>
        <v>48 Hour</v>
      </c>
      <c r="AW239" s="86" t="s">
        <v>482</v>
      </c>
      <c r="AY239" s="67">
        <f>AI239</f>
        <v>1.9E-2</v>
      </c>
      <c r="AZ239" s="67">
        <f>GEOMEAN(AY239:AY244)</f>
        <v>2.8721336096210977E-2</v>
      </c>
      <c r="BA239" s="67">
        <f>MIN(AZ239)</f>
        <v>2.8721336096210977E-2</v>
      </c>
      <c r="BB239" s="67">
        <f>MIN(BA239)</f>
        <v>2.8721336096210977E-2</v>
      </c>
      <c r="BC239" s="142" t="s">
        <v>542</v>
      </c>
      <c r="BD239" s="142" t="s">
        <v>542</v>
      </c>
      <c r="BF239" s="18" t="str">
        <f>F239</f>
        <v>Moderately hard reconstituted water</v>
      </c>
      <c r="BG239" s="67" t="str">
        <f>J239</f>
        <v>Macroinvertebrate</v>
      </c>
      <c r="BH239" s="67" t="str">
        <f>AL239</f>
        <v>Simulium vittatum IS-7</v>
      </c>
      <c r="BI239" s="67" t="str">
        <f>H239</f>
        <v>Arthropoda</v>
      </c>
      <c r="BJ239" s="67" t="str">
        <f>I239</f>
        <v>Insecta</v>
      </c>
      <c r="BK239" s="67" t="str">
        <f>L239</f>
        <v>Insect</v>
      </c>
      <c r="BL239" s="67">
        <f>AP239</f>
        <v>4</v>
      </c>
      <c r="BM239" s="67">
        <f>BB239</f>
        <v>2.8721336096210977E-2</v>
      </c>
      <c r="BN239" s="142" t="s">
        <v>542</v>
      </c>
      <c r="BO239" s="155"/>
      <c r="CG239" s="67"/>
      <c r="CH239" s="103"/>
      <c r="CI239" s="103"/>
      <c r="CJ239" s="103"/>
      <c r="CK239" s="103"/>
      <c r="CL239" s="103"/>
      <c r="CM239" s="103"/>
      <c r="CN239" s="103"/>
    </row>
    <row r="240" spans="1:92" ht="16.5" thickTop="1" thickBot="1">
      <c r="A240" s="59"/>
      <c r="B240" s="43"/>
      <c r="C240" s="83" t="s">
        <v>244</v>
      </c>
      <c r="D240" s="93" t="s">
        <v>242</v>
      </c>
      <c r="E240" s="137" t="s">
        <v>522</v>
      </c>
      <c r="F240" s="16" t="s">
        <v>479</v>
      </c>
      <c r="G240" s="105" t="s">
        <v>334</v>
      </c>
      <c r="H240" s="14" t="s">
        <v>75</v>
      </c>
      <c r="I240" s="14" t="s">
        <v>140</v>
      </c>
      <c r="J240" s="14" t="s">
        <v>89</v>
      </c>
      <c r="K240" s="14" t="s">
        <v>327</v>
      </c>
      <c r="L240" s="14" t="s">
        <v>501</v>
      </c>
      <c r="M240" s="142" t="s">
        <v>542</v>
      </c>
      <c r="N240" s="142" t="s">
        <v>542</v>
      </c>
      <c r="O240" s="14" t="s">
        <v>243</v>
      </c>
      <c r="P240" s="23" t="s">
        <v>354</v>
      </c>
      <c r="Q240" s="70" t="s">
        <v>354</v>
      </c>
      <c r="R240" s="169" t="s">
        <v>354</v>
      </c>
      <c r="S240" s="14" t="s">
        <v>18</v>
      </c>
      <c r="T240" s="14">
        <v>48</v>
      </c>
      <c r="U240" s="67" t="s">
        <v>426</v>
      </c>
      <c r="V240" s="24" t="s">
        <v>40</v>
      </c>
      <c r="W240" s="109" t="s">
        <v>503</v>
      </c>
      <c r="X240" s="109" t="s">
        <v>508</v>
      </c>
      <c r="Y240" s="14">
        <v>0.19</v>
      </c>
      <c r="Z240" s="14" t="s">
        <v>53</v>
      </c>
      <c r="AA240" s="67">
        <f>VLOOKUP(Z240,Tables!$M$5:$O$9,3,FALSE)</f>
        <v>1</v>
      </c>
      <c r="AB240" s="14">
        <f>Y240*AA240</f>
        <v>0.19</v>
      </c>
      <c r="AC240" s="142" t="s">
        <v>542</v>
      </c>
      <c r="AD240" s="14" t="str">
        <f t="shared" si="137"/>
        <v>LC50</v>
      </c>
      <c r="AE240" s="67">
        <f>VLOOKUP(AD240,Tables!C$5:D$22,2,FALSE)</f>
        <v>5</v>
      </c>
      <c r="AF240" s="67">
        <f>AB240/AE240</f>
        <v>3.7999999999999999E-2</v>
      </c>
      <c r="AG240" s="24" t="str">
        <f t="shared" si="139"/>
        <v>Acute</v>
      </c>
      <c r="AH240" s="14">
        <f>VLOOKUP(AG240,Tables!$C$25:$D$26,2,FALSE)</f>
        <v>2</v>
      </c>
      <c r="AI240" s="14">
        <f>AF240/AH240</f>
        <v>1.9E-2</v>
      </c>
      <c r="AJ240" s="142" t="s">
        <v>542</v>
      </c>
      <c r="AK240" s="20"/>
      <c r="AL240" s="87" t="str">
        <f t="shared" si="141"/>
        <v>Simulium vittatum IS-7</v>
      </c>
      <c r="AM240" s="14" t="str">
        <f t="shared" si="142"/>
        <v>LC50</v>
      </c>
      <c r="AN240" s="68" t="str">
        <f t="shared" si="143"/>
        <v>Acute</v>
      </c>
      <c r="AP240" s="14">
        <f>VLOOKUP(SUM(AE240,AH240),Tables!J$5:K$11,2,FALSE)</f>
        <v>4</v>
      </c>
      <c r="AQ240" s="89" t="str">
        <f t="shared" si="144"/>
        <v>YES!!!</v>
      </c>
      <c r="AR240" s="109"/>
      <c r="AS240" s="155"/>
      <c r="AT240" s="91" t="str">
        <f>R240</f>
        <v xml:space="preserve">Mortality </v>
      </c>
      <c r="AU240" s="14" t="s">
        <v>481</v>
      </c>
      <c r="AV240" s="14" t="str">
        <f>CONCATENATE(T240," ",U240)</f>
        <v>48 Hour</v>
      </c>
      <c r="AW240" s="86" t="s">
        <v>482</v>
      </c>
      <c r="AY240" s="67">
        <f>AI240</f>
        <v>1.9E-2</v>
      </c>
      <c r="BC240" s="142" t="s">
        <v>542</v>
      </c>
      <c r="BD240" s="142" t="s">
        <v>542</v>
      </c>
      <c r="BN240" s="142" t="s">
        <v>542</v>
      </c>
      <c r="BO240" s="155"/>
      <c r="CG240" s="67"/>
      <c r="CH240" s="67"/>
      <c r="CI240" s="67"/>
      <c r="CJ240" s="67"/>
      <c r="CK240" s="67"/>
      <c r="CL240" s="67"/>
      <c r="CM240" s="67"/>
      <c r="CN240" s="67"/>
    </row>
    <row r="241" spans="1:92" ht="16.5" thickTop="1" thickBot="1">
      <c r="A241" s="59"/>
      <c r="B241" s="43"/>
      <c r="C241" s="83" t="s">
        <v>244</v>
      </c>
      <c r="D241" s="93" t="s">
        <v>242</v>
      </c>
      <c r="E241" s="137" t="s">
        <v>522</v>
      </c>
      <c r="F241" s="16" t="s">
        <v>479</v>
      </c>
      <c r="G241" s="105" t="s">
        <v>334</v>
      </c>
      <c r="H241" s="14" t="s">
        <v>75</v>
      </c>
      <c r="I241" s="14" t="s">
        <v>140</v>
      </c>
      <c r="J241" s="14" t="s">
        <v>89</v>
      </c>
      <c r="K241" s="14" t="s">
        <v>327</v>
      </c>
      <c r="L241" s="14" t="s">
        <v>501</v>
      </c>
      <c r="M241" s="142" t="s">
        <v>542</v>
      </c>
      <c r="N241" s="142" t="s">
        <v>542</v>
      </c>
      <c r="O241" s="14" t="s">
        <v>243</v>
      </c>
      <c r="P241" s="23" t="s">
        <v>354</v>
      </c>
      <c r="Q241" s="70" t="s">
        <v>354</v>
      </c>
      <c r="R241" s="169" t="s">
        <v>354</v>
      </c>
      <c r="S241" s="14" t="s">
        <v>18</v>
      </c>
      <c r="T241" s="14">
        <v>48</v>
      </c>
      <c r="U241" s="67" t="s">
        <v>426</v>
      </c>
      <c r="V241" s="24" t="s">
        <v>40</v>
      </c>
      <c r="W241" s="109" t="s">
        <v>503</v>
      </c>
      <c r="X241" s="109" t="s">
        <v>508</v>
      </c>
      <c r="Y241" s="72">
        <v>0.28999999999999998</v>
      </c>
      <c r="Z241" s="14" t="s">
        <v>53</v>
      </c>
      <c r="AA241" s="67">
        <f>VLOOKUP(Z241,Tables!$M$5:$O$9,3,FALSE)</f>
        <v>1</v>
      </c>
      <c r="AB241" s="14">
        <f t="shared" si="136"/>
        <v>0.28999999999999998</v>
      </c>
      <c r="AC241" s="142" t="s">
        <v>542</v>
      </c>
      <c r="AD241" s="14" t="str">
        <f t="shared" si="137"/>
        <v>LC50</v>
      </c>
      <c r="AE241" s="67">
        <f>VLOOKUP(AD241,Tables!C$5:D$22,2,FALSE)</f>
        <v>5</v>
      </c>
      <c r="AF241" s="67">
        <f t="shared" si="138"/>
        <v>5.7999999999999996E-2</v>
      </c>
      <c r="AG241" s="24" t="str">
        <f t="shared" si="139"/>
        <v>Acute</v>
      </c>
      <c r="AH241" s="14">
        <f>VLOOKUP(AG241,Tables!$C$25:$D$26,2,FALSE)</f>
        <v>2</v>
      </c>
      <c r="AI241" s="14">
        <f t="shared" si="140"/>
        <v>2.8999999999999998E-2</v>
      </c>
      <c r="AJ241" s="142" t="s">
        <v>542</v>
      </c>
      <c r="AK241" s="20"/>
      <c r="AL241" s="87" t="str">
        <f t="shared" si="141"/>
        <v>Simulium vittatum IS-7</v>
      </c>
      <c r="AM241" s="14" t="str">
        <f t="shared" si="142"/>
        <v>LC50</v>
      </c>
      <c r="AN241" s="68" t="str">
        <f t="shared" si="143"/>
        <v>Acute</v>
      </c>
      <c r="AP241" s="14">
        <f>VLOOKUP(SUM(AE241,AH241),Tables!J$5:K$11,2,FALSE)</f>
        <v>4</v>
      </c>
      <c r="AQ241" s="89" t="str">
        <f t="shared" si="144"/>
        <v>YES!!!</v>
      </c>
      <c r="AR241" s="109" t="s">
        <v>503</v>
      </c>
      <c r="AS241" s="155"/>
      <c r="AT241" s="91" t="str">
        <f>R241</f>
        <v xml:space="preserve">Mortality </v>
      </c>
      <c r="AU241" s="14" t="s">
        <v>481</v>
      </c>
      <c r="AV241" s="14" t="str">
        <f>CONCATENATE(T241," ",U241)</f>
        <v>48 Hour</v>
      </c>
      <c r="AW241" s="86" t="s">
        <v>482</v>
      </c>
      <c r="AY241" s="67">
        <f>AI241</f>
        <v>2.8999999999999998E-2</v>
      </c>
      <c r="BC241" s="142" t="s">
        <v>542</v>
      </c>
      <c r="BD241" s="142" t="s">
        <v>542</v>
      </c>
      <c r="BN241" s="142" t="s">
        <v>542</v>
      </c>
      <c r="BO241" s="155"/>
      <c r="CG241" s="67"/>
      <c r="CH241" s="67"/>
      <c r="CI241" s="67"/>
      <c r="CJ241" s="67"/>
      <c r="CK241" s="67"/>
      <c r="CL241" s="67"/>
      <c r="CM241" s="67"/>
      <c r="CN241" s="67"/>
    </row>
    <row r="242" spans="1:92" ht="16.5" thickTop="1" thickBot="1">
      <c r="A242" s="59"/>
      <c r="B242" s="59" t="s">
        <v>441</v>
      </c>
      <c r="C242" s="83" t="s">
        <v>336</v>
      </c>
      <c r="D242" s="93" t="s">
        <v>333</v>
      </c>
      <c r="E242" s="137" t="s">
        <v>522</v>
      </c>
      <c r="F242" s="16" t="s">
        <v>166</v>
      </c>
      <c r="G242" s="105" t="s">
        <v>334</v>
      </c>
      <c r="H242" s="14" t="s">
        <v>75</v>
      </c>
      <c r="I242" s="14" t="s">
        <v>140</v>
      </c>
      <c r="J242" s="14" t="s">
        <v>89</v>
      </c>
      <c r="K242" s="14" t="s">
        <v>327</v>
      </c>
      <c r="L242" s="14" t="s">
        <v>501</v>
      </c>
      <c r="M242" s="142" t="s">
        <v>542</v>
      </c>
      <c r="N242" s="142" t="s">
        <v>542</v>
      </c>
      <c r="O242" s="14" t="s">
        <v>335</v>
      </c>
      <c r="P242" s="23" t="s">
        <v>354</v>
      </c>
      <c r="Q242" s="70" t="s">
        <v>354</v>
      </c>
      <c r="R242" s="169" t="s">
        <v>354</v>
      </c>
      <c r="S242" s="14" t="s">
        <v>18</v>
      </c>
      <c r="T242" s="14">
        <v>48</v>
      </c>
      <c r="U242" s="67" t="s">
        <v>426</v>
      </c>
      <c r="V242" s="24" t="s">
        <v>40</v>
      </c>
      <c r="W242" s="109" t="s">
        <v>503</v>
      </c>
      <c r="X242" s="109" t="s">
        <v>508</v>
      </c>
      <c r="Y242" s="14">
        <v>0.65</v>
      </c>
      <c r="Z242" s="14" t="s">
        <v>53</v>
      </c>
      <c r="AA242" s="67">
        <f>VLOOKUP(Z242,Tables!$M$5:$O$9,3,FALSE)</f>
        <v>1</v>
      </c>
      <c r="AB242" s="14">
        <f t="shared" si="136"/>
        <v>0.65</v>
      </c>
      <c r="AC242" s="142" t="s">
        <v>542</v>
      </c>
      <c r="AD242" s="14" t="str">
        <f t="shared" si="137"/>
        <v>LC50</v>
      </c>
      <c r="AE242" s="67">
        <f>VLOOKUP(AD242,Tables!C$5:D$22,2,FALSE)</f>
        <v>5</v>
      </c>
      <c r="AF242" s="67">
        <f t="shared" si="138"/>
        <v>0.13</v>
      </c>
      <c r="AG242" s="24" t="str">
        <f t="shared" si="139"/>
        <v>Acute</v>
      </c>
      <c r="AH242" s="14">
        <f>VLOOKUP(AG242,Tables!$C$25:$D$26,2,FALSE)</f>
        <v>2</v>
      </c>
      <c r="AI242" s="14">
        <f t="shared" si="140"/>
        <v>6.5000000000000002E-2</v>
      </c>
      <c r="AJ242" s="142" t="s">
        <v>542</v>
      </c>
      <c r="AK242" s="20"/>
      <c r="AL242" s="87" t="str">
        <f t="shared" si="141"/>
        <v>Simulium vittatum IS-7</v>
      </c>
      <c r="AM242" s="14" t="str">
        <f t="shared" si="142"/>
        <v>LC50</v>
      </c>
      <c r="AN242" s="68" t="str">
        <f t="shared" si="143"/>
        <v>Acute</v>
      </c>
      <c r="AP242" s="14">
        <f>VLOOKUP(SUM(AE242,AH242),Tables!J$5:K$11,2,FALSE)</f>
        <v>4</v>
      </c>
      <c r="AQ242" s="89" t="str">
        <f t="shared" si="144"/>
        <v>YES!!!</v>
      </c>
      <c r="AR242" s="109" t="s">
        <v>503</v>
      </c>
      <c r="AS242" s="155"/>
      <c r="AT242" s="91" t="str">
        <f>R242</f>
        <v xml:space="preserve">Mortality </v>
      </c>
      <c r="AU242" s="14" t="s">
        <v>481</v>
      </c>
      <c r="AV242" s="14" t="str">
        <f>CONCATENATE(T242," ",U242)</f>
        <v>48 Hour</v>
      </c>
      <c r="AW242" s="86" t="s">
        <v>482</v>
      </c>
      <c r="AY242" s="67">
        <f>AI242</f>
        <v>6.5000000000000002E-2</v>
      </c>
      <c r="BC242" s="142" t="s">
        <v>542</v>
      </c>
      <c r="BD242" s="142" t="s">
        <v>542</v>
      </c>
      <c r="BN242" s="142" t="s">
        <v>542</v>
      </c>
      <c r="BO242" s="155"/>
      <c r="CG242" s="67"/>
      <c r="CH242" s="67"/>
      <c r="CI242" s="67"/>
      <c r="CJ242" s="67"/>
      <c r="CK242" s="67"/>
      <c r="CL242" s="67"/>
      <c r="CM242" s="67"/>
      <c r="CN242" s="67"/>
    </row>
    <row r="243" spans="1:92" ht="16.5" thickTop="1" thickBot="1">
      <c r="A243" s="59" t="s">
        <v>559</v>
      </c>
      <c r="B243" s="59" t="s">
        <v>442</v>
      </c>
      <c r="C243" s="83" t="s">
        <v>336</v>
      </c>
      <c r="D243" s="93" t="s">
        <v>333</v>
      </c>
      <c r="E243" s="137" t="s">
        <v>522</v>
      </c>
      <c r="F243" s="16" t="s">
        <v>166</v>
      </c>
      <c r="G243" s="105" t="s">
        <v>334</v>
      </c>
      <c r="H243" s="14" t="s">
        <v>75</v>
      </c>
      <c r="I243" s="14" t="s">
        <v>140</v>
      </c>
      <c r="J243" s="14" t="s">
        <v>89</v>
      </c>
      <c r="K243" s="14" t="s">
        <v>327</v>
      </c>
      <c r="L243" s="14" t="s">
        <v>501</v>
      </c>
      <c r="M243" s="142" t="s">
        <v>542</v>
      </c>
      <c r="N243" s="142" t="s">
        <v>542</v>
      </c>
      <c r="O243" s="125" t="s">
        <v>335</v>
      </c>
      <c r="P243" s="128" t="s">
        <v>354</v>
      </c>
      <c r="Q243" s="133" t="s">
        <v>354</v>
      </c>
      <c r="R243" s="171" t="s">
        <v>354</v>
      </c>
      <c r="S243" s="125" t="s">
        <v>18</v>
      </c>
      <c r="T243" s="125">
        <v>48</v>
      </c>
      <c r="U243" s="123" t="s">
        <v>426</v>
      </c>
      <c r="V243" s="124" t="s">
        <v>40</v>
      </c>
      <c r="W243" s="126" t="s">
        <v>503</v>
      </c>
      <c r="X243" s="126" t="s">
        <v>508</v>
      </c>
      <c r="Y243" s="125">
        <v>0.72</v>
      </c>
      <c r="Z243" s="125" t="s">
        <v>53</v>
      </c>
      <c r="AA243" s="123">
        <f>VLOOKUP(Z243,Tables!$M$5:$O$9,3,FALSE)</f>
        <v>1</v>
      </c>
      <c r="AB243" s="125">
        <f t="shared" si="136"/>
        <v>0.72</v>
      </c>
      <c r="AC243" s="126" t="s">
        <v>542</v>
      </c>
      <c r="AD243" s="125" t="str">
        <f t="shared" si="137"/>
        <v>LC50</v>
      </c>
      <c r="AE243" s="123">
        <f>VLOOKUP(AD243,Tables!C$5:D$22,2,FALSE)</f>
        <v>5</v>
      </c>
      <c r="AF243" s="123">
        <f t="shared" si="138"/>
        <v>0.14399999999999999</v>
      </c>
      <c r="AG243" s="124" t="str">
        <f t="shared" si="139"/>
        <v>Acute</v>
      </c>
      <c r="AH243" s="125">
        <f>VLOOKUP(AG243,Tables!$C$25:$D$26,2,FALSE)</f>
        <v>2</v>
      </c>
      <c r="AI243" s="125">
        <f t="shared" si="140"/>
        <v>7.1999999999999995E-2</v>
      </c>
      <c r="AJ243" s="126" t="s">
        <v>542</v>
      </c>
      <c r="AK243" s="134"/>
      <c r="AL243" s="131" t="str">
        <f t="shared" si="141"/>
        <v>Simulium vittatum IS-7</v>
      </c>
      <c r="AM243" s="125" t="str">
        <f t="shared" si="142"/>
        <v>LC50</v>
      </c>
      <c r="AN243" s="132" t="str">
        <f t="shared" si="143"/>
        <v>Acute</v>
      </c>
      <c r="AO243" s="122"/>
      <c r="AP243" s="125">
        <f>VLOOKUP(SUM(AE243,AH243),Tables!J$5:K$11,2,FALSE)</f>
        <v>4</v>
      </c>
      <c r="AQ243" s="147" t="str">
        <f t="shared" si="144"/>
        <v>YES!!!</v>
      </c>
      <c r="AR243" s="109" t="s">
        <v>503</v>
      </c>
      <c r="AS243" s="155"/>
      <c r="AT243" s="91"/>
      <c r="AU243" s="14"/>
      <c r="AV243" s="14"/>
      <c r="AW243" s="86"/>
      <c r="BC243" s="142" t="s">
        <v>542</v>
      </c>
      <c r="BD243" s="142" t="s">
        <v>542</v>
      </c>
      <c r="BN243" s="142" t="s">
        <v>542</v>
      </c>
      <c r="BO243" s="155"/>
      <c r="CG243" s="67"/>
      <c r="CH243" s="67"/>
      <c r="CI243" s="67"/>
      <c r="CJ243" s="67"/>
      <c r="CK243" s="67"/>
      <c r="CL243" s="67"/>
      <c r="CM243" s="67"/>
      <c r="CN243" s="67"/>
    </row>
    <row r="244" spans="1:92" ht="16.5" thickTop="1" thickBot="1">
      <c r="A244" s="59" t="s">
        <v>559</v>
      </c>
      <c r="B244" s="59" t="s">
        <v>443</v>
      </c>
      <c r="C244" s="83" t="s">
        <v>336</v>
      </c>
      <c r="D244" s="93" t="s">
        <v>333</v>
      </c>
      <c r="E244" s="137" t="s">
        <v>522</v>
      </c>
      <c r="F244" s="16" t="s">
        <v>166</v>
      </c>
      <c r="G244" s="105" t="s">
        <v>334</v>
      </c>
      <c r="H244" s="14" t="s">
        <v>75</v>
      </c>
      <c r="I244" s="14" t="s">
        <v>140</v>
      </c>
      <c r="J244" s="14" t="s">
        <v>89</v>
      </c>
      <c r="K244" s="14" t="s">
        <v>327</v>
      </c>
      <c r="L244" s="14" t="s">
        <v>501</v>
      </c>
      <c r="M244" s="142" t="s">
        <v>542</v>
      </c>
      <c r="N244" s="142" t="s">
        <v>542</v>
      </c>
      <c r="O244" s="125" t="s">
        <v>335</v>
      </c>
      <c r="P244" s="128" t="s">
        <v>354</v>
      </c>
      <c r="Q244" s="133" t="s">
        <v>354</v>
      </c>
      <c r="R244" s="171" t="s">
        <v>354</v>
      </c>
      <c r="S244" s="125" t="s">
        <v>18</v>
      </c>
      <c r="T244" s="125">
        <v>48</v>
      </c>
      <c r="U244" s="123" t="s">
        <v>426</v>
      </c>
      <c r="V244" s="124" t="s">
        <v>40</v>
      </c>
      <c r="W244" s="126" t="s">
        <v>503</v>
      </c>
      <c r="X244" s="126" t="s">
        <v>508</v>
      </c>
      <c r="Y244" s="125">
        <v>0.74</v>
      </c>
      <c r="Z244" s="125" t="s">
        <v>53</v>
      </c>
      <c r="AA244" s="123">
        <f>VLOOKUP(Z244,Tables!$M$5:$O$9,3,FALSE)</f>
        <v>1</v>
      </c>
      <c r="AB244" s="125">
        <f t="shared" si="136"/>
        <v>0.74</v>
      </c>
      <c r="AC244" s="126" t="s">
        <v>542</v>
      </c>
      <c r="AD244" s="125" t="str">
        <f t="shared" si="137"/>
        <v>LC50</v>
      </c>
      <c r="AE244" s="123">
        <f>VLOOKUP(AD244,Tables!C$5:D$22,2,FALSE)</f>
        <v>5</v>
      </c>
      <c r="AF244" s="123">
        <f t="shared" si="138"/>
        <v>0.14799999999999999</v>
      </c>
      <c r="AG244" s="124" t="str">
        <f t="shared" si="139"/>
        <v>Acute</v>
      </c>
      <c r="AH244" s="125">
        <f>VLOOKUP(AG244,Tables!$C$25:$D$26,2,FALSE)</f>
        <v>2</v>
      </c>
      <c r="AI244" s="125">
        <f t="shared" si="140"/>
        <v>7.3999999999999996E-2</v>
      </c>
      <c r="AJ244" s="126" t="s">
        <v>542</v>
      </c>
      <c r="AK244" s="134"/>
      <c r="AL244" s="131" t="str">
        <f t="shared" si="141"/>
        <v>Simulium vittatum IS-7</v>
      </c>
      <c r="AM244" s="125" t="str">
        <f t="shared" si="142"/>
        <v>LC50</v>
      </c>
      <c r="AN244" s="132" t="str">
        <f t="shared" si="143"/>
        <v>Acute</v>
      </c>
      <c r="AO244" s="122"/>
      <c r="AP244" s="125">
        <f>VLOOKUP(SUM(AE244,AH244),Tables!J$5:K$11,2,FALSE)</f>
        <v>4</v>
      </c>
      <c r="AQ244" s="147" t="str">
        <f t="shared" si="144"/>
        <v>YES!!!</v>
      </c>
      <c r="AR244" s="109" t="s">
        <v>503</v>
      </c>
      <c r="AS244" s="155"/>
      <c r="AT244" s="91"/>
      <c r="AU244" s="14"/>
      <c r="AV244" s="14"/>
      <c r="AW244" s="86"/>
      <c r="BC244" s="142" t="s">
        <v>542</v>
      </c>
      <c r="BD244" s="142" t="s">
        <v>542</v>
      </c>
      <c r="BN244" s="142" t="s">
        <v>542</v>
      </c>
      <c r="BO244" s="156"/>
      <c r="CF244" s="21"/>
      <c r="CG244" s="103"/>
      <c r="CH244" s="67"/>
      <c r="CI244" s="67"/>
      <c r="CJ244" s="67"/>
      <c r="CK244" s="67"/>
      <c r="CL244" s="67"/>
      <c r="CM244" s="67"/>
      <c r="CN244" s="67"/>
    </row>
    <row r="245" spans="1:92" ht="16.5" thickTop="1" thickBot="1">
      <c r="A245" s="64"/>
      <c r="B245" s="65"/>
      <c r="C245" s="66"/>
      <c r="D245" s="79"/>
      <c r="E245" s="138"/>
      <c r="F245" s="64"/>
      <c r="G245" s="106"/>
      <c r="H245" s="66"/>
      <c r="I245" s="66"/>
      <c r="J245" s="66"/>
      <c r="K245" s="66"/>
      <c r="L245" s="66"/>
      <c r="M245" s="66"/>
      <c r="N245" s="66"/>
      <c r="O245" s="66"/>
      <c r="P245" s="64"/>
      <c r="Q245" s="66"/>
      <c r="R245" s="170"/>
      <c r="S245" s="66"/>
      <c r="T245" s="66"/>
      <c r="U245" s="69"/>
      <c r="V245" s="71"/>
      <c r="W245" s="69"/>
      <c r="X245" s="69"/>
      <c r="Y245" s="66"/>
      <c r="Z245" s="66"/>
      <c r="AA245" s="69"/>
      <c r="AB245" s="66"/>
      <c r="AC245" s="66"/>
      <c r="AD245" s="66"/>
      <c r="AE245" s="69"/>
      <c r="AF245" s="69"/>
      <c r="AG245" s="66"/>
      <c r="AH245" s="66"/>
      <c r="AI245" s="66"/>
      <c r="AJ245" s="66"/>
      <c r="AK245" s="64"/>
      <c r="AL245" s="64"/>
      <c r="AM245" s="64"/>
      <c r="AN245" s="20"/>
      <c r="AO245" s="20"/>
      <c r="AP245" s="20"/>
      <c r="AQ245" s="20"/>
      <c r="AR245" s="94"/>
      <c r="AS245" s="103"/>
      <c r="AT245" s="165"/>
      <c r="AU245" s="20"/>
      <c r="AV245" s="20"/>
      <c r="AW245" s="20"/>
      <c r="AX245" s="20"/>
      <c r="AY245" s="69"/>
      <c r="AZ245" s="69"/>
      <c r="BA245" s="69"/>
      <c r="BB245" s="69"/>
      <c r="BC245" s="66"/>
      <c r="BD245" s="66"/>
      <c r="BF245" s="20"/>
      <c r="BG245" s="69"/>
      <c r="BH245" s="69"/>
      <c r="BI245" s="69"/>
      <c r="BJ245" s="69"/>
      <c r="BK245" s="69"/>
      <c r="BL245" s="69"/>
      <c r="BM245" s="94"/>
      <c r="BN245" s="154"/>
      <c r="BO245" s="155"/>
      <c r="CF245" s="21"/>
      <c r="CG245" s="103"/>
      <c r="CH245" s="103"/>
      <c r="CI245" s="103"/>
      <c r="CJ245" s="103"/>
      <c r="CK245" s="103"/>
      <c r="CL245" s="103"/>
      <c r="CM245" s="103"/>
      <c r="CN245" s="103"/>
    </row>
    <row r="246" spans="1:92" ht="16.5" thickTop="1" thickBot="1">
      <c r="C246" s="83">
        <v>10091</v>
      </c>
      <c r="D246" s="82" t="s">
        <v>309</v>
      </c>
      <c r="E246" s="137" t="s">
        <v>523</v>
      </c>
      <c r="F246" s="16"/>
      <c r="G246" s="105" t="s">
        <v>104</v>
      </c>
      <c r="H246" s="14" t="s">
        <v>568</v>
      </c>
      <c r="I246" s="14" t="s">
        <v>569</v>
      </c>
      <c r="J246" s="14" t="s">
        <v>15</v>
      </c>
      <c r="K246" s="14" t="s">
        <v>16</v>
      </c>
      <c r="L246" s="14" t="s">
        <v>504</v>
      </c>
      <c r="M246" s="142" t="s">
        <v>542</v>
      </c>
      <c r="N246" s="142" t="s">
        <v>542</v>
      </c>
      <c r="O246" s="14" t="s">
        <v>109</v>
      </c>
      <c r="P246" s="23" t="s">
        <v>351</v>
      </c>
      <c r="Q246" s="70" t="s">
        <v>372</v>
      </c>
      <c r="R246" s="169" t="s">
        <v>430</v>
      </c>
      <c r="S246" s="14" t="s">
        <v>92</v>
      </c>
      <c r="T246" s="14">
        <v>5</v>
      </c>
      <c r="U246" s="67" t="s">
        <v>427</v>
      </c>
      <c r="V246" s="67" t="s">
        <v>14</v>
      </c>
      <c r="W246" s="109" t="s">
        <v>503</v>
      </c>
      <c r="X246" s="109" t="s">
        <v>508</v>
      </c>
      <c r="Y246" s="14">
        <v>0.14000000000000001</v>
      </c>
      <c r="Z246" s="14" t="s">
        <v>76</v>
      </c>
      <c r="AA246" s="67">
        <f>VLOOKUP(Z246,Tables!$M$5:$O$9,3,FALSE)</f>
        <v>1000</v>
      </c>
      <c r="AB246" s="14">
        <f>Y246*AA246</f>
        <v>140</v>
      </c>
      <c r="AC246" s="142" t="s">
        <v>542</v>
      </c>
      <c r="AD246" s="14" t="str">
        <f>S246</f>
        <v>NOEL</v>
      </c>
      <c r="AE246" s="67">
        <f>VLOOKUP(AD246,Tables!C$5:D$22,2,FALSE)</f>
        <v>1</v>
      </c>
      <c r="AF246" s="67">
        <f>AB246/AE246</f>
        <v>140</v>
      </c>
      <c r="AG246" s="24" t="str">
        <f>V246</f>
        <v>Chronic</v>
      </c>
      <c r="AH246" s="14">
        <f>VLOOKUP(AG246,Tables!$C$25:$D$26,2,FALSE)</f>
        <v>1</v>
      </c>
      <c r="AI246" s="14">
        <f>AF246/AH246</f>
        <v>140</v>
      </c>
      <c r="AJ246" s="142" t="s">
        <v>542</v>
      </c>
      <c r="AK246" s="20"/>
      <c r="AL246" s="87" t="str">
        <f>G246</f>
        <v>Skeletonema costatum</v>
      </c>
      <c r="AM246" s="14" t="str">
        <f>S246</f>
        <v>NOEL</v>
      </c>
      <c r="AN246" s="68" t="str">
        <f>V246</f>
        <v>Chronic</v>
      </c>
      <c r="AP246" s="14">
        <f>VLOOKUP(SUM(AE246,AH246),Tables!J$5:K$11,2,FALSE)</f>
        <v>1</v>
      </c>
      <c r="AQ246" s="89" t="str">
        <f>IF(AP246=MIN($AP$246),"YES!!!","Reject")</f>
        <v>YES!!!</v>
      </c>
      <c r="AR246" s="109" t="s">
        <v>503</v>
      </c>
      <c r="AS246" s="155"/>
      <c r="AT246" s="91" t="str">
        <f>R246</f>
        <v>Biomass yield, Growth rate, AUC</v>
      </c>
      <c r="AU246" s="14" t="s">
        <v>481</v>
      </c>
      <c r="AV246" s="14" t="str">
        <f>CONCATENATE(T246," ",U246)</f>
        <v>5 Days</v>
      </c>
      <c r="AW246" s="86" t="s">
        <v>482</v>
      </c>
      <c r="AY246" s="67">
        <f>AI246</f>
        <v>140</v>
      </c>
      <c r="AZ246" s="67">
        <f>GEOMEAN(AY246:AY247)</f>
        <v>140</v>
      </c>
      <c r="BA246" s="67">
        <f>MIN(AZ246)</f>
        <v>140</v>
      </c>
      <c r="BB246" s="67">
        <f>MIN(BA246)</f>
        <v>140</v>
      </c>
      <c r="BC246" s="142" t="s">
        <v>542</v>
      </c>
      <c r="BD246" s="142" t="s">
        <v>542</v>
      </c>
      <c r="BF246" s="18">
        <f>F246</f>
        <v>0</v>
      </c>
      <c r="BG246" s="67" t="str">
        <f>J246</f>
        <v>Microalgae</v>
      </c>
      <c r="BH246" s="67" t="str">
        <f>AL246</f>
        <v>Skeletonema costatum</v>
      </c>
      <c r="BI246" s="67" t="str">
        <f>H246</f>
        <v>Bacillariophyta</v>
      </c>
      <c r="BJ246" s="67" t="str">
        <f>I246</f>
        <v>Mediophyceae</v>
      </c>
      <c r="BK246" s="67" t="str">
        <f>L246</f>
        <v>NCoI</v>
      </c>
      <c r="BL246" s="67">
        <f>AP246</f>
        <v>1</v>
      </c>
      <c r="BM246" s="67">
        <f>BB246</f>
        <v>140</v>
      </c>
      <c r="BN246" s="142" t="s">
        <v>542</v>
      </c>
      <c r="BO246" s="156"/>
      <c r="CH246" s="103"/>
      <c r="CI246" s="103"/>
      <c r="CJ246" s="103"/>
      <c r="CK246" s="103"/>
      <c r="CL246" s="103"/>
      <c r="CM246" s="103"/>
      <c r="CN246" s="103"/>
    </row>
    <row r="247" spans="1:92" ht="16.5" thickTop="1" thickBot="1">
      <c r="A247" s="64"/>
      <c r="B247" s="65"/>
      <c r="C247" s="66"/>
      <c r="D247" s="79"/>
      <c r="E247" s="138"/>
      <c r="F247" s="64"/>
      <c r="G247" s="106"/>
      <c r="H247" s="66"/>
      <c r="I247" s="66"/>
      <c r="J247" s="66"/>
      <c r="K247" s="66"/>
      <c r="L247" s="66"/>
      <c r="M247" s="66"/>
      <c r="N247" s="66"/>
      <c r="O247" s="66"/>
      <c r="P247" s="64"/>
      <c r="Q247" s="66"/>
      <c r="R247" s="170"/>
      <c r="S247" s="66"/>
      <c r="T247" s="66"/>
      <c r="U247" s="69"/>
      <c r="V247" s="71"/>
      <c r="W247" s="69"/>
      <c r="X247" s="69"/>
      <c r="Y247" s="66"/>
      <c r="Z247" s="66"/>
      <c r="AA247" s="69"/>
      <c r="AB247" s="66"/>
      <c r="AC247" s="66"/>
      <c r="AD247" s="66"/>
      <c r="AE247" s="69"/>
      <c r="AF247" s="69"/>
      <c r="AG247" s="66"/>
      <c r="AH247" s="66"/>
      <c r="AI247" s="66"/>
      <c r="AJ247" s="66"/>
      <c r="AK247" s="64"/>
      <c r="AL247" s="64"/>
      <c r="AM247" s="64"/>
      <c r="AN247" s="20"/>
      <c r="AO247" s="20"/>
      <c r="AP247" s="20"/>
      <c r="AQ247" s="20"/>
      <c r="AR247" s="94"/>
      <c r="AS247" s="103"/>
      <c r="AT247" s="165"/>
      <c r="AU247" s="20"/>
      <c r="AV247" s="20"/>
      <c r="AW247" s="20"/>
      <c r="AX247" s="20"/>
      <c r="AY247" s="69"/>
      <c r="AZ247" s="69"/>
      <c r="BA247" s="69"/>
      <c r="BB247" s="69"/>
      <c r="BC247" s="66"/>
      <c r="BD247" s="66"/>
      <c r="BF247" s="20"/>
      <c r="BG247" s="69"/>
      <c r="BH247" s="69"/>
      <c r="BI247" s="69"/>
      <c r="BJ247" s="69"/>
      <c r="BK247" s="69"/>
      <c r="BL247" s="69"/>
      <c r="BM247" s="94"/>
      <c r="BN247" s="154"/>
      <c r="BO247" s="155"/>
    </row>
    <row r="248" spans="1:92" ht="16.5" thickTop="1" thickBot="1">
      <c r="A248" s="59"/>
      <c r="B248" s="59" t="s">
        <v>441</v>
      </c>
      <c r="C248" s="83" t="s">
        <v>336</v>
      </c>
      <c r="D248" s="81" t="s">
        <v>339</v>
      </c>
      <c r="E248" s="137" t="s">
        <v>522</v>
      </c>
      <c r="F248" s="16" t="s">
        <v>476</v>
      </c>
      <c r="G248" s="105" t="s">
        <v>340</v>
      </c>
      <c r="H248" s="14" t="s">
        <v>97</v>
      </c>
      <c r="I248" s="14" t="s">
        <v>342</v>
      </c>
      <c r="J248" s="14" t="s">
        <v>341</v>
      </c>
      <c r="K248" s="14" t="s">
        <v>327</v>
      </c>
      <c r="L248" s="14" t="s">
        <v>504</v>
      </c>
      <c r="M248" s="142" t="s">
        <v>542</v>
      </c>
      <c r="N248" s="142" t="s">
        <v>542</v>
      </c>
      <c r="O248" s="14" t="s">
        <v>363</v>
      </c>
      <c r="P248" s="23" t="s">
        <v>354</v>
      </c>
      <c r="Q248" s="70" t="s">
        <v>354</v>
      </c>
      <c r="R248" s="169" t="s">
        <v>354</v>
      </c>
      <c r="S248" s="14" t="s">
        <v>18</v>
      </c>
      <c r="T248" s="14">
        <v>96</v>
      </c>
      <c r="U248" s="67" t="s">
        <v>426</v>
      </c>
      <c r="V248" s="24" t="s">
        <v>40</v>
      </c>
      <c r="W248" s="109" t="s">
        <v>503</v>
      </c>
      <c r="X248" s="109" t="s">
        <v>508</v>
      </c>
      <c r="Y248" s="14">
        <v>850</v>
      </c>
      <c r="Z248" s="14" t="s">
        <v>53</v>
      </c>
      <c r="AA248" s="67">
        <f>VLOOKUP(Z248,Tables!$M$5:$O$9,3,FALSE)</f>
        <v>1</v>
      </c>
      <c r="AB248" s="14">
        <f>Y248*AA248</f>
        <v>850</v>
      </c>
      <c r="AC248" s="142" t="s">
        <v>542</v>
      </c>
      <c r="AD248" s="14" t="str">
        <f>S248</f>
        <v>LC50</v>
      </c>
      <c r="AE248" s="67">
        <f>VLOOKUP(AD248,Tables!C$5:D$22,2,FALSE)</f>
        <v>5</v>
      </c>
      <c r="AF248" s="67">
        <f>AB248/AE248</f>
        <v>170</v>
      </c>
      <c r="AG248" s="24" t="str">
        <f>V248</f>
        <v>Acute</v>
      </c>
      <c r="AH248" s="14">
        <f>VLOOKUP(AG248,Tables!$C$25:$D$26,2,FALSE)</f>
        <v>2</v>
      </c>
      <c r="AI248" s="14">
        <f>AF248/AH248</f>
        <v>85</v>
      </c>
      <c r="AJ248" s="142" t="s">
        <v>542</v>
      </c>
      <c r="AK248" s="20"/>
      <c r="AL248" s="87" t="str">
        <f>G248</f>
        <v>Xenopus laevis</v>
      </c>
      <c r="AM248" s="14" t="str">
        <f>S248</f>
        <v>LC50</v>
      </c>
      <c r="AN248" s="68" t="str">
        <f>V248</f>
        <v>Acute</v>
      </c>
      <c r="AP248" s="14">
        <f>VLOOKUP(SUM(AE248,AH248),Tables!J$5:K$11,2,FALSE)</f>
        <v>4</v>
      </c>
      <c r="AQ248" s="89" t="str">
        <f>IF(AP248=MIN($AP$248:$AP$250),"YES!!!","Reject")</f>
        <v>YES!!!</v>
      </c>
      <c r="AR248" s="109" t="s">
        <v>503</v>
      </c>
      <c r="AS248" s="155"/>
      <c r="AT248" s="91" t="str">
        <f>R248</f>
        <v xml:space="preserve">Mortality </v>
      </c>
      <c r="AU248" s="14" t="s">
        <v>481</v>
      </c>
      <c r="AV248" s="14" t="str">
        <f>CONCATENATE(T248," ",U248)</f>
        <v>96 Hour</v>
      </c>
      <c r="AW248" s="86" t="s">
        <v>482</v>
      </c>
      <c r="AY248" s="67">
        <f>AI248</f>
        <v>85</v>
      </c>
      <c r="AZ248" s="67">
        <f>GEOMEAN(AY248:AY250)</f>
        <v>95.893327693406249</v>
      </c>
      <c r="BA248" s="67">
        <f>MIN(AZ248)</f>
        <v>95.893327693406249</v>
      </c>
      <c r="BB248" s="67">
        <f>MIN(BA248)</f>
        <v>95.893327693406249</v>
      </c>
      <c r="BC248" s="142" t="s">
        <v>542</v>
      </c>
      <c r="BD248" s="142" t="s">
        <v>542</v>
      </c>
      <c r="BF248" s="18" t="str">
        <f>F248</f>
        <v>Dechlorinated water</v>
      </c>
      <c r="BG248" s="67" t="str">
        <f>J248</f>
        <v>Amphibian</v>
      </c>
      <c r="BH248" s="67" t="str">
        <f>AL248</f>
        <v>Xenopus laevis</v>
      </c>
      <c r="BI248" s="67" t="str">
        <f>H248</f>
        <v>Chordata</v>
      </c>
      <c r="BJ248" s="67" t="str">
        <f>I248</f>
        <v>Amphibia</v>
      </c>
      <c r="BK248" s="67" t="str">
        <f>L248</f>
        <v>NCoI</v>
      </c>
      <c r="BL248" s="67">
        <f>AP248</f>
        <v>4</v>
      </c>
      <c r="BM248" s="67">
        <f>BB248</f>
        <v>95.893327693406249</v>
      </c>
      <c r="BN248" s="142" t="s">
        <v>542</v>
      </c>
      <c r="BO248" s="155"/>
    </row>
    <row r="249" spans="1:92" ht="16.5" thickTop="1" thickBot="1">
      <c r="A249" s="59"/>
      <c r="B249" s="59" t="s">
        <v>442</v>
      </c>
      <c r="C249" s="83" t="s">
        <v>336</v>
      </c>
      <c r="D249" s="81" t="s">
        <v>339</v>
      </c>
      <c r="E249" s="137" t="s">
        <v>522</v>
      </c>
      <c r="F249" s="16" t="s">
        <v>476</v>
      </c>
      <c r="G249" s="105" t="s">
        <v>340</v>
      </c>
      <c r="H249" s="14" t="s">
        <v>97</v>
      </c>
      <c r="I249" s="14" t="s">
        <v>342</v>
      </c>
      <c r="J249" s="14" t="s">
        <v>341</v>
      </c>
      <c r="K249" s="14" t="s">
        <v>327</v>
      </c>
      <c r="L249" s="14" t="s">
        <v>504</v>
      </c>
      <c r="M249" s="142" t="s">
        <v>542</v>
      </c>
      <c r="N249" s="142" t="s">
        <v>542</v>
      </c>
      <c r="O249" s="14" t="s">
        <v>363</v>
      </c>
      <c r="P249" s="23" t="s">
        <v>354</v>
      </c>
      <c r="Q249" s="70" t="s">
        <v>354</v>
      </c>
      <c r="R249" s="169" t="s">
        <v>354</v>
      </c>
      <c r="S249" s="14" t="s">
        <v>18</v>
      </c>
      <c r="T249" s="14">
        <v>96</v>
      </c>
      <c r="U249" s="67" t="s">
        <v>426</v>
      </c>
      <c r="V249" s="24" t="s">
        <v>40</v>
      </c>
      <c r="W249" s="109" t="s">
        <v>503</v>
      </c>
      <c r="X249" s="109" t="s">
        <v>508</v>
      </c>
      <c r="Y249" s="14">
        <v>910</v>
      </c>
      <c r="Z249" s="14" t="s">
        <v>53</v>
      </c>
      <c r="AA249" s="67">
        <f>VLOOKUP(Z249,Tables!$M$5:$O$9,3,FALSE)</f>
        <v>1</v>
      </c>
      <c r="AB249" s="14">
        <f>Y249*AA249</f>
        <v>910</v>
      </c>
      <c r="AC249" s="142" t="s">
        <v>542</v>
      </c>
      <c r="AD249" s="14" t="str">
        <f>S249</f>
        <v>LC50</v>
      </c>
      <c r="AE249" s="67">
        <f>VLOOKUP(AD249,Tables!C$5:D$22,2,FALSE)</f>
        <v>5</v>
      </c>
      <c r="AF249" s="67">
        <f>AB249/AE249</f>
        <v>182</v>
      </c>
      <c r="AG249" s="24" t="str">
        <f>V249</f>
        <v>Acute</v>
      </c>
      <c r="AH249" s="14">
        <f>VLOOKUP(AG249,Tables!$C$25:$D$26,2,FALSE)</f>
        <v>2</v>
      </c>
      <c r="AI249" s="14">
        <f>AF249/AH249</f>
        <v>91</v>
      </c>
      <c r="AJ249" s="142" t="s">
        <v>542</v>
      </c>
      <c r="AK249" s="20"/>
      <c r="AL249" s="87" t="str">
        <f>G249</f>
        <v>Xenopus laevis</v>
      </c>
      <c r="AM249" s="14" t="str">
        <f>S249</f>
        <v>LC50</v>
      </c>
      <c r="AN249" s="68" t="str">
        <f>V249</f>
        <v>Acute</v>
      </c>
      <c r="AP249" s="14">
        <f>VLOOKUP(SUM(AE249,AH249),Tables!J$5:K$11,2,FALSE)</f>
        <v>4</v>
      </c>
      <c r="AQ249" s="89" t="str">
        <f>IF(AP249=MIN($AP$248:$AP$250),"YES!!!","Reject")</f>
        <v>YES!!!</v>
      </c>
      <c r="AR249" s="109" t="s">
        <v>503</v>
      </c>
      <c r="AS249" s="155"/>
      <c r="AT249" s="91" t="str">
        <f>R249</f>
        <v xml:space="preserve">Mortality </v>
      </c>
      <c r="AU249" s="14" t="s">
        <v>481</v>
      </c>
      <c r="AV249" s="14" t="str">
        <f>CONCATENATE(T249," ",U249)</f>
        <v>96 Hour</v>
      </c>
      <c r="AW249" s="86" t="s">
        <v>482</v>
      </c>
      <c r="AY249" s="67">
        <f>AI249</f>
        <v>91</v>
      </c>
      <c r="BC249" s="142" t="s">
        <v>542</v>
      </c>
      <c r="BD249" s="142" t="s">
        <v>542</v>
      </c>
      <c r="BN249" s="142" t="s">
        <v>542</v>
      </c>
      <c r="BO249" s="155"/>
    </row>
    <row r="250" spans="1:92" ht="16.5" thickTop="1" thickBot="1">
      <c r="A250" s="59"/>
      <c r="B250" s="59" t="s">
        <v>443</v>
      </c>
      <c r="C250" s="83" t="s">
        <v>336</v>
      </c>
      <c r="D250" s="81" t="s">
        <v>339</v>
      </c>
      <c r="E250" s="137" t="s">
        <v>522</v>
      </c>
      <c r="F250" s="16" t="s">
        <v>476</v>
      </c>
      <c r="G250" s="105" t="s">
        <v>340</v>
      </c>
      <c r="H250" s="14" t="s">
        <v>97</v>
      </c>
      <c r="I250" s="14" t="s">
        <v>342</v>
      </c>
      <c r="J250" s="14" t="s">
        <v>341</v>
      </c>
      <c r="K250" s="14" t="s">
        <v>327</v>
      </c>
      <c r="L250" s="14" t="s">
        <v>504</v>
      </c>
      <c r="M250" s="142" t="s">
        <v>542</v>
      </c>
      <c r="N250" s="142" t="s">
        <v>542</v>
      </c>
      <c r="O250" s="14" t="s">
        <v>363</v>
      </c>
      <c r="P250" s="23" t="s">
        <v>354</v>
      </c>
      <c r="Q250" s="70" t="s">
        <v>354</v>
      </c>
      <c r="R250" s="169" t="s">
        <v>354</v>
      </c>
      <c r="S250" s="14" t="s">
        <v>18</v>
      </c>
      <c r="T250" s="14">
        <v>96</v>
      </c>
      <c r="U250" s="67" t="s">
        <v>426</v>
      </c>
      <c r="V250" s="24" t="s">
        <v>40</v>
      </c>
      <c r="W250" s="109" t="s">
        <v>503</v>
      </c>
      <c r="X250" s="109" t="s">
        <v>508</v>
      </c>
      <c r="Y250" s="14">
        <v>1140</v>
      </c>
      <c r="Z250" s="14" t="s">
        <v>53</v>
      </c>
      <c r="AA250" s="67">
        <f>VLOOKUP(Z250,Tables!$M$5:$O$9,3,FALSE)</f>
        <v>1</v>
      </c>
      <c r="AB250" s="14">
        <f>Y250*AA250</f>
        <v>1140</v>
      </c>
      <c r="AC250" s="142" t="s">
        <v>542</v>
      </c>
      <c r="AD250" s="14" t="str">
        <f>S250</f>
        <v>LC50</v>
      </c>
      <c r="AE250" s="67">
        <f>VLOOKUP(AD250,Tables!C$5:D$22,2,FALSE)</f>
        <v>5</v>
      </c>
      <c r="AF250" s="67">
        <f>AB250/AE250</f>
        <v>228</v>
      </c>
      <c r="AG250" s="24" t="str">
        <f>V250</f>
        <v>Acute</v>
      </c>
      <c r="AH250" s="14">
        <f>VLOOKUP(AG250,Tables!$C$25:$D$26,2,FALSE)</f>
        <v>2</v>
      </c>
      <c r="AI250" s="14">
        <f>AF250/AH250</f>
        <v>114</v>
      </c>
      <c r="AJ250" s="142" t="s">
        <v>542</v>
      </c>
      <c r="AK250" s="20"/>
      <c r="AL250" s="87" t="str">
        <f>G250</f>
        <v>Xenopus laevis</v>
      </c>
      <c r="AM250" s="14" t="str">
        <f>S250</f>
        <v>LC50</v>
      </c>
      <c r="AN250" s="68" t="str">
        <f>V250</f>
        <v>Acute</v>
      </c>
      <c r="AP250" s="14">
        <f>VLOOKUP(SUM(AE250,AH250),Tables!J$5:K$11,2,FALSE)</f>
        <v>4</v>
      </c>
      <c r="AQ250" s="89" t="str">
        <f>IF(AP250=MIN($AP$248:$AP$250),"YES!!!","Reject")</f>
        <v>YES!!!</v>
      </c>
      <c r="AR250" s="109" t="s">
        <v>503</v>
      </c>
      <c r="AS250" s="155"/>
      <c r="AT250" s="91" t="str">
        <f>R250</f>
        <v xml:space="preserve">Mortality </v>
      </c>
      <c r="AU250" s="14" t="s">
        <v>481</v>
      </c>
      <c r="AV250" s="14" t="str">
        <f>CONCATENATE(T250," ",U250)</f>
        <v>96 Hour</v>
      </c>
      <c r="AW250" s="86" t="s">
        <v>482</v>
      </c>
      <c r="AY250" s="67">
        <f>AI250</f>
        <v>114</v>
      </c>
      <c r="BC250" s="142" t="s">
        <v>542</v>
      </c>
      <c r="BD250" s="142" t="s">
        <v>542</v>
      </c>
      <c r="BN250" s="142" t="s">
        <v>542</v>
      </c>
      <c r="BO250" s="156"/>
    </row>
    <row r="251" spans="1:92" ht="16.5" thickTop="1" thickBot="1">
      <c r="A251" s="64"/>
      <c r="B251" s="65"/>
      <c r="C251" s="66"/>
      <c r="D251" s="79"/>
      <c r="E251" s="138"/>
      <c r="F251" s="64"/>
      <c r="G251" s="106"/>
      <c r="H251" s="66"/>
      <c r="I251" s="66"/>
      <c r="J251" s="66"/>
      <c r="K251" s="66"/>
      <c r="L251" s="66"/>
      <c r="M251" s="66"/>
      <c r="N251" s="66"/>
      <c r="O251" s="66"/>
      <c r="P251" s="64"/>
      <c r="Q251" s="66"/>
      <c r="R251" s="170"/>
      <c r="S251" s="66"/>
      <c r="T251" s="66"/>
      <c r="U251" s="69"/>
      <c r="V251" s="71"/>
      <c r="W251" s="69"/>
      <c r="X251" s="69"/>
      <c r="Y251" s="66"/>
      <c r="Z251" s="66"/>
      <c r="AA251" s="69"/>
      <c r="AB251" s="66"/>
      <c r="AC251" s="66"/>
      <c r="AD251" s="66"/>
      <c r="AE251" s="69"/>
      <c r="AF251" s="69"/>
      <c r="AG251" s="66"/>
      <c r="AH251" s="66"/>
      <c r="AI251" s="66"/>
      <c r="AJ251" s="66"/>
      <c r="AK251" s="64"/>
      <c r="AL251" s="64"/>
      <c r="AM251" s="64"/>
      <c r="AN251" s="20"/>
      <c r="AO251" s="20"/>
      <c r="AP251" s="20"/>
      <c r="AQ251" s="20"/>
      <c r="AR251" s="94"/>
      <c r="AS251" s="103"/>
      <c r="AT251" s="165"/>
      <c r="AU251" s="20"/>
      <c r="AV251" s="20"/>
      <c r="AW251" s="20"/>
      <c r="AX251" s="20"/>
      <c r="AY251" s="69"/>
      <c r="AZ251" s="69"/>
      <c r="BA251" s="69"/>
      <c r="BB251" s="69"/>
      <c r="BC251" s="66"/>
      <c r="BD251" s="66"/>
      <c r="BF251" s="20"/>
      <c r="BG251" s="69"/>
      <c r="BH251" s="69"/>
      <c r="BI251" s="69"/>
      <c r="BJ251" s="69"/>
      <c r="BK251" s="69"/>
      <c r="BL251" s="69"/>
      <c r="BM251" s="94"/>
      <c r="BN251" s="154"/>
    </row>
    <row r="252" spans="1:92" ht="15.75" thickTop="1">
      <c r="C252" s="14"/>
      <c r="D252" s="14"/>
      <c r="F252" s="16"/>
      <c r="G252" s="107"/>
      <c r="H252" s="14"/>
      <c r="I252" s="14"/>
      <c r="J252" s="14"/>
      <c r="K252" s="14"/>
      <c r="L252" s="14"/>
      <c r="M252" s="14"/>
      <c r="N252" s="14"/>
      <c r="O252" s="14"/>
      <c r="P252" s="16"/>
      <c r="Q252" s="14"/>
      <c r="R252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K252" s="18"/>
      <c r="AM252" s="21"/>
    </row>
    <row r="253" spans="1:92">
      <c r="C253" s="14"/>
      <c r="D253" s="14"/>
      <c r="F253" s="16"/>
      <c r="G253" s="107"/>
      <c r="H253" s="14"/>
      <c r="I253" s="14"/>
      <c r="J253" s="14"/>
      <c r="K253" s="14"/>
      <c r="L253" s="14"/>
      <c r="M253" s="14"/>
      <c r="N253" s="14"/>
      <c r="O253" s="14"/>
      <c r="P253" s="16"/>
      <c r="Q253" s="14"/>
      <c r="R253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K253" s="18"/>
      <c r="AM253" s="21"/>
    </row>
    <row r="254" spans="1:92">
      <c r="C254" s="14"/>
      <c r="D254" s="14"/>
      <c r="F254" s="16"/>
      <c r="G254" s="107"/>
      <c r="H254" s="14"/>
      <c r="I254" s="14"/>
      <c r="J254" s="14"/>
      <c r="K254" s="14"/>
      <c r="L254" s="14"/>
      <c r="M254" s="14"/>
      <c r="N254" s="14"/>
      <c r="O254" s="14"/>
      <c r="P254" s="16"/>
      <c r="Q254" s="14"/>
      <c r="R25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K254" s="18"/>
      <c r="AM254" s="21"/>
    </row>
    <row r="255" spans="1:92">
      <c r="C255" s="14"/>
      <c r="D255" s="14"/>
      <c r="F255" s="16"/>
      <c r="G255" s="107"/>
      <c r="H255" s="14"/>
      <c r="I255" s="14"/>
      <c r="J255" s="14"/>
      <c r="K255" s="14"/>
      <c r="L255" s="14"/>
      <c r="M255" s="14"/>
      <c r="N255" s="14"/>
      <c r="O255" s="14"/>
      <c r="P255" s="16"/>
      <c r="Q255" s="14"/>
      <c r="R255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K255" s="18"/>
      <c r="AM255" s="21"/>
    </row>
    <row r="256" spans="1:92">
      <c r="C256" s="14"/>
      <c r="D256" s="14"/>
      <c r="F256" s="16"/>
      <c r="G256" s="107"/>
      <c r="H256" s="14"/>
      <c r="I256" s="14"/>
      <c r="J256" s="14"/>
      <c r="K256" s="14"/>
      <c r="L256" s="14"/>
      <c r="M256" s="14"/>
      <c r="N256" s="14"/>
      <c r="O256" s="14"/>
      <c r="P256" s="16"/>
      <c r="Q256" s="14"/>
      <c r="R256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K256" s="18"/>
      <c r="AM256" s="21"/>
    </row>
    <row r="257" spans="3:39">
      <c r="C257" s="14"/>
      <c r="D257" s="14"/>
      <c r="F257" s="16"/>
      <c r="G257" s="107"/>
      <c r="H257" s="14"/>
      <c r="I257" s="14"/>
      <c r="J257" s="14"/>
      <c r="K257" s="14"/>
      <c r="L257" s="14"/>
      <c r="M257" s="14"/>
      <c r="N257" s="14"/>
      <c r="O257" s="14"/>
      <c r="P257" s="16"/>
      <c r="Q257" s="14"/>
      <c r="R257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K257" s="18"/>
      <c r="AM257" s="21"/>
    </row>
    <row r="258" spans="3:39">
      <c r="C258" s="14"/>
      <c r="D258" s="14"/>
      <c r="F258" s="16"/>
      <c r="G258" s="107"/>
      <c r="H258" s="14"/>
      <c r="I258" s="14"/>
      <c r="J258" s="14"/>
      <c r="K258" s="14"/>
      <c r="L258" s="14"/>
      <c r="M258" s="14"/>
      <c r="N258" s="14"/>
      <c r="O258" s="14"/>
      <c r="P258" s="16"/>
      <c r="Q258" s="14"/>
      <c r="R258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K258" s="18"/>
      <c r="AM258" s="21"/>
    </row>
    <row r="259" spans="3:39">
      <c r="C259" s="14"/>
      <c r="D259" s="14"/>
      <c r="F259" s="16"/>
      <c r="G259" s="107"/>
      <c r="H259" s="14"/>
      <c r="I259" s="14"/>
      <c r="J259" s="14"/>
      <c r="K259" s="14"/>
      <c r="L259" s="14"/>
      <c r="M259" s="14"/>
      <c r="N259" s="14"/>
      <c r="O259" s="14"/>
      <c r="P259" s="16"/>
      <c r="Q259" s="14"/>
      <c r="R259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K259" s="18"/>
      <c r="AM259" s="21"/>
    </row>
    <row r="260" spans="3:39">
      <c r="C260" s="14"/>
      <c r="D260" s="14"/>
      <c r="F260" s="16"/>
      <c r="G260" s="107"/>
      <c r="H260" s="14"/>
      <c r="I260" s="14"/>
      <c r="J260" s="14"/>
      <c r="K260" s="14"/>
      <c r="L260" s="14"/>
      <c r="M260" s="14"/>
      <c r="N260" s="14"/>
      <c r="O260" s="14"/>
      <c r="P260" s="16"/>
      <c r="Q260" s="14"/>
      <c r="R260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K260" s="18"/>
      <c r="AM260" s="21"/>
    </row>
    <row r="261" spans="3:39">
      <c r="C261" s="14"/>
      <c r="D261" s="14"/>
      <c r="F261" s="16"/>
      <c r="G261" s="107"/>
      <c r="H261" s="14"/>
      <c r="I261" s="14"/>
      <c r="J261" s="14"/>
      <c r="K261" s="14"/>
      <c r="L261" s="14"/>
      <c r="M261" s="14"/>
      <c r="N261" s="14"/>
      <c r="O261" s="14"/>
      <c r="P261" s="16"/>
      <c r="Q261" s="14"/>
      <c r="R261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K261" s="18"/>
      <c r="AM261" s="21"/>
    </row>
    <row r="262" spans="3:39">
      <c r="C262" s="14"/>
      <c r="D262" s="14"/>
      <c r="F262" s="16"/>
      <c r="G262" s="107"/>
      <c r="H262" s="14"/>
      <c r="I262" s="14"/>
      <c r="J262" s="14"/>
      <c r="K262" s="14"/>
      <c r="L262" s="14"/>
      <c r="M262" s="14"/>
      <c r="N262" s="14"/>
      <c r="O262" s="14"/>
      <c r="P262" s="16"/>
      <c r="Q262" s="14"/>
      <c r="R262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K262" s="18"/>
      <c r="AM262" s="21"/>
    </row>
    <row r="263" spans="3:39">
      <c r="C263" s="14"/>
      <c r="D263" s="14"/>
      <c r="F263" s="16"/>
      <c r="G263" s="107"/>
      <c r="H263" s="14"/>
      <c r="I263" s="14"/>
      <c r="J263" s="14"/>
      <c r="K263" s="14"/>
      <c r="L263" s="14"/>
      <c r="M263" s="14"/>
      <c r="N263" s="14"/>
      <c r="O263" s="14"/>
      <c r="P263" s="16"/>
      <c r="Q263" s="14"/>
      <c r="R263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K263" s="18"/>
      <c r="AM263" s="21"/>
    </row>
    <row r="264" spans="3:39">
      <c r="C264" s="14"/>
      <c r="D264" s="14"/>
      <c r="F264" s="16"/>
      <c r="G264" s="107"/>
      <c r="H264" s="14"/>
      <c r="I264" s="14"/>
      <c r="J264" s="14"/>
      <c r="K264" s="14"/>
      <c r="L264" s="14"/>
      <c r="M264" s="14"/>
      <c r="N264" s="14"/>
      <c r="O264" s="14"/>
      <c r="P264" s="16"/>
      <c r="Q264" s="14"/>
      <c r="R26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K264" s="18"/>
      <c r="AM264" s="21"/>
    </row>
    <row r="265" spans="3:39">
      <c r="C265" s="14"/>
      <c r="D265" s="14"/>
      <c r="F265" s="16"/>
      <c r="G265" s="107"/>
      <c r="H265" s="14"/>
      <c r="I265" s="14"/>
      <c r="J265" s="14"/>
      <c r="K265" s="14"/>
      <c r="L265" s="14"/>
      <c r="M265" s="14"/>
      <c r="N265" s="14"/>
      <c r="O265" s="14"/>
      <c r="P265" s="16"/>
      <c r="Q265" s="14"/>
      <c r="R265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K265" s="18"/>
      <c r="AM265" s="21"/>
    </row>
    <row r="266" spans="3:39">
      <c r="C266" s="14"/>
      <c r="D266" s="14"/>
      <c r="F266" s="16"/>
      <c r="G266" s="107"/>
      <c r="H266" s="14"/>
      <c r="I266" s="14"/>
      <c r="J266" s="14"/>
      <c r="K266" s="14"/>
      <c r="L266" s="14"/>
      <c r="M266" s="14"/>
      <c r="N266" s="14"/>
      <c r="O266" s="14"/>
      <c r="P266" s="16"/>
      <c r="Q266" s="14"/>
      <c r="R266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K266" s="18"/>
      <c r="AM266" s="21"/>
    </row>
    <row r="267" spans="3:39">
      <c r="C267" s="14"/>
      <c r="D267" s="14"/>
      <c r="F267" s="16"/>
      <c r="G267" s="107"/>
      <c r="H267" s="14"/>
      <c r="I267" s="14"/>
      <c r="J267" s="14"/>
      <c r="K267" s="14"/>
      <c r="L267" s="14"/>
      <c r="M267" s="14"/>
      <c r="N267" s="14"/>
      <c r="O267" s="14"/>
      <c r="P267" s="16"/>
      <c r="Q267" s="14"/>
      <c r="R267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K267" s="18"/>
      <c r="AM267" s="21"/>
    </row>
    <row r="268" spans="3:39">
      <c r="C268" s="14"/>
      <c r="D268" s="14"/>
      <c r="F268" s="16"/>
      <c r="G268" s="107"/>
      <c r="H268" s="14"/>
      <c r="I268" s="14"/>
      <c r="J268" s="14"/>
      <c r="K268" s="14"/>
      <c r="L268" s="14"/>
      <c r="M268" s="14"/>
      <c r="N268" s="14"/>
      <c r="O268" s="14"/>
      <c r="P268" s="16"/>
      <c r="Q268" s="14"/>
      <c r="R268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K268" s="18"/>
      <c r="AM268" s="21"/>
    </row>
    <row r="269" spans="3:39">
      <c r="C269" s="14"/>
      <c r="D269" s="14"/>
      <c r="F269" s="16"/>
      <c r="G269" s="107"/>
      <c r="H269" s="14"/>
      <c r="I269" s="14"/>
      <c r="J269" s="14"/>
      <c r="K269" s="14"/>
      <c r="L269" s="14"/>
      <c r="M269" s="14"/>
      <c r="N269" s="14"/>
      <c r="O269" s="14"/>
      <c r="P269" s="16"/>
      <c r="Q269" s="14"/>
      <c r="R269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K269" s="18"/>
      <c r="AM269" s="21"/>
    </row>
    <row r="270" spans="3:39">
      <c r="C270" s="14"/>
      <c r="D270" s="14"/>
      <c r="F270" s="16"/>
      <c r="G270" s="107"/>
      <c r="H270" s="14"/>
      <c r="I270" s="14"/>
      <c r="J270" s="14"/>
      <c r="K270" s="14"/>
      <c r="L270" s="14"/>
      <c r="M270" s="14"/>
      <c r="N270" s="14"/>
      <c r="O270" s="14"/>
      <c r="P270" s="16"/>
      <c r="Q270" s="14"/>
      <c r="R270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K270" s="18"/>
      <c r="AM270" s="21"/>
    </row>
    <row r="271" spans="3:39">
      <c r="C271" s="14"/>
      <c r="D271" s="14"/>
      <c r="F271" s="16"/>
      <c r="G271" s="107"/>
      <c r="H271" s="14"/>
      <c r="I271" s="14"/>
      <c r="J271" s="14"/>
      <c r="K271" s="14"/>
      <c r="L271" s="14"/>
      <c r="M271" s="14"/>
      <c r="N271" s="14"/>
      <c r="O271" s="14"/>
      <c r="P271" s="16"/>
      <c r="Q271" s="14"/>
      <c r="R271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K271" s="18"/>
      <c r="AM271" s="21"/>
    </row>
    <row r="272" spans="3:39">
      <c r="C272" s="14"/>
      <c r="D272" s="14"/>
      <c r="F272" s="16"/>
      <c r="G272" s="107"/>
      <c r="H272" s="14"/>
      <c r="I272" s="14"/>
      <c r="J272" s="14"/>
      <c r="K272" s="14"/>
      <c r="L272" s="14"/>
      <c r="M272" s="14"/>
      <c r="N272" s="14"/>
      <c r="O272" s="14"/>
      <c r="P272" s="16"/>
      <c r="Q272" s="14"/>
      <c r="R272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K272" s="18"/>
      <c r="AM272" s="21"/>
    </row>
    <row r="273" spans="3:39">
      <c r="C273" s="14"/>
      <c r="D273" s="14"/>
      <c r="F273" s="16"/>
      <c r="G273" s="107"/>
      <c r="H273" s="14"/>
      <c r="I273" s="14"/>
      <c r="J273" s="14"/>
      <c r="K273" s="14"/>
      <c r="L273" s="14"/>
      <c r="M273" s="14"/>
      <c r="N273" s="14"/>
      <c r="O273" s="14"/>
      <c r="P273" s="16"/>
      <c r="Q273" s="14"/>
      <c r="R273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K273" s="18"/>
      <c r="AM273" s="21"/>
    </row>
    <row r="274" spans="3:39">
      <c r="C274" s="14"/>
      <c r="D274" s="14"/>
      <c r="F274" s="16"/>
      <c r="G274" s="107"/>
      <c r="H274" s="14"/>
      <c r="I274" s="14"/>
      <c r="J274" s="14"/>
      <c r="K274" s="14"/>
      <c r="L274" s="14"/>
      <c r="M274" s="14"/>
      <c r="N274" s="14"/>
      <c r="O274" s="14"/>
      <c r="P274" s="16"/>
      <c r="Q274" s="14"/>
      <c r="R27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K274" s="18"/>
      <c r="AM274" s="21"/>
    </row>
    <row r="275" spans="3:39">
      <c r="C275" s="14"/>
      <c r="D275" s="14"/>
      <c r="F275" s="16"/>
      <c r="G275" s="107"/>
      <c r="H275" s="14"/>
      <c r="I275" s="14"/>
      <c r="J275" s="14"/>
      <c r="K275" s="14"/>
      <c r="L275" s="14"/>
      <c r="M275" s="14"/>
      <c r="N275" s="14"/>
      <c r="O275" s="14"/>
      <c r="P275" s="16"/>
      <c r="Q275" s="14"/>
      <c r="R275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K275" s="18"/>
      <c r="AM275" s="21"/>
    </row>
    <row r="276" spans="3:39">
      <c r="C276" s="14"/>
      <c r="D276" s="14"/>
      <c r="F276" s="16"/>
      <c r="G276" s="107"/>
      <c r="H276" s="14"/>
      <c r="I276" s="14"/>
      <c r="J276" s="14"/>
      <c r="K276" s="14"/>
      <c r="L276" s="14"/>
      <c r="M276" s="14"/>
      <c r="N276" s="14"/>
      <c r="O276" s="14"/>
      <c r="P276" s="16"/>
      <c r="Q276" s="14"/>
      <c r="R276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K276" s="18"/>
      <c r="AM276" s="21"/>
    </row>
    <row r="277" spans="3:39">
      <c r="C277" s="14"/>
      <c r="D277" s="14"/>
      <c r="F277" s="16"/>
      <c r="G277"/>
      <c r="H277" s="14"/>
      <c r="I277" s="14"/>
      <c r="J277" s="14"/>
      <c r="K277" s="14"/>
      <c r="L277" s="14"/>
      <c r="M277" s="14"/>
      <c r="N277" s="14"/>
      <c r="O277" s="14"/>
      <c r="P277" s="16"/>
      <c r="Q277" s="14"/>
      <c r="R277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K277" s="18"/>
      <c r="AM277" s="21"/>
    </row>
    <row r="278" spans="3:39">
      <c r="C278" s="14"/>
      <c r="D278" s="14"/>
      <c r="F278" s="16"/>
      <c r="G278"/>
      <c r="H278" s="14"/>
      <c r="I278" s="14"/>
      <c r="J278" s="14"/>
      <c r="K278" s="14"/>
      <c r="L278" s="14"/>
      <c r="M278" s="14"/>
      <c r="N278" s="14"/>
      <c r="O278" s="14"/>
      <c r="P278" s="16"/>
      <c r="Q278" s="14"/>
      <c r="R278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K278" s="18"/>
      <c r="AM278" s="21"/>
    </row>
    <row r="279" spans="3:39">
      <c r="C279" s="14"/>
      <c r="D279" s="14"/>
      <c r="F279" s="16"/>
      <c r="G279"/>
      <c r="H279" s="14"/>
      <c r="I279" s="14"/>
      <c r="J279" s="14"/>
      <c r="K279" s="14"/>
      <c r="L279" s="14"/>
      <c r="M279" s="14"/>
      <c r="N279" s="14"/>
      <c r="O279" s="14"/>
      <c r="P279" s="16"/>
      <c r="Q279" s="14"/>
      <c r="R279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K279" s="18"/>
      <c r="AM279" s="21"/>
    </row>
    <row r="280" spans="3:39">
      <c r="C280" s="14"/>
      <c r="D280" s="14"/>
      <c r="F280" s="16"/>
      <c r="G280"/>
      <c r="H280" s="14"/>
      <c r="I280" s="14"/>
      <c r="J280" s="14"/>
      <c r="K280" s="14"/>
      <c r="L280" s="14"/>
      <c r="M280" s="14"/>
      <c r="N280" s="14"/>
      <c r="O280" s="14"/>
      <c r="P280" s="16"/>
      <c r="Q280" s="14"/>
      <c r="R280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K280" s="18"/>
      <c r="AM280" s="21"/>
    </row>
    <row r="281" spans="3:39">
      <c r="C281" s="14"/>
      <c r="D281" s="14"/>
      <c r="F281" s="16"/>
      <c r="G281"/>
      <c r="H281" s="14"/>
      <c r="I281" s="14"/>
      <c r="J281" s="14"/>
      <c r="K281" s="14"/>
      <c r="L281" s="14"/>
      <c r="M281" s="14"/>
      <c r="N281" s="14"/>
      <c r="O281" s="14"/>
      <c r="P281" s="16"/>
      <c r="Q281" s="14"/>
      <c r="R281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K281" s="18"/>
      <c r="AM281" s="21"/>
    </row>
    <row r="282" spans="3:39">
      <c r="C282" s="14"/>
      <c r="D282" s="14"/>
      <c r="F282" s="16"/>
      <c r="G282"/>
      <c r="H282" s="14"/>
      <c r="I282" s="14"/>
      <c r="J282" s="14"/>
      <c r="K282" s="14"/>
      <c r="L282" s="14"/>
      <c r="M282" s="14"/>
      <c r="N282" s="14"/>
      <c r="O282" s="14"/>
      <c r="P282" s="16"/>
      <c r="Q282" s="14"/>
      <c r="R282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K282" s="18"/>
      <c r="AM282" s="21"/>
    </row>
    <row r="283" spans="3:39">
      <c r="C283" s="14"/>
      <c r="D283" s="14"/>
      <c r="F283" s="16"/>
      <c r="G283"/>
      <c r="H283" s="14"/>
      <c r="I283" s="14"/>
      <c r="J283" s="14"/>
      <c r="K283" s="14"/>
      <c r="L283" s="14"/>
      <c r="M283" s="14"/>
      <c r="N283" s="14"/>
      <c r="O283" s="14"/>
      <c r="P283" s="16"/>
      <c r="Q283" s="14"/>
      <c r="R283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K283" s="18"/>
      <c r="AM283" s="21"/>
    </row>
    <row r="284" spans="3:39">
      <c r="C284" s="14"/>
      <c r="D284" s="14"/>
      <c r="F284" s="16"/>
      <c r="G284"/>
      <c r="H284" s="14"/>
      <c r="I284" s="14"/>
      <c r="J284" s="14"/>
      <c r="K284" s="14"/>
      <c r="L284" s="14"/>
      <c r="M284" s="14"/>
      <c r="N284" s="14"/>
      <c r="O284" s="14"/>
      <c r="P284" s="16"/>
      <c r="Q284" s="14"/>
      <c r="R28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K284" s="18"/>
      <c r="AM284" s="21"/>
    </row>
    <row r="285" spans="3:39">
      <c r="C285" s="14"/>
      <c r="D285" s="14"/>
      <c r="F285" s="16"/>
      <c r="G285"/>
      <c r="H285" s="14"/>
      <c r="I285" s="14"/>
      <c r="J285" s="14"/>
      <c r="K285" s="14"/>
      <c r="L285" s="14"/>
      <c r="M285" s="14"/>
      <c r="N285" s="14"/>
      <c r="O285" s="14"/>
      <c r="P285" s="16"/>
      <c r="Q285" s="14"/>
      <c r="R285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K285" s="18"/>
      <c r="AM285" s="21"/>
    </row>
    <row r="286" spans="3:39">
      <c r="C286" s="14"/>
      <c r="D286" s="14"/>
      <c r="F286" s="16"/>
      <c r="G286"/>
      <c r="H286" s="14"/>
      <c r="I286" s="14"/>
      <c r="J286" s="14"/>
      <c r="K286" s="14"/>
      <c r="L286" s="14"/>
      <c r="M286" s="14"/>
      <c r="N286" s="14"/>
      <c r="O286" s="14"/>
      <c r="P286" s="16"/>
      <c r="Q286" s="14"/>
      <c r="R286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K286" s="18"/>
      <c r="AM286" s="21"/>
    </row>
    <row r="287" spans="3:39">
      <c r="C287" s="14"/>
      <c r="D287" s="14"/>
      <c r="F287" s="16"/>
      <c r="G287"/>
      <c r="H287" s="14"/>
      <c r="I287" s="14"/>
      <c r="J287" s="14"/>
      <c r="K287" s="14"/>
      <c r="L287" s="14"/>
      <c r="M287" s="14"/>
      <c r="N287" s="14"/>
      <c r="O287" s="14"/>
      <c r="P287" s="16"/>
      <c r="Q287" s="14"/>
      <c r="R287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K287" s="18"/>
      <c r="AM287" s="21"/>
    </row>
    <row r="288" spans="3:39">
      <c r="C288" s="14"/>
      <c r="D288" s="14"/>
      <c r="F288" s="16"/>
      <c r="G288"/>
      <c r="H288" s="14"/>
      <c r="I288" s="14"/>
      <c r="J288" s="14"/>
      <c r="K288" s="14"/>
      <c r="L288" s="14"/>
      <c r="M288" s="14"/>
      <c r="N288" s="14"/>
      <c r="O288" s="14"/>
      <c r="P288" s="16"/>
      <c r="Q288" s="14"/>
      <c r="R288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K288" s="18"/>
      <c r="AM288" s="21"/>
    </row>
    <row r="289" spans="3:39">
      <c r="C289" s="14"/>
      <c r="D289" s="14"/>
      <c r="F289" s="16"/>
      <c r="G289"/>
      <c r="H289" s="14"/>
      <c r="I289" s="14"/>
      <c r="J289" s="14"/>
      <c r="K289" s="14"/>
      <c r="L289" s="14"/>
      <c r="M289" s="14"/>
      <c r="N289" s="14"/>
      <c r="O289" s="14"/>
      <c r="P289" s="16"/>
      <c r="Q289" s="14"/>
      <c r="R289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K289" s="18"/>
      <c r="AM289" s="21"/>
    </row>
    <row r="290" spans="3:39">
      <c r="C290" s="14"/>
      <c r="D290" s="14"/>
      <c r="F290" s="16"/>
      <c r="G290"/>
      <c r="H290" s="14"/>
      <c r="I290" s="14"/>
      <c r="J290" s="14"/>
      <c r="K290" s="14"/>
      <c r="L290" s="14"/>
      <c r="M290" s="14"/>
      <c r="N290" s="14"/>
      <c r="O290" s="14"/>
      <c r="P290" s="16"/>
      <c r="Q290" s="14"/>
      <c r="R290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K290" s="18"/>
      <c r="AM290" s="21"/>
    </row>
    <row r="291" spans="3:39">
      <c r="C291" s="14"/>
      <c r="D291" s="14"/>
      <c r="F291" s="16"/>
      <c r="G291"/>
      <c r="H291" s="14"/>
      <c r="I291" s="14"/>
      <c r="J291" s="14"/>
      <c r="K291" s="14"/>
      <c r="L291" s="14"/>
      <c r="M291" s="14"/>
      <c r="N291" s="14"/>
      <c r="O291" s="14"/>
      <c r="P291" s="16"/>
      <c r="Q291" s="14"/>
      <c r="R291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K291" s="18"/>
      <c r="AM291" s="21"/>
    </row>
    <row r="292" spans="3:39">
      <c r="C292" s="14"/>
      <c r="D292" s="14"/>
      <c r="F292" s="16"/>
      <c r="G292"/>
      <c r="H292" s="14"/>
      <c r="I292" s="14"/>
      <c r="J292" s="14"/>
      <c r="K292" s="14"/>
      <c r="L292" s="14"/>
      <c r="M292" s="14"/>
      <c r="N292" s="14"/>
      <c r="O292" s="14"/>
      <c r="P292" s="16"/>
      <c r="Q292" s="14"/>
      <c r="R292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K292" s="18"/>
      <c r="AM292" s="21"/>
    </row>
    <row r="293" spans="3:39">
      <c r="C293" s="14"/>
      <c r="D293" s="14"/>
      <c r="F293" s="16"/>
      <c r="G293"/>
      <c r="H293" s="14"/>
      <c r="I293" s="14"/>
      <c r="J293" s="14"/>
      <c r="K293" s="14"/>
      <c r="L293" s="14"/>
      <c r="M293" s="14"/>
      <c r="N293" s="14"/>
      <c r="O293" s="14"/>
      <c r="P293" s="16"/>
      <c r="Q293" s="14"/>
      <c r="R293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K293" s="18"/>
      <c r="AM293" s="21"/>
    </row>
    <row r="294" spans="3:39">
      <c r="C294" s="14"/>
      <c r="D294" s="14"/>
      <c r="F294" s="16"/>
      <c r="G294" s="107"/>
      <c r="H294" s="14"/>
      <c r="I294" s="14"/>
      <c r="J294" s="14"/>
      <c r="K294" s="14"/>
      <c r="L294" s="14"/>
      <c r="M294" s="14"/>
      <c r="N294" s="14"/>
      <c r="O294" s="14"/>
      <c r="P294" s="16"/>
      <c r="Q294" s="14"/>
      <c r="R29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K294" s="18"/>
      <c r="AM294" s="21"/>
    </row>
    <row r="295" spans="3:39">
      <c r="C295" s="14"/>
      <c r="D295" s="14"/>
      <c r="F295" s="16"/>
      <c r="G295" s="107"/>
      <c r="H295" s="14"/>
      <c r="I295" s="14"/>
      <c r="J295" s="14"/>
      <c r="K295" s="14"/>
      <c r="L295" s="14"/>
      <c r="M295" s="14"/>
      <c r="N295" s="14"/>
      <c r="O295" s="14"/>
      <c r="P295" s="16"/>
      <c r="Q295" s="14"/>
      <c r="R295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K295" s="18"/>
      <c r="AM295" s="21"/>
    </row>
    <row r="296" spans="3:39">
      <c r="C296" s="14"/>
      <c r="D296" s="14"/>
      <c r="F296" s="16"/>
      <c r="G296" s="107"/>
      <c r="H296" s="14"/>
      <c r="I296" s="14"/>
      <c r="J296" s="14"/>
      <c r="K296" s="14"/>
      <c r="L296" s="14"/>
      <c r="M296" s="14"/>
      <c r="N296" s="14"/>
      <c r="O296" s="14"/>
      <c r="P296" s="16"/>
      <c r="Q296" s="14"/>
      <c r="R296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K296" s="18"/>
      <c r="AM296" s="21"/>
    </row>
    <row r="297" spans="3:39">
      <c r="C297" s="14"/>
      <c r="D297" s="14"/>
      <c r="F297" s="16"/>
      <c r="G297" s="107"/>
      <c r="H297" s="14"/>
      <c r="I297" s="14"/>
      <c r="J297" s="14"/>
      <c r="K297" s="14"/>
      <c r="L297" s="14"/>
      <c r="M297" s="14"/>
      <c r="N297" s="14"/>
      <c r="O297" s="14"/>
      <c r="P297" s="16"/>
      <c r="Q297" s="14"/>
      <c r="R297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K297" s="18"/>
      <c r="AM297" s="21"/>
    </row>
    <row r="298" spans="3:39">
      <c r="C298" s="14"/>
      <c r="D298" s="14"/>
      <c r="F298" s="16"/>
      <c r="G298" s="107"/>
      <c r="H298" s="14"/>
      <c r="I298" s="14"/>
      <c r="J298" s="14"/>
      <c r="K298" s="14"/>
      <c r="L298" s="14"/>
      <c r="M298" s="14"/>
      <c r="N298" s="14"/>
      <c r="O298" s="14"/>
      <c r="P298" s="16"/>
      <c r="Q298" s="14"/>
      <c r="R298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K298" s="18"/>
      <c r="AM298" s="21"/>
    </row>
    <row r="299" spans="3:39">
      <c r="C299" s="14"/>
      <c r="D299" s="14"/>
      <c r="F299" s="16"/>
      <c r="G299" s="107"/>
      <c r="H299" s="14"/>
      <c r="I299" s="14"/>
      <c r="J299" s="14"/>
      <c r="K299" s="14"/>
      <c r="L299" s="14"/>
      <c r="M299" s="14"/>
      <c r="N299" s="14"/>
      <c r="O299" s="14"/>
      <c r="P299" s="16"/>
      <c r="Q299" s="14"/>
      <c r="R299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K299" s="18"/>
      <c r="AM299" s="21"/>
    </row>
    <row r="300" spans="3:39">
      <c r="C300" s="14"/>
      <c r="D300" s="14"/>
      <c r="F300" s="16"/>
      <c r="G300" s="107"/>
      <c r="H300" s="14"/>
      <c r="I300" s="14"/>
      <c r="J300" s="14"/>
      <c r="K300" s="14"/>
      <c r="L300" s="14"/>
      <c r="M300" s="14"/>
      <c r="N300" s="14"/>
      <c r="O300" s="14"/>
      <c r="P300" s="16"/>
      <c r="Q300" s="14"/>
      <c r="R300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K300" s="18"/>
      <c r="AM300" s="21"/>
    </row>
    <row r="301" spans="3:39">
      <c r="C301" s="14"/>
      <c r="D301" s="14"/>
      <c r="F301" s="16"/>
      <c r="G301" s="107"/>
      <c r="H301" s="14"/>
      <c r="I301" s="14"/>
      <c r="J301" s="14"/>
      <c r="K301" s="14"/>
      <c r="L301" s="14"/>
      <c r="M301" s="14"/>
      <c r="N301" s="14"/>
      <c r="O301" s="14"/>
      <c r="P301" s="16"/>
      <c r="Q301" s="14"/>
      <c r="R301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K301" s="18"/>
      <c r="AM301" s="21"/>
    </row>
    <row r="302" spans="3:39">
      <c r="C302" s="14"/>
      <c r="D302" s="14"/>
      <c r="F302" s="16"/>
      <c r="G302" s="107"/>
      <c r="H302" s="14"/>
      <c r="I302" s="14"/>
      <c r="J302" s="14"/>
      <c r="K302" s="14"/>
      <c r="L302" s="14"/>
      <c r="M302" s="14"/>
      <c r="N302" s="14"/>
      <c r="O302" s="14"/>
      <c r="P302" s="16"/>
      <c r="Q302" s="14"/>
      <c r="R302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K302" s="18"/>
      <c r="AM302" s="21"/>
    </row>
    <row r="303" spans="3:39">
      <c r="C303" s="14"/>
      <c r="D303" s="14"/>
      <c r="F303" s="16"/>
      <c r="G303" s="107"/>
      <c r="H303" s="14"/>
      <c r="I303" s="14"/>
      <c r="J303" s="14"/>
      <c r="K303" s="14"/>
      <c r="L303" s="14"/>
      <c r="M303" s="14"/>
      <c r="N303" s="14"/>
      <c r="O303" s="14"/>
      <c r="P303" s="16"/>
      <c r="Q303" s="14"/>
      <c r="R303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K303" s="18"/>
      <c r="AM303" s="21"/>
    </row>
    <row r="304" spans="3:39">
      <c r="C304" s="14"/>
      <c r="D304" s="14"/>
      <c r="F304" s="16"/>
      <c r="G304" s="107"/>
      <c r="H304" s="14"/>
      <c r="I304" s="14"/>
      <c r="J304" s="14"/>
      <c r="K304" s="14"/>
      <c r="L304" s="14"/>
      <c r="M304" s="14"/>
      <c r="N304" s="14"/>
      <c r="O304" s="14"/>
      <c r="P304" s="16"/>
      <c r="Q304" s="14"/>
      <c r="R30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K304" s="18"/>
      <c r="AM304" s="21"/>
    </row>
    <row r="305" spans="3:39">
      <c r="C305" s="14"/>
      <c r="D305" s="14"/>
      <c r="F305" s="16"/>
      <c r="G305" s="107"/>
      <c r="H305" s="14"/>
      <c r="I305" s="14"/>
      <c r="J305" s="14"/>
      <c r="K305" s="14"/>
      <c r="L305" s="14"/>
      <c r="M305" s="14"/>
      <c r="N305" s="14"/>
      <c r="O305" s="14"/>
      <c r="P305" s="16"/>
      <c r="Q305" s="14"/>
      <c r="R305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K305" s="18"/>
      <c r="AM305" s="21"/>
    </row>
    <row r="306" spans="3:39">
      <c r="C306" s="14"/>
      <c r="D306" s="14"/>
      <c r="F306" s="16"/>
      <c r="G306" s="107"/>
      <c r="H306" s="14"/>
      <c r="I306" s="14"/>
      <c r="J306" s="14"/>
      <c r="K306" s="14"/>
      <c r="L306" s="14"/>
      <c r="M306" s="14"/>
      <c r="N306" s="14"/>
      <c r="O306" s="14"/>
      <c r="P306" s="16"/>
      <c r="Q306" s="14"/>
      <c r="R306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K306" s="18"/>
      <c r="AM306" s="21"/>
    </row>
    <row r="307" spans="3:39">
      <c r="C307" s="14"/>
      <c r="D307" s="14"/>
      <c r="F307" s="16"/>
      <c r="G307" s="107"/>
      <c r="H307" s="14"/>
      <c r="I307" s="14"/>
      <c r="J307" s="14"/>
      <c r="K307" s="14"/>
      <c r="L307" s="14"/>
      <c r="M307" s="14"/>
      <c r="N307" s="14"/>
      <c r="O307" s="14"/>
      <c r="P307" s="16"/>
      <c r="Q307" s="14"/>
      <c r="R307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K307" s="18"/>
      <c r="AM307" s="21"/>
    </row>
    <row r="308" spans="3:39">
      <c r="C308" s="14"/>
      <c r="D308" s="14"/>
      <c r="F308" s="16"/>
      <c r="G308" s="107"/>
      <c r="H308" s="14"/>
      <c r="I308" s="14"/>
      <c r="J308" s="14"/>
      <c r="K308" s="14"/>
      <c r="L308" s="14"/>
      <c r="M308" s="14"/>
      <c r="N308" s="14"/>
      <c r="O308" s="14"/>
      <c r="P308" s="16"/>
      <c r="Q308" s="14"/>
      <c r="R308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K308" s="18"/>
      <c r="AM308" s="21"/>
    </row>
    <row r="309" spans="3:39">
      <c r="C309" s="14"/>
      <c r="D309" s="14"/>
      <c r="F309" s="16"/>
      <c r="G309" s="107"/>
      <c r="H309" s="14"/>
      <c r="I309" s="14"/>
      <c r="J309" s="14"/>
      <c r="K309" s="14"/>
      <c r="L309" s="14"/>
      <c r="M309" s="14"/>
      <c r="N309" s="14"/>
      <c r="O309" s="14"/>
      <c r="P309" s="16"/>
      <c r="Q309" s="14"/>
      <c r="R309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K309" s="18"/>
      <c r="AM309" s="21"/>
    </row>
    <row r="310" spans="3:39">
      <c r="C310" s="14"/>
      <c r="D310" s="14"/>
      <c r="F310" s="16"/>
      <c r="G310" s="107"/>
      <c r="H310" s="14"/>
      <c r="I310" s="14"/>
      <c r="J310" s="14"/>
      <c r="K310" s="14"/>
      <c r="L310" s="14"/>
      <c r="M310" s="14"/>
      <c r="N310" s="14"/>
      <c r="O310" s="14"/>
      <c r="P310" s="16"/>
      <c r="Q310" s="14"/>
      <c r="R310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K310" s="18"/>
      <c r="AM310" s="21"/>
    </row>
    <row r="311" spans="3:39">
      <c r="C311" s="14"/>
      <c r="D311" s="14"/>
      <c r="F311" s="16"/>
      <c r="G311" s="107"/>
      <c r="H311" s="14"/>
      <c r="I311" s="14"/>
      <c r="J311" s="14"/>
      <c r="K311" s="14"/>
      <c r="L311" s="14"/>
      <c r="M311" s="14"/>
      <c r="N311" s="14"/>
      <c r="O311" s="14"/>
      <c r="P311" s="16"/>
      <c r="Q311" s="14"/>
      <c r="R311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K311" s="18"/>
      <c r="AM311" s="21"/>
    </row>
    <row r="312" spans="3:39">
      <c r="C312" s="14"/>
      <c r="D312" s="14"/>
      <c r="F312" s="16"/>
      <c r="G312" s="107"/>
      <c r="H312" s="14"/>
      <c r="I312" s="14"/>
      <c r="J312" s="14"/>
      <c r="K312" s="14"/>
      <c r="L312" s="14"/>
      <c r="M312" s="14"/>
      <c r="N312" s="14"/>
      <c r="O312" s="14"/>
      <c r="P312" s="16"/>
      <c r="Q312" s="14"/>
      <c r="R312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K312" s="18"/>
      <c r="AM312" s="21"/>
    </row>
    <row r="313" spans="3:39">
      <c r="C313" s="14"/>
      <c r="D313" s="14"/>
      <c r="F313" s="16"/>
      <c r="G313" s="107"/>
      <c r="H313" s="14"/>
      <c r="I313" s="14"/>
      <c r="J313" s="14"/>
      <c r="K313" s="14"/>
      <c r="L313" s="14"/>
      <c r="M313" s="14"/>
      <c r="N313" s="14"/>
      <c r="O313" s="14"/>
      <c r="P313" s="16"/>
      <c r="Q313" s="14"/>
      <c r="R313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K313" s="18"/>
      <c r="AM313" s="21"/>
    </row>
    <row r="314" spans="3:39">
      <c r="C314" s="14"/>
      <c r="D314" s="14"/>
      <c r="F314" s="16"/>
      <c r="G314" s="107"/>
      <c r="H314" s="14"/>
      <c r="I314" s="14"/>
      <c r="J314" s="14"/>
      <c r="K314" s="14"/>
      <c r="L314" s="14"/>
      <c r="M314" s="14"/>
      <c r="N314" s="14"/>
      <c r="O314" s="14"/>
      <c r="P314" s="16"/>
      <c r="Q314" s="14"/>
      <c r="R3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K314" s="18"/>
      <c r="AM314" s="21"/>
    </row>
    <row r="315" spans="3:39">
      <c r="C315" s="14"/>
      <c r="D315" s="14"/>
      <c r="F315" s="16"/>
      <c r="G315" s="107"/>
      <c r="H315" s="14"/>
      <c r="I315" s="14"/>
      <c r="J315" s="14"/>
      <c r="K315" s="14"/>
      <c r="L315" s="14"/>
      <c r="M315" s="14"/>
      <c r="N315" s="14"/>
      <c r="O315" s="14"/>
      <c r="P315" s="16"/>
      <c r="Q315" s="14"/>
      <c r="R315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K315" s="18"/>
      <c r="AM315" s="21"/>
    </row>
    <row r="316" spans="3:39">
      <c r="C316" s="14"/>
      <c r="D316" s="14"/>
      <c r="F316" s="16"/>
      <c r="G316" s="107"/>
      <c r="H316" s="14"/>
      <c r="I316" s="14"/>
      <c r="J316" s="14"/>
      <c r="K316" s="14"/>
      <c r="L316" s="14"/>
      <c r="M316" s="14"/>
      <c r="N316" s="14"/>
      <c r="O316" s="14"/>
      <c r="P316" s="16"/>
      <c r="Q316" s="14"/>
      <c r="R316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K316" s="18"/>
      <c r="AM316" s="21"/>
    </row>
    <row r="317" spans="3:39">
      <c r="C317" s="14"/>
      <c r="D317" s="14"/>
      <c r="F317" s="16"/>
      <c r="G317" s="107"/>
      <c r="H317" s="14"/>
      <c r="I317" s="14"/>
      <c r="J317" s="14"/>
      <c r="K317" s="14"/>
      <c r="L317" s="14"/>
      <c r="M317" s="14"/>
      <c r="N317" s="14"/>
      <c r="O317" s="14"/>
      <c r="P317" s="16"/>
      <c r="Q317" s="14"/>
      <c r="R317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K317" s="18"/>
      <c r="AM317" s="21"/>
    </row>
    <row r="318" spans="3:39">
      <c r="C318" s="14"/>
      <c r="D318" s="14"/>
      <c r="F318" s="16"/>
      <c r="G318" s="107"/>
      <c r="H318" s="14"/>
      <c r="I318" s="14"/>
      <c r="J318" s="14"/>
      <c r="K318" s="14"/>
      <c r="L318" s="14"/>
      <c r="M318" s="14"/>
      <c r="N318" s="14"/>
      <c r="O318" s="14"/>
      <c r="P318" s="16"/>
      <c r="Q318" s="14"/>
      <c r="R318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K318" s="18"/>
      <c r="AM318" s="21"/>
    </row>
    <row r="319" spans="3:39">
      <c r="C319" s="14"/>
      <c r="D319" s="14"/>
      <c r="F319" s="16"/>
      <c r="G319" s="107"/>
      <c r="H319" s="14"/>
      <c r="I319" s="14"/>
      <c r="J319" s="14"/>
      <c r="K319" s="14"/>
      <c r="L319" s="14"/>
      <c r="M319" s="14"/>
      <c r="N319" s="14"/>
      <c r="O319" s="14"/>
      <c r="P319" s="16"/>
      <c r="Q319" s="14"/>
      <c r="R319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K319" s="18"/>
      <c r="AM319" s="21"/>
    </row>
    <row r="320" spans="3:39">
      <c r="C320" s="14"/>
      <c r="D320" s="14"/>
      <c r="F320" s="16"/>
      <c r="G320" s="107"/>
      <c r="H320" s="14"/>
      <c r="I320" s="14"/>
      <c r="J320" s="14"/>
      <c r="K320" s="14"/>
      <c r="L320" s="14"/>
      <c r="M320" s="14"/>
      <c r="N320" s="14"/>
      <c r="O320" s="14"/>
      <c r="P320" s="16"/>
      <c r="Q320" s="14"/>
      <c r="R320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K320" s="18"/>
      <c r="AM320" s="21"/>
    </row>
    <row r="321" spans="3:39">
      <c r="C321" s="14"/>
      <c r="D321" s="14"/>
      <c r="F321" s="16"/>
      <c r="G321" s="107"/>
      <c r="H321" s="14"/>
      <c r="I321" s="14"/>
      <c r="J321" s="14"/>
      <c r="K321" s="14"/>
      <c r="L321" s="14"/>
      <c r="M321" s="14"/>
      <c r="N321" s="14"/>
      <c r="O321" s="14"/>
      <c r="P321" s="16"/>
      <c r="Q321" s="14"/>
      <c r="R321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K321" s="18"/>
      <c r="AM321" s="21"/>
    </row>
    <row r="322" spans="3:39">
      <c r="C322" s="14"/>
      <c r="D322" s="14"/>
      <c r="F322" s="16"/>
      <c r="G322" s="107"/>
      <c r="H322" s="14"/>
      <c r="I322" s="14"/>
      <c r="J322" s="14"/>
      <c r="K322" s="14"/>
      <c r="L322" s="14"/>
      <c r="M322" s="14"/>
      <c r="N322" s="14"/>
      <c r="O322" s="14"/>
      <c r="P322" s="16"/>
      <c r="Q322" s="14"/>
      <c r="R322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K322" s="18"/>
      <c r="AM322" s="21"/>
    </row>
    <row r="323" spans="3:39">
      <c r="C323" s="14"/>
      <c r="D323" s="14"/>
      <c r="F323" s="16"/>
      <c r="G323" s="107"/>
      <c r="H323" s="14"/>
      <c r="I323" s="14"/>
      <c r="J323" s="14"/>
      <c r="K323" s="14"/>
      <c r="L323" s="14"/>
      <c r="M323" s="14"/>
      <c r="N323" s="14"/>
      <c r="O323" s="14"/>
      <c r="P323" s="16"/>
      <c r="Q323" s="14"/>
      <c r="R323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K323" s="18"/>
      <c r="AM323" s="21"/>
    </row>
    <row r="324" spans="3:39">
      <c r="C324" s="14"/>
      <c r="D324" s="14"/>
      <c r="F324" s="16"/>
      <c r="G324" s="107"/>
      <c r="H324" s="14"/>
      <c r="I324" s="14"/>
      <c r="J324" s="14"/>
      <c r="K324" s="14"/>
      <c r="L324" s="14"/>
      <c r="M324" s="14"/>
      <c r="N324" s="14"/>
      <c r="O324" s="14"/>
      <c r="P324" s="16"/>
      <c r="Q324" s="14"/>
      <c r="R32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K324" s="18"/>
      <c r="AM324" s="21"/>
    </row>
    <row r="325" spans="3:39">
      <c r="C325" s="14"/>
      <c r="D325" s="14"/>
      <c r="F325" s="16"/>
      <c r="G325" s="107"/>
      <c r="H325" s="14"/>
      <c r="I325" s="14"/>
      <c r="J325" s="14"/>
      <c r="K325" s="14"/>
      <c r="L325" s="14"/>
      <c r="M325" s="14"/>
      <c r="N325" s="14"/>
      <c r="O325" s="14"/>
      <c r="P325" s="16"/>
      <c r="Q325" s="14"/>
      <c r="R325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K325" s="18"/>
      <c r="AM325" s="21"/>
    </row>
    <row r="326" spans="3:39">
      <c r="C326" s="14"/>
      <c r="D326" s="14"/>
      <c r="F326" s="16"/>
      <c r="G326" s="107"/>
      <c r="H326" s="14"/>
      <c r="I326" s="14"/>
      <c r="J326" s="14"/>
      <c r="K326" s="14"/>
      <c r="L326" s="14"/>
      <c r="M326" s="14"/>
      <c r="N326" s="14"/>
      <c r="O326" s="14"/>
      <c r="P326" s="16"/>
      <c r="Q326" s="14"/>
      <c r="R326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K326" s="18"/>
      <c r="AM326" s="21"/>
    </row>
    <row r="327" spans="3:39">
      <c r="C327" s="14"/>
      <c r="D327" s="14"/>
      <c r="F327" s="16"/>
      <c r="G327" s="107"/>
      <c r="H327" s="14"/>
      <c r="I327" s="14"/>
      <c r="J327" s="14"/>
      <c r="K327" s="14"/>
      <c r="L327" s="14"/>
      <c r="M327" s="14"/>
      <c r="N327" s="14"/>
      <c r="O327" s="14"/>
      <c r="P327" s="16"/>
      <c r="Q327" s="14"/>
      <c r="R327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K327" s="18"/>
      <c r="AM327" s="21"/>
    </row>
    <row r="328" spans="3:39">
      <c r="C328" s="14"/>
      <c r="D328" s="14"/>
      <c r="F328" s="16"/>
      <c r="G328" s="107"/>
      <c r="H328" s="14"/>
      <c r="I328" s="14"/>
      <c r="J328" s="14"/>
      <c r="K328" s="14"/>
      <c r="L328" s="14"/>
      <c r="M328" s="14"/>
      <c r="N328" s="14"/>
      <c r="O328" s="14"/>
      <c r="P328" s="16"/>
      <c r="Q328" s="14"/>
      <c r="R328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K328" s="18"/>
      <c r="AM328" s="21"/>
    </row>
    <row r="329" spans="3:39">
      <c r="C329" s="14"/>
      <c r="D329" s="14"/>
      <c r="F329" s="16"/>
      <c r="G329" s="107"/>
      <c r="H329" s="14"/>
      <c r="I329" s="14"/>
      <c r="J329" s="14"/>
      <c r="K329" s="14"/>
      <c r="L329" s="14"/>
      <c r="M329" s="14"/>
      <c r="N329" s="14"/>
      <c r="O329" s="14"/>
      <c r="P329" s="16"/>
      <c r="Q329" s="14"/>
      <c r="R329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K329" s="18"/>
      <c r="AM329" s="21"/>
    </row>
    <row r="330" spans="3:39">
      <c r="C330" s="14"/>
      <c r="D330" s="14"/>
      <c r="F330" s="16"/>
      <c r="G330" s="107"/>
      <c r="H330" s="14"/>
      <c r="I330" s="14"/>
      <c r="J330" s="14"/>
      <c r="K330" s="14"/>
      <c r="L330" s="14"/>
      <c r="M330" s="14"/>
      <c r="N330" s="14"/>
      <c r="O330" s="14"/>
      <c r="P330" s="16"/>
      <c r="Q330" s="14"/>
      <c r="R330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K330" s="18"/>
      <c r="AM330" s="21"/>
    </row>
    <row r="331" spans="3:39">
      <c r="C331" s="14"/>
      <c r="D331" s="14"/>
      <c r="F331" s="16"/>
      <c r="G331" s="107"/>
      <c r="H331" s="14"/>
      <c r="I331" s="14"/>
      <c r="J331" s="14"/>
      <c r="K331" s="14"/>
      <c r="L331" s="14"/>
      <c r="M331" s="14"/>
      <c r="N331" s="14"/>
      <c r="O331" s="14"/>
      <c r="P331" s="16"/>
      <c r="Q331" s="14"/>
      <c r="R331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K331" s="18"/>
      <c r="AM331" s="21"/>
    </row>
    <row r="332" spans="3:39">
      <c r="C332" s="14"/>
      <c r="D332" s="14"/>
      <c r="F332" s="16"/>
      <c r="G332" s="107"/>
      <c r="H332" s="14"/>
      <c r="I332" s="14"/>
      <c r="J332" s="14"/>
      <c r="K332" s="14"/>
      <c r="L332" s="14"/>
      <c r="M332" s="14"/>
      <c r="N332" s="14"/>
      <c r="O332" s="14"/>
      <c r="P332" s="16"/>
      <c r="Q332" s="14"/>
      <c r="R332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K332" s="18"/>
      <c r="AM332" s="21"/>
    </row>
    <row r="333" spans="3:39">
      <c r="C333" s="14"/>
      <c r="D333" s="14"/>
      <c r="F333" s="16"/>
      <c r="G333" s="107"/>
      <c r="H333" s="14"/>
      <c r="I333" s="14"/>
      <c r="J333" s="14"/>
      <c r="K333" s="14"/>
      <c r="L333" s="14"/>
      <c r="M333" s="14"/>
      <c r="N333" s="14"/>
      <c r="O333" s="14"/>
      <c r="P333" s="16"/>
      <c r="Q333" s="14"/>
      <c r="R333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K333" s="18"/>
      <c r="AM333" s="21"/>
    </row>
    <row r="334" spans="3:39">
      <c r="C334" s="14"/>
      <c r="D334" s="14"/>
      <c r="F334" s="16"/>
      <c r="G334" s="107"/>
      <c r="H334" s="14"/>
      <c r="I334" s="14"/>
      <c r="J334" s="14"/>
      <c r="K334" s="14"/>
      <c r="L334" s="14"/>
      <c r="M334" s="14"/>
      <c r="N334" s="14"/>
      <c r="O334" s="14"/>
      <c r="P334" s="16"/>
      <c r="Q334" s="14"/>
      <c r="R33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K334" s="18"/>
      <c r="AM334" s="21"/>
    </row>
    <row r="335" spans="3:39">
      <c r="C335" s="14"/>
      <c r="D335" s="14"/>
      <c r="F335" s="16"/>
      <c r="G335" s="107"/>
      <c r="H335" s="14"/>
      <c r="I335" s="14"/>
      <c r="J335" s="14"/>
      <c r="K335" s="14"/>
      <c r="L335" s="14"/>
      <c r="M335" s="14"/>
      <c r="N335" s="14"/>
      <c r="O335" s="14"/>
      <c r="P335" s="16"/>
      <c r="Q335" s="14"/>
      <c r="R335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K335" s="18"/>
      <c r="AM335" s="21"/>
    </row>
    <row r="336" spans="3:39">
      <c r="C336" s="14"/>
      <c r="D336" s="14"/>
      <c r="F336" s="16"/>
      <c r="G336" s="107"/>
      <c r="H336" s="14"/>
      <c r="I336" s="14"/>
      <c r="J336" s="14"/>
      <c r="K336" s="14"/>
      <c r="L336" s="14"/>
      <c r="M336" s="14"/>
      <c r="N336" s="14"/>
      <c r="O336" s="14"/>
      <c r="P336" s="16"/>
      <c r="Q336" s="14"/>
      <c r="R336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K336" s="18"/>
      <c r="AM336" s="21"/>
    </row>
    <row r="337" spans="3:39">
      <c r="C337" s="14"/>
      <c r="D337" s="14"/>
      <c r="F337" s="16"/>
      <c r="G337" s="107"/>
      <c r="H337" s="14"/>
      <c r="I337" s="14"/>
      <c r="J337" s="14"/>
      <c r="K337" s="14"/>
      <c r="L337" s="14"/>
      <c r="M337" s="14"/>
      <c r="N337" s="14"/>
      <c r="O337" s="14"/>
      <c r="P337" s="16"/>
      <c r="Q337" s="14"/>
      <c r="R337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K337" s="18"/>
      <c r="AM337" s="21"/>
    </row>
    <row r="338" spans="3:39">
      <c r="C338" s="14"/>
      <c r="D338" s="14"/>
      <c r="F338" s="16"/>
      <c r="G338" s="107"/>
      <c r="H338" s="14"/>
      <c r="I338" s="14"/>
      <c r="J338" s="14"/>
      <c r="K338" s="14"/>
      <c r="L338" s="14"/>
      <c r="M338" s="14"/>
      <c r="N338" s="14"/>
      <c r="O338" s="14"/>
      <c r="P338" s="16"/>
      <c r="Q338" s="14"/>
      <c r="R338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K338" s="18"/>
      <c r="AM338" s="21"/>
    </row>
    <row r="339" spans="3:39">
      <c r="C339" s="14"/>
      <c r="D339" s="14"/>
      <c r="F339" s="16"/>
      <c r="G339" s="107"/>
      <c r="H339" s="14"/>
      <c r="I339" s="14"/>
      <c r="J339" s="14"/>
      <c r="K339" s="14"/>
      <c r="L339" s="14"/>
      <c r="M339" s="14"/>
      <c r="N339" s="14"/>
      <c r="O339" s="14"/>
      <c r="P339" s="16"/>
      <c r="Q339" s="14"/>
      <c r="R339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K339" s="18"/>
      <c r="AM339" s="21"/>
    </row>
    <row r="340" spans="3:39">
      <c r="C340" s="14"/>
      <c r="D340" s="14"/>
      <c r="F340" s="16"/>
      <c r="G340" s="107"/>
      <c r="H340" s="14"/>
      <c r="I340" s="14"/>
      <c r="J340" s="14"/>
      <c r="K340" s="14"/>
      <c r="L340" s="14"/>
      <c r="M340" s="14"/>
      <c r="N340" s="14"/>
      <c r="O340" s="14"/>
      <c r="P340" s="16"/>
      <c r="Q340" s="14"/>
      <c r="R340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K340" s="18"/>
      <c r="AM340" s="21"/>
    </row>
    <row r="341" spans="3:39">
      <c r="C341" s="14"/>
      <c r="D341" s="14"/>
      <c r="F341" s="16"/>
      <c r="G341" s="107"/>
      <c r="H341" s="14"/>
      <c r="I341" s="14"/>
      <c r="J341" s="14"/>
      <c r="K341" s="14"/>
      <c r="L341" s="14"/>
      <c r="M341" s="14"/>
      <c r="N341" s="14"/>
      <c r="O341" s="14"/>
      <c r="P341" s="16"/>
      <c r="Q341" s="14"/>
      <c r="R341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K341" s="18"/>
      <c r="AM341" s="21"/>
    </row>
    <row r="342" spans="3:39">
      <c r="C342" s="14"/>
      <c r="D342" s="14"/>
      <c r="F342" s="16"/>
      <c r="G342" s="107"/>
      <c r="H342" s="14"/>
      <c r="I342" s="14"/>
      <c r="J342" s="14"/>
      <c r="K342" s="14"/>
      <c r="L342" s="14"/>
      <c r="M342" s="14"/>
      <c r="N342" s="14"/>
      <c r="O342" s="14"/>
      <c r="P342" s="16"/>
      <c r="Q342" s="14"/>
      <c r="R342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K342" s="18"/>
      <c r="AM342" s="21"/>
    </row>
    <row r="343" spans="3:39">
      <c r="C343" s="14"/>
      <c r="D343" s="14"/>
      <c r="F343" s="16"/>
      <c r="G343" s="107"/>
      <c r="H343" s="14"/>
      <c r="I343" s="14"/>
      <c r="J343" s="14"/>
      <c r="K343" s="14"/>
      <c r="L343" s="14"/>
      <c r="M343" s="14"/>
      <c r="N343" s="14"/>
      <c r="O343" s="14"/>
      <c r="P343" s="16"/>
      <c r="Q343" s="14"/>
      <c r="R343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K343" s="18"/>
      <c r="AM343" s="21"/>
    </row>
    <row r="344" spans="3:39">
      <c r="C344" s="14"/>
      <c r="D344" s="14"/>
      <c r="F344" s="16"/>
      <c r="G344" s="107"/>
      <c r="H344" s="14"/>
      <c r="I344" s="14"/>
      <c r="J344" s="14"/>
      <c r="K344" s="14"/>
      <c r="L344" s="14"/>
      <c r="M344" s="14"/>
      <c r="N344" s="14"/>
      <c r="O344" s="14"/>
      <c r="P344" s="16"/>
      <c r="Q344" s="14"/>
      <c r="R34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K344" s="18"/>
      <c r="AM344" s="21"/>
    </row>
    <row r="345" spans="3:39">
      <c r="C345" s="14"/>
      <c r="D345" s="14"/>
      <c r="F345" s="16"/>
      <c r="G345" s="107"/>
      <c r="H345" s="14"/>
      <c r="I345" s="14"/>
      <c r="J345" s="14"/>
      <c r="K345" s="14"/>
      <c r="L345" s="14"/>
      <c r="M345" s="14"/>
      <c r="N345" s="14"/>
      <c r="O345" s="14"/>
      <c r="P345" s="16"/>
      <c r="Q345" s="14"/>
      <c r="R345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K345" s="18"/>
      <c r="AM345" s="21"/>
    </row>
    <row r="346" spans="3:39">
      <c r="C346" s="14"/>
      <c r="D346" s="14"/>
      <c r="F346" s="16"/>
      <c r="G346" s="107"/>
      <c r="H346" s="14"/>
      <c r="I346" s="14"/>
      <c r="J346" s="14"/>
      <c r="K346" s="14"/>
      <c r="L346" s="14"/>
      <c r="M346" s="14"/>
      <c r="N346" s="14"/>
      <c r="O346" s="14"/>
      <c r="P346" s="16"/>
      <c r="Q346" s="14"/>
      <c r="R346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K346" s="18"/>
      <c r="AM346" s="21"/>
    </row>
    <row r="347" spans="3:39">
      <c r="C347" s="14"/>
      <c r="D347" s="14"/>
      <c r="F347" s="16"/>
      <c r="G347" s="107"/>
      <c r="H347" s="14"/>
      <c r="I347" s="14"/>
      <c r="J347" s="14"/>
      <c r="K347" s="14"/>
      <c r="L347" s="14"/>
      <c r="M347" s="14"/>
      <c r="N347" s="14"/>
      <c r="O347" s="14"/>
      <c r="P347" s="16"/>
      <c r="Q347" s="14"/>
      <c r="R347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K347" s="18"/>
      <c r="AM347" s="21"/>
    </row>
    <row r="348" spans="3:39">
      <c r="C348" s="14"/>
      <c r="D348" s="14"/>
      <c r="F348" s="16"/>
      <c r="G348" s="107"/>
      <c r="H348" s="14"/>
      <c r="I348" s="14"/>
      <c r="J348" s="14"/>
      <c r="K348" s="14"/>
      <c r="L348" s="14"/>
      <c r="M348" s="14"/>
      <c r="N348" s="14"/>
      <c r="O348" s="14"/>
      <c r="P348" s="16"/>
      <c r="Q348" s="14"/>
      <c r="R348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K348" s="18"/>
      <c r="AM348" s="21"/>
    </row>
    <row r="349" spans="3:39">
      <c r="C349" s="14"/>
      <c r="D349" s="14"/>
      <c r="F349" s="16"/>
      <c r="G349" s="107"/>
      <c r="H349" s="14"/>
      <c r="I349" s="14"/>
      <c r="J349" s="14"/>
      <c r="K349" s="14"/>
      <c r="L349" s="14"/>
      <c r="M349" s="14"/>
      <c r="N349" s="14"/>
      <c r="O349" s="14"/>
      <c r="P349" s="16"/>
      <c r="Q349" s="14"/>
      <c r="R349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K349" s="18"/>
      <c r="AM349" s="21"/>
    </row>
    <row r="350" spans="3:39">
      <c r="C350" s="14"/>
      <c r="D350" s="14"/>
      <c r="F350" s="16"/>
      <c r="G350" s="107"/>
      <c r="H350" s="14"/>
      <c r="I350" s="14"/>
      <c r="J350" s="14"/>
      <c r="K350" s="14"/>
      <c r="L350" s="14"/>
      <c r="M350" s="14"/>
      <c r="N350" s="14"/>
      <c r="O350" s="14"/>
      <c r="P350" s="16"/>
      <c r="Q350" s="14"/>
      <c r="R350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K350" s="18"/>
      <c r="AM350" s="21"/>
    </row>
    <row r="351" spans="3:39">
      <c r="C351" s="14"/>
      <c r="D351" s="14"/>
      <c r="F351" s="16"/>
      <c r="G351" s="107"/>
      <c r="H351" s="14"/>
      <c r="I351" s="14"/>
      <c r="J351" s="14"/>
      <c r="K351" s="14"/>
      <c r="L351" s="14"/>
      <c r="M351" s="14"/>
      <c r="N351" s="14"/>
      <c r="O351" s="14"/>
      <c r="P351" s="16"/>
      <c r="Q351" s="14"/>
      <c r="R351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K351" s="18"/>
      <c r="AM351" s="21"/>
    </row>
    <row r="352" spans="3:39">
      <c r="C352" s="14"/>
      <c r="D352" s="14"/>
      <c r="F352" s="16"/>
      <c r="G352" s="107"/>
      <c r="H352" s="14"/>
      <c r="I352" s="14"/>
      <c r="J352" s="14"/>
      <c r="K352" s="14"/>
      <c r="L352" s="14"/>
      <c r="M352" s="14"/>
      <c r="N352" s="14"/>
      <c r="O352" s="14"/>
      <c r="P352" s="16"/>
      <c r="Q352" s="14"/>
      <c r="R352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K352" s="18"/>
      <c r="AM352" s="21"/>
    </row>
    <row r="353" spans="3:67">
      <c r="C353" s="14"/>
      <c r="D353" s="14"/>
      <c r="F353" s="16"/>
      <c r="G353" s="107"/>
      <c r="H353" s="14"/>
      <c r="I353" s="14"/>
      <c r="J353" s="14"/>
      <c r="K353" s="14"/>
      <c r="L353" s="14"/>
      <c r="M353" s="14"/>
      <c r="N353" s="14"/>
      <c r="O353" s="14"/>
      <c r="P353" s="16"/>
      <c r="Q353" s="14"/>
      <c r="R353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K353" s="18"/>
      <c r="AM353" s="21"/>
    </row>
    <row r="354" spans="3:67">
      <c r="C354" s="14"/>
      <c r="D354" s="14"/>
      <c r="F354" s="16"/>
      <c r="G354" s="107"/>
      <c r="H354" s="14"/>
      <c r="I354" s="14"/>
      <c r="J354" s="14"/>
      <c r="K354" s="14"/>
      <c r="L354" s="14"/>
      <c r="M354" s="14"/>
      <c r="N354" s="14"/>
      <c r="O354" s="14"/>
      <c r="P354" s="16"/>
      <c r="Q354" s="14"/>
      <c r="R35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K354" s="18"/>
      <c r="AM354" s="21"/>
    </row>
    <row r="355" spans="3:67">
      <c r="C355" s="14"/>
      <c r="D355" s="14"/>
      <c r="F355" s="16"/>
      <c r="G355" s="107"/>
      <c r="H355" s="14"/>
      <c r="I355" s="14"/>
      <c r="J355" s="14"/>
      <c r="K355" s="14"/>
      <c r="L355" s="14"/>
      <c r="M355" s="14"/>
      <c r="N355" s="14"/>
      <c r="O355" s="14"/>
      <c r="P355" s="16"/>
      <c r="Q355" s="14"/>
      <c r="R355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K355" s="18"/>
      <c r="AM355" s="21"/>
    </row>
    <row r="356" spans="3:67">
      <c r="C356" s="14"/>
      <c r="D356" s="14"/>
      <c r="F356" s="16"/>
      <c r="G356" s="107"/>
      <c r="H356" s="14"/>
      <c r="I356" s="14"/>
      <c r="J356" s="14"/>
      <c r="K356" s="14"/>
      <c r="L356" s="14"/>
      <c r="M356" s="14"/>
      <c r="N356" s="14"/>
      <c r="O356" s="14"/>
      <c r="P356" s="16"/>
      <c r="Q356" s="14"/>
      <c r="R356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K356" s="18"/>
      <c r="AM356" s="21"/>
    </row>
    <row r="357" spans="3:67">
      <c r="C357" s="14"/>
      <c r="D357" s="14"/>
      <c r="F357" s="16"/>
      <c r="G357" s="107"/>
      <c r="H357" s="14"/>
      <c r="I357" s="14"/>
      <c r="J357" s="14"/>
      <c r="K357" s="14"/>
      <c r="L357" s="14"/>
      <c r="M357" s="14"/>
      <c r="N357" s="14"/>
      <c r="O357" s="14"/>
      <c r="P357" s="16"/>
      <c r="Q357" s="14"/>
      <c r="R357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K357" s="18"/>
      <c r="AM357" s="21"/>
    </row>
    <row r="358" spans="3:67">
      <c r="C358" s="14"/>
      <c r="D358" s="14"/>
      <c r="F358" s="16"/>
      <c r="G358" s="107"/>
      <c r="H358" s="14"/>
      <c r="I358" s="14"/>
      <c r="J358" s="14"/>
      <c r="K358" s="14"/>
      <c r="L358" s="14"/>
      <c r="M358" s="14"/>
      <c r="N358" s="14"/>
      <c r="O358" s="14"/>
      <c r="P358" s="16"/>
      <c r="Q358" s="14"/>
      <c r="R358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K358" s="18"/>
      <c r="AM358" s="21"/>
    </row>
    <row r="359" spans="3:67">
      <c r="C359" s="14"/>
      <c r="D359" s="14"/>
      <c r="F359" s="16"/>
      <c r="G359" s="107"/>
      <c r="H359" s="72"/>
      <c r="I359" s="14"/>
      <c r="J359" s="14"/>
      <c r="K359" s="14"/>
      <c r="L359" s="14"/>
      <c r="M359" s="14"/>
      <c r="N359" s="14"/>
      <c r="O359" s="14"/>
      <c r="P359" s="16"/>
      <c r="Q359" s="14"/>
      <c r="R359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K359" s="18"/>
      <c r="AM359" s="21"/>
    </row>
    <row r="360" spans="3:67">
      <c r="C360" s="14"/>
      <c r="D360" s="14"/>
      <c r="F360" s="16"/>
      <c r="G360" s="107"/>
      <c r="H360" s="72"/>
      <c r="I360" s="14"/>
      <c r="J360" s="14"/>
      <c r="K360" s="14"/>
      <c r="L360" s="14"/>
      <c r="M360" s="14"/>
      <c r="N360" s="14"/>
      <c r="O360" s="14"/>
      <c r="P360" s="16"/>
      <c r="Q360" s="14"/>
      <c r="R360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K360" s="18"/>
      <c r="AM360" s="21"/>
    </row>
    <row r="361" spans="3:67">
      <c r="C361" s="14"/>
      <c r="D361" s="14"/>
      <c r="F361" s="16"/>
      <c r="G361" s="107"/>
      <c r="H361" s="72"/>
      <c r="I361" s="14"/>
      <c r="J361" s="14"/>
      <c r="K361" s="14"/>
      <c r="L361" s="14"/>
      <c r="M361" s="14"/>
      <c r="N361" s="14"/>
      <c r="O361" s="14"/>
      <c r="P361" s="16"/>
      <c r="Q361" s="14"/>
      <c r="R361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K361" s="18"/>
      <c r="AM361" s="21"/>
    </row>
    <row r="362" spans="3:67">
      <c r="C362" s="14"/>
      <c r="D362" s="14"/>
      <c r="F362" s="16"/>
      <c r="G362" s="107"/>
      <c r="H362" s="72"/>
      <c r="I362" s="14"/>
      <c r="J362" s="14"/>
      <c r="K362" s="14"/>
      <c r="L362" s="14"/>
      <c r="M362" s="14"/>
      <c r="N362" s="14"/>
      <c r="O362" s="14"/>
      <c r="P362" s="16"/>
      <c r="Q362" s="14"/>
      <c r="R362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K362" s="18"/>
      <c r="AM362" s="21"/>
      <c r="BO362" s="18"/>
    </row>
    <row r="363" spans="3:67">
      <c r="C363" s="14"/>
      <c r="D363" s="14"/>
      <c r="F363" s="16"/>
      <c r="G363" s="107"/>
      <c r="H363" s="72"/>
      <c r="I363" s="14"/>
      <c r="J363" s="14"/>
      <c r="K363" s="14"/>
      <c r="L363" s="14"/>
      <c r="M363" s="14"/>
      <c r="N363" s="14"/>
      <c r="O363" s="14"/>
      <c r="P363" s="16"/>
      <c r="Q363" s="14"/>
      <c r="R363"/>
      <c r="S363" s="14"/>
      <c r="T363" s="14"/>
      <c r="U363" s="14"/>
      <c r="V363" s="14"/>
      <c r="W363" s="14"/>
      <c r="X363" s="14"/>
      <c r="Y363" s="14"/>
      <c r="Z363" s="14"/>
      <c r="AA363" s="76"/>
      <c r="AB363" s="14"/>
      <c r="AE363" s="18"/>
      <c r="AF363" s="18"/>
      <c r="AG363" s="18"/>
      <c r="AH363" s="18"/>
      <c r="AI363" s="18"/>
      <c r="AJ363" s="18"/>
      <c r="AK363" s="18"/>
      <c r="AY363" s="18"/>
      <c r="AZ363" s="18"/>
      <c r="BA363" s="18"/>
      <c r="BB363" s="18"/>
      <c r="BC363" s="18"/>
      <c r="BD363" s="18"/>
      <c r="BG363" s="18"/>
      <c r="BH363" s="18"/>
      <c r="BI363" s="18"/>
      <c r="BJ363" s="18"/>
      <c r="BK363" s="18"/>
      <c r="BL363" s="18"/>
      <c r="BM363" s="18"/>
      <c r="BN363" s="18"/>
      <c r="BO363" s="18"/>
    </row>
    <row r="364" spans="3:67">
      <c r="C364" s="14"/>
      <c r="D364" s="14"/>
      <c r="F364" s="16"/>
      <c r="G364" s="107"/>
      <c r="H364" s="72"/>
      <c r="I364" s="14"/>
      <c r="J364" s="14"/>
      <c r="K364" s="14"/>
      <c r="L364" s="14"/>
      <c r="M364" s="14"/>
      <c r="N364" s="14"/>
      <c r="O364" s="14"/>
      <c r="P364" s="16"/>
      <c r="Q364" s="14"/>
      <c r="R364"/>
      <c r="S364" s="14"/>
      <c r="T364" s="14"/>
      <c r="U364" s="14"/>
      <c r="V364" s="14"/>
      <c r="W364" s="14"/>
      <c r="X364" s="14"/>
      <c r="Y364" s="14"/>
      <c r="Z364" s="14"/>
      <c r="AA364" s="76"/>
      <c r="AB364" s="14"/>
      <c r="AE364" s="18"/>
      <c r="AF364" s="18"/>
      <c r="AG364" s="18"/>
      <c r="AH364" s="18"/>
      <c r="AI364" s="18"/>
      <c r="AJ364" s="18"/>
      <c r="AK364" s="18"/>
      <c r="AY364" s="18"/>
      <c r="AZ364" s="18"/>
      <c r="BA364" s="18"/>
      <c r="BB364" s="18"/>
      <c r="BC364" s="18"/>
      <c r="BD364" s="18"/>
      <c r="BG364" s="18"/>
      <c r="BH364" s="18"/>
      <c r="BI364" s="18"/>
      <c r="BJ364" s="18"/>
      <c r="BK364" s="18"/>
      <c r="BL364" s="18"/>
      <c r="BM364" s="18"/>
      <c r="BN364" s="18"/>
      <c r="BO364" s="18"/>
    </row>
    <row r="365" spans="3:67">
      <c r="C365" s="14"/>
      <c r="D365" s="14"/>
      <c r="F365" s="16"/>
      <c r="G365" s="107"/>
      <c r="H365" s="72"/>
      <c r="I365" s="14"/>
      <c r="J365" s="14"/>
      <c r="K365" s="14"/>
      <c r="L365" s="14"/>
      <c r="M365" s="14"/>
      <c r="N365" s="14"/>
      <c r="O365" s="14"/>
      <c r="P365" s="16"/>
      <c r="Q365" s="14"/>
      <c r="R365"/>
      <c r="S365" s="14"/>
      <c r="T365" s="14"/>
      <c r="U365" s="14"/>
      <c r="V365" s="14"/>
      <c r="W365" s="14"/>
      <c r="X365" s="14"/>
      <c r="Y365" s="14"/>
      <c r="Z365" s="14"/>
      <c r="AA365" s="76"/>
      <c r="AB365" s="14"/>
      <c r="AE365" s="18"/>
      <c r="AF365" s="18"/>
      <c r="AG365" s="18"/>
      <c r="AH365" s="18"/>
      <c r="AI365" s="18"/>
      <c r="AJ365" s="18"/>
      <c r="AK365" s="18"/>
      <c r="AY365" s="18"/>
      <c r="AZ365" s="18"/>
      <c r="BA365" s="18"/>
      <c r="BB365" s="18"/>
      <c r="BC365" s="18"/>
      <c r="BD365" s="18"/>
      <c r="BG365" s="18"/>
      <c r="BH365" s="18"/>
      <c r="BI365" s="18"/>
      <c r="BJ365" s="18"/>
      <c r="BK365" s="18"/>
      <c r="BL365" s="18"/>
      <c r="BM365" s="18"/>
      <c r="BN365" s="18"/>
      <c r="BO365" s="18"/>
    </row>
    <row r="366" spans="3:67">
      <c r="C366" s="14"/>
      <c r="D366" s="14"/>
      <c r="F366" s="16"/>
      <c r="G366" s="107"/>
      <c r="H366" s="72"/>
      <c r="I366" s="14"/>
      <c r="J366" s="14"/>
      <c r="K366" s="14"/>
      <c r="L366" s="14"/>
      <c r="M366" s="14"/>
      <c r="N366" s="14"/>
      <c r="O366" s="14"/>
      <c r="P366" s="16"/>
      <c r="Q366" s="14"/>
      <c r="R366"/>
      <c r="S366" s="14"/>
      <c r="T366" s="14"/>
      <c r="U366" s="14"/>
      <c r="V366" s="14"/>
      <c r="W366" s="14"/>
      <c r="X366" s="14"/>
      <c r="Y366" s="14"/>
      <c r="Z366" s="14"/>
      <c r="AA366" s="76"/>
      <c r="AB366" s="14"/>
      <c r="AE366" s="18"/>
      <c r="AF366" s="18"/>
      <c r="AG366" s="18"/>
      <c r="AH366" s="18"/>
      <c r="AI366" s="18"/>
      <c r="AJ366" s="18"/>
      <c r="AK366" s="18"/>
      <c r="AY366" s="18"/>
      <c r="AZ366" s="18"/>
      <c r="BA366" s="18"/>
      <c r="BB366" s="18"/>
      <c r="BC366" s="18"/>
      <c r="BD366" s="18"/>
      <c r="BG366" s="18"/>
      <c r="BH366" s="18"/>
      <c r="BI366" s="18"/>
      <c r="BJ366" s="18"/>
      <c r="BK366" s="18"/>
      <c r="BL366" s="18"/>
      <c r="BM366" s="18"/>
      <c r="BN366" s="18"/>
      <c r="BO366" s="18"/>
    </row>
    <row r="367" spans="3:67">
      <c r="C367" s="14"/>
      <c r="D367" s="14"/>
      <c r="F367" s="16"/>
      <c r="G367" s="107"/>
      <c r="H367" s="72"/>
      <c r="I367" s="14"/>
      <c r="J367" s="14"/>
      <c r="K367" s="14"/>
      <c r="L367" s="14"/>
      <c r="M367" s="14"/>
      <c r="N367" s="14"/>
      <c r="O367" s="14"/>
      <c r="P367" s="16"/>
      <c r="Q367" s="14"/>
      <c r="R367"/>
      <c r="S367" s="14"/>
      <c r="T367" s="14"/>
      <c r="U367" s="14"/>
      <c r="V367" s="14"/>
      <c r="W367" s="14"/>
      <c r="X367" s="14"/>
      <c r="Y367" s="14"/>
      <c r="Z367" s="14"/>
      <c r="AA367" s="76"/>
      <c r="AB367" s="14"/>
      <c r="AE367" s="18"/>
      <c r="AF367" s="18"/>
      <c r="AG367" s="18"/>
      <c r="AH367" s="18"/>
      <c r="AI367" s="18"/>
      <c r="AJ367" s="18"/>
      <c r="AK367" s="18"/>
      <c r="AY367" s="18"/>
      <c r="AZ367" s="18"/>
      <c r="BA367" s="18"/>
      <c r="BB367" s="18"/>
      <c r="BC367" s="18"/>
      <c r="BD367" s="18"/>
      <c r="BG367" s="18"/>
      <c r="BH367" s="18"/>
      <c r="BI367" s="18"/>
      <c r="BJ367" s="18"/>
      <c r="BK367" s="18"/>
      <c r="BL367" s="18"/>
      <c r="BM367" s="18"/>
      <c r="BN367" s="18"/>
      <c r="BO367" s="18"/>
    </row>
    <row r="368" spans="3:67">
      <c r="C368" s="14"/>
      <c r="D368" s="14"/>
      <c r="F368" s="16"/>
      <c r="G368" s="107"/>
      <c r="H368" s="72"/>
      <c r="I368" s="14"/>
      <c r="J368" s="14"/>
      <c r="K368" s="14"/>
      <c r="L368" s="14"/>
      <c r="M368" s="14"/>
      <c r="N368" s="14"/>
      <c r="O368" s="14"/>
      <c r="P368" s="16"/>
      <c r="Q368" s="14"/>
      <c r="R368"/>
      <c r="S368" s="14"/>
      <c r="T368" s="14"/>
      <c r="U368" s="14"/>
      <c r="V368" s="14"/>
      <c r="W368" s="14"/>
      <c r="X368" s="14"/>
      <c r="Y368" s="14"/>
      <c r="Z368" s="14"/>
      <c r="AA368" s="76"/>
      <c r="AB368" s="14"/>
      <c r="AE368" s="18"/>
      <c r="AF368" s="18"/>
      <c r="AG368" s="18"/>
      <c r="AH368" s="18"/>
      <c r="AI368" s="18"/>
      <c r="AJ368" s="18"/>
      <c r="AK368" s="18"/>
      <c r="AY368" s="18"/>
      <c r="AZ368" s="18"/>
      <c r="BA368" s="18"/>
      <c r="BB368" s="18"/>
      <c r="BC368" s="18"/>
      <c r="BD368" s="18"/>
      <c r="BG368" s="18"/>
      <c r="BH368" s="18"/>
      <c r="BI368" s="18"/>
      <c r="BJ368" s="18"/>
      <c r="BK368" s="18"/>
      <c r="BL368" s="18"/>
      <c r="BM368" s="18"/>
      <c r="BN368" s="18"/>
      <c r="BO368" s="18"/>
    </row>
    <row r="369" spans="3:67">
      <c r="C369" s="14"/>
      <c r="D369" s="14"/>
      <c r="F369" s="16"/>
      <c r="G369" s="107"/>
      <c r="H369" s="72"/>
      <c r="I369" s="14"/>
      <c r="J369" s="14"/>
      <c r="K369" s="14"/>
      <c r="L369" s="14"/>
      <c r="M369" s="14"/>
      <c r="N369" s="14"/>
      <c r="O369" s="14"/>
      <c r="P369" s="16"/>
      <c r="Q369" s="14"/>
      <c r="R369"/>
      <c r="S369" s="14"/>
      <c r="T369" s="14"/>
      <c r="U369" s="14"/>
      <c r="V369" s="14"/>
      <c r="W369" s="14"/>
      <c r="X369" s="14"/>
      <c r="Y369" s="14"/>
      <c r="Z369" s="14"/>
      <c r="AA369" s="76"/>
      <c r="AB369" s="14"/>
      <c r="AE369" s="18"/>
      <c r="AF369" s="18"/>
      <c r="AG369" s="18"/>
      <c r="AH369" s="18"/>
      <c r="AI369" s="18"/>
      <c r="AJ369" s="18"/>
      <c r="AK369" s="18"/>
      <c r="AY369" s="18"/>
      <c r="AZ369" s="18"/>
      <c r="BA369" s="18"/>
      <c r="BB369" s="18"/>
      <c r="BC369" s="18"/>
      <c r="BD369" s="18"/>
      <c r="BG369" s="18"/>
      <c r="BH369" s="18"/>
      <c r="BI369" s="18"/>
      <c r="BJ369" s="18"/>
      <c r="BK369" s="18"/>
      <c r="BL369" s="18"/>
      <c r="BM369" s="18"/>
      <c r="BN369" s="18"/>
      <c r="BO369" s="18"/>
    </row>
    <row r="370" spans="3:67">
      <c r="C370" s="14"/>
      <c r="D370" s="14"/>
      <c r="F370" s="16"/>
      <c r="G370" s="107"/>
      <c r="H370" s="72"/>
      <c r="I370" s="14"/>
      <c r="J370" s="14"/>
      <c r="K370" s="14"/>
      <c r="L370" s="14"/>
      <c r="M370" s="14"/>
      <c r="N370" s="14"/>
      <c r="O370" s="14"/>
      <c r="P370" s="16"/>
      <c r="Q370" s="14"/>
      <c r="R370"/>
      <c r="S370" s="14"/>
      <c r="T370" s="14"/>
      <c r="U370" s="14"/>
      <c r="V370" s="14"/>
      <c r="W370" s="14"/>
      <c r="X370" s="14"/>
      <c r="Y370" s="14"/>
      <c r="Z370" s="14"/>
      <c r="AA370" s="76"/>
      <c r="AB370" s="14"/>
      <c r="AE370" s="18"/>
      <c r="AF370" s="18"/>
      <c r="AG370" s="18"/>
      <c r="AH370" s="18"/>
      <c r="AI370" s="18"/>
      <c r="AJ370" s="18"/>
      <c r="AK370" s="18"/>
      <c r="AY370" s="18"/>
      <c r="AZ370" s="18"/>
      <c r="BA370" s="18"/>
      <c r="BB370" s="18"/>
      <c r="BC370" s="18"/>
      <c r="BD370" s="18"/>
      <c r="BG370" s="18"/>
      <c r="BH370" s="18"/>
      <c r="BI370" s="18"/>
      <c r="BJ370" s="18"/>
      <c r="BK370" s="18"/>
      <c r="BL370" s="18"/>
      <c r="BM370" s="18"/>
      <c r="BN370" s="18"/>
      <c r="BO370" s="18"/>
    </row>
    <row r="371" spans="3:67">
      <c r="C371" s="14"/>
      <c r="D371" s="14"/>
      <c r="F371" s="16"/>
      <c r="G371" s="107"/>
      <c r="H371" s="72"/>
      <c r="I371" s="14"/>
      <c r="J371" s="14"/>
      <c r="K371" s="14"/>
      <c r="L371" s="14"/>
      <c r="M371" s="14"/>
      <c r="N371" s="14"/>
      <c r="O371" s="14"/>
      <c r="P371" s="16"/>
      <c r="Q371" s="14"/>
      <c r="R371"/>
      <c r="S371" s="14"/>
      <c r="T371" s="14"/>
      <c r="U371" s="14"/>
      <c r="V371" s="14"/>
      <c r="W371" s="14"/>
      <c r="X371" s="14"/>
      <c r="Y371" s="14"/>
      <c r="Z371" s="14"/>
      <c r="AA371" s="76"/>
      <c r="AB371" s="14"/>
      <c r="AE371" s="18"/>
      <c r="AF371" s="18"/>
      <c r="AG371" s="18"/>
      <c r="AH371" s="18"/>
      <c r="AI371" s="18"/>
      <c r="AJ371" s="18"/>
      <c r="AK371" s="18"/>
      <c r="AY371" s="18"/>
      <c r="AZ371" s="18"/>
      <c r="BA371" s="18"/>
      <c r="BB371" s="18"/>
      <c r="BC371" s="18"/>
      <c r="BD371" s="18"/>
      <c r="BG371" s="18"/>
      <c r="BH371" s="18"/>
      <c r="BI371" s="18"/>
      <c r="BJ371" s="18"/>
      <c r="BK371" s="18"/>
      <c r="BL371" s="18"/>
      <c r="BM371" s="18"/>
      <c r="BN371" s="18"/>
      <c r="BO371" s="18"/>
    </row>
    <row r="372" spans="3:67">
      <c r="C372" s="14"/>
      <c r="D372" s="14"/>
      <c r="F372" s="16"/>
      <c r="G372" s="107"/>
      <c r="H372" s="72"/>
      <c r="I372" s="14"/>
      <c r="J372" s="14"/>
      <c r="K372" s="14"/>
      <c r="L372" s="14"/>
      <c r="M372" s="14"/>
      <c r="N372" s="14"/>
      <c r="O372" s="14"/>
      <c r="P372" s="16"/>
      <c r="Q372" s="14"/>
      <c r="R372"/>
      <c r="S372" s="14"/>
      <c r="T372" s="14"/>
      <c r="U372" s="14"/>
      <c r="V372" s="14"/>
      <c r="W372" s="14"/>
      <c r="X372" s="14"/>
      <c r="Y372" s="14"/>
      <c r="Z372" s="14"/>
      <c r="AA372" s="76"/>
      <c r="AB372" s="14"/>
      <c r="AE372" s="18"/>
      <c r="AF372" s="18"/>
      <c r="AG372" s="18"/>
      <c r="AH372" s="18"/>
      <c r="AI372" s="18"/>
      <c r="AJ372" s="18"/>
      <c r="AK372" s="18"/>
      <c r="AY372" s="18"/>
      <c r="AZ372" s="18"/>
      <c r="BA372" s="18"/>
      <c r="BB372" s="18"/>
      <c r="BC372" s="18"/>
      <c r="BD372" s="18"/>
      <c r="BG372" s="18"/>
      <c r="BH372" s="18"/>
      <c r="BI372" s="18"/>
      <c r="BJ372" s="18"/>
      <c r="BK372" s="18"/>
      <c r="BL372" s="18"/>
      <c r="BM372" s="18"/>
      <c r="BN372" s="18"/>
      <c r="BO372" s="18"/>
    </row>
    <row r="373" spans="3:67">
      <c r="C373" s="14"/>
      <c r="D373" s="14"/>
      <c r="F373" s="16"/>
      <c r="G373" s="107"/>
      <c r="H373" s="72"/>
      <c r="I373" s="14"/>
      <c r="J373" s="14"/>
      <c r="K373" s="14"/>
      <c r="L373" s="14"/>
      <c r="M373" s="14"/>
      <c r="N373" s="14"/>
      <c r="O373" s="14"/>
      <c r="P373" s="16"/>
      <c r="Q373" s="14"/>
      <c r="R373"/>
      <c r="S373" s="14"/>
      <c r="T373" s="14"/>
      <c r="U373" s="14"/>
      <c r="V373" s="14"/>
      <c r="W373" s="14"/>
      <c r="X373" s="14"/>
      <c r="Y373" s="14"/>
      <c r="Z373" s="14"/>
      <c r="AA373" s="76"/>
      <c r="AB373" s="14"/>
      <c r="AE373" s="18"/>
      <c r="AF373" s="18"/>
      <c r="AG373" s="18"/>
      <c r="AH373" s="18"/>
      <c r="AI373" s="18"/>
      <c r="AJ373" s="18"/>
      <c r="AK373" s="18"/>
      <c r="AY373" s="18"/>
      <c r="AZ373" s="18"/>
      <c r="BA373" s="18"/>
      <c r="BB373" s="18"/>
      <c r="BC373" s="18"/>
      <c r="BD373" s="18"/>
      <c r="BG373" s="18"/>
      <c r="BH373" s="18"/>
      <c r="BI373" s="18"/>
      <c r="BJ373" s="18"/>
      <c r="BK373" s="18"/>
      <c r="BL373" s="18"/>
      <c r="BM373" s="18"/>
      <c r="BN373" s="18"/>
      <c r="BO373" s="18"/>
    </row>
    <row r="374" spans="3:67">
      <c r="C374" s="14"/>
      <c r="D374" s="14"/>
      <c r="F374" s="16"/>
      <c r="G374" s="107"/>
      <c r="H374" s="72"/>
      <c r="I374" s="14"/>
      <c r="J374" s="14"/>
      <c r="K374" s="14"/>
      <c r="L374" s="14"/>
      <c r="M374" s="14"/>
      <c r="N374" s="14"/>
      <c r="O374" s="14"/>
      <c r="P374" s="16"/>
      <c r="Q374" s="14"/>
      <c r="R374"/>
      <c r="S374" s="14"/>
      <c r="T374" s="14"/>
      <c r="U374" s="14"/>
      <c r="V374" s="14"/>
      <c r="W374" s="14"/>
      <c r="X374" s="14"/>
      <c r="Y374" s="14"/>
      <c r="Z374" s="14"/>
      <c r="AA374" s="76"/>
      <c r="AB374" s="14"/>
      <c r="AE374" s="18"/>
      <c r="AF374" s="18"/>
      <c r="AG374" s="18"/>
      <c r="AH374" s="18"/>
      <c r="AI374" s="18"/>
      <c r="AJ374" s="18"/>
      <c r="AK374" s="18"/>
      <c r="AY374" s="18"/>
      <c r="AZ374" s="18"/>
      <c r="BA374" s="18"/>
      <c r="BB374" s="18"/>
      <c r="BC374" s="18"/>
      <c r="BD374" s="18"/>
      <c r="BG374" s="18"/>
      <c r="BH374" s="18"/>
      <c r="BI374" s="18"/>
      <c r="BJ374" s="18"/>
      <c r="BK374" s="18"/>
      <c r="BL374" s="18"/>
      <c r="BM374" s="18"/>
      <c r="BN374" s="18"/>
      <c r="BO374" s="18"/>
    </row>
    <row r="375" spans="3:67">
      <c r="C375" s="14"/>
      <c r="D375" s="14"/>
      <c r="F375" s="16"/>
      <c r="G375" s="107"/>
      <c r="H375" s="72"/>
      <c r="I375" s="14"/>
      <c r="J375" s="14"/>
      <c r="K375" s="14"/>
      <c r="L375" s="14"/>
      <c r="M375" s="14"/>
      <c r="N375" s="14"/>
      <c r="O375" s="14"/>
      <c r="P375" s="16"/>
      <c r="Q375" s="14"/>
      <c r="R375"/>
      <c r="S375" s="14"/>
      <c r="T375" s="14"/>
      <c r="U375" s="14"/>
      <c r="V375" s="14"/>
      <c r="W375" s="14"/>
      <c r="X375" s="14"/>
      <c r="Y375" s="14"/>
      <c r="Z375" s="14"/>
      <c r="AA375" s="76"/>
      <c r="AB375" s="14"/>
      <c r="AE375" s="18"/>
      <c r="AF375" s="18"/>
      <c r="AG375" s="18"/>
      <c r="AH375" s="18"/>
      <c r="AI375" s="18"/>
      <c r="AJ375" s="18"/>
      <c r="AK375" s="18"/>
      <c r="AY375" s="18"/>
      <c r="AZ375" s="18"/>
      <c r="BA375" s="18"/>
      <c r="BB375" s="18"/>
      <c r="BC375" s="18"/>
      <c r="BD375" s="18"/>
      <c r="BG375" s="18"/>
      <c r="BH375" s="18"/>
      <c r="BI375" s="18"/>
      <c r="BJ375" s="18"/>
      <c r="BK375" s="18"/>
      <c r="BL375" s="18"/>
      <c r="BM375" s="18"/>
      <c r="BN375" s="18"/>
      <c r="BO375" s="18"/>
    </row>
    <row r="376" spans="3:67">
      <c r="C376" s="14"/>
      <c r="D376" s="14"/>
      <c r="F376" s="16"/>
      <c r="G376" s="107"/>
      <c r="H376" s="72"/>
      <c r="I376" s="14"/>
      <c r="J376" s="14"/>
      <c r="K376" s="14"/>
      <c r="L376" s="14"/>
      <c r="M376" s="14"/>
      <c r="N376" s="14"/>
      <c r="O376" s="14"/>
      <c r="P376" s="16"/>
      <c r="Q376" s="14"/>
      <c r="R376"/>
      <c r="S376" s="14"/>
      <c r="T376" s="14"/>
      <c r="U376" s="14"/>
      <c r="V376" s="14"/>
      <c r="W376" s="14"/>
      <c r="X376" s="14"/>
      <c r="Y376" s="14"/>
      <c r="Z376" s="14"/>
      <c r="AA376" s="76"/>
      <c r="AB376" s="14"/>
      <c r="AE376" s="18"/>
      <c r="AF376" s="18"/>
      <c r="AG376" s="18"/>
      <c r="AH376" s="18"/>
      <c r="AI376" s="18"/>
      <c r="AJ376" s="18"/>
      <c r="AK376" s="18"/>
      <c r="AY376" s="18"/>
      <c r="AZ376" s="18"/>
      <c r="BA376" s="18"/>
      <c r="BB376" s="18"/>
      <c r="BC376" s="18"/>
      <c r="BD376" s="18"/>
      <c r="BG376" s="18"/>
      <c r="BH376" s="18"/>
      <c r="BI376" s="18"/>
      <c r="BJ376" s="18"/>
      <c r="BK376" s="18"/>
      <c r="BL376" s="18"/>
      <c r="BM376" s="18"/>
      <c r="BN376" s="18"/>
      <c r="BO376" s="18"/>
    </row>
    <row r="377" spans="3:67">
      <c r="C377" s="14"/>
      <c r="D377" s="14"/>
      <c r="F377" s="16"/>
      <c r="G377" s="107"/>
      <c r="H377" s="72"/>
      <c r="I377" s="14"/>
      <c r="J377" s="14"/>
      <c r="K377" s="14"/>
      <c r="L377" s="14"/>
      <c r="M377" s="14"/>
      <c r="N377" s="14"/>
      <c r="O377" s="14"/>
      <c r="P377" s="16"/>
      <c r="Q377" s="14"/>
      <c r="R377"/>
      <c r="S377" s="14"/>
      <c r="T377" s="14"/>
      <c r="U377" s="14"/>
      <c r="V377" s="14"/>
      <c r="W377" s="14"/>
      <c r="X377" s="14"/>
      <c r="Y377" s="14"/>
      <c r="Z377" s="14"/>
      <c r="AA377" s="76"/>
      <c r="AB377" s="14"/>
      <c r="AE377" s="18"/>
      <c r="AF377" s="18"/>
      <c r="AG377" s="18"/>
      <c r="AH377" s="18"/>
      <c r="AI377" s="18"/>
      <c r="AJ377" s="18"/>
      <c r="AK377" s="18"/>
      <c r="AY377" s="18"/>
      <c r="AZ377" s="18"/>
      <c r="BA377" s="18"/>
      <c r="BB377" s="18"/>
      <c r="BC377" s="18"/>
      <c r="BD377" s="18"/>
      <c r="BG377" s="18"/>
      <c r="BH377" s="18"/>
      <c r="BI377" s="18"/>
      <c r="BJ377" s="18"/>
      <c r="BK377" s="18"/>
      <c r="BL377" s="18"/>
      <c r="BM377" s="18"/>
      <c r="BN377" s="18"/>
      <c r="BO377" s="18"/>
    </row>
    <row r="378" spans="3:67">
      <c r="C378" s="14"/>
      <c r="D378" s="14"/>
      <c r="F378" s="16"/>
      <c r="G378" s="107"/>
      <c r="H378" s="72"/>
      <c r="I378" s="14"/>
      <c r="J378" s="14"/>
      <c r="K378" s="14"/>
      <c r="L378" s="14"/>
      <c r="M378" s="14"/>
      <c r="N378" s="14"/>
      <c r="O378" s="14"/>
      <c r="P378" s="16"/>
      <c r="Q378" s="14"/>
      <c r="R378"/>
      <c r="S378" s="14"/>
      <c r="T378" s="14"/>
      <c r="U378" s="14"/>
      <c r="V378" s="14"/>
      <c r="W378" s="14"/>
      <c r="X378" s="14"/>
      <c r="Y378" s="14"/>
      <c r="Z378" s="14"/>
      <c r="AA378" s="76"/>
      <c r="AB378" s="14"/>
      <c r="AE378" s="18"/>
      <c r="AF378" s="18"/>
      <c r="AG378" s="18"/>
      <c r="AH378" s="18"/>
      <c r="AI378" s="18"/>
      <c r="AJ378" s="18"/>
      <c r="AK378" s="18"/>
      <c r="AY378" s="18"/>
      <c r="AZ378" s="18"/>
      <c r="BA378" s="18"/>
      <c r="BB378" s="18"/>
      <c r="BC378" s="18"/>
      <c r="BD378" s="18"/>
      <c r="BG378" s="18"/>
      <c r="BH378" s="18"/>
      <c r="BI378" s="18"/>
      <c r="BJ378" s="18"/>
      <c r="BK378" s="18"/>
      <c r="BL378" s="18"/>
      <c r="BM378" s="18"/>
      <c r="BN378" s="18"/>
      <c r="BO378" s="18"/>
    </row>
    <row r="379" spans="3:67">
      <c r="C379" s="14"/>
      <c r="D379" s="14"/>
      <c r="F379" s="16"/>
      <c r="G379" s="107"/>
      <c r="H379" s="72"/>
      <c r="I379" s="14"/>
      <c r="J379" s="14"/>
      <c r="K379" s="14"/>
      <c r="L379" s="14"/>
      <c r="M379" s="14"/>
      <c r="N379" s="14"/>
      <c r="O379" s="14"/>
      <c r="P379" s="16"/>
      <c r="Q379" s="14"/>
      <c r="R379"/>
      <c r="S379" s="14"/>
      <c r="T379" s="14"/>
      <c r="U379" s="14"/>
      <c r="V379" s="14"/>
      <c r="W379" s="14"/>
      <c r="X379" s="14"/>
      <c r="Y379" s="14"/>
      <c r="Z379" s="14"/>
      <c r="AA379" s="76"/>
      <c r="AB379" s="14"/>
      <c r="AE379" s="18"/>
      <c r="AF379" s="18"/>
      <c r="AG379" s="18"/>
      <c r="AH379" s="18"/>
      <c r="AI379" s="18"/>
      <c r="AJ379" s="18"/>
      <c r="AK379" s="18"/>
      <c r="AY379" s="18"/>
      <c r="AZ379" s="18"/>
      <c r="BA379" s="18"/>
      <c r="BB379" s="18"/>
      <c r="BC379" s="18"/>
      <c r="BD379" s="18"/>
      <c r="BG379" s="18"/>
      <c r="BH379" s="18"/>
      <c r="BI379" s="18"/>
      <c r="BJ379" s="18"/>
      <c r="BK379" s="18"/>
      <c r="BL379" s="18"/>
      <c r="BM379" s="18"/>
      <c r="BN379" s="18"/>
      <c r="BO379" s="18"/>
    </row>
    <row r="380" spans="3:67">
      <c r="C380" s="14"/>
      <c r="D380" s="14"/>
      <c r="F380" s="16"/>
      <c r="G380" s="107"/>
      <c r="H380" s="72"/>
      <c r="I380" s="14"/>
      <c r="J380" s="14"/>
      <c r="K380" s="14"/>
      <c r="L380" s="14"/>
      <c r="M380" s="14"/>
      <c r="N380" s="14"/>
      <c r="O380" s="14"/>
      <c r="P380" s="16"/>
      <c r="Q380" s="14"/>
      <c r="R380"/>
      <c r="S380" s="14"/>
      <c r="T380" s="14"/>
      <c r="U380" s="14"/>
      <c r="V380" s="14"/>
      <c r="W380" s="14"/>
      <c r="X380" s="14"/>
      <c r="Y380" s="14"/>
      <c r="Z380" s="14"/>
      <c r="AA380" s="76"/>
      <c r="AB380" s="14"/>
      <c r="AE380" s="18"/>
      <c r="AF380" s="18"/>
      <c r="AG380" s="18"/>
      <c r="AH380" s="18"/>
      <c r="AI380" s="18"/>
      <c r="AJ380" s="18"/>
      <c r="AK380" s="18"/>
      <c r="AY380" s="18"/>
      <c r="AZ380" s="18"/>
      <c r="BA380" s="18"/>
      <c r="BB380" s="18"/>
      <c r="BC380" s="18"/>
      <c r="BD380" s="18"/>
      <c r="BG380" s="18"/>
      <c r="BH380" s="18"/>
      <c r="BI380" s="18"/>
      <c r="BJ380" s="18"/>
      <c r="BK380" s="18"/>
      <c r="BL380" s="18"/>
      <c r="BM380" s="18"/>
      <c r="BN380" s="18"/>
      <c r="BO380" s="18"/>
    </row>
    <row r="381" spans="3:67">
      <c r="C381" s="14"/>
      <c r="D381" s="14"/>
      <c r="F381" s="75"/>
      <c r="G381" s="107"/>
      <c r="H381" s="72"/>
      <c r="I381" s="14"/>
      <c r="J381" s="14"/>
      <c r="K381" s="14"/>
      <c r="L381" s="14"/>
      <c r="M381" s="14"/>
      <c r="N381" s="14"/>
      <c r="O381" s="14"/>
      <c r="P381" s="16"/>
      <c r="Q381" s="14"/>
      <c r="R381"/>
      <c r="S381" s="14"/>
      <c r="T381" s="14"/>
      <c r="U381" s="14"/>
      <c r="V381" s="14"/>
      <c r="W381" s="14"/>
      <c r="X381" s="14"/>
      <c r="Y381" s="14"/>
      <c r="Z381" s="14"/>
      <c r="AA381" s="76"/>
      <c r="AB381" s="14"/>
      <c r="AE381" s="18"/>
      <c r="AF381" s="18"/>
      <c r="AG381" s="18"/>
      <c r="AH381" s="18"/>
      <c r="AI381" s="18"/>
      <c r="AJ381" s="18"/>
      <c r="AK381" s="18"/>
      <c r="AY381" s="18"/>
      <c r="AZ381" s="18"/>
      <c r="BA381" s="18"/>
      <c r="BB381" s="18"/>
      <c r="BC381" s="18"/>
      <c r="BD381" s="18"/>
      <c r="BG381" s="18"/>
      <c r="BH381" s="18"/>
      <c r="BI381" s="18"/>
      <c r="BJ381" s="18"/>
      <c r="BK381" s="18"/>
      <c r="BL381" s="18"/>
      <c r="BM381" s="18"/>
      <c r="BN381" s="18"/>
      <c r="BO381" s="18"/>
    </row>
    <row r="382" spans="3:67">
      <c r="C382" s="14"/>
      <c r="D382" s="14"/>
      <c r="F382" s="75"/>
      <c r="G382" s="107"/>
      <c r="H382" s="72"/>
      <c r="I382" s="14"/>
      <c r="J382" s="14"/>
      <c r="K382" s="14"/>
      <c r="L382" s="14"/>
      <c r="M382" s="14"/>
      <c r="N382" s="14"/>
      <c r="O382" s="14"/>
      <c r="P382" s="16"/>
      <c r="Q382" s="14"/>
      <c r="R382"/>
      <c r="S382" s="14"/>
      <c r="T382" s="14"/>
      <c r="U382" s="14"/>
      <c r="V382" s="14"/>
      <c r="W382" s="14"/>
      <c r="X382" s="14"/>
      <c r="Y382" s="14"/>
      <c r="Z382" s="14"/>
      <c r="AA382" s="76"/>
      <c r="AB382" s="14"/>
      <c r="AE382" s="18"/>
      <c r="AF382" s="18"/>
      <c r="AG382" s="18"/>
      <c r="AH382" s="18"/>
      <c r="AI382" s="18"/>
      <c r="AJ382" s="18"/>
      <c r="AK382" s="18"/>
      <c r="AY382" s="18"/>
      <c r="AZ382" s="18"/>
      <c r="BA382" s="18"/>
      <c r="BB382" s="18"/>
      <c r="BC382" s="18"/>
      <c r="BD382" s="18"/>
      <c r="BG382" s="18"/>
      <c r="BH382" s="18"/>
      <c r="BI382" s="18"/>
      <c r="BJ382" s="18"/>
      <c r="BK382" s="18"/>
      <c r="BL382" s="18"/>
      <c r="BM382" s="18"/>
      <c r="BN382" s="18"/>
      <c r="BO382" s="18"/>
    </row>
    <row r="383" spans="3:67">
      <c r="C383" s="14"/>
      <c r="D383" s="14"/>
      <c r="F383" s="75"/>
      <c r="G383" s="107"/>
      <c r="H383" s="72"/>
      <c r="I383" s="14"/>
      <c r="J383" s="14"/>
      <c r="K383" s="14"/>
      <c r="L383" s="14"/>
      <c r="M383" s="14"/>
      <c r="N383" s="14"/>
      <c r="O383" s="14"/>
      <c r="P383" s="16"/>
      <c r="Q383" s="14"/>
      <c r="R383"/>
      <c r="S383" s="14"/>
      <c r="T383" s="14"/>
      <c r="U383" s="14"/>
      <c r="V383" s="14"/>
      <c r="W383" s="14"/>
      <c r="X383" s="14"/>
      <c r="Y383" s="14"/>
      <c r="Z383" s="14"/>
      <c r="AA383" s="76"/>
      <c r="AB383" s="14"/>
      <c r="AE383" s="18"/>
      <c r="AF383" s="18"/>
      <c r="AG383" s="18"/>
      <c r="AH383" s="18"/>
      <c r="AI383" s="18"/>
      <c r="AJ383" s="18"/>
      <c r="AK383" s="18"/>
      <c r="AY383" s="18"/>
      <c r="AZ383" s="18"/>
      <c r="BA383" s="18"/>
      <c r="BB383" s="18"/>
      <c r="BC383" s="18"/>
      <c r="BD383" s="18"/>
      <c r="BG383" s="18"/>
      <c r="BH383" s="18"/>
      <c r="BI383" s="18"/>
      <c r="BJ383" s="18"/>
      <c r="BK383" s="18"/>
      <c r="BL383" s="18"/>
      <c r="BM383" s="18"/>
      <c r="BN383" s="18"/>
      <c r="BO383" s="18"/>
    </row>
    <row r="384" spans="3:67">
      <c r="C384" s="14"/>
      <c r="D384" s="14"/>
      <c r="F384" s="75"/>
      <c r="G384" s="107"/>
      <c r="H384" s="72"/>
      <c r="I384" s="14"/>
      <c r="J384" s="14"/>
      <c r="K384" s="14"/>
      <c r="L384" s="14"/>
      <c r="M384" s="14"/>
      <c r="N384" s="14"/>
      <c r="O384" s="14"/>
      <c r="P384" s="16"/>
      <c r="Q384" s="14"/>
      <c r="R384"/>
      <c r="S384" s="14"/>
      <c r="T384" s="14"/>
      <c r="U384" s="14"/>
      <c r="V384" s="14"/>
      <c r="W384" s="14"/>
      <c r="X384" s="14"/>
      <c r="Y384" s="14"/>
      <c r="Z384" s="14"/>
      <c r="AA384" s="76"/>
      <c r="AB384" s="14"/>
      <c r="AE384" s="18"/>
      <c r="AF384" s="18"/>
      <c r="AG384" s="18"/>
      <c r="AH384" s="18"/>
      <c r="AI384" s="18"/>
      <c r="AJ384" s="18"/>
      <c r="AK384" s="18"/>
      <c r="AY384" s="18"/>
      <c r="AZ384" s="18"/>
      <c r="BA384" s="18"/>
      <c r="BB384" s="18"/>
      <c r="BC384" s="18"/>
      <c r="BD384" s="18"/>
      <c r="BG384" s="18"/>
      <c r="BH384" s="18"/>
      <c r="BI384" s="18"/>
      <c r="BJ384" s="18"/>
      <c r="BK384" s="18"/>
      <c r="BL384" s="18"/>
      <c r="BM384" s="18"/>
      <c r="BN384" s="18"/>
      <c r="BO384" s="18"/>
    </row>
    <row r="385" spans="3:67">
      <c r="C385" s="14"/>
      <c r="D385" s="14"/>
      <c r="F385" s="75"/>
      <c r="G385" s="107"/>
      <c r="H385" s="72"/>
      <c r="I385" s="14"/>
      <c r="J385" s="14"/>
      <c r="K385" s="14"/>
      <c r="L385" s="14"/>
      <c r="M385" s="14"/>
      <c r="N385" s="14"/>
      <c r="O385" s="14"/>
      <c r="P385" s="16"/>
      <c r="Q385" s="14"/>
      <c r="R385"/>
      <c r="S385" s="14"/>
      <c r="T385" s="14"/>
      <c r="U385" s="14"/>
      <c r="V385" s="14"/>
      <c r="W385" s="14"/>
      <c r="X385" s="14"/>
      <c r="Y385" s="14"/>
      <c r="Z385" s="14"/>
      <c r="AA385" s="76"/>
      <c r="AB385" s="14"/>
      <c r="AE385" s="18"/>
      <c r="AF385" s="18"/>
      <c r="AG385" s="18"/>
      <c r="AH385" s="18"/>
      <c r="AI385" s="18"/>
      <c r="AJ385" s="18"/>
      <c r="AK385" s="18"/>
      <c r="AY385" s="18"/>
      <c r="AZ385" s="18"/>
      <c r="BA385" s="18"/>
      <c r="BB385" s="18"/>
      <c r="BC385" s="18"/>
      <c r="BD385" s="18"/>
      <c r="BG385" s="18"/>
      <c r="BH385" s="18"/>
      <c r="BI385" s="18"/>
      <c r="BJ385" s="18"/>
      <c r="BK385" s="18"/>
      <c r="BL385" s="18"/>
      <c r="BM385" s="18"/>
      <c r="BN385" s="18"/>
      <c r="BO385" s="18"/>
    </row>
    <row r="386" spans="3:67">
      <c r="C386" s="14"/>
      <c r="D386" s="14"/>
      <c r="F386" s="75"/>
      <c r="G386" s="107"/>
      <c r="H386" s="72"/>
      <c r="I386" s="14"/>
      <c r="J386" s="14"/>
      <c r="K386" s="14"/>
      <c r="L386" s="14"/>
      <c r="M386" s="14"/>
      <c r="N386" s="14"/>
      <c r="O386" s="14"/>
      <c r="P386" s="16"/>
      <c r="Q386" s="14"/>
      <c r="R386"/>
      <c r="S386" s="14"/>
      <c r="T386" s="14"/>
      <c r="U386" s="14"/>
      <c r="V386" s="14"/>
      <c r="W386" s="14"/>
      <c r="X386" s="14"/>
      <c r="Y386" s="14"/>
      <c r="Z386" s="14"/>
      <c r="AA386" s="76"/>
      <c r="AB386" s="14"/>
      <c r="AE386" s="18"/>
      <c r="AF386" s="18"/>
      <c r="AG386" s="18"/>
      <c r="AH386" s="18"/>
      <c r="AI386" s="18"/>
      <c r="AJ386" s="18"/>
      <c r="AK386" s="18"/>
      <c r="AY386" s="18"/>
      <c r="AZ386" s="18"/>
      <c r="BA386" s="18"/>
      <c r="BB386" s="18"/>
      <c r="BC386" s="18"/>
      <c r="BD386" s="18"/>
      <c r="BG386" s="18"/>
      <c r="BH386" s="18"/>
      <c r="BI386" s="18"/>
      <c r="BJ386" s="18"/>
      <c r="BK386" s="18"/>
      <c r="BL386" s="18"/>
      <c r="BM386" s="18"/>
      <c r="BN386" s="18"/>
      <c r="BO386" s="18"/>
    </row>
    <row r="387" spans="3:67">
      <c r="C387" s="14"/>
      <c r="D387" s="14"/>
      <c r="F387" s="75"/>
      <c r="G387" s="107"/>
      <c r="H387" s="72"/>
      <c r="I387" s="14"/>
      <c r="J387" s="14"/>
      <c r="K387" s="14"/>
      <c r="L387" s="14"/>
      <c r="M387" s="14"/>
      <c r="N387" s="14"/>
      <c r="O387" s="14"/>
      <c r="P387" s="16"/>
      <c r="Q387" s="14"/>
      <c r="R387"/>
      <c r="S387" s="14"/>
      <c r="T387" s="14"/>
      <c r="U387" s="14"/>
      <c r="V387" s="14"/>
      <c r="W387" s="14"/>
      <c r="X387" s="14"/>
      <c r="Y387" s="14"/>
      <c r="Z387" s="14"/>
      <c r="AA387" s="76"/>
      <c r="AB387" s="14"/>
      <c r="AE387" s="18"/>
      <c r="AF387" s="18"/>
      <c r="AG387" s="18"/>
      <c r="AH387" s="18"/>
      <c r="AI387" s="18"/>
      <c r="AJ387" s="18"/>
      <c r="AK387" s="18"/>
      <c r="AY387" s="18"/>
      <c r="AZ387" s="18"/>
      <c r="BA387" s="18"/>
      <c r="BB387" s="18"/>
      <c r="BC387" s="18"/>
      <c r="BD387" s="18"/>
      <c r="BG387" s="18"/>
      <c r="BH387" s="18"/>
      <c r="BI387" s="18"/>
      <c r="BJ387" s="18"/>
      <c r="BK387" s="18"/>
      <c r="BL387" s="18"/>
      <c r="BM387" s="18"/>
      <c r="BN387" s="18"/>
      <c r="BO387" s="18"/>
    </row>
    <row r="388" spans="3:67">
      <c r="C388" s="14"/>
      <c r="D388" s="14"/>
      <c r="F388" s="75"/>
      <c r="G388" s="107"/>
      <c r="H388" s="72"/>
      <c r="I388" s="14"/>
      <c r="J388" s="14"/>
      <c r="K388" s="14"/>
      <c r="L388" s="14"/>
      <c r="M388" s="14"/>
      <c r="N388" s="14"/>
      <c r="O388" s="14"/>
      <c r="P388" s="16"/>
      <c r="Q388" s="14"/>
      <c r="R388"/>
      <c r="S388" s="14"/>
      <c r="T388" s="14"/>
      <c r="U388" s="14"/>
      <c r="V388" s="14"/>
      <c r="W388" s="14"/>
      <c r="X388" s="14"/>
      <c r="Y388" s="14"/>
      <c r="Z388" s="14"/>
      <c r="AA388" s="76"/>
      <c r="AB388" s="14"/>
      <c r="AE388" s="18"/>
      <c r="AF388" s="18"/>
      <c r="AG388" s="18"/>
      <c r="AH388" s="18"/>
      <c r="AI388" s="18"/>
      <c r="AJ388" s="18"/>
      <c r="AK388" s="18"/>
      <c r="AY388" s="18"/>
      <c r="AZ388" s="18"/>
      <c r="BA388" s="18"/>
      <c r="BB388" s="18"/>
      <c r="BC388" s="18"/>
      <c r="BD388" s="18"/>
      <c r="BG388" s="18"/>
      <c r="BH388" s="18"/>
      <c r="BI388" s="18"/>
      <c r="BJ388" s="18"/>
      <c r="BK388" s="18"/>
      <c r="BL388" s="18"/>
      <c r="BM388" s="18"/>
      <c r="BN388" s="18"/>
      <c r="BO388" s="18"/>
    </row>
    <row r="389" spans="3:67">
      <c r="C389" s="14"/>
      <c r="D389" s="14"/>
      <c r="F389" s="75"/>
      <c r="G389" s="107"/>
      <c r="H389" s="72"/>
      <c r="I389" s="14"/>
      <c r="J389" s="14"/>
      <c r="K389" s="14"/>
      <c r="L389" s="14"/>
      <c r="M389" s="14"/>
      <c r="N389" s="14"/>
      <c r="O389" s="14"/>
      <c r="P389" s="16"/>
      <c r="Q389" s="14"/>
      <c r="R389"/>
      <c r="S389" s="14"/>
      <c r="T389" s="14"/>
      <c r="U389" s="14"/>
      <c r="V389" s="14"/>
      <c r="W389" s="14"/>
      <c r="X389" s="14"/>
      <c r="Y389" s="14"/>
      <c r="Z389" s="14"/>
      <c r="AA389" s="76"/>
      <c r="AB389" s="14"/>
      <c r="AE389" s="18"/>
      <c r="AF389" s="18"/>
      <c r="AG389" s="18"/>
      <c r="AH389" s="18"/>
      <c r="AI389" s="18"/>
      <c r="AJ389" s="18"/>
      <c r="AK389" s="18"/>
      <c r="AY389" s="18"/>
      <c r="AZ389" s="18"/>
      <c r="BA389" s="18"/>
      <c r="BB389" s="18"/>
      <c r="BC389" s="18"/>
      <c r="BD389" s="18"/>
      <c r="BG389" s="18"/>
      <c r="BH389" s="18"/>
      <c r="BI389" s="18"/>
      <c r="BJ389" s="18"/>
      <c r="BK389" s="18"/>
      <c r="BL389" s="18"/>
      <c r="BM389" s="18"/>
      <c r="BN389" s="18"/>
      <c r="BO389" s="18"/>
    </row>
    <row r="390" spans="3:67">
      <c r="C390" s="14"/>
      <c r="D390" s="14"/>
      <c r="F390" s="75"/>
      <c r="G390" s="107"/>
      <c r="H390" s="72"/>
      <c r="I390" s="14"/>
      <c r="J390" s="14"/>
      <c r="K390" s="14"/>
      <c r="L390" s="14"/>
      <c r="M390" s="14"/>
      <c r="N390" s="14"/>
      <c r="O390" s="14"/>
      <c r="P390" s="16"/>
      <c r="Q390" s="14"/>
      <c r="R390"/>
      <c r="S390" s="14"/>
      <c r="T390" s="14"/>
      <c r="U390" s="14"/>
      <c r="V390" s="14"/>
      <c r="W390" s="14"/>
      <c r="X390" s="14"/>
      <c r="Y390" s="14"/>
      <c r="Z390" s="14"/>
      <c r="AA390" s="76"/>
      <c r="AB390" s="14"/>
      <c r="AE390" s="18"/>
      <c r="AF390" s="18"/>
      <c r="AG390" s="18"/>
      <c r="AH390" s="18"/>
      <c r="AI390" s="18"/>
      <c r="AJ390" s="18"/>
      <c r="AK390" s="18"/>
      <c r="AY390" s="18"/>
      <c r="AZ390" s="18"/>
      <c r="BA390" s="18"/>
      <c r="BB390" s="18"/>
      <c r="BC390" s="18"/>
      <c r="BD390" s="18"/>
      <c r="BG390" s="18"/>
      <c r="BH390" s="18"/>
      <c r="BI390" s="18"/>
      <c r="BJ390" s="18"/>
      <c r="BK390" s="18"/>
      <c r="BL390" s="18"/>
      <c r="BM390" s="18"/>
      <c r="BN390" s="18"/>
      <c r="BO390" s="18"/>
    </row>
    <row r="391" spans="3:67">
      <c r="C391" s="14"/>
      <c r="D391" s="14"/>
      <c r="F391" s="75"/>
      <c r="G391" s="107"/>
      <c r="H391" s="72"/>
      <c r="I391" s="14"/>
      <c r="J391" s="14"/>
      <c r="K391" s="14"/>
      <c r="L391" s="14"/>
      <c r="M391" s="14"/>
      <c r="N391" s="14"/>
      <c r="O391" s="14"/>
      <c r="P391" s="16"/>
      <c r="Q391" s="14"/>
      <c r="R391"/>
      <c r="S391" s="14"/>
      <c r="T391" s="14"/>
      <c r="U391" s="14"/>
      <c r="V391" s="14"/>
      <c r="W391" s="14"/>
      <c r="X391" s="14"/>
      <c r="Y391" s="14"/>
      <c r="Z391" s="14"/>
      <c r="AA391" s="76"/>
      <c r="AB391" s="14"/>
      <c r="AE391" s="18"/>
      <c r="AF391" s="18"/>
      <c r="AG391" s="18"/>
      <c r="AH391" s="18"/>
      <c r="AI391" s="18"/>
      <c r="AJ391" s="18"/>
      <c r="AK391" s="18"/>
      <c r="AY391" s="18"/>
      <c r="AZ391" s="18"/>
      <c r="BA391" s="18"/>
      <c r="BB391" s="18"/>
      <c r="BC391" s="18"/>
      <c r="BD391" s="18"/>
      <c r="BG391" s="18"/>
      <c r="BH391" s="18"/>
      <c r="BI391" s="18"/>
      <c r="BJ391" s="18"/>
      <c r="BK391" s="18"/>
      <c r="BL391" s="18"/>
      <c r="BM391" s="18"/>
      <c r="BN391" s="18"/>
      <c r="BO391" s="18"/>
    </row>
    <row r="392" spans="3:67">
      <c r="C392" s="14"/>
      <c r="D392" s="14"/>
      <c r="F392" s="75"/>
      <c r="G392" s="107"/>
      <c r="H392" s="72"/>
      <c r="I392" s="14"/>
      <c r="J392" s="14"/>
      <c r="K392" s="14"/>
      <c r="L392" s="14"/>
      <c r="M392" s="14"/>
      <c r="N392" s="14"/>
      <c r="O392" s="14"/>
      <c r="P392" s="16"/>
      <c r="Q392" s="14"/>
      <c r="R392"/>
      <c r="S392" s="14"/>
      <c r="T392" s="14"/>
      <c r="U392" s="14"/>
      <c r="V392" s="14"/>
      <c r="W392" s="14"/>
      <c r="X392" s="14"/>
      <c r="Y392" s="14"/>
      <c r="Z392" s="14"/>
      <c r="AA392" s="76"/>
      <c r="AB392" s="14"/>
      <c r="AE392" s="18"/>
      <c r="AF392" s="18"/>
      <c r="AG392" s="18"/>
      <c r="AH392" s="18"/>
      <c r="AI392" s="18"/>
      <c r="AJ392" s="18"/>
      <c r="AK392" s="18"/>
      <c r="AY392" s="18"/>
      <c r="AZ392" s="18"/>
      <c r="BA392" s="18"/>
      <c r="BB392" s="18"/>
      <c r="BC392" s="18"/>
      <c r="BD392" s="18"/>
      <c r="BG392" s="18"/>
      <c r="BH392" s="18"/>
      <c r="BI392" s="18"/>
      <c r="BJ392" s="18"/>
      <c r="BK392" s="18"/>
      <c r="BL392" s="18"/>
      <c r="BM392" s="18"/>
      <c r="BN392" s="18"/>
      <c r="BO392" s="18"/>
    </row>
    <row r="393" spans="3:67">
      <c r="C393" s="14"/>
      <c r="D393" s="14"/>
      <c r="F393" s="75"/>
      <c r="G393" s="107"/>
      <c r="H393" s="72"/>
      <c r="I393" s="14"/>
      <c r="J393" s="14"/>
      <c r="K393" s="14"/>
      <c r="L393" s="14"/>
      <c r="M393" s="14"/>
      <c r="N393" s="14"/>
      <c r="O393" s="14"/>
      <c r="P393" s="16"/>
      <c r="Q393" s="14"/>
      <c r="R393"/>
      <c r="S393" s="14"/>
      <c r="T393" s="14"/>
      <c r="U393" s="14"/>
      <c r="V393" s="14"/>
      <c r="W393" s="14"/>
      <c r="X393" s="14"/>
      <c r="Y393" s="14"/>
      <c r="Z393" s="14"/>
      <c r="AA393" s="76"/>
      <c r="AB393" s="14"/>
      <c r="AE393" s="18"/>
      <c r="AF393" s="18"/>
      <c r="AG393" s="18"/>
      <c r="AH393" s="18"/>
      <c r="AI393" s="18"/>
      <c r="AJ393" s="18"/>
      <c r="AK393" s="18"/>
      <c r="AY393" s="18"/>
      <c r="AZ393" s="18"/>
      <c r="BA393" s="18"/>
      <c r="BB393" s="18"/>
      <c r="BC393" s="18"/>
      <c r="BD393" s="18"/>
      <c r="BG393" s="18"/>
      <c r="BH393" s="18"/>
      <c r="BI393" s="18"/>
      <c r="BJ393" s="18"/>
      <c r="BK393" s="18"/>
      <c r="BL393" s="18"/>
      <c r="BM393" s="18"/>
      <c r="BN393" s="18"/>
      <c r="BO393" s="18"/>
    </row>
    <row r="394" spans="3:67">
      <c r="C394" s="14"/>
      <c r="D394" s="14"/>
      <c r="F394" s="75"/>
      <c r="G394" s="107"/>
      <c r="H394" s="72"/>
      <c r="I394" s="14"/>
      <c r="J394" s="14"/>
      <c r="K394" s="14"/>
      <c r="L394" s="14"/>
      <c r="M394" s="14"/>
      <c r="N394" s="14"/>
      <c r="O394" s="14"/>
      <c r="P394" s="16"/>
      <c r="Q394" s="14"/>
      <c r="R394"/>
      <c r="S394" s="14"/>
      <c r="T394" s="14"/>
      <c r="U394" s="14"/>
      <c r="V394" s="14"/>
      <c r="W394" s="14"/>
      <c r="X394" s="14"/>
      <c r="Y394" s="14"/>
      <c r="Z394" s="14"/>
      <c r="AA394" s="76"/>
      <c r="AB394" s="14"/>
      <c r="AE394" s="18"/>
      <c r="AF394" s="18"/>
      <c r="AG394" s="18"/>
      <c r="AH394" s="18"/>
      <c r="AI394" s="18"/>
      <c r="AJ394" s="18"/>
      <c r="AK394" s="18"/>
      <c r="AY394" s="18"/>
      <c r="AZ394" s="18"/>
      <c r="BA394" s="18"/>
      <c r="BB394" s="18"/>
      <c r="BC394" s="18"/>
      <c r="BD394" s="18"/>
      <c r="BG394" s="18"/>
      <c r="BH394" s="18"/>
      <c r="BI394" s="18"/>
      <c r="BJ394" s="18"/>
      <c r="BK394" s="18"/>
      <c r="BL394" s="18"/>
      <c r="BM394" s="18"/>
      <c r="BN394" s="18"/>
      <c r="BO394" s="18"/>
    </row>
    <row r="395" spans="3:67">
      <c r="C395" s="14"/>
      <c r="D395" s="14"/>
      <c r="F395" s="75"/>
      <c r="G395" s="107"/>
      <c r="H395" s="72"/>
      <c r="I395" s="14"/>
      <c r="J395" s="14"/>
      <c r="K395" s="14"/>
      <c r="L395" s="14"/>
      <c r="M395" s="14"/>
      <c r="N395" s="14"/>
      <c r="O395" s="14"/>
      <c r="P395" s="16"/>
      <c r="Q395" s="14"/>
      <c r="R395"/>
      <c r="S395" s="14"/>
      <c r="T395" s="14"/>
      <c r="U395" s="14"/>
      <c r="V395" s="14"/>
      <c r="W395" s="14"/>
      <c r="X395" s="14"/>
      <c r="Y395" s="14"/>
      <c r="Z395" s="14"/>
      <c r="AA395" s="76"/>
      <c r="AB395" s="14"/>
      <c r="AE395" s="18"/>
      <c r="AF395" s="18"/>
      <c r="AG395" s="18"/>
      <c r="AH395" s="18"/>
      <c r="AI395" s="18"/>
      <c r="AJ395" s="18"/>
      <c r="AK395" s="18"/>
      <c r="AY395" s="18"/>
      <c r="AZ395" s="18"/>
      <c r="BA395" s="18"/>
      <c r="BB395" s="18"/>
      <c r="BC395" s="18"/>
      <c r="BD395" s="18"/>
      <c r="BG395" s="18"/>
      <c r="BH395" s="18"/>
      <c r="BI395" s="18"/>
      <c r="BJ395" s="18"/>
      <c r="BK395" s="18"/>
      <c r="BL395" s="18"/>
      <c r="BM395" s="18"/>
      <c r="BN395" s="18"/>
      <c r="BO395" s="18"/>
    </row>
    <row r="396" spans="3:67">
      <c r="C396" s="14"/>
      <c r="D396" s="14"/>
      <c r="F396" s="15"/>
      <c r="G396" s="108"/>
      <c r="H396" s="25"/>
      <c r="I396" s="14"/>
      <c r="J396" s="14"/>
      <c r="K396" s="14"/>
      <c r="L396" s="14"/>
      <c r="M396" s="14"/>
      <c r="N396" s="14"/>
      <c r="O396" s="14"/>
      <c r="P396" s="16"/>
      <c r="Q396" s="14"/>
      <c r="R396"/>
      <c r="S396" s="14"/>
      <c r="T396" s="14"/>
      <c r="U396" s="14"/>
      <c r="V396" s="14"/>
      <c r="W396" s="14"/>
      <c r="X396" s="14"/>
      <c r="Y396" s="14"/>
      <c r="Z396" s="14"/>
      <c r="AA396" s="77"/>
      <c r="AB396" s="14"/>
      <c r="AE396" s="18"/>
      <c r="AF396" s="18"/>
      <c r="AG396" s="18"/>
      <c r="AH396" s="18"/>
      <c r="AI396" s="18"/>
      <c r="AJ396" s="18"/>
      <c r="AK396" s="18"/>
      <c r="AY396" s="18"/>
      <c r="AZ396" s="18"/>
      <c r="BA396" s="18"/>
      <c r="BB396" s="18"/>
      <c r="BC396" s="18"/>
      <c r="BD396" s="18"/>
      <c r="BG396" s="18"/>
      <c r="BH396" s="18"/>
      <c r="BI396" s="18"/>
      <c r="BJ396" s="18"/>
      <c r="BK396" s="18"/>
      <c r="BL396" s="18"/>
      <c r="BM396" s="18"/>
      <c r="BN396" s="18"/>
      <c r="BO396" s="18"/>
    </row>
    <row r="397" spans="3:67">
      <c r="C397" s="14"/>
      <c r="D397" s="14"/>
      <c r="F397" s="15"/>
      <c r="G397" s="108"/>
      <c r="H397" s="25"/>
      <c r="I397" s="14"/>
      <c r="J397" s="14"/>
      <c r="K397" s="14"/>
      <c r="L397" s="14"/>
      <c r="M397" s="14"/>
      <c r="N397" s="14"/>
      <c r="O397" s="14"/>
      <c r="P397" s="16"/>
      <c r="Q397" s="14"/>
      <c r="R397"/>
      <c r="S397" s="14"/>
      <c r="T397" s="14"/>
      <c r="U397" s="14"/>
      <c r="V397" s="14"/>
      <c r="W397" s="14"/>
      <c r="X397" s="14"/>
      <c r="Y397" s="14"/>
      <c r="Z397" s="14"/>
      <c r="AA397" s="77"/>
      <c r="AB397" s="14"/>
      <c r="AE397" s="18"/>
      <c r="AF397" s="18"/>
      <c r="AG397" s="18"/>
      <c r="AH397" s="18"/>
      <c r="AI397" s="18"/>
      <c r="AJ397" s="18"/>
      <c r="AK397" s="18"/>
      <c r="AY397" s="18"/>
      <c r="AZ397" s="18"/>
      <c r="BA397" s="18"/>
      <c r="BB397" s="18"/>
      <c r="BC397" s="18"/>
      <c r="BD397" s="18"/>
      <c r="BG397" s="18"/>
      <c r="BH397" s="18"/>
      <c r="BI397" s="18"/>
      <c r="BJ397" s="18"/>
      <c r="BK397" s="18"/>
      <c r="BL397" s="18"/>
      <c r="BM397" s="18"/>
      <c r="BN397" s="18"/>
      <c r="BO397" s="18"/>
    </row>
    <row r="398" spans="3:67">
      <c r="C398" s="14"/>
      <c r="D398" s="14"/>
      <c r="F398" s="15"/>
      <c r="G398" s="108"/>
      <c r="H398" s="25"/>
      <c r="I398" s="14"/>
      <c r="J398" s="14"/>
      <c r="K398" s="14"/>
      <c r="L398" s="14"/>
      <c r="M398" s="14"/>
      <c r="N398" s="14"/>
      <c r="O398" s="14"/>
      <c r="P398" s="16"/>
      <c r="Q398" s="14"/>
      <c r="R398"/>
      <c r="S398" s="14"/>
      <c r="T398" s="14"/>
      <c r="U398" s="14"/>
      <c r="V398" s="14"/>
      <c r="W398" s="14"/>
      <c r="X398" s="14"/>
      <c r="Y398" s="14"/>
      <c r="Z398" s="14"/>
      <c r="AA398" s="77"/>
      <c r="AB398" s="14"/>
      <c r="AE398" s="18"/>
      <c r="AF398" s="18"/>
      <c r="AG398" s="18"/>
      <c r="AH398" s="18"/>
      <c r="AI398" s="18"/>
      <c r="AJ398" s="18"/>
      <c r="AK398" s="18"/>
      <c r="AY398" s="18"/>
      <c r="AZ398" s="18"/>
      <c r="BA398" s="18"/>
      <c r="BB398" s="18"/>
      <c r="BC398" s="18"/>
      <c r="BD398" s="18"/>
      <c r="BG398" s="18"/>
      <c r="BH398" s="18"/>
      <c r="BI398" s="18"/>
      <c r="BJ398" s="18"/>
      <c r="BK398" s="18"/>
      <c r="BL398" s="18"/>
      <c r="BM398" s="18"/>
      <c r="BN398" s="18"/>
      <c r="BO398" s="18"/>
    </row>
    <row r="399" spans="3:67">
      <c r="C399" s="14"/>
      <c r="D399" s="14"/>
      <c r="F399" s="15"/>
      <c r="G399" s="108"/>
      <c r="H399" s="25"/>
      <c r="I399" s="14"/>
      <c r="J399" s="14"/>
      <c r="K399" s="14"/>
      <c r="L399" s="14"/>
      <c r="M399" s="14"/>
      <c r="N399" s="14"/>
      <c r="O399" s="14"/>
      <c r="P399" s="16"/>
      <c r="Q399" s="14"/>
      <c r="R399"/>
      <c r="S399" s="14"/>
      <c r="T399" s="14"/>
      <c r="U399" s="14"/>
      <c r="V399" s="14"/>
      <c r="W399" s="14"/>
      <c r="X399" s="14"/>
      <c r="Y399" s="14"/>
      <c r="Z399" s="14"/>
      <c r="AA399" s="77"/>
      <c r="AB399" s="14"/>
      <c r="AE399" s="18"/>
      <c r="AF399" s="18"/>
      <c r="AG399" s="18"/>
      <c r="AH399" s="18"/>
      <c r="AI399" s="18"/>
      <c r="AJ399" s="18"/>
      <c r="AK399" s="18"/>
      <c r="AY399" s="18"/>
      <c r="AZ399" s="18"/>
      <c r="BA399" s="18"/>
      <c r="BB399" s="18"/>
      <c r="BC399" s="18"/>
      <c r="BD399" s="18"/>
      <c r="BG399" s="18"/>
      <c r="BH399" s="18"/>
      <c r="BI399" s="18"/>
      <c r="BJ399" s="18"/>
      <c r="BK399" s="18"/>
      <c r="BL399" s="18"/>
      <c r="BM399" s="18"/>
      <c r="BN399" s="18"/>
      <c r="BO399" s="18"/>
    </row>
    <row r="400" spans="3:67">
      <c r="C400" s="14"/>
      <c r="D400" s="14"/>
      <c r="F400" s="15"/>
      <c r="G400" s="108"/>
      <c r="H400" s="25"/>
      <c r="I400" s="14"/>
      <c r="J400" s="14"/>
      <c r="K400" s="14"/>
      <c r="L400" s="14"/>
      <c r="M400" s="14"/>
      <c r="N400" s="14"/>
      <c r="O400" s="14"/>
      <c r="P400" s="16"/>
      <c r="Q400" s="14"/>
      <c r="R400"/>
      <c r="S400" s="14"/>
      <c r="T400" s="14"/>
      <c r="U400" s="14"/>
      <c r="V400" s="14"/>
      <c r="W400" s="14"/>
      <c r="X400" s="14"/>
      <c r="Y400" s="14"/>
      <c r="Z400" s="14"/>
      <c r="AA400" s="77"/>
      <c r="AB400" s="14"/>
      <c r="AE400" s="18"/>
      <c r="AF400" s="18"/>
      <c r="AG400" s="18"/>
      <c r="AH400" s="18"/>
      <c r="AI400" s="18"/>
      <c r="AJ400" s="18"/>
      <c r="AK400" s="18"/>
      <c r="AY400" s="18"/>
      <c r="AZ400" s="18"/>
      <c r="BA400" s="18"/>
      <c r="BB400" s="18"/>
      <c r="BC400" s="18"/>
      <c r="BD400" s="18"/>
      <c r="BG400" s="18"/>
      <c r="BH400" s="18"/>
      <c r="BI400" s="18"/>
      <c r="BJ400" s="18"/>
      <c r="BK400" s="18"/>
      <c r="BL400" s="18"/>
      <c r="BM400" s="18"/>
      <c r="BN400" s="18"/>
      <c r="BO400" s="18"/>
    </row>
    <row r="401" spans="3:67">
      <c r="C401" s="14"/>
      <c r="D401" s="14"/>
      <c r="F401" s="15"/>
      <c r="G401" s="108"/>
      <c r="H401" s="25"/>
      <c r="I401" s="14"/>
      <c r="J401" s="14"/>
      <c r="K401" s="14"/>
      <c r="L401" s="14"/>
      <c r="M401" s="14"/>
      <c r="N401" s="14"/>
      <c r="O401" s="14"/>
      <c r="P401" s="16"/>
      <c r="Q401" s="14"/>
      <c r="R401"/>
      <c r="S401" s="14"/>
      <c r="T401" s="14"/>
      <c r="U401" s="14"/>
      <c r="V401" s="14"/>
      <c r="W401" s="14"/>
      <c r="X401" s="14"/>
      <c r="Y401" s="14"/>
      <c r="Z401" s="14"/>
      <c r="AA401" s="77"/>
      <c r="AB401" s="14"/>
      <c r="AE401" s="18"/>
      <c r="AF401" s="18"/>
      <c r="AG401" s="18"/>
      <c r="AH401" s="18"/>
      <c r="AI401" s="18"/>
      <c r="AJ401" s="18"/>
      <c r="AK401" s="18"/>
      <c r="AY401" s="18"/>
      <c r="AZ401" s="18"/>
      <c r="BA401" s="18"/>
      <c r="BB401" s="18"/>
      <c r="BC401" s="18"/>
      <c r="BD401" s="18"/>
      <c r="BG401" s="18"/>
      <c r="BH401" s="18"/>
      <c r="BI401" s="18"/>
      <c r="BJ401" s="18"/>
      <c r="BK401" s="18"/>
      <c r="BL401" s="18"/>
      <c r="BM401" s="18"/>
      <c r="BN401" s="18"/>
      <c r="BO401" s="18"/>
    </row>
    <row r="402" spans="3:67">
      <c r="C402" s="14"/>
      <c r="D402" s="14"/>
      <c r="F402" s="15"/>
      <c r="G402" s="108"/>
      <c r="H402" s="25"/>
      <c r="I402" s="14"/>
      <c r="J402" s="14"/>
      <c r="K402" s="14"/>
      <c r="L402" s="14"/>
      <c r="M402" s="14"/>
      <c r="N402" s="14"/>
      <c r="O402" s="14"/>
      <c r="P402" s="16"/>
      <c r="Q402" s="14"/>
      <c r="R402"/>
      <c r="S402" s="14"/>
      <c r="T402" s="14"/>
      <c r="U402" s="14"/>
      <c r="V402" s="14"/>
      <c r="W402" s="14"/>
      <c r="X402" s="14"/>
      <c r="Y402" s="14"/>
      <c r="Z402" s="14"/>
      <c r="AA402" s="77"/>
      <c r="AB402" s="14"/>
      <c r="AE402" s="18"/>
      <c r="AF402" s="18"/>
      <c r="AG402" s="18"/>
      <c r="AH402" s="18"/>
      <c r="AI402" s="18"/>
      <c r="AJ402" s="18"/>
      <c r="AK402" s="18"/>
      <c r="AY402" s="18"/>
      <c r="AZ402" s="18"/>
      <c r="BA402" s="18"/>
      <c r="BB402" s="18"/>
      <c r="BC402" s="18"/>
      <c r="BD402" s="18"/>
      <c r="BG402" s="18"/>
      <c r="BH402" s="18"/>
      <c r="BI402" s="18"/>
      <c r="BJ402" s="18"/>
      <c r="BK402" s="18"/>
      <c r="BL402" s="18"/>
      <c r="BM402" s="18"/>
      <c r="BN402" s="18"/>
      <c r="BO402" s="18"/>
    </row>
    <row r="403" spans="3:67">
      <c r="C403" s="14"/>
      <c r="D403" s="14"/>
      <c r="F403" s="15"/>
      <c r="G403" s="108"/>
      <c r="H403" s="25"/>
      <c r="I403" s="14"/>
      <c r="J403" s="14"/>
      <c r="K403" s="14"/>
      <c r="L403" s="14"/>
      <c r="M403" s="14"/>
      <c r="N403" s="14"/>
      <c r="O403" s="14"/>
      <c r="P403" s="16"/>
      <c r="Q403" s="14"/>
      <c r="R403"/>
      <c r="S403" s="14"/>
      <c r="T403" s="14"/>
      <c r="U403" s="14"/>
      <c r="V403" s="14"/>
      <c r="W403" s="14"/>
      <c r="X403" s="14"/>
      <c r="Y403" s="14"/>
      <c r="Z403" s="14"/>
      <c r="AA403" s="77"/>
      <c r="AB403" s="14"/>
      <c r="AE403" s="18"/>
      <c r="AF403" s="18"/>
      <c r="AG403" s="18"/>
      <c r="AH403" s="18"/>
      <c r="AI403" s="18"/>
      <c r="AJ403" s="18"/>
      <c r="AK403" s="18"/>
      <c r="AY403" s="18"/>
      <c r="AZ403" s="18"/>
      <c r="BA403" s="18"/>
      <c r="BB403" s="18"/>
      <c r="BC403" s="18"/>
      <c r="BD403" s="18"/>
      <c r="BG403" s="18"/>
      <c r="BH403" s="18"/>
      <c r="BI403" s="18"/>
      <c r="BJ403" s="18"/>
      <c r="BK403" s="18"/>
      <c r="BL403" s="18"/>
      <c r="BM403" s="18"/>
      <c r="BN403" s="18"/>
      <c r="BO403" s="18"/>
    </row>
    <row r="404" spans="3:67">
      <c r="C404" s="14"/>
      <c r="D404" s="14"/>
      <c r="F404" s="15"/>
      <c r="G404" s="108"/>
      <c r="H404" s="25"/>
      <c r="I404" s="14"/>
      <c r="J404" s="14"/>
      <c r="K404" s="14"/>
      <c r="L404" s="14"/>
      <c r="M404" s="14"/>
      <c r="N404" s="14"/>
      <c r="O404" s="14"/>
      <c r="P404" s="16"/>
      <c r="Q404" s="14"/>
      <c r="R404"/>
      <c r="S404" s="14"/>
      <c r="T404" s="14"/>
      <c r="U404" s="14"/>
      <c r="V404" s="14"/>
      <c r="W404" s="14"/>
      <c r="X404" s="14"/>
      <c r="Y404" s="14"/>
      <c r="Z404" s="14"/>
      <c r="AA404" s="77"/>
      <c r="AB404" s="14"/>
      <c r="AE404" s="18"/>
      <c r="AF404" s="18"/>
      <c r="AG404" s="18"/>
      <c r="AH404" s="18"/>
      <c r="AI404" s="18"/>
      <c r="AJ404" s="18"/>
      <c r="AK404" s="18"/>
      <c r="AY404" s="18"/>
      <c r="AZ404" s="18"/>
      <c r="BA404" s="18"/>
      <c r="BB404" s="18"/>
      <c r="BC404" s="18"/>
      <c r="BD404" s="18"/>
      <c r="BG404" s="18"/>
      <c r="BH404" s="18"/>
      <c r="BI404" s="18"/>
      <c r="BJ404" s="18"/>
      <c r="BK404" s="18"/>
      <c r="BL404" s="18"/>
      <c r="BM404" s="18"/>
      <c r="BN404" s="18"/>
      <c r="BO404" s="18"/>
    </row>
    <row r="405" spans="3:67">
      <c r="C405" s="14"/>
      <c r="D405" s="14"/>
      <c r="F405" s="15"/>
      <c r="G405" s="108"/>
      <c r="H405" s="25"/>
      <c r="I405" s="14"/>
      <c r="J405" s="14"/>
      <c r="K405" s="14"/>
      <c r="L405" s="14"/>
      <c r="M405" s="14"/>
      <c r="N405" s="14"/>
      <c r="O405" s="14"/>
      <c r="P405" s="16"/>
      <c r="Q405" s="14"/>
      <c r="R405"/>
      <c r="S405" s="14"/>
      <c r="T405" s="14"/>
      <c r="U405" s="14"/>
      <c r="V405" s="14"/>
      <c r="W405" s="14"/>
      <c r="X405" s="14"/>
      <c r="Y405" s="14"/>
      <c r="Z405" s="14"/>
      <c r="AA405" s="77"/>
      <c r="AB405" s="14"/>
      <c r="AE405" s="18"/>
      <c r="AF405" s="18"/>
      <c r="AG405" s="18"/>
      <c r="AH405" s="18"/>
      <c r="AI405" s="18"/>
      <c r="AJ405" s="18"/>
      <c r="AK405" s="18"/>
      <c r="AY405" s="18"/>
      <c r="AZ405" s="18"/>
      <c r="BA405" s="18"/>
      <c r="BB405" s="18"/>
      <c r="BC405" s="18"/>
      <c r="BD405" s="18"/>
      <c r="BG405" s="18"/>
      <c r="BH405" s="18"/>
      <c r="BI405" s="18"/>
      <c r="BJ405" s="18"/>
      <c r="BK405" s="18"/>
      <c r="BL405" s="18"/>
      <c r="BM405" s="18"/>
      <c r="BN405" s="18"/>
      <c r="BO405" s="18"/>
    </row>
    <row r="406" spans="3:67">
      <c r="C406" s="14"/>
      <c r="D406" s="14"/>
      <c r="F406" s="15"/>
      <c r="G406" s="108"/>
      <c r="H406" s="25"/>
      <c r="I406" s="14"/>
      <c r="J406" s="14"/>
      <c r="K406" s="14"/>
      <c r="L406" s="14"/>
      <c r="M406" s="14"/>
      <c r="N406" s="14"/>
      <c r="O406" s="14"/>
      <c r="P406" s="16"/>
      <c r="Q406" s="14"/>
      <c r="R406"/>
      <c r="S406" s="14"/>
      <c r="T406" s="14"/>
      <c r="U406" s="14"/>
      <c r="V406" s="14"/>
      <c r="W406" s="14"/>
      <c r="X406" s="14"/>
      <c r="Y406" s="14"/>
      <c r="Z406" s="14"/>
      <c r="AA406" s="77"/>
      <c r="AB406" s="14"/>
      <c r="AE406" s="18"/>
      <c r="AF406" s="18"/>
      <c r="AG406" s="18"/>
      <c r="AH406" s="18"/>
      <c r="AI406" s="18"/>
      <c r="AJ406" s="18"/>
      <c r="AK406" s="18"/>
      <c r="AY406" s="18"/>
      <c r="AZ406" s="18"/>
      <c r="BA406" s="18"/>
      <c r="BB406" s="18"/>
      <c r="BC406" s="18"/>
      <c r="BD406" s="18"/>
      <c r="BG406" s="18"/>
      <c r="BH406" s="18"/>
      <c r="BI406" s="18"/>
      <c r="BJ406" s="18"/>
      <c r="BK406" s="18"/>
      <c r="BL406" s="18"/>
      <c r="BM406" s="18"/>
      <c r="BN406" s="18"/>
      <c r="BO406" s="18"/>
    </row>
    <row r="407" spans="3:67">
      <c r="C407" s="14"/>
      <c r="D407" s="14"/>
      <c r="F407" s="15"/>
      <c r="G407" s="108"/>
      <c r="H407" s="25"/>
      <c r="I407" s="14"/>
      <c r="J407" s="14"/>
      <c r="K407" s="14"/>
      <c r="L407" s="14"/>
      <c r="M407" s="14"/>
      <c r="N407" s="14"/>
      <c r="O407" s="14"/>
      <c r="P407" s="16"/>
      <c r="Q407" s="14"/>
      <c r="R407"/>
      <c r="S407" s="14"/>
      <c r="T407" s="14"/>
      <c r="U407" s="14"/>
      <c r="V407" s="14"/>
      <c r="W407" s="14"/>
      <c r="X407" s="14"/>
      <c r="Y407" s="14"/>
      <c r="Z407" s="14"/>
      <c r="AA407" s="77"/>
      <c r="AB407" s="14"/>
      <c r="AE407" s="18"/>
      <c r="AF407" s="18"/>
      <c r="AG407" s="18"/>
      <c r="AH407" s="18"/>
      <c r="AI407" s="18"/>
      <c r="AJ407" s="18"/>
      <c r="AK407" s="18"/>
      <c r="AY407" s="18"/>
      <c r="AZ407" s="18"/>
      <c r="BA407" s="18"/>
      <c r="BB407" s="18"/>
      <c r="BC407" s="18"/>
      <c r="BD407" s="18"/>
      <c r="BG407" s="18"/>
      <c r="BH407" s="18"/>
      <c r="BI407" s="18"/>
      <c r="BJ407" s="18"/>
      <c r="BK407" s="18"/>
      <c r="BL407" s="18"/>
      <c r="BM407" s="18"/>
      <c r="BN407" s="18"/>
      <c r="BO407" s="18"/>
    </row>
    <row r="408" spans="3:67">
      <c r="C408" s="14"/>
      <c r="D408" s="14"/>
      <c r="F408" s="15"/>
      <c r="G408" s="108"/>
      <c r="H408" s="25"/>
      <c r="I408" s="14"/>
      <c r="J408" s="14"/>
      <c r="K408" s="14"/>
      <c r="L408" s="14"/>
      <c r="M408" s="14"/>
      <c r="N408" s="14"/>
      <c r="O408" s="14"/>
      <c r="P408" s="16"/>
      <c r="Q408" s="14"/>
      <c r="R408"/>
      <c r="S408" s="14"/>
      <c r="T408" s="14"/>
      <c r="U408" s="14"/>
      <c r="V408" s="14"/>
      <c r="W408" s="14"/>
      <c r="X408" s="14"/>
      <c r="Y408" s="14"/>
      <c r="Z408" s="14"/>
      <c r="AA408" s="77"/>
      <c r="AB408" s="14"/>
      <c r="AE408" s="18"/>
      <c r="AF408" s="18"/>
      <c r="AG408" s="18"/>
      <c r="AH408" s="18"/>
      <c r="AI408" s="18"/>
      <c r="AJ408" s="18"/>
      <c r="AK408" s="18"/>
      <c r="AY408" s="18"/>
      <c r="AZ408" s="18"/>
      <c r="BA408" s="18"/>
      <c r="BB408" s="18"/>
      <c r="BC408" s="18"/>
      <c r="BD408" s="18"/>
      <c r="BG408" s="18"/>
      <c r="BH408" s="18"/>
      <c r="BI408" s="18"/>
      <c r="BJ408" s="18"/>
      <c r="BK408" s="18"/>
      <c r="BL408" s="18"/>
      <c r="BM408" s="18"/>
      <c r="BN408" s="18"/>
      <c r="BO408" s="18"/>
    </row>
    <row r="409" spans="3:67">
      <c r="C409" s="14"/>
      <c r="D409" s="14"/>
      <c r="F409" s="15"/>
      <c r="G409" s="108"/>
      <c r="H409" s="25"/>
      <c r="I409" s="14"/>
      <c r="J409" s="14"/>
      <c r="K409" s="14"/>
      <c r="L409" s="14"/>
      <c r="M409" s="14"/>
      <c r="N409" s="14"/>
      <c r="O409" s="14"/>
      <c r="P409" s="16"/>
      <c r="Q409" s="14"/>
      <c r="R409"/>
      <c r="S409" s="14"/>
      <c r="T409" s="14"/>
      <c r="U409" s="14"/>
      <c r="V409" s="14"/>
      <c r="W409" s="14"/>
      <c r="X409" s="14"/>
      <c r="Y409" s="14"/>
      <c r="Z409" s="14"/>
      <c r="AA409" s="77"/>
      <c r="AB409" s="14"/>
      <c r="AE409" s="18"/>
      <c r="AF409" s="18"/>
      <c r="AG409" s="18"/>
      <c r="AH409" s="18"/>
      <c r="AI409" s="18"/>
      <c r="AJ409" s="18"/>
      <c r="AK409" s="18"/>
      <c r="AY409" s="18"/>
      <c r="AZ409" s="18"/>
      <c r="BA409" s="18"/>
      <c r="BB409" s="18"/>
      <c r="BC409" s="18"/>
      <c r="BD409" s="18"/>
      <c r="BG409" s="18"/>
      <c r="BH409" s="18"/>
      <c r="BI409" s="18"/>
      <c r="BJ409" s="18"/>
      <c r="BK409" s="18"/>
      <c r="BL409" s="18"/>
      <c r="BM409" s="18"/>
      <c r="BN409" s="18"/>
      <c r="BO409" s="18"/>
    </row>
    <row r="410" spans="3:67">
      <c r="C410" s="14"/>
      <c r="D410" s="14"/>
      <c r="F410" s="15"/>
      <c r="G410" s="108"/>
      <c r="H410" s="25"/>
      <c r="I410" s="14"/>
      <c r="J410" s="14"/>
      <c r="K410" s="14"/>
      <c r="L410" s="14"/>
      <c r="M410" s="14"/>
      <c r="N410" s="14"/>
      <c r="O410" s="14"/>
      <c r="P410" s="16"/>
      <c r="Q410" s="14"/>
      <c r="R410"/>
      <c r="S410" s="14"/>
      <c r="T410" s="14"/>
      <c r="U410" s="14"/>
      <c r="V410" s="14"/>
      <c r="W410" s="14"/>
      <c r="X410" s="14"/>
      <c r="Y410" s="14"/>
      <c r="Z410" s="14"/>
      <c r="AA410" s="77"/>
      <c r="AB410" s="14"/>
      <c r="AE410" s="18"/>
      <c r="AF410" s="18"/>
      <c r="AG410" s="18"/>
      <c r="AH410" s="18"/>
      <c r="AI410" s="18"/>
      <c r="AJ410" s="18"/>
      <c r="AK410" s="18"/>
      <c r="AY410" s="18"/>
      <c r="AZ410" s="18"/>
      <c r="BA410" s="18"/>
      <c r="BB410" s="18"/>
      <c r="BC410" s="18"/>
      <c r="BD410" s="18"/>
      <c r="BG410" s="18"/>
      <c r="BH410" s="18"/>
      <c r="BI410" s="18"/>
      <c r="BJ410" s="18"/>
      <c r="BK410" s="18"/>
      <c r="BL410" s="18"/>
      <c r="BM410" s="18"/>
      <c r="BN410" s="18"/>
      <c r="BO410" s="18"/>
    </row>
    <row r="411" spans="3:67">
      <c r="C411" s="14"/>
      <c r="D411" s="14"/>
      <c r="F411" s="15"/>
      <c r="G411" s="108"/>
      <c r="H411" s="25"/>
      <c r="I411" s="14"/>
      <c r="J411" s="14"/>
      <c r="K411" s="14"/>
      <c r="L411" s="14"/>
      <c r="M411" s="14"/>
      <c r="N411" s="14"/>
      <c r="O411" s="14"/>
      <c r="P411" s="16"/>
      <c r="Q411" s="14"/>
      <c r="R411"/>
      <c r="S411" s="14"/>
      <c r="T411" s="14"/>
      <c r="U411" s="14"/>
      <c r="V411" s="14"/>
      <c r="W411" s="14"/>
      <c r="X411" s="14"/>
      <c r="Y411" s="14"/>
      <c r="Z411" s="14"/>
      <c r="AA411" s="77"/>
      <c r="AB411" s="14"/>
      <c r="AC411" s="18"/>
      <c r="AD411" s="18"/>
      <c r="AE411" s="18"/>
      <c r="AF411" s="18"/>
      <c r="AG411" s="18"/>
      <c r="AH411" s="18"/>
      <c r="AI411" s="18"/>
      <c r="AJ411" s="18"/>
      <c r="AK411" s="18"/>
      <c r="AY411" s="18"/>
      <c r="AZ411" s="18"/>
      <c r="BA411" s="18"/>
      <c r="BB411" s="18"/>
      <c r="BC411" s="18"/>
      <c r="BD411" s="18"/>
      <c r="BG411" s="18"/>
      <c r="BH411" s="18"/>
      <c r="BI411" s="18"/>
      <c r="BJ411" s="18"/>
      <c r="BK411" s="18"/>
      <c r="BL411" s="18"/>
      <c r="BM411" s="18"/>
      <c r="BN411" s="18"/>
      <c r="BO411" s="18"/>
    </row>
    <row r="412" spans="3:67">
      <c r="C412" s="14"/>
      <c r="D412" s="14"/>
      <c r="F412" s="15"/>
      <c r="G412" s="108"/>
      <c r="H412" s="25"/>
      <c r="I412" s="14"/>
      <c r="J412" s="14"/>
      <c r="K412" s="14"/>
      <c r="L412" s="14"/>
      <c r="M412" s="14"/>
      <c r="N412" s="14"/>
      <c r="O412" s="14"/>
      <c r="P412" s="16"/>
      <c r="Q412" s="14"/>
      <c r="R412"/>
      <c r="S412" s="14"/>
      <c r="T412" s="14"/>
      <c r="U412" s="14"/>
      <c r="V412" s="14"/>
      <c r="W412" s="14"/>
      <c r="X412" s="14"/>
      <c r="Y412" s="14"/>
      <c r="Z412" s="14"/>
      <c r="AA412" s="77"/>
      <c r="AB412" s="14"/>
      <c r="AC412" s="18"/>
      <c r="AD412" s="18"/>
      <c r="AE412" s="18"/>
      <c r="AF412" s="18"/>
      <c r="AG412" s="18"/>
      <c r="AH412" s="18"/>
      <c r="AI412" s="18"/>
      <c r="AJ412" s="18"/>
      <c r="AK412" s="18"/>
      <c r="AY412" s="18"/>
      <c r="AZ412" s="18"/>
      <c r="BA412" s="18"/>
      <c r="BB412" s="18"/>
      <c r="BC412" s="18"/>
      <c r="BD412" s="18"/>
      <c r="BG412" s="18"/>
      <c r="BH412" s="18"/>
      <c r="BI412" s="18"/>
      <c r="BJ412" s="18"/>
      <c r="BK412" s="18"/>
      <c r="BL412" s="18"/>
      <c r="BM412" s="18"/>
      <c r="BN412" s="18"/>
      <c r="BO412" s="18"/>
    </row>
    <row r="413" spans="3:67">
      <c r="C413" s="14"/>
      <c r="D413" s="14"/>
      <c r="F413" s="15"/>
      <c r="G413" s="108"/>
      <c r="H413" s="25"/>
      <c r="I413" s="14"/>
      <c r="J413" s="14"/>
      <c r="K413" s="14"/>
      <c r="L413" s="14"/>
      <c r="M413" s="14"/>
      <c r="N413" s="14"/>
      <c r="O413" s="14"/>
      <c r="P413" s="16"/>
      <c r="Q413" s="14"/>
      <c r="R413"/>
      <c r="S413" s="14"/>
      <c r="T413" s="14"/>
      <c r="U413" s="14"/>
      <c r="V413" s="14"/>
      <c r="W413" s="14"/>
      <c r="X413" s="14"/>
      <c r="Y413" s="14"/>
      <c r="Z413" s="14"/>
      <c r="AA413" s="77"/>
      <c r="AB413" s="14"/>
      <c r="AC413" s="18"/>
      <c r="AD413" s="18"/>
      <c r="AE413" s="18"/>
      <c r="AF413" s="18"/>
      <c r="AG413" s="18"/>
      <c r="AH413" s="18"/>
      <c r="AI413" s="18"/>
      <c r="AJ413" s="18"/>
      <c r="AK413" s="18"/>
      <c r="AY413" s="18"/>
      <c r="AZ413" s="18"/>
      <c r="BA413" s="18"/>
      <c r="BB413" s="18"/>
      <c r="BC413" s="18"/>
      <c r="BD413" s="18"/>
      <c r="BG413" s="18"/>
      <c r="BH413" s="18"/>
      <c r="BI413" s="18"/>
      <c r="BJ413" s="18"/>
      <c r="BK413" s="18"/>
      <c r="BL413" s="18"/>
      <c r="BM413" s="18"/>
      <c r="BN413" s="18"/>
      <c r="BO413" s="18"/>
    </row>
    <row r="414" spans="3:67">
      <c r="C414" s="14"/>
      <c r="D414" s="14"/>
      <c r="F414" s="15"/>
      <c r="G414" s="108"/>
      <c r="H414" s="25"/>
      <c r="I414" s="14"/>
      <c r="J414" s="14"/>
      <c r="K414" s="14"/>
      <c r="L414" s="14"/>
      <c r="M414" s="14"/>
      <c r="N414" s="14"/>
      <c r="O414" s="14"/>
      <c r="P414" s="16"/>
      <c r="Q414" s="14"/>
      <c r="R414"/>
      <c r="S414" s="14"/>
      <c r="T414" s="14"/>
      <c r="U414" s="14"/>
      <c r="V414" s="14"/>
      <c r="W414" s="14"/>
      <c r="X414" s="14"/>
      <c r="Y414" s="14"/>
      <c r="Z414" s="14"/>
      <c r="AA414" s="77"/>
      <c r="AB414" s="14"/>
      <c r="AC414" s="18"/>
      <c r="AD414" s="18"/>
      <c r="AE414" s="18"/>
      <c r="AF414" s="18"/>
      <c r="AG414" s="18"/>
      <c r="AH414" s="18"/>
      <c r="AI414" s="18"/>
      <c r="AJ414" s="18"/>
      <c r="AK414" s="18"/>
      <c r="AY414" s="18"/>
      <c r="AZ414" s="18"/>
      <c r="BA414" s="18"/>
      <c r="BB414" s="18"/>
      <c r="BC414" s="18"/>
      <c r="BD414" s="18"/>
      <c r="BG414" s="18"/>
      <c r="BH414" s="18"/>
      <c r="BI414" s="18"/>
      <c r="BJ414" s="18"/>
      <c r="BK414" s="18"/>
      <c r="BL414" s="18"/>
      <c r="BM414" s="18"/>
      <c r="BN414" s="18"/>
      <c r="BO414" s="18"/>
    </row>
    <row r="415" spans="3:67">
      <c r="C415" s="14"/>
      <c r="D415" s="14"/>
      <c r="F415" s="15"/>
      <c r="G415" s="108"/>
      <c r="H415" s="25"/>
      <c r="I415" s="14"/>
      <c r="J415" s="14"/>
      <c r="K415" s="14"/>
      <c r="L415" s="14"/>
      <c r="M415" s="14"/>
      <c r="N415" s="14"/>
      <c r="O415" s="14"/>
      <c r="P415" s="16"/>
      <c r="Q415" s="14"/>
      <c r="R415"/>
      <c r="S415" s="14"/>
      <c r="T415" s="14"/>
      <c r="U415" s="14"/>
      <c r="V415" s="14"/>
      <c r="W415" s="14"/>
      <c r="X415" s="14"/>
      <c r="Y415" s="14"/>
      <c r="Z415" s="14"/>
      <c r="AA415" s="77"/>
      <c r="AB415" s="14"/>
      <c r="AC415" s="18"/>
      <c r="AD415" s="18"/>
      <c r="AE415" s="18"/>
      <c r="AF415" s="18"/>
      <c r="AG415" s="18"/>
      <c r="AH415" s="18"/>
      <c r="AI415" s="18"/>
      <c r="AJ415" s="18"/>
      <c r="AK415" s="18"/>
      <c r="AY415" s="18"/>
      <c r="AZ415" s="18"/>
      <c r="BA415" s="18"/>
      <c r="BB415" s="18"/>
      <c r="BC415" s="18"/>
      <c r="BD415" s="18"/>
      <c r="BG415" s="18"/>
      <c r="BH415" s="18"/>
      <c r="BI415" s="18"/>
      <c r="BJ415" s="18"/>
      <c r="BK415" s="18"/>
      <c r="BL415" s="18"/>
      <c r="BM415" s="18"/>
      <c r="BN415" s="18"/>
      <c r="BO415" s="18"/>
    </row>
    <row r="416" spans="3:67">
      <c r="C416" s="14"/>
      <c r="D416" s="14"/>
      <c r="F416" s="15"/>
      <c r="G416" s="108"/>
      <c r="H416" s="25"/>
      <c r="I416" s="14"/>
      <c r="J416" s="14"/>
      <c r="K416" s="14"/>
      <c r="L416" s="14"/>
      <c r="M416" s="14"/>
      <c r="N416" s="14"/>
      <c r="O416" s="14"/>
      <c r="P416" s="16"/>
      <c r="Q416" s="14"/>
      <c r="R416"/>
      <c r="S416" s="14"/>
      <c r="T416" s="14"/>
      <c r="U416" s="14"/>
      <c r="V416" s="14"/>
      <c r="W416" s="14"/>
      <c r="X416" s="14"/>
      <c r="Y416" s="14"/>
      <c r="Z416" s="14"/>
      <c r="AA416" s="77"/>
      <c r="AB416" s="14"/>
      <c r="AC416" s="18"/>
      <c r="AD416" s="18"/>
      <c r="AE416" s="18"/>
      <c r="AF416" s="18"/>
      <c r="AG416" s="18"/>
      <c r="AH416" s="18"/>
      <c r="AI416" s="18"/>
      <c r="AJ416" s="18"/>
      <c r="AK416" s="18"/>
      <c r="AY416" s="18"/>
      <c r="AZ416" s="18"/>
      <c r="BA416" s="18"/>
      <c r="BB416" s="18"/>
      <c r="BC416" s="18"/>
      <c r="BD416" s="18"/>
      <c r="BG416" s="18"/>
      <c r="BH416" s="18"/>
      <c r="BI416" s="18"/>
      <c r="BJ416" s="18"/>
      <c r="BK416" s="18"/>
      <c r="BL416" s="18"/>
      <c r="BM416" s="18"/>
      <c r="BN416" s="18"/>
      <c r="BO416" s="18"/>
    </row>
    <row r="417" spans="3:67">
      <c r="C417" s="14"/>
      <c r="D417" s="14"/>
      <c r="F417" s="15"/>
      <c r="G417" s="108"/>
      <c r="H417" s="25"/>
      <c r="I417" s="14"/>
      <c r="J417" s="14"/>
      <c r="K417" s="14"/>
      <c r="L417" s="14"/>
      <c r="M417" s="14"/>
      <c r="N417" s="14"/>
      <c r="O417" s="14"/>
      <c r="P417" s="16"/>
      <c r="Q417" s="14"/>
      <c r="R417"/>
      <c r="S417" s="14"/>
      <c r="T417" s="14"/>
      <c r="U417" s="14"/>
      <c r="V417" s="14"/>
      <c r="W417" s="14"/>
      <c r="X417" s="14"/>
      <c r="Y417" s="14"/>
      <c r="Z417" s="14"/>
      <c r="AA417" s="77"/>
      <c r="AB417" s="14"/>
      <c r="AC417" s="18"/>
      <c r="AD417" s="18"/>
      <c r="AE417" s="18"/>
      <c r="AF417" s="18"/>
      <c r="AG417" s="18"/>
      <c r="AH417" s="18"/>
      <c r="AI417" s="18"/>
      <c r="AJ417" s="18"/>
      <c r="AK417" s="18"/>
      <c r="AY417" s="18"/>
      <c r="AZ417" s="18"/>
      <c r="BA417" s="18"/>
      <c r="BB417" s="18"/>
      <c r="BC417" s="18"/>
      <c r="BD417" s="18"/>
      <c r="BG417" s="18"/>
      <c r="BH417" s="18"/>
      <c r="BI417" s="18"/>
      <c r="BJ417" s="18"/>
      <c r="BK417" s="18"/>
      <c r="BL417" s="18"/>
      <c r="BM417" s="18"/>
      <c r="BN417" s="18"/>
      <c r="BO417" s="18"/>
    </row>
    <row r="418" spans="3:67">
      <c r="C418" s="14"/>
      <c r="D418" s="14"/>
      <c r="F418" s="15"/>
      <c r="G418" s="108"/>
      <c r="H418" s="25"/>
      <c r="I418" s="14"/>
      <c r="J418" s="14"/>
      <c r="K418" s="14"/>
      <c r="L418" s="14"/>
      <c r="M418" s="14"/>
      <c r="N418" s="14"/>
      <c r="O418" s="14"/>
      <c r="P418" s="16"/>
      <c r="Q418" s="14"/>
      <c r="R418"/>
      <c r="S418" s="14"/>
      <c r="T418" s="14"/>
      <c r="U418" s="14"/>
      <c r="V418" s="14"/>
      <c r="W418" s="14"/>
      <c r="X418" s="14"/>
      <c r="Y418" s="14"/>
      <c r="Z418" s="14"/>
      <c r="AA418" s="77"/>
      <c r="AB418" s="14"/>
      <c r="AC418" s="18"/>
      <c r="AD418" s="18"/>
      <c r="AE418" s="18"/>
      <c r="AF418" s="18"/>
      <c r="AG418" s="18"/>
      <c r="AH418" s="18"/>
      <c r="AI418" s="18"/>
      <c r="AJ418" s="18"/>
      <c r="AK418" s="18"/>
      <c r="AY418" s="18"/>
      <c r="AZ418" s="18"/>
      <c r="BA418" s="18"/>
      <c r="BB418" s="18"/>
      <c r="BC418" s="18"/>
      <c r="BD418" s="18"/>
      <c r="BG418" s="18"/>
      <c r="BH418" s="18"/>
      <c r="BI418" s="18"/>
      <c r="BJ418" s="18"/>
      <c r="BK418" s="18"/>
      <c r="BL418" s="18"/>
      <c r="BM418" s="18"/>
      <c r="BN418" s="18"/>
      <c r="BO418" s="18"/>
    </row>
    <row r="419" spans="3:67">
      <c r="C419" s="14"/>
      <c r="D419" s="14"/>
      <c r="F419" s="15"/>
      <c r="G419" s="108"/>
      <c r="H419" s="25"/>
      <c r="I419" s="14"/>
      <c r="J419" s="14"/>
      <c r="K419" s="14"/>
      <c r="L419" s="14"/>
      <c r="M419" s="14"/>
      <c r="N419" s="14"/>
      <c r="O419" s="14"/>
      <c r="P419" s="16"/>
      <c r="Q419" s="14"/>
      <c r="R419"/>
      <c r="S419" s="14"/>
      <c r="T419" s="14"/>
      <c r="U419" s="14"/>
      <c r="V419" s="14"/>
      <c r="W419" s="14"/>
      <c r="X419" s="14"/>
      <c r="Y419" s="14"/>
      <c r="Z419" s="14"/>
      <c r="AA419" s="77"/>
      <c r="AB419" s="14"/>
      <c r="AC419" s="18"/>
      <c r="AD419" s="18"/>
      <c r="AE419" s="18"/>
      <c r="AF419" s="18"/>
      <c r="AG419" s="18"/>
      <c r="AH419" s="18"/>
      <c r="AI419" s="18"/>
      <c r="AJ419" s="18"/>
      <c r="AK419" s="18"/>
      <c r="AY419" s="18"/>
      <c r="AZ419" s="18"/>
      <c r="BA419" s="18"/>
      <c r="BB419" s="18"/>
      <c r="BC419" s="18"/>
      <c r="BD419" s="18"/>
      <c r="BG419" s="18"/>
      <c r="BH419" s="18"/>
      <c r="BI419" s="18"/>
      <c r="BJ419" s="18"/>
      <c r="BK419" s="18"/>
      <c r="BL419" s="18"/>
      <c r="BM419" s="18"/>
      <c r="BN419" s="18"/>
      <c r="BO419" s="18"/>
    </row>
    <row r="420" spans="3:67">
      <c r="C420" s="14"/>
      <c r="D420" s="14"/>
      <c r="F420" s="15"/>
      <c r="G420" s="108"/>
      <c r="H420" s="25"/>
      <c r="I420" s="14"/>
      <c r="J420" s="14"/>
      <c r="K420" s="14"/>
      <c r="L420" s="14"/>
      <c r="M420" s="14"/>
      <c r="N420" s="14"/>
      <c r="O420" s="14"/>
      <c r="P420" s="16"/>
      <c r="Q420" s="14"/>
      <c r="R420"/>
      <c r="S420" s="14"/>
      <c r="T420" s="14"/>
      <c r="U420" s="14"/>
      <c r="V420" s="14"/>
      <c r="W420" s="14"/>
      <c r="X420" s="14"/>
      <c r="Y420" s="14"/>
      <c r="Z420" s="14"/>
      <c r="AA420" s="77"/>
      <c r="AB420" s="14"/>
      <c r="AC420" s="18"/>
      <c r="AD420" s="18"/>
      <c r="AE420" s="18"/>
      <c r="AF420" s="18"/>
      <c r="AG420" s="18"/>
      <c r="AH420" s="18"/>
      <c r="AI420" s="18"/>
      <c r="AJ420" s="18"/>
      <c r="AK420" s="18"/>
      <c r="AY420" s="18"/>
      <c r="AZ420" s="18"/>
      <c r="BA420" s="18"/>
      <c r="BB420" s="18"/>
      <c r="BC420" s="18"/>
      <c r="BD420" s="18"/>
      <c r="BG420" s="18"/>
      <c r="BH420" s="18"/>
      <c r="BI420" s="18"/>
      <c r="BJ420" s="18"/>
      <c r="BK420" s="18"/>
      <c r="BL420" s="18"/>
      <c r="BM420" s="18"/>
      <c r="BN420" s="18"/>
      <c r="BO420" s="18"/>
    </row>
    <row r="421" spans="3:67">
      <c r="C421" s="14"/>
      <c r="D421" s="14"/>
      <c r="F421" s="15"/>
      <c r="G421" s="108"/>
      <c r="H421" s="25"/>
      <c r="I421" s="14"/>
      <c r="J421" s="14"/>
      <c r="K421" s="14"/>
      <c r="L421" s="14"/>
      <c r="M421" s="14"/>
      <c r="N421" s="14"/>
      <c r="O421" s="14"/>
      <c r="P421" s="16"/>
      <c r="Q421" s="14"/>
      <c r="R421"/>
      <c r="S421" s="14"/>
      <c r="T421" s="14"/>
      <c r="U421" s="14"/>
      <c r="V421" s="14"/>
      <c r="W421" s="14"/>
      <c r="X421" s="14"/>
      <c r="Y421" s="14"/>
      <c r="Z421" s="14"/>
      <c r="AA421" s="77"/>
      <c r="AB421" s="14"/>
      <c r="AC421" s="18"/>
      <c r="AD421" s="18"/>
      <c r="AE421" s="18"/>
      <c r="AF421" s="18"/>
      <c r="AG421" s="18"/>
      <c r="AH421" s="18"/>
      <c r="AI421" s="18"/>
      <c r="AJ421" s="18"/>
      <c r="AK421" s="18"/>
      <c r="AY421" s="18"/>
      <c r="AZ421" s="18"/>
      <c r="BA421" s="18"/>
      <c r="BB421" s="18"/>
      <c r="BC421" s="18"/>
      <c r="BD421" s="18"/>
      <c r="BG421" s="18"/>
      <c r="BH421" s="18"/>
      <c r="BI421" s="18"/>
      <c r="BJ421" s="18"/>
      <c r="BK421" s="18"/>
      <c r="BL421" s="18"/>
      <c r="BM421" s="18"/>
      <c r="BN421" s="18"/>
      <c r="BO421" s="18"/>
    </row>
    <row r="422" spans="3:67">
      <c r="C422" s="14"/>
      <c r="D422" s="14"/>
      <c r="F422" s="15"/>
      <c r="G422" s="108"/>
      <c r="H422" s="25"/>
      <c r="I422" s="14"/>
      <c r="J422" s="14"/>
      <c r="K422" s="14"/>
      <c r="L422" s="14"/>
      <c r="M422" s="14"/>
      <c r="N422" s="14"/>
      <c r="O422" s="14"/>
      <c r="P422" s="16"/>
      <c r="Q422" s="14"/>
      <c r="R422"/>
      <c r="S422" s="14"/>
      <c r="T422" s="14"/>
      <c r="U422" s="14"/>
      <c r="V422" s="14"/>
      <c r="W422" s="14"/>
      <c r="X422" s="14"/>
      <c r="Y422" s="14"/>
      <c r="Z422" s="14"/>
      <c r="AA422" s="77"/>
      <c r="AB422" s="14"/>
      <c r="AC422" s="18"/>
      <c r="AD422" s="18"/>
      <c r="AE422" s="18"/>
      <c r="AF422" s="18"/>
      <c r="AG422" s="18"/>
      <c r="AH422" s="18"/>
      <c r="AI422" s="18"/>
      <c r="AJ422" s="18"/>
      <c r="AK422" s="18"/>
      <c r="AY422" s="18"/>
      <c r="AZ422" s="18"/>
      <c r="BA422" s="18"/>
      <c r="BB422" s="18"/>
      <c r="BC422" s="18"/>
      <c r="BD422" s="18"/>
      <c r="BG422" s="18"/>
      <c r="BH422" s="18"/>
      <c r="BI422" s="18"/>
      <c r="BJ422" s="18"/>
      <c r="BK422" s="18"/>
      <c r="BL422" s="18"/>
      <c r="BM422" s="18"/>
      <c r="BN422" s="18"/>
      <c r="BO422" s="18"/>
    </row>
    <row r="423" spans="3:67">
      <c r="C423" s="14"/>
      <c r="D423" s="14"/>
      <c r="F423" s="15"/>
      <c r="G423" s="108"/>
      <c r="H423" s="25"/>
      <c r="I423" s="14"/>
      <c r="J423" s="14"/>
      <c r="K423" s="14"/>
      <c r="L423" s="14"/>
      <c r="M423" s="14"/>
      <c r="N423" s="14"/>
      <c r="O423" s="14"/>
      <c r="P423" s="16"/>
      <c r="Q423" s="14"/>
      <c r="R423"/>
      <c r="S423" s="14"/>
      <c r="T423" s="14"/>
      <c r="U423" s="14"/>
      <c r="V423" s="14"/>
      <c r="W423" s="14"/>
      <c r="X423" s="14"/>
      <c r="Y423" s="14"/>
      <c r="Z423" s="14"/>
      <c r="AA423" s="77"/>
      <c r="AB423" s="14"/>
      <c r="AC423" s="18"/>
      <c r="AD423" s="18"/>
      <c r="AE423" s="18"/>
      <c r="AF423" s="18"/>
      <c r="AG423" s="18"/>
      <c r="AH423" s="18"/>
      <c r="AI423" s="18"/>
      <c r="AJ423" s="18"/>
      <c r="AK423" s="18"/>
      <c r="AY423" s="18"/>
      <c r="AZ423" s="18"/>
      <c r="BA423" s="18"/>
      <c r="BB423" s="18"/>
      <c r="BC423" s="18"/>
      <c r="BD423" s="18"/>
      <c r="BG423" s="18"/>
      <c r="BH423" s="18"/>
      <c r="BI423" s="18"/>
      <c r="BJ423" s="18"/>
      <c r="BK423" s="18"/>
      <c r="BL423" s="18"/>
      <c r="BM423" s="18"/>
      <c r="BN423" s="18"/>
      <c r="BO423" s="18"/>
    </row>
    <row r="424" spans="3:67">
      <c r="C424" s="14"/>
      <c r="D424" s="14"/>
      <c r="F424" s="15"/>
      <c r="G424" s="108"/>
      <c r="H424" s="25"/>
      <c r="I424" s="14"/>
      <c r="J424" s="14"/>
      <c r="K424" s="14"/>
      <c r="L424" s="14"/>
      <c r="M424" s="14"/>
      <c r="N424" s="14"/>
      <c r="O424" s="14"/>
      <c r="P424" s="16"/>
      <c r="Q424" s="14"/>
      <c r="R424"/>
      <c r="S424" s="14"/>
      <c r="T424" s="14"/>
      <c r="U424" s="14"/>
      <c r="V424" s="14"/>
      <c r="W424" s="14"/>
      <c r="X424" s="14"/>
      <c r="Y424" s="14"/>
      <c r="Z424" s="14"/>
      <c r="AA424" s="77"/>
      <c r="AB424" s="14"/>
      <c r="AC424" s="18"/>
      <c r="AD424" s="18"/>
      <c r="AE424" s="18"/>
      <c r="AF424" s="18"/>
      <c r="AG424" s="18"/>
      <c r="AH424" s="18"/>
      <c r="AI424" s="18"/>
      <c r="AJ424" s="18"/>
      <c r="AK424" s="18"/>
      <c r="AY424" s="18"/>
      <c r="AZ424" s="18"/>
      <c r="BA424" s="18"/>
      <c r="BB424" s="18"/>
      <c r="BC424" s="18"/>
      <c r="BD424" s="18"/>
      <c r="BG424" s="18"/>
      <c r="BH424" s="18"/>
      <c r="BI424" s="18"/>
      <c r="BJ424" s="18"/>
      <c r="BK424" s="18"/>
      <c r="BL424" s="18"/>
      <c r="BM424" s="18"/>
      <c r="BN424" s="18"/>
      <c r="BO424" s="18"/>
    </row>
    <row r="425" spans="3:67">
      <c r="C425" s="14"/>
      <c r="D425" s="14"/>
      <c r="F425" s="15"/>
      <c r="G425" s="108"/>
      <c r="H425" s="25"/>
      <c r="I425" s="14"/>
      <c r="J425" s="14"/>
      <c r="K425" s="14"/>
      <c r="L425" s="14"/>
      <c r="M425" s="14"/>
      <c r="N425" s="14"/>
      <c r="O425" s="14"/>
      <c r="P425" s="16"/>
      <c r="Q425" s="14"/>
      <c r="R425"/>
      <c r="S425" s="14"/>
      <c r="T425" s="14"/>
      <c r="U425" s="14"/>
      <c r="V425" s="14"/>
      <c r="W425" s="14"/>
      <c r="X425" s="14"/>
      <c r="Y425" s="14"/>
      <c r="Z425" s="14"/>
      <c r="AA425" s="77"/>
      <c r="AB425" s="14"/>
      <c r="AC425" s="18"/>
      <c r="AD425" s="18"/>
      <c r="AE425" s="18"/>
      <c r="AF425" s="18"/>
      <c r="AG425" s="18"/>
      <c r="AH425" s="18"/>
      <c r="AI425" s="18"/>
      <c r="AJ425" s="18"/>
      <c r="AK425" s="18"/>
      <c r="AY425" s="18"/>
      <c r="AZ425" s="18"/>
      <c r="BA425" s="18"/>
      <c r="BB425" s="18"/>
      <c r="BC425" s="18"/>
      <c r="BD425" s="18"/>
      <c r="BG425" s="18"/>
      <c r="BH425" s="18"/>
      <c r="BI425" s="18"/>
      <c r="BJ425" s="18"/>
      <c r="BK425" s="18"/>
      <c r="BL425" s="18"/>
      <c r="BM425" s="18"/>
      <c r="BN425" s="18"/>
      <c r="BO425" s="18"/>
    </row>
    <row r="426" spans="3:67">
      <c r="C426" s="14"/>
      <c r="D426" s="14"/>
      <c r="F426" s="15"/>
      <c r="G426" s="108"/>
      <c r="H426" s="25"/>
      <c r="I426" s="14"/>
      <c r="J426" s="14"/>
      <c r="K426" s="14"/>
      <c r="L426" s="14"/>
      <c r="M426" s="14"/>
      <c r="N426" s="14"/>
      <c r="O426" s="14"/>
      <c r="P426" s="16"/>
      <c r="Q426" s="14"/>
      <c r="R426"/>
      <c r="S426" s="14"/>
      <c r="T426" s="14"/>
      <c r="U426" s="14"/>
      <c r="V426" s="14"/>
      <c r="W426" s="14"/>
      <c r="X426" s="14"/>
      <c r="Y426" s="14"/>
      <c r="Z426" s="14"/>
      <c r="AA426" s="77"/>
      <c r="AB426" s="14"/>
      <c r="AC426" s="18"/>
      <c r="AD426" s="18"/>
      <c r="AE426" s="18"/>
      <c r="AF426" s="18"/>
      <c r="AG426" s="18"/>
      <c r="AH426" s="18"/>
      <c r="AI426" s="18"/>
      <c r="AJ426" s="18"/>
      <c r="AK426" s="18"/>
      <c r="AY426" s="18"/>
      <c r="AZ426" s="18"/>
      <c r="BA426" s="18"/>
      <c r="BB426" s="18"/>
      <c r="BC426" s="18"/>
      <c r="BD426" s="18"/>
      <c r="BG426" s="18"/>
      <c r="BH426" s="18"/>
      <c r="BI426" s="18"/>
      <c r="BJ426" s="18"/>
      <c r="BK426" s="18"/>
      <c r="BL426" s="18"/>
      <c r="BM426" s="18"/>
      <c r="BN426" s="18"/>
      <c r="BO426" s="18"/>
    </row>
    <row r="427" spans="3:67">
      <c r="C427" s="14"/>
      <c r="D427" s="14"/>
      <c r="F427" s="15"/>
      <c r="G427" s="108"/>
      <c r="H427" s="25"/>
      <c r="I427" s="14"/>
      <c r="J427" s="14"/>
      <c r="K427" s="14"/>
      <c r="L427" s="14"/>
      <c r="M427" s="14"/>
      <c r="N427" s="14"/>
      <c r="O427" s="14"/>
      <c r="P427" s="16"/>
      <c r="Q427" s="14"/>
      <c r="R427"/>
      <c r="S427" s="14"/>
      <c r="T427" s="14"/>
      <c r="U427" s="14"/>
      <c r="V427" s="14"/>
      <c r="W427" s="14"/>
      <c r="X427" s="14"/>
      <c r="Y427" s="14"/>
      <c r="Z427" s="14"/>
      <c r="AA427" s="77"/>
      <c r="AB427" s="14"/>
      <c r="AC427" s="18"/>
      <c r="AD427" s="18"/>
      <c r="AE427" s="18"/>
      <c r="AF427" s="18"/>
      <c r="AG427" s="18"/>
      <c r="AH427" s="18"/>
      <c r="AI427" s="18"/>
      <c r="AJ427" s="18"/>
      <c r="AK427" s="18"/>
      <c r="AY427" s="18"/>
      <c r="AZ427" s="18"/>
      <c r="BA427" s="18"/>
      <c r="BB427" s="18"/>
      <c r="BC427" s="18"/>
      <c r="BD427" s="18"/>
      <c r="BG427" s="18"/>
      <c r="BH427" s="18"/>
      <c r="BI427" s="18"/>
      <c r="BJ427" s="18"/>
      <c r="BK427" s="18"/>
      <c r="BL427" s="18"/>
      <c r="BM427" s="18"/>
      <c r="BN427" s="18"/>
      <c r="BO427" s="18"/>
    </row>
    <row r="428" spans="3:67">
      <c r="C428" s="14"/>
      <c r="D428" s="14"/>
      <c r="F428" s="15"/>
      <c r="G428" s="108"/>
      <c r="H428" s="25"/>
      <c r="I428" s="14"/>
      <c r="J428" s="14"/>
      <c r="K428" s="14"/>
      <c r="L428" s="14"/>
      <c r="M428" s="14"/>
      <c r="N428" s="14"/>
      <c r="O428" s="14"/>
      <c r="P428" s="16"/>
      <c r="Q428" s="14"/>
      <c r="R428"/>
      <c r="S428" s="14"/>
      <c r="T428" s="14"/>
      <c r="U428" s="14"/>
      <c r="V428" s="14"/>
      <c r="W428" s="14"/>
      <c r="X428" s="14"/>
      <c r="Y428" s="14"/>
      <c r="Z428" s="14"/>
      <c r="AA428" s="77"/>
      <c r="AB428" s="14"/>
      <c r="AC428" s="18"/>
      <c r="AD428" s="18"/>
      <c r="AE428" s="18"/>
      <c r="AF428" s="18"/>
      <c r="AG428" s="18"/>
      <c r="AH428" s="18"/>
      <c r="AI428" s="18"/>
      <c r="AJ428" s="18"/>
      <c r="AK428" s="18"/>
      <c r="AY428" s="18"/>
      <c r="AZ428" s="18"/>
      <c r="BA428" s="18"/>
      <c r="BB428" s="18"/>
      <c r="BC428" s="18"/>
      <c r="BD428" s="18"/>
      <c r="BG428" s="18"/>
      <c r="BH428" s="18"/>
      <c r="BI428" s="18"/>
      <c r="BJ428" s="18"/>
      <c r="BK428" s="18"/>
      <c r="BL428" s="18"/>
      <c r="BM428" s="18"/>
      <c r="BN428" s="18"/>
      <c r="BO428" s="18"/>
    </row>
    <row r="429" spans="3:67">
      <c r="C429" s="14"/>
      <c r="D429" s="14"/>
      <c r="F429" s="15"/>
      <c r="G429" s="108"/>
      <c r="H429" s="25"/>
      <c r="I429" s="14"/>
      <c r="J429" s="14"/>
      <c r="K429" s="14"/>
      <c r="L429" s="14"/>
      <c r="M429" s="14"/>
      <c r="N429" s="14"/>
      <c r="O429" s="14"/>
      <c r="P429" s="16"/>
      <c r="Q429" s="14"/>
      <c r="R429"/>
      <c r="S429" s="14"/>
      <c r="T429" s="14"/>
      <c r="U429" s="14"/>
      <c r="V429" s="14"/>
      <c r="W429" s="14"/>
      <c r="X429" s="14"/>
      <c r="Y429" s="14"/>
      <c r="Z429" s="14"/>
      <c r="AA429" s="77"/>
      <c r="AB429" s="14"/>
      <c r="AC429" s="18"/>
      <c r="AD429" s="18"/>
      <c r="AE429" s="18"/>
      <c r="AF429" s="18"/>
      <c r="AG429" s="18"/>
      <c r="AH429" s="18"/>
      <c r="AI429" s="18"/>
      <c r="AJ429" s="18"/>
      <c r="AK429" s="18"/>
      <c r="AY429" s="18"/>
      <c r="AZ429" s="18"/>
      <c r="BA429" s="18"/>
      <c r="BB429" s="18"/>
      <c r="BC429" s="18"/>
      <c r="BD429" s="18"/>
      <c r="BG429" s="18"/>
      <c r="BH429" s="18"/>
      <c r="BI429" s="18"/>
      <c r="BJ429" s="18"/>
      <c r="BK429" s="18"/>
      <c r="BL429" s="18"/>
      <c r="BM429" s="18"/>
      <c r="BN429" s="18"/>
    </row>
  </sheetData>
  <autoFilter ref="A3:AJ250" xr:uid="{00000000-0009-0000-0000-000000000000}"/>
  <sortState xmlns:xlrd2="http://schemas.microsoft.com/office/spreadsheetml/2017/richdata2" ref="BT98:BT103">
    <sortCondition ref="BT97:BT103"/>
  </sortState>
  <mergeCells count="10">
    <mergeCell ref="A65:A98"/>
    <mergeCell ref="BR50:BX50"/>
    <mergeCell ref="A2:D2"/>
    <mergeCell ref="F2:O2"/>
    <mergeCell ref="BR2:BX2"/>
    <mergeCell ref="AD2:AI2"/>
    <mergeCell ref="AY2:BB2"/>
    <mergeCell ref="BG2:BM2"/>
    <mergeCell ref="P2:X2"/>
    <mergeCell ref="Y2:AC2"/>
  </mergeCells>
  <conditionalFormatting sqref="F381:F429">
    <cfRule type="cellIs" dxfId="89" priority="632" stopIfTrue="1" operator="equal">
      <formula>0</formula>
    </cfRule>
    <cfRule type="cellIs" dxfId="88" priority="633" stopIfTrue="1" operator="greaterThanOrEqual">
      <formula>0.8</formula>
    </cfRule>
    <cfRule type="cellIs" dxfId="87" priority="634" stopIfTrue="1" operator="between">
      <formula>0.5</formula>
      <formula>0.8</formula>
    </cfRule>
    <cfRule type="cellIs" dxfId="86" priority="635" stopIfTrue="1" operator="lessThanOrEqual">
      <formula>0.5</formula>
    </cfRule>
  </conditionalFormatting>
  <conditionalFormatting sqref="AP39:AP59">
    <cfRule type="containsText" dxfId="85" priority="26" operator="containsText" text="YES!!!">
      <formula>NOT(ISERROR(SEARCH("YES!!!",AP39)))</formula>
    </cfRule>
  </conditionalFormatting>
  <conditionalFormatting sqref="AP134:AP137">
    <cfRule type="containsText" dxfId="84" priority="27" operator="containsText" text="YES!!!">
      <formula>NOT(ISERROR(SEARCH("YES!!!",AP134)))</formula>
    </cfRule>
  </conditionalFormatting>
  <conditionalFormatting sqref="AP239:AP240">
    <cfRule type="containsText" dxfId="83" priority="20" operator="containsText" text="YES!!!">
      <formula>NOT(ISERROR(SEARCH("YES!!!",AP239)))</formula>
    </cfRule>
  </conditionalFormatting>
  <conditionalFormatting sqref="AP4:AQ4">
    <cfRule type="containsText" dxfId="82" priority="250" operator="containsText" text="YES!!!">
      <formula>NOT(ISERROR(SEARCH("YES!!!",AP4)))</formula>
    </cfRule>
  </conditionalFormatting>
  <conditionalFormatting sqref="AP6:AQ8">
    <cfRule type="containsText" dxfId="81" priority="10" operator="containsText" text="YES!!!">
      <formula>NOT(ISERROR(SEARCH("YES!!!",AP6)))</formula>
    </cfRule>
  </conditionalFormatting>
  <conditionalFormatting sqref="AP10:AQ15">
    <cfRule type="containsText" dxfId="80" priority="5" operator="containsText" text="YES!!!">
      <formula>NOT(ISERROR(SEARCH("YES!!!",AP10)))</formula>
    </cfRule>
  </conditionalFormatting>
  <conditionalFormatting sqref="AP17:AQ23 AP122:AQ127 AP202:AQ209 AP241:AQ244">
    <cfRule type="containsText" dxfId="79" priority="251" operator="containsText" text="YES!!!">
      <formula>NOT(ISERROR(SEARCH("YES!!!",AP17)))</formula>
    </cfRule>
  </conditionalFormatting>
  <conditionalFormatting sqref="AP25:AQ26">
    <cfRule type="containsText" dxfId="78" priority="195" operator="containsText" text="YES!!!">
      <formula>NOT(ISERROR(SEARCH("YES!!!",AP25)))</formula>
    </cfRule>
  </conditionalFormatting>
  <conditionalFormatting sqref="AP28:AQ37">
    <cfRule type="containsText" dxfId="77" priority="238" operator="containsText" text="YES!!!">
      <formula>NOT(ISERROR(SEARCH("YES!!!",AP28)))</formula>
    </cfRule>
  </conditionalFormatting>
  <conditionalFormatting sqref="AP61:AQ61">
    <cfRule type="containsText" dxfId="76" priority="232" operator="containsText" text="YES!!!">
      <formula>NOT(ISERROR(SEARCH("YES!!!",AP61)))</formula>
    </cfRule>
  </conditionalFormatting>
  <conditionalFormatting sqref="AP63:AQ63">
    <cfRule type="containsText" dxfId="75" priority="193" operator="containsText" text="YES!!!">
      <formula>NOT(ISERROR(SEARCH("YES!!!",AP63)))</formula>
    </cfRule>
  </conditionalFormatting>
  <conditionalFormatting sqref="AP65:AQ98">
    <cfRule type="containsText" dxfId="74" priority="223" operator="containsText" text="YES!!!">
      <formula>NOT(ISERROR(SEARCH("YES!!!",AP65)))</formula>
    </cfRule>
  </conditionalFormatting>
  <conditionalFormatting sqref="AP100:AQ100 AP102:AQ102">
    <cfRule type="containsText" dxfId="73" priority="189" operator="containsText" text="YES!!!">
      <formula>NOT(ISERROR(SEARCH("YES!!!",AP100)))</formula>
    </cfRule>
  </conditionalFormatting>
  <conditionalFormatting sqref="AP104:AQ104">
    <cfRule type="containsText" dxfId="72" priority="187" operator="containsText" text="YES!!!">
      <formula>NOT(ISERROR(SEARCH("YES!!!",AP104)))</formula>
    </cfRule>
  </conditionalFormatting>
  <conditionalFormatting sqref="AP106:AQ106">
    <cfRule type="containsText" dxfId="71" priority="185" operator="containsText" text="YES!!!">
      <formula>NOT(ISERROR(SEARCH("YES!!!",AP106)))</formula>
    </cfRule>
  </conditionalFormatting>
  <conditionalFormatting sqref="AP108:AQ108">
    <cfRule type="containsText" dxfId="70" priority="179" operator="containsText" text="YES!!!">
      <formula>NOT(ISERROR(SEARCH("YES!!!",AP108)))</formula>
    </cfRule>
  </conditionalFormatting>
  <conditionalFormatting sqref="AP110:AQ111">
    <cfRule type="containsText" dxfId="69" priority="173" operator="containsText" text="YES!!!">
      <formula>NOT(ISERROR(SEARCH("YES!!!",AP110)))</formula>
    </cfRule>
  </conditionalFormatting>
  <conditionalFormatting sqref="AP113:AQ120">
    <cfRule type="containsText" dxfId="68" priority="2" operator="containsText" text="YES!!!">
      <formula>NOT(ISERROR(SEARCH("YES!!!",AP113)))</formula>
    </cfRule>
  </conditionalFormatting>
  <conditionalFormatting sqref="AP129:AQ132">
    <cfRule type="containsText" dxfId="67" priority="127" operator="containsText" text="YES!!!">
      <formula>NOT(ISERROR(SEARCH("YES!!!",AP129)))</formula>
    </cfRule>
  </conditionalFormatting>
  <conditionalFormatting sqref="AP139:AQ142">
    <cfRule type="containsText" dxfId="66" priority="121" operator="containsText" text="YES!!!">
      <formula>NOT(ISERROR(SEARCH("YES!!!",AP139)))</formula>
    </cfRule>
  </conditionalFormatting>
  <conditionalFormatting sqref="AP144:AQ144">
    <cfRule type="containsText" dxfId="65" priority="117" operator="containsText" text="YES!!!">
      <formula>NOT(ISERROR(SEARCH("YES!!!",AP144)))</formula>
    </cfRule>
  </conditionalFormatting>
  <conditionalFormatting sqref="AP146:AQ146">
    <cfRule type="containsText" dxfId="64" priority="115" operator="containsText" text="YES!!!">
      <formula>NOT(ISERROR(SEARCH("YES!!!",AP146)))</formula>
    </cfRule>
  </conditionalFormatting>
  <conditionalFormatting sqref="AP148:AQ158">
    <cfRule type="containsText" dxfId="63" priority="109" operator="containsText" text="YES!!!">
      <formula>NOT(ISERROR(SEARCH("YES!!!",AP148)))</formula>
    </cfRule>
  </conditionalFormatting>
  <conditionalFormatting sqref="AP160:AQ160">
    <cfRule type="containsText" dxfId="62" priority="107" operator="containsText" text="YES!!!">
      <formula>NOT(ISERROR(SEARCH("YES!!!",AP160)))</formula>
    </cfRule>
  </conditionalFormatting>
  <conditionalFormatting sqref="AP162:AQ163">
    <cfRule type="containsText" dxfId="61" priority="103" operator="containsText" text="YES!!!">
      <formula>NOT(ISERROR(SEARCH("YES!!!",AP162)))</formula>
    </cfRule>
  </conditionalFormatting>
  <conditionalFormatting sqref="AP165:AQ166">
    <cfRule type="containsText" dxfId="60" priority="99" operator="containsText" text="YES!!!">
      <formula>NOT(ISERROR(SEARCH("YES!!!",AP165)))</formula>
    </cfRule>
  </conditionalFormatting>
  <conditionalFormatting sqref="AP168:AQ169">
    <cfRule type="containsText" dxfId="59" priority="91" operator="containsText" text="YES!!!">
      <formula>NOT(ISERROR(SEARCH("YES!!!",AP168)))</formula>
    </cfRule>
  </conditionalFormatting>
  <conditionalFormatting sqref="AP171:AQ171">
    <cfRule type="containsText" dxfId="58" priority="87" operator="containsText" text="YES!!!">
      <formula>NOT(ISERROR(SEARCH("YES!!!",AP171)))</formula>
    </cfRule>
  </conditionalFormatting>
  <conditionalFormatting sqref="AP173:AQ178">
    <cfRule type="containsText" dxfId="57" priority="83" operator="containsText" text="YES!!!">
      <formula>NOT(ISERROR(SEARCH("YES!!!",AP173)))</formula>
    </cfRule>
  </conditionalFormatting>
  <conditionalFormatting sqref="AP180:AQ182">
    <cfRule type="containsText" dxfId="56" priority="22" operator="containsText" text="YES!!!">
      <formula>NOT(ISERROR(SEARCH("YES!!!",AP180)))</formula>
    </cfRule>
  </conditionalFormatting>
  <conditionalFormatting sqref="AP184:AQ184">
    <cfRule type="containsText" dxfId="55" priority="77" operator="containsText" text="YES!!!">
      <formula>NOT(ISERROR(SEARCH("YES!!!",AP184)))</formula>
    </cfRule>
  </conditionalFormatting>
  <conditionalFormatting sqref="AP186:AQ193">
    <cfRule type="containsText" dxfId="54" priority="75" operator="containsText" text="YES!!!">
      <formula>NOT(ISERROR(SEARCH("YES!!!",AP186)))</formula>
    </cfRule>
  </conditionalFormatting>
  <conditionalFormatting sqref="AP195:AQ200">
    <cfRule type="containsText" dxfId="53" priority="69" operator="containsText" text="YES!!!">
      <formula>NOT(ISERROR(SEARCH("YES!!!",AP195)))</formula>
    </cfRule>
  </conditionalFormatting>
  <conditionalFormatting sqref="AP211:AQ218">
    <cfRule type="containsText" dxfId="52" priority="63" operator="containsText" text="YES!!!">
      <formula>NOT(ISERROR(SEARCH("YES!!!",AP211)))</formula>
    </cfRule>
  </conditionalFormatting>
  <conditionalFormatting sqref="AP220:AQ221">
    <cfRule type="containsText" dxfId="51" priority="57" operator="containsText" text="YES!!!">
      <formula>NOT(ISERROR(SEARCH("YES!!!",AP220)))</formula>
    </cfRule>
  </conditionalFormatting>
  <conditionalFormatting sqref="AP223:AQ226">
    <cfRule type="containsText" dxfId="50" priority="53" operator="containsText" text="YES!!!">
      <formula>NOT(ISERROR(SEARCH("YES!!!",AP223)))</formula>
    </cfRule>
  </conditionalFormatting>
  <conditionalFormatting sqref="AP228:AQ228">
    <cfRule type="containsText" dxfId="49" priority="51" operator="containsText" text="YES!!!">
      <formula>NOT(ISERROR(SEARCH("YES!!!",AP228)))</formula>
    </cfRule>
  </conditionalFormatting>
  <conditionalFormatting sqref="AP230:AQ232">
    <cfRule type="containsText" dxfId="48" priority="47" operator="containsText" text="YES!!!">
      <formula>NOT(ISERROR(SEARCH("YES!!!",AP230)))</formula>
    </cfRule>
  </conditionalFormatting>
  <conditionalFormatting sqref="AP234:AQ234">
    <cfRule type="containsText" dxfId="47" priority="45" operator="containsText" text="YES!!!">
      <formula>NOT(ISERROR(SEARCH("YES!!!",AP234)))</formula>
    </cfRule>
  </conditionalFormatting>
  <conditionalFormatting sqref="AP236:AQ237">
    <cfRule type="containsText" dxfId="46" priority="39" operator="containsText" text="YES!!!">
      <formula>NOT(ISERROR(SEARCH("YES!!!",AP236)))</formula>
    </cfRule>
  </conditionalFormatting>
  <conditionalFormatting sqref="AP246:AQ246">
    <cfRule type="containsText" dxfId="45" priority="33" operator="containsText" text="YES!!!">
      <formula>NOT(ISERROR(SEARCH("YES!!!",AP246)))</formula>
    </cfRule>
  </conditionalFormatting>
  <conditionalFormatting sqref="AP248:AQ250">
    <cfRule type="containsText" dxfId="44" priority="29" operator="containsText" text="YES!!!">
      <formula>NOT(ISERROR(SEARCH("YES!!!",AP248)))</formula>
    </cfRule>
  </conditionalFormatting>
  <conditionalFormatting sqref="AQ4 AQ17:AQ23 AQ122:AQ127 AQ202:AQ209">
    <cfRule type="containsText" dxfId="43" priority="249" operator="containsText" text="Reject">
      <formula>NOT(ISERROR(SEARCH("Reject",AQ4)))</formula>
    </cfRule>
  </conditionalFormatting>
  <conditionalFormatting sqref="AQ6:AQ8">
    <cfRule type="containsText" dxfId="42" priority="9" operator="containsText" text="Reject">
      <formula>NOT(ISERROR(SEARCH("Reject",AQ6)))</formula>
    </cfRule>
  </conditionalFormatting>
  <conditionalFormatting sqref="AQ10:AQ15">
    <cfRule type="containsText" dxfId="41" priority="4" operator="containsText" text="Reject">
      <formula>NOT(ISERROR(SEARCH("Reject",AQ10)))</formula>
    </cfRule>
  </conditionalFormatting>
  <conditionalFormatting sqref="AQ25:AQ26">
    <cfRule type="containsText" dxfId="40" priority="194" operator="containsText" text="Reject">
      <formula>NOT(ISERROR(SEARCH("Reject",AQ25)))</formula>
    </cfRule>
  </conditionalFormatting>
  <conditionalFormatting sqref="AQ28:AQ37">
    <cfRule type="containsText" dxfId="39" priority="237" operator="containsText" text="Reject">
      <formula>NOT(ISERROR(SEARCH("Reject",AQ28)))</formula>
    </cfRule>
  </conditionalFormatting>
  <conditionalFormatting sqref="AQ39:AQ59">
    <cfRule type="containsText" dxfId="38" priority="235" operator="containsText" text="YES!!!">
      <formula>NOT(ISERROR(SEARCH("YES!!!",AQ39)))</formula>
    </cfRule>
    <cfRule type="containsText" dxfId="37" priority="234" operator="containsText" text="Reject">
      <formula>NOT(ISERROR(SEARCH("Reject",AQ39)))</formula>
    </cfRule>
  </conditionalFormatting>
  <conditionalFormatting sqref="AQ61">
    <cfRule type="containsText" dxfId="36" priority="231" operator="containsText" text="Reject">
      <formula>NOT(ISERROR(SEARCH("Reject",AQ61)))</formula>
    </cfRule>
  </conditionalFormatting>
  <conditionalFormatting sqref="AQ63">
    <cfRule type="containsText" dxfId="35" priority="192" operator="containsText" text="Reject">
      <formula>NOT(ISERROR(SEARCH("Reject",AQ63)))</formula>
    </cfRule>
  </conditionalFormatting>
  <conditionalFormatting sqref="AQ65:AQ98">
    <cfRule type="containsText" dxfId="34" priority="222" operator="containsText" text="Reject">
      <formula>NOT(ISERROR(SEARCH("Reject",AQ65)))</formula>
    </cfRule>
  </conditionalFormatting>
  <conditionalFormatting sqref="AQ100 AQ102">
    <cfRule type="containsText" dxfId="33" priority="188" operator="containsText" text="Reject">
      <formula>NOT(ISERROR(SEARCH("Reject",AQ100)))</formula>
    </cfRule>
  </conditionalFormatting>
  <conditionalFormatting sqref="AQ104">
    <cfRule type="containsText" dxfId="32" priority="186" operator="containsText" text="Reject">
      <formula>NOT(ISERROR(SEARCH("Reject",AQ104)))</formula>
    </cfRule>
  </conditionalFormatting>
  <conditionalFormatting sqref="AQ106">
    <cfRule type="containsText" dxfId="31" priority="184" operator="containsText" text="Reject">
      <formula>NOT(ISERROR(SEARCH("Reject",AQ106)))</formula>
    </cfRule>
  </conditionalFormatting>
  <conditionalFormatting sqref="AQ108">
    <cfRule type="containsText" dxfId="30" priority="178" operator="containsText" text="Reject">
      <formula>NOT(ISERROR(SEARCH("Reject",AQ108)))</formula>
    </cfRule>
  </conditionalFormatting>
  <conditionalFormatting sqref="AQ110:AQ111">
    <cfRule type="containsText" dxfId="29" priority="172" operator="containsText" text="Reject">
      <formula>NOT(ISERROR(SEARCH("Reject",AQ110)))</formula>
    </cfRule>
  </conditionalFormatting>
  <conditionalFormatting sqref="AQ113:AQ120">
    <cfRule type="containsText" dxfId="28" priority="1" operator="containsText" text="Reject">
      <formula>NOT(ISERROR(SEARCH("Reject",AQ113)))</formula>
    </cfRule>
  </conditionalFormatting>
  <conditionalFormatting sqref="AQ129:AQ132">
    <cfRule type="containsText" dxfId="27" priority="126" operator="containsText" text="Reject">
      <formula>NOT(ISERROR(SEARCH("Reject",AQ129)))</formula>
    </cfRule>
  </conditionalFormatting>
  <conditionalFormatting sqref="AQ134:AQ137">
    <cfRule type="containsText" dxfId="26" priority="123" operator="containsText" text="YES!!!">
      <formula>NOT(ISERROR(SEARCH("YES!!!",AQ134)))</formula>
    </cfRule>
    <cfRule type="containsText" dxfId="25" priority="122" operator="containsText" text="Reject">
      <formula>NOT(ISERROR(SEARCH("Reject",AQ134)))</formula>
    </cfRule>
  </conditionalFormatting>
  <conditionalFormatting sqref="AQ139:AQ142">
    <cfRule type="containsText" dxfId="24" priority="120" operator="containsText" text="Reject">
      <formula>NOT(ISERROR(SEARCH("Reject",AQ139)))</formula>
    </cfRule>
  </conditionalFormatting>
  <conditionalFormatting sqref="AQ144">
    <cfRule type="containsText" dxfId="23" priority="116" operator="containsText" text="Reject">
      <formula>NOT(ISERROR(SEARCH("Reject",AQ144)))</formula>
    </cfRule>
  </conditionalFormatting>
  <conditionalFormatting sqref="AQ146">
    <cfRule type="containsText" dxfId="22" priority="114" operator="containsText" text="Reject">
      <formula>NOT(ISERROR(SEARCH("Reject",AQ146)))</formula>
    </cfRule>
  </conditionalFormatting>
  <conditionalFormatting sqref="AQ148:AQ158">
    <cfRule type="containsText" dxfId="21" priority="108" operator="containsText" text="Reject">
      <formula>NOT(ISERROR(SEARCH("Reject",AQ148)))</formula>
    </cfRule>
  </conditionalFormatting>
  <conditionalFormatting sqref="AQ160">
    <cfRule type="containsText" dxfId="20" priority="106" operator="containsText" text="Reject">
      <formula>NOT(ISERROR(SEARCH("Reject",AQ160)))</formula>
    </cfRule>
  </conditionalFormatting>
  <conditionalFormatting sqref="AQ162:AQ163">
    <cfRule type="containsText" dxfId="19" priority="102" operator="containsText" text="Reject">
      <formula>NOT(ISERROR(SEARCH("Reject",AQ162)))</formula>
    </cfRule>
  </conditionalFormatting>
  <conditionalFormatting sqref="AQ165:AQ166">
    <cfRule type="containsText" dxfId="18" priority="98" operator="containsText" text="Reject">
      <formula>NOT(ISERROR(SEARCH("Reject",AQ165)))</formula>
    </cfRule>
  </conditionalFormatting>
  <conditionalFormatting sqref="AQ168:AQ169">
    <cfRule type="containsText" dxfId="17" priority="90" operator="containsText" text="Reject">
      <formula>NOT(ISERROR(SEARCH("Reject",AQ168)))</formula>
    </cfRule>
  </conditionalFormatting>
  <conditionalFormatting sqref="AQ171">
    <cfRule type="containsText" dxfId="16" priority="86" operator="containsText" text="Reject">
      <formula>NOT(ISERROR(SEARCH("Reject",AQ171)))</formula>
    </cfRule>
  </conditionalFormatting>
  <conditionalFormatting sqref="AQ173:AQ178">
    <cfRule type="containsText" dxfId="15" priority="82" operator="containsText" text="Reject">
      <formula>NOT(ISERROR(SEARCH("Reject",AQ173)))</formula>
    </cfRule>
  </conditionalFormatting>
  <conditionalFormatting sqref="AQ180:AQ182">
    <cfRule type="containsText" dxfId="14" priority="21" operator="containsText" text="Reject">
      <formula>NOT(ISERROR(SEARCH("Reject",AQ180)))</formula>
    </cfRule>
  </conditionalFormatting>
  <conditionalFormatting sqref="AQ184">
    <cfRule type="containsText" dxfId="13" priority="76" operator="containsText" text="Reject">
      <formula>NOT(ISERROR(SEARCH("Reject",AQ184)))</formula>
    </cfRule>
  </conditionalFormatting>
  <conditionalFormatting sqref="AQ186:AQ193">
    <cfRule type="containsText" dxfId="12" priority="74" operator="containsText" text="Reject">
      <formula>NOT(ISERROR(SEARCH("Reject",AQ186)))</formula>
    </cfRule>
  </conditionalFormatting>
  <conditionalFormatting sqref="AQ195:AQ200">
    <cfRule type="containsText" dxfId="11" priority="68" operator="containsText" text="Reject">
      <formula>NOT(ISERROR(SEARCH("Reject",AQ195)))</formula>
    </cfRule>
  </conditionalFormatting>
  <conditionalFormatting sqref="AQ211:AQ218">
    <cfRule type="containsText" dxfId="10" priority="62" operator="containsText" text="Reject">
      <formula>NOT(ISERROR(SEARCH("Reject",AQ211)))</formula>
    </cfRule>
  </conditionalFormatting>
  <conditionalFormatting sqref="AQ220:AQ221">
    <cfRule type="containsText" dxfId="9" priority="56" operator="containsText" text="Reject">
      <formula>NOT(ISERROR(SEARCH("Reject",AQ220)))</formula>
    </cfRule>
  </conditionalFormatting>
  <conditionalFormatting sqref="AQ223:AQ226">
    <cfRule type="containsText" dxfId="8" priority="52" operator="containsText" text="Reject">
      <formula>NOT(ISERROR(SEARCH("Reject",AQ223)))</formula>
    </cfRule>
  </conditionalFormatting>
  <conditionalFormatting sqref="AQ228">
    <cfRule type="containsText" dxfId="7" priority="50" operator="containsText" text="Reject">
      <formula>NOT(ISERROR(SEARCH("Reject",AQ228)))</formula>
    </cfRule>
  </conditionalFormatting>
  <conditionalFormatting sqref="AQ230:AQ232">
    <cfRule type="containsText" dxfId="6" priority="46" operator="containsText" text="Reject">
      <formula>NOT(ISERROR(SEARCH("Reject",AQ230)))</formula>
    </cfRule>
  </conditionalFormatting>
  <conditionalFormatting sqref="AQ234">
    <cfRule type="containsText" dxfId="5" priority="44" operator="containsText" text="Reject">
      <formula>NOT(ISERROR(SEARCH("Reject",AQ234)))</formula>
    </cfRule>
  </conditionalFormatting>
  <conditionalFormatting sqref="AQ236:AQ237">
    <cfRule type="containsText" dxfId="4" priority="38" operator="containsText" text="Reject">
      <formula>NOT(ISERROR(SEARCH("Reject",AQ236)))</formula>
    </cfRule>
  </conditionalFormatting>
  <conditionalFormatting sqref="AQ239:AQ240">
    <cfRule type="containsText" dxfId="3" priority="37" operator="containsText" text="YES!!!">
      <formula>NOT(ISERROR(SEARCH("YES!!!",AQ239)))</formula>
    </cfRule>
  </conditionalFormatting>
  <conditionalFormatting sqref="AQ239:AQ244">
    <cfRule type="containsText" dxfId="2" priority="36" operator="containsText" text="Reject">
      <formula>NOT(ISERROR(SEARCH("Reject",AQ239)))</formula>
    </cfRule>
  </conditionalFormatting>
  <conditionalFormatting sqref="AQ246">
    <cfRule type="containsText" dxfId="1" priority="32" operator="containsText" text="Reject">
      <formula>NOT(ISERROR(SEARCH("Reject",AQ246)))</formula>
    </cfRule>
  </conditionalFormatting>
  <conditionalFormatting sqref="AQ248:AQ250">
    <cfRule type="containsText" dxfId="0" priority="28" operator="containsText" text="Reject">
      <formula>NOT(ISERROR(SEARCH("Reject",AQ248)))</formula>
    </cfRule>
  </conditionalFormatting>
  <hyperlinks>
    <hyperlink ref="D13" location="'FW nonmetal nonplant_WS'!D259" display="'FW nonmetal nonplant_WS'!D259" xr:uid="{00000000-0004-0000-0000-000000000000}"/>
    <hyperlink ref="D22" location="'FW nonmetal nonplant_WS'!D262" display="'FW nonmetal nonplant_WS'!D262" xr:uid="{00000000-0004-0000-0000-000001000000}"/>
    <hyperlink ref="D26" location="'FW nonmetal nonplant_WS'!D265" display="'FW nonmetal nonplant_WS'!D265" xr:uid="{00000000-0004-0000-0000-000002000000}"/>
    <hyperlink ref="D25" location="'FW nonmetal nonplant_WS'!D268" display="'FW nonmetal nonplant_WS'!D268" xr:uid="{00000000-0004-0000-0000-000003000000}"/>
    <hyperlink ref="D63" location="'FW nonmetal nonplant_WS'!D271" display="'FW nonmetal nonplant_WS'!D271" xr:uid="{00000000-0004-0000-0000-000004000000}"/>
    <hyperlink ref="D111" location="'FW nonmetal nonplant_WS'!D274" display="'FW nonmetal nonplant_WS'!D274" xr:uid="{00000000-0004-0000-0000-000005000000}"/>
    <hyperlink ref="D110" location="'FW nonmetal nonplant_WS'!D277" display="'FW nonmetal nonplant_WS'!D277" xr:uid="{00000000-0004-0000-0000-000006000000}"/>
    <hyperlink ref="D118" location="'FW nonmetal nonplant_WS'!D280" display="'FW nonmetal nonplant_WS'!D280" xr:uid="{00000000-0004-0000-0000-000007000000}"/>
    <hyperlink ref="D119" location="'FW nonmetal nonplant_WS'!D283" display="'FW nonmetal nonplant_WS'!D283" xr:uid="{00000000-0004-0000-0000-000008000000}"/>
    <hyperlink ref="D23" location="'FW nonmetal nonplant_WS'!D286" display="'FW nonmetal nonplant_WS'!D286" xr:uid="{00000000-0004-0000-0000-000009000000}"/>
    <hyperlink ref="D106" location="'FW nonmetal nonplant_WS'!D289" display="'FW nonmetal nonplant_WS'!D289" xr:uid="{00000000-0004-0000-0000-00000A000000}"/>
    <hyperlink ref="D163" location="'FW nonmetal nonplant_WS'!D292" display="'FW nonmetal nonplant_WS'!D292" xr:uid="{00000000-0004-0000-0000-00000B000000}"/>
    <hyperlink ref="D162" location="'FW nonmetal nonplant_WS'!D295" display="'FW nonmetal nonplant_WS'!D295" xr:uid="{00000000-0004-0000-0000-00000C000000}"/>
    <hyperlink ref="D113" location="'FW nonmetal nonplant_WS'!D298" display="'FW nonmetal nonplant_WS'!D298" xr:uid="{00000000-0004-0000-0000-00000D000000}"/>
    <hyperlink ref="D218" location="'FW nonmetal nonplant_WS'!D304" display="'FW nonmetal nonplant_WS'!D304" xr:uid="{00000000-0004-0000-0000-00000E000000}"/>
    <hyperlink ref="D211" location="'FW nonmetal nonplant_WS'!D307" display="'FW nonmetal nonplant_WS'!D307" xr:uid="{00000000-0004-0000-0000-00000F000000}"/>
    <hyperlink ref="D214" location="'FW nonmetal nonplant_WS'!D313" display="'FW nonmetal nonplant_WS'!D313" xr:uid="{00000000-0004-0000-0000-000010000000}"/>
    <hyperlink ref="D215" location="'FW nonmetal nonplant_WS'!D316" display="'FW nonmetal nonplant_WS'!D316" xr:uid="{00000000-0004-0000-0000-000011000000}"/>
    <hyperlink ref="D216" location="'FW nonmetal nonplant_WS'!D319" display="'FW nonmetal nonplant_WS'!D319" xr:uid="{00000000-0004-0000-0000-000012000000}"/>
    <hyperlink ref="D217" location="'FW nonmetal nonplant_WS'!D322" display="'FW nonmetal nonplant_WS'!D322" xr:uid="{00000000-0004-0000-0000-000013000000}"/>
    <hyperlink ref="D40" location="'MEW nonplant_WS'!D246" display="'MEW nonplant_WS'!D246" xr:uid="{00000000-0004-0000-0000-000014000000}"/>
    <hyperlink ref="D41" location="'MEW nonplant_WS'!D249" display="'MEW nonplant_WS'!D249" xr:uid="{00000000-0004-0000-0000-000015000000}"/>
    <hyperlink ref="D44" location="'MEW nonplant_WS'!D261" display="'MEW nonplant_WS'!D261" xr:uid="{00000000-0004-0000-0000-000016000000}"/>
    <hyperlink ref="D51" location="'MEW nonplant_WS'!D282" display="'MEW nonplant_WS'!D282" xr:uid="{00000000-0004-0000-0000-000017000000}"/>
    <hyperlink ref="D52" location="'MEW nonplant_WS'!D285" display="'MEW nonplant_WS'!D285" xr:uid="{00000000-0004-0000-0000-000018000000}"/>
    <hyperlink ref="D53" location="'MEW nonplant_WS'!D288" display="'MEW nonplant_WS'!D288" xr:uid="{00000000-0004-0000-0000-000019000000}"/>
    <hyperlink ref="D49" location="'MEW nonplant_WS'!D291" display="'MEW nonplant_WS'!D291" xr:uid="{00000000-0004-0000-0000-00001A000000}"/>
    <hyperlink ref="D55" location="'MEW nonplant_WS'!D294" display="'MEW nonplant_WS'!D294" xr:uid="{00000000-0004-0000-0000-00001B000000}"/>
    <hyperlink ref="D59" location="'MEW nonplant_WS'!D297" display="'MEW nonplant_WS'!D297" xr:uid="{00000000-0004-0000-0000-00001C000000}"/>
    <hyperlink ref="D10" location="'FW nonmetal nonplant_WS'!D376" display="'FW nonmetal nonplant_WS'!D376" xr:uid="{00000000-0004-0000-0000-00001D000000}"/>
    <hyperlink ref="D14" location="'FW nonmetal nonplant_WS'!D379" display="'FW nonmetal nonplant_WS'!D379" xr:uid="{00000000-0004-0000-0000-00001E000000}"/>
    <hyperlink ref="D15" location="'FW nonmetal nonplant_WS'!D382" display="'FW nonmetal nonplant_WS'!D382" xr:uid="{00000000-0004-0000-0000-00001F000000}"/>
    <hyperlink ref="D144" location="'FW nonmetal nonplant_WS'!D385" display="'FW nonmetal nonplant_WS'!D385" xr:uid="{00000000-0004-0000-0000-000020000000}"/>
    <hyperlink ref="D4" location="'FW nonmetal nonplant_WS'!D388" display="'FW nonmetal nonplant_WS'!D388" xr:uid="{00000000-0004-0000-0000-000021000000}"/>
    <hyperlink ref="D146" location="'FW nonmetal nonplant_WS'!D391" display="'FW nonmetal nonplant_WS'!D391" xr:uid="{00000000-0004-0000-0000-000022000000}"/>
    <hyperlink ref="D160" location="'FW nonmetal nonplant_WS'!D394" display="'FW nonmetal nonplant_WS'!D394" xr:uid="{00000000-0004-0000-0000-000023000000}"/>
    <hyperlink ref="D100" location="'FW nonmetal nonplant_WS'!D397" display="'FW nonmetal nonplant_WS'!D397" xr:uid="{00000000-0004-0000-0000-000024000000}"/>
    <hyperlink ref="D104" location="'FW nonmetal nonplant_WS'!D400" display="'FW nonmetal nonplant_WS'!D400" xr:uid="{00000000-0004-0000-0000-000025000000}"/>
    <hyperlink ref="D129" location="'FW nonmetal nonplant_WS'!D403" display="'FW nonmetal nonplant_WS'!D403" xr:uid="{00000000-0004-0000-0000-000026000000}"/>
    <hyperlink ref="D130" location="'FW nonmetal nonplant_WS'!D406" display="'FW nonmetal nonplant_WS'!D406" xr:uid="{00000000-0004-0000-0000-000027000000}"/>
    <hyperlink ref="D131" location="'FW nonmetal nonplant_WS'!D409" display="'FW nonmetal nonplant_WS'!D409" xr:uid="{00000000-0004-0000-0000-000028000000}"/>
    <hyperlink ref="D68" location="'FW nonmetal nonplant_WS'!D412" display="'FW nonmetal nonplant_WS'!D412" xr:uid="{00000000-0004-0000-0000-00002A000000}"/>
    <hyperlink ref="D19" location="'FW nonmetal nonplant_WS'!D421" display="'FW nonmetal nonplant_WS'!D421" xr:uid="{00000000-0004-0000-0000-00002B000000}"/>
    <hyperlink ref="D17" location="'FW nonmetal nonplant_WS'!D427" display="'FW nonmetal nonplant_WS'!D427" xr:uid="{00000000-0004-0000-0000-00002C000000}"/>
    <hyperlink ref="D21" location="'FW nonmetal nonplant_WS'!D433" display="'FW nonmetal nonplant_WS'!D433" xr:uid="{00000000-0004-0000-0000-00002D000000}"/>
    <hyperlink ref="D20" location="'FW nonmetal nonplant_WS'!D439" display="'FW nonmetal nonplant_WS'!D439" xr:uid="{00000000-0004-0000-0000-00002E000000}"/>
    <hyperlink ref="D18" location="'FW nonmetal nonplant_WS'!D445" display="'FW nonmetal nonplant_WS'!D445" xr:uid="{00000000-0004-0000-0000-00002F000000}"/>
    <hyperlink ref="D116" location="'FW nonmetal nonplant_WS'!D451" display="'FW nonmetal nonplant_WS'!D451" xr:uid="{00000000-0004-0000-0000-000030000000}"/>
    <hyperlink ref="D114" location="'FW nonmetal nonplant_WS'!D457" display="'FW nonmetal nonplant_WS'!D457" xr:uid="{00000000-0004-0000-0000-000031000000}"/>
    <hyperlink ref="D117" location="'FW nonmetal nonplant_WS'!D463" display="'FW nonmetal nonplant_WS'!D463" xr:uid="{00000000-0004-0000-0000-000032000000}"/>
    <hyperlink ref="D115" location="'FW nonmetal nonplant_WS'!D469" display="'FW nonmetal nonplant_WS'!D469" xr:uid="{00000000-0004-0000-0000-000033000000}"/>
    <hyperlink ref="D195" location="'FW nonmetal nonplant_WS'!D475" display="'FW nonmetal nonplant_WS'!D475" xr:uid="{00000000-0004-0000-0000-000034000000}"/>
    <hyperlink ref="D239" location="'FW nonmetal nonplant_WS'!D481" display="'FW nonmetal nonplant_WS'!D481" xr:uid="{00000000-0004-0000-0000-000035000000}"/>
    <hyperlink ref="D11" location="'FW nonmetal nonplant_WS'!D484" display="'FW nonmetal nonplant_WS'!D484" xr:uid="{00000000-0004-0000-0000-000036000000}"/>
    <hyperlink ref="D70" location="'FW nonmetal nonplant_WS'!D493" display="'FW nonmetal nonplant_WS'!D493" xr:uid="{00000000-0004-0000-0000-000037000000}"/>
    <hyperlink ref="D230" location="'FW nonmetal plant_WS'!D100" display="'FW nonmetal plant_WS'!D100" xr:uid="{00000000-0004-0000-0000-000038000000}"/>
    <hyperlink ref="D223" location="'FW nonmetal nonplant_WS'!D496" display="'FW nonmetal nonplant_WS'!D496" xr:uid="{00000000-0004-0000-0000-000039000000}"/>
    <hyperlink ref="D228" location="'FW nonmetal nonplant_WS'!D499" display="'FW nonmetal nonplant_WS'!D499" xr:uid="{00000000-0004-0000-0000-00003A000000}"/>
    <hyperlink ref="D236" location="'FW nonmetal nonplant_WS'!D514" display="'FW nonmetal nonplant_WS'!D514" xr:uid="{00000000-0004-0000-0000-00003B000000}"/>
    <hyperlink ref="D237" location="'FW nonmetal nonplant_WS'!D520" display="'FW nonmetal nonplant_WS'!D520" xr:uid="{00000000-0004-0000-0000-00003C000000}"/>
    <hyperlink ref="D220" location="'FW nonmetal nonplant_WS'!D526" display="'FW nonmetal nonplant_WS'!D526" xr:uid="{00000000-0004-0000-0000-00003D000000}"/>
    <hyperlink ref="D221" location="'FW nonmetal nonplant_WS'!D532" display="'FW nonmetal nonplant_WS'!D532" xr:uid="{00000000-0004-0000-0000-00003E000000}"/>
    <hyperlink ref="D198" location="'FW nonmetal nonplant_WS'!D538" display="'FW nonmetal nonplant_WS'!D538" xr:uid="{00000000-0004-0000-0000-00003F000000}"/>
    <hyperlink ref="D12" location="'FW nonmetal nonplant_WS'!D553" display="'FW nonmetal nonplant_WS'!D553" xr:uid="{00000000-0004-0000-0000-000040000000}"/>
    <hyperlink ref="D71" location="'FW nonmetal nonplant_WS'!D658" display="'FW nonmetal nonplant_WS'!D658" xr:uid="{00000000-0004-0000-0000-000041000000}"/>
    <hyperlink ref="D72" location="'FW nonmetal nonplant_WS'!D661" display="'FW nonmetal nonplant_WS'!D661" xr:uid="{00000000-0004-0000-0000-000042000000}"/>
    <hyperlink ref="D74" location="'FW nonmetal nonplant_WS'!D664" display="'FW nonmetal nonplant_WS'!D664" xr:uid="{00000000-0004-0000-0000-000043000000}"/>
    <hyperlink ref="D65" location="'FW nonmetal nonplant_WS'!D667" display="'FW nonmetal nonplant_WS'!D667" xr:uid="{00000000-0004-0000-0000-000044000000}"/>
    <hyperlink ref="D67" location="'FW nonmetal nonplant_WS'!D670" display="'FW nonmetal nonplant_WS'!D670" xr:uid="{00000000-0004-0000-0000-000045000000}"/>
    <hyperlink ref="D69" location="'FW nonmetal nonplant_WS'!D673" display="'FW nonmetal nonplant_WS'!D673" xr:uid="{00000000-0004-0000-0000-000046000000}"/>
    <hyperlink ref="D75" location="'FW nonmetal nonplant_WS'!D676" display="'FW nonmetal nonplant_WS'!D676" xr:uid="{00000000-0004-0000-0000-000047000000}"/>
    <hyperlink ref="D76" location="'FW nonmetal nonplant_WS'!D679" display="'FW nonmetal nonplant_WS'!D679" xr:uid="{00000000-0004-0000-0000-000048000000}"/>
    <hyperlink ref="D136" location="'FW nonmetal nonplant_WS'!D682" display="'FW nonmetal nonplant_WS'!D682" xr:uid="{00000000-0004-0000-0000-000049000000}"/>
    <hyperlink ref="D241" location="'FW nonmetal nonplant_WS'!D481" display="'FW nonmetal nonplant_WS'!D481" xr:uid="{00000000-0004-0000-0000-00004A000000}"/>
    <hyperlink ref="D180" location="'MEW nonplant_WS'!D375" display="'MEW nonplant_WS'!D375" xr:uid="{00000000-0004-0000-0000-00004B000000}"/>
    <hyperlink ref="D148" location="'MEW plant_WS'!D30" display="'MEW plant_WS'!D30" xr:uid="{00000000-0004-0000-0000-00004C000000}"/>
    <hyperlink ref="D149" location="'MEW plant_WS'!D33" display="'MEW plant_WS'!D33" xr:uid="{00000000-0004-0000-0000-00004D000000}"/>
    <hyperlink ref="D150" location="'MEW plant_WS'!D36" display="'MEW plant_WS'!D36" xr:uid="{00000000-0004-0000-0000-00004E000000}"/>
    <hyperlink ref="D47" location="'MEW nonplant_WS'!D378" display="'MEW nonplant_WS'!D378" xr:uid="{00000000-0004-0000-0000-00004F000000}"/>
    <hyperlink ref="D48" location="'MEW nonplant_WS'!D381" display="'MEW nonplant_WS'!D381" xr:uid="{00000000-0004-0000-0000-000050000000}"/>
    <hyperlink ref="D42" location="'MEW nonplant_WS'!D384" display="'MEW nonplant_WS'!D384" xr:uid="{00000000-0004-0000-0000-000051000000}"/>
    <hyperlink ref="D43" location="'MEW nonplant_WS'!D387" display="'MEW nonplant_WS'!D387" xr:uid="{00000000-0004-0000-0000-000052000000}"/>
    <hyperlink ref="D206" location="'MEW nonplant_WS'!D390" display="'MEW nonplant_WS'!D390" xr:uid="{00000000-0004-0000-0000-000053000000}"/>
    <hyperlink ref="D207" location="'MEW nonplant_WS'!D393" display="'MEW nonplant_WS'!D393" xr:uid="{00000000-0004-0000-0000-000054000000}"/>
    <hyperlink ref="D208" location="'MEW nonplant_WS'!D396" display="'MEW nonplant_WS'!D396" xr:uid="{00000000-0004-0000-0000-000055000000}"/>
    <hyperlink ref="D209" location="'MEW nonplant_WS'!D399" display="'MEW nonplant_WS'!D399" xr:uid="{00000000-0004-0000-0000-000056000000}"/>
    <hyperlink ref="D46" location="'MEW nonplant_WS'!D447" display="'MEW nonplant_WS'!D447" xr:uid="{00000000-0004-0000-0000-000057000000}"/>
    <hyperlink ref="D45" location="'MEW nonplant_WS'!D450" display="'MEW nonplant_WS'!D450" xr:uid="{00000000-0004-0000-0000-000058000000}"/>
    <hyperlink ref="D56" location="'MEW nonplant_WS'!D453" display="'MEW nonplant_WS'!D453" xr:uid="{00000000-0004-0000-0000-000059000000}"/>
    <hyperlink ref="D137" location="'FW nonmetal nonplant_WS'!D697" display="'FW nonmetal nonplant_WS'!D697" xr:uid="{00000000-0004-0000-0000-00005A000000}"/>
    <hyperlink ref="D134" location="'FW nonmetal nonplant_WS'!D700" display="'FW nonmetal nonplant_WS'!D700" xr:uid="{00000000-0004-0000-0000-00005B000000}"/>
    <hyperlink ref="D135" location="'FW nonmetal nonplant_WS'!D703" display="'FW nonmetal nonplant_WS'!D703" xr:uid="{00000000-0004-0000-0000-00005C000000}"/>
    <hyperlink ref="D50" location="'MEW nonplant_WS'!D291" display="'MEW nonplant_WS'!D291" xr:uid="{00000000-0004-0000-0000-00005D000000}"/>
    <hyperlink ref="D54" location="'MEW nonplant_WS'!D294" display="'MEW nonplant_WS'!D294" xr:uid="{00000000-0004-0000-0000-00005E000000}"/>
    <hyperlink ref="D39" location="'MEW nonplant_WS'!D261" display="'MEW nonplant_WS'!D261" xr:uid="{00000000-0004-0000-0000-00005F000000}"/>
    <hyperlink ref="D199" location="'FW nonmetal nonplant_WS'!D538" display="'FW nonmetal nonplant_WS'!D538" xr:uid="{00000000-0004-0000-0000-000060000000}"/>
    <hyperlink ref="D73" location="'FW nonmetal nonplant_WS'!D661" display="'FW nonmetal nonplant_WS'!D661" xr:uid="{00000000-0004-0000-0000-000061000000}"/>
    <hyperlink ref="D66" location="'FW nonmetal nonplant_WS'!D667" display="'FW nonmetal nonplant_WS'!D667" xr:uid="{00000000-0004-0000-0000-000062000000}"/>
    <hyperlink ref="D151" location="'MEW plant_WS'!D36" display="'MEW plant_WS'!D36" xr:uid="{00000000-0004-0000-0000-000063000000}"/>
    <hyperlink ref="D57" location="'MEW nonplant_WS'!D297" display="'MEW nonplant_WS'!D297" xr:uid="{00000000-0004-0000-0000-000064000000}"/>
    <hyperlink ref="D58" location="'MEW nonplant_WS'!D297" display="'MEW nonplant_WS'!D297" xr:uid="{00000000-0004-0000-0000-000065000000}"/>
    <hyperlink ref="D132" location="'FW nonmetal nonplant_WS'!D406" display="'FW nonmetal nonplant_WS'!D406" xr:uid="{00000000-0004-0000-0000-000066000000}"/>
    <hyperlink ref="D200" location="'FW nonmetal nonplant_WS'!D538" display="'FW nonmetal nonplant_WS'!D538" xr:uid="{00000000-0004-0000-0000-000067000000}"/>
    <hyperlink ref="D152" location="'MEW plant_WS'!D36" display="'MEW plant_WS'!D36" xr:uid="{00000000-0004-0000-0000-000068000000}"/>
    <hyperlink ref="D77" location="'FW nonmetal nonplant_WS'!D412" display="'FW nonmetal nonplant_WS'!D412" xr:uid="{00000000-0004-0000-0000-000069000000}"/>
    <hyperlink ref="D78" location="'FW nonmetal nonplant_WS'!D412" display="'FW nonmetal nonplant_WS'!D412" xr:uid="{00000000-0004-0000-0000-00006A000000}"/>
    <hyperlink ref="D153" location="'MEW plant_WS'!D36" display="'MEW plant_WS'!D36" xr:uid="{00000000-0004-0000-0000-00006B000000}"/>
    <hyperlink ref="D154" location="'MEW plant_WS'!D36" display="'MEW plant_WS'!D36" xr:uid="{00000000-0004-0000-0000-00006C000000}"/>
    <hyperlink ref="D155" location="'MEW plant_WS'!D36" display="'MEW plant_WS'!D36" xr:uid="{00000000-0004-0000-0000-00006D000000}"/>
    <hyperlink ref="D156" location="'MEW plant_WS'!D36" display="'MEW plant_WS'!D36" xr:uid="{00000000-0004-0000-0000-00006E000000}"/>
    <hyperlink ref="D157" location="'MEW plant_WS'!D36" display="'MEW plant_WS'!D36" xr:uid="{00000000-0004-0000-0000-00006F000000}"/>
    <hyperlink ref="D158" location="'MEW plant_WS'!D36" display="'MEW plant_WS'!D36" xr:uid="{00000000-0004-0000-0000-000070000000}"/>
    <hyperlink ref="D181" location="'MEW nonplant_WS'!D375" display="'MEW nonplant_WS'!D375" xr:uid="{00000000-0004-0000-0000-000071000000}"/>
    <hyperlink ref="D182" location="'MEW nonplant_WS'!D375" display="'MEW nonplant_WS'!D375" xr:uid="{00000000-0004-0000-0000-000072000000}"/>
    <hyperlink ref="D196" location="'FW nonmetal nonplant_WS'!D475" display="'FW nonmetal nonplant_WS'!D475" xr:uid="{00000000-0004-0000-0000-000073000000}"/>
    <hyperlink ref="D197" location="'FW nonmetal nonplant_WS'!D475" display="'FW nonmetal nonplant_WS'!D475" xr:uid="{00000000-0004-0000-0000-000074000000}"/>
    <hyperlink ref="D212" location="'FW nonmetal nonplant_WS'!D307" display="'FW nonmetal nonplant_WS'!D307" xr:uid="{00000000-0004-0000-0000-000075000000}"/>
    <hyperlink ref="D213" location="'FW nonmetal nonplant_WS'!D307" display="'FW nonmetal nonplant_WS'!D307" xr:uid="{00000000-0004-0000-0000-000076000000}"/>
    <hyperlink ref="D231" location="'FW nonmetal plant_WS'!D100" display="'FW nonmetal plant_WS'!D100" xr:uid="{00000000-0004-0000-0000-000077000000}"/>
    <hyperlink ref="D232" location="'FW nonmetal plant_WS'!D100" display="'FW nonmetal plant_WS'!D100" xr:uid="{00000000-0004-0000-0000-000078000000}"/>
    <hyperlink ref="D224" location="'FW nonmetal nonplant_WS'!D688" display="'FW nonmetal nonplant_WS'!D688" xr:uid="{00000000-0004-0000-0000-000079000000}"/>
    <hyperlink ref="D225" location="'FW nonmetal nonplant_WS'!D688" display="'FW nonmetal nonplant_WS'!D688" xr:uid="{00000000-0004-0000-0000-00007A000000}"/>
    <hyperlink ref="D226" location="'FW nonmetal nonplant_WS'!D688" display="'FW nonmetal nonplant_WS'!D688" xr:uid="{00000000-0004-0000-0000-00007B000000}"/>
    <hyperlink ref="D250" location="'FW nonmetal nonplant_WS'!D691" display="'FW nonmetal nonplant_WS'!D691" xr:uid="{00000000-0004-0000-0000-00007C000000}"/>
    <hyperlink ref="D202" location="'MEW nonplant_WS'!D366" display="'MEW nonplant_WS'!D366" xr:uid="{00000000-0004-0000-0000-00007D000000}"/>
    <hyperlink ref="D203" location="'MEW nonplant_WS'!D366" display="'MEW nonplant_WS'!D366" xr:uid="{00000000-0004-0000-0000-00007E000000}"/>
    <hyperlink ref="D204" location="'MEW nonplant_WS'!D369" display="'MEW nonplant_WS'!D369" xr:uid="{00000000-0004-0000-0000-00007F000000}"/>
    <hyperlink ref="D205" location="'MEW nonplant_WS'!D369" display="'MEW nonplant_WS'!D369" xr:uid="{00000000-0004-0000-0000-000080000000}"/>
    <hyperlink ref="D243" location="'FW nonmetal nonplant_WS'!D685" display="'FW nonmetal nonplant_WS'!D685" xr:uid="{00000000-0004-0000-0000-000081000000}"/>
    <hyperlink ref="D244" location="'FW nonmetal nonplant_WS'!D685" display="'FW nonmetal nonplant_WS'!D685" xr:uid="{00000000-0004-0000-0000-000082000000}"/>
    <hyperlink ref="D249" location="'FW nonmetal nonplant_WS'!D691" display="'FW nonmetal nonplant_WS'!D691" xr:uid="{00000000-0004-0000-0000-000083000000}"/>
    <hyperlink ref="D248" location="'FW nonmetal nonplant_WS'!D691" display="'FW nonmetal nonplant_WS'!D691" xr:uid="{00000000-0004-0000-0000-000084000000}"/>
    <hyperlink ref="D102" location="'FW nonmetal nonplant_WS'!D706" display="'FW nonmetal nonplant_WS'!D706" xr:uid="{00000000-0004-0000-0000-000085000000}"/>
    <hyperlink ref="D240" location="'FW nonmetal nonplant_WS'!D481" display="'FW nonmetal nonplant_WS'!D481" xr:uid="{00000000-0004-0000-0000-000086000000}"/>
    <hyperlink ref="D120" location="'FW nonmetal nonplant_WS'!D715" display="'FW nonmetal nonplant_WS'!D715" xr:uid="{6959955B-6F04-4764-B662-B2A6A94E0784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  <ignoredErrors>
    <ignoredError sqref="AB11:AB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3:O26"/>
  <sheetViews>
    <sheetView workbookViewId="0">
      <selection activeCell="H16" sqref="H16"/>
    </sheetView>
  </sheetViews>
  <sheetFormatPr defaultColWidth="8.85546875" defaultRowHeight="15"/>
  <cols>
    <col min="2" max="5" width="24.7109375" customWidth="1"/>
    <col min="9" max="11" width="22.28515625" customWidth="1"/>
  </cols>
  <sheetData>
    <row r="3" spans="2:15">
      <c r="B3" s="188" t="s">
        <v>68</v>
      </c>
      <c r="C3" s="188"/>
      <c r="D3" s="188"/>
      <c r="E3" s="188"/>
      <c r="I3" s="189" t="s">
        <v>69</v>
      </c>
      <c r="J3" s="189"/>
      <c r="K3" s="189"/>
      <c r="M3" s="13" t="s">
        <v>77</v>
      </c>
      <c r="N3" s="13"/>
      <c r="O3" s="13"/>
    </row>
    <row r="4" spans="2:15" ht="60">
      <c r="B4" s="2" t="s">
        <v>32</v>
      </c>
      <c r="C4" s="1" t="s">
        <v>10</v>
      </c>
      <c r="D4" s="1" t="s">
        <v>38</v>
      </c>
      <c r="E4" s="1" t="s">
        <v>12</v>
      </c>
      <c r="I4" s="9" t="s">
        <v>4</v>
      </c>
      <c r="J4" s="10" t="s">
        <v>91</v>
      </c>
      <c r="K4" s="10" t="s">
        <v>66</v>
      </c>
      <c r="M4" s="12" t="s">
        <v>78</v>
      </c>
      <c r="N4" s="12" t="s">
        <v>79</v>
      </c>
      <c r="O4" s="12" t="s">
        <v>80</v>
      </c>
    </row>
    <row r="5" spans="2:15">
      <c r="B5" s="4"/>
      <c r="C5" s="4" t="s">
        <v>23</v>
      </c>
      <c r="D5" s="4">
        <v>1</v>
      </c>
      <c r="E5" s="4" t="s">
        <v>17</v>
      </c>
      <c r="I5" s="11" t="s">
        <v>93</v>
      </c>
      <c r="J5" s="11">
        <v>2</v>
      </c>
      <c r="K5" s="11">
        <v>1</v>
      </c>
      <c r="M5" t="s">
        <v>53</v>
      </c>
      <c r="N5" t="s">
        <v>53</v>
      </c>
      <c r="O5">
        <v>1</v>
      </c>
    </row>
    <row r="6" spans="2:15">
      <c r="B6" s="4"/>
      <c r="C6" s="4" t="s">
        <v>117</v>
      </c>
      <c r="D6" s="4">
        <v>1</v>
      </c>
      <c r="E6" s="4" t="s">
        <v>17</v>
      </c>
      <c r="I6" s="11" t="s">
        <v>61</v>
      </c>
      <c r="J6" s="11">
        <v>3.5</v>
      </c>
      <c r="K6" s="11">
        <v>2</v>
      </c>
      <c r="M6" t="s">
        <v>74</v>
      </c>
      <c r="N6" t="s">
        <v>53</v>
      </c>
      <c r="O6">
        <v>1</v>
      </c>
    </row>
    <row r="7" spans="2:15">
      <c r="B7" s="4"/>
      <c r="C7" s="4" t="s">
        <v>39</v>
      </c>
      <c r="D7" s="4">
        <v>1</v>
      </c>
      <c r="E7" s="4" t="s">
        <v>17</v>
      </c>
      <c r="I7" s="11" t="s">
        <v>62</v>
      </c>
      <c r="J7" s="11">
        <v>6</v>
      </c>
      <c r="K7" s="11">
        <v>2</v>
      </c>
      <c r="M7" t="s">
        <v>52</v>
      </c>
      <c r="N7" t="s">
        <v>81</v>
      </c>
      <c r="O7">
        <v>1000</v>
      </c>
    </row>
    <row r="8" spans="2:15">
      <c r="B8" s="4"/>
      <c r="C8" s="4" t="s">
        <v>19</v>
      </c>
      <c r="D8" s="4">
        <v>1</v>
      </c>
      <c r="E8" s="4" t="s">
        <v>17</v>
      </c>
      <c r="I8" s="11"/>
      <c r="J8" s="11"/>
      <c r="K8" s="11"/>
      <c r="M8" t="s">
        <v>330</v>
      </c>
      <c r="N8" t="s">
        <v>53</v>
      </c>
      <c r="O8">
        <v>1E-3</v>
      </c>
    </row>
    <row r="9" spans="2:15">
      <c r="B9" s="4"/>
      <c r="C9" s="4" t="s">
        <v>92</v>
      </c>
      <c r="D9" s="4">
        <v>1</v>
      </c>
      <c r="E9" s="4" t="s">
        <v>17</v>
      </c>
      <c r="I9" s="11" t="s">
        <v>63</v>
      </c>
      <c r="J9" s="11">
        <v>3</v>
      </c>
      <c r="K9" s="11" t="s">
        <v>512</v>
      </c>
      <c r="M9" t="s">
        <v>76</v>
      </c>
      <c r="N9" t="s">
        <v>53</v>
      </c>
      <c r="O9">
        <v>1000</v>
      </c>
    </row>
    <row r="10" spans="2:15">
      <c r="B10" s="4"/>
      <c r="C10" s="4" t="s">
        <v>56</v>
      </c>
      <c r="D10" s="4">
        <v>1</v>
      </c>
      <c r="E10" s="4" t="s">
        <v>17</v>
      </c>
      <c r="I10" s="11" t="s">
        <v>64</v>
      </c>
      <c r="J10" s="11">
        <v>4.5</v>
      </c>
      <c r="K10" s="11" t="s">
        <v>512</v>
      </c>
    </row>
    <row r="11" spans="2:15">
      <c r="B11" s="4"/>
      <c r="C11" s="4" t="s">
        <v>20</v>
      </c>
      <c r="D11" s="4">
        <v>2.5</v>
      </c>
      <c r="E11" s="4" t="s">
        <v>17</v>
      </c>
      <c r="I11" s="11" t="s">
        <v>65</v>
      </c>
      <c r="J11" s="11">
        <v>7</v>
      </c>
      <c r="K11" s="11">
        <v>4</v>
      </c>
    </row>
    <row r="12" spans="2:15">
      <c r="B12" s="4"/>
      <c r="C12" s="4" t="s">
        <v>180</v>
      </c>
      <c r="D12" s="4">
        <v>2.5</v>
      </c>
      <c r="E12" s="4" t="s">
        <v>17</v>
      </c>
      <c r="I12" s="11"/>
      <c r="J12" s="11"/>
      <c r="K12" s="11"/>
    </row>
    <row r="13" spans="2:15">
      <c r="B13" s="4"/>
      <c r="C13" s="4" t="s">
        <v>110</v>
      </c>
      <c r="D13" s="4">
        <v>2.5</v>
      </c>
      <c r="E13" s="4" t="s">
        <v>17</v>
      </c>
    </row>
    <row r="14" spans="2:15">
      <c r="B14" s="4"/>
      <c r="C14" s="4" t="s">
        <v>119</v>
      </c>
      <c r="D14" s="4">
        <v>2.5</v>
      </c>
      <c r="E14" s="4" t="s">
        <v>17</v>
      </c>
    </row>
    <row r="15" spans="2:15">
      <c r="B15" s="4"/>
      <c r="C15" s="4" t="s">
        <v>106</v>
      </c>
      <c r="D15" s="4">
        <v>2.5</v>
      </c>
      <c r="E15" s="4" t="s">
        <v>17</v>
      </c>
    </row>
    <row r="16" spans="2:15">
      <c r="B16" s="4"/>
      <c r="C16" s="4" t="s">
        <v>57</v>
      </c>
      <c r="D16" s="4">
        <v>2.5</v>
      </c>
      <c r="E16" s="4" t="s">
        <v>17</v>
      </c>
    </row>
    <row r="17" spans="2:5">
      <c r="B17" s="4"/>
      <c r="C17" s="4" t="s">
        <v>116</v>
      </c>
      <c r="D17" s="4">
        <v>2.5</v>
      </c>
      <c r="E17" s="4" t="s">
        <v>17</v>
      </c>
    </row>
    <row r="18" spans="2:5">
      <c r="B18" s="4"/>
      <c r="C18" s="4" t="s">
        <v>13</v>
      </c>
      <c r="D18" s="4">
        <v>5</v>
      </c>
      <c r="E18" s="4" t="s">
        <v>17</v>
      </c>
    </row>
    <row r="19" spans="2:5">
      <c r="B19" s="4"/>
      <c r="C19" s="4" t="s">
        <v>44</v>
      </c>
      <c r="D19" s="4">
        <v>1</v>
      </c>
      <c r="E19" s="4" t="s">
        <v>17</v>
      </c>
    </row>
    <row r="20" spans="2:5">
      <c r="B20" s="4"/>
      <c r="C20" s="4" t="s">
        <v>18</v>
      </c>
      <c r="D20" s="4">
        <v>5</v>
      </c>
      <c r="E20" s="4" t="s">
        <v>17</v>
      </c>
    </row>
    <row r="21" spans="2:5">
      <c r="B21" s="4"/>
      <c r="C21" s="4" t="s">
        <v>45</v>
      </c>
      <c r="D21" s="4">
        <v>1</v>
      </c>
      <c r="E21" s="4" t="s">
        <v>17</v>
      </c>
    </row>
    <row r="22" spans="2:5">
      <c r="B22" s="4"/>
      <c r="C22" s="4" t="s">
        <v>46</v>
      </c>
      <c r="D22" s="4">
        <v>5</v>
      </c>
      <c r="E22" s="4" t="s">
        <v>17</v>
      </c>
    </row>
    <row r="23" spans="2:5" ht="26.25">
      <c r="B23" s="6" t="s">
        <v>41</v>
      </c>
      <c r="C23" s="3"/>
      <c r="D23" s="3"/>
      <c r="E23" s="5"/>
    </row>
    <row r="24" spans="2:5">
      <c r="B24" s="3"/>
      <c r="C24" s="7" t="s">
        <v>21</v>
      </c>
      <c r="D24" s="7" t="s">
        <v>11</v>
      </c>
      <c r="E24" s="8" t="s">
        <v>22</v>
      </c>
    </row>
    <row r="25" spans="2:5">
      <c r="B25" s="3"/>
      <c r="C25" s="4" t="s">
        <v>14</v>
      </c>
      <c r="D25" s="4">
        <v>1</v>
      </c>
      <c r="E25" s="4" t="s">
        <v>14</v>
      </c>
    </row>
    <row r="26" spans="2:5">
      <c r="B26" s="3"/>
      <c r="C26" s="4" t="s">
        <v>40</v>
      </c>
      <c r="D26" s="4">
        <v>2</v>
      </c>
      <c r="E26" s="4" t="s">
        <v>14</v>
      </c>
    </row>
  </sheetData>
  <mergeCells count="2">
    <mergeCell ref="B3:E3"/>
    <mergeCell ref="I3:K3"/>
  </mergeCell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e8238601-ce47-4778-85d0-8b1d6564965a" xsi:nil="true"/>
    <_ip_UnifiedCompliancePolicyProperties xmlns="http://schemas.microsoft.com/sharepoint/v3" xsi:nil="true"/>
    <lcf76f155ced4ddcb4097134ff3c332f xmlns="d81c2681-db7b-4a56-9abd-a3238a78f6b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01B2BE74D025469E1D0E28F10DD2C8" ma:contentTypeVersion="6" ma:contentTypeDescription="Create a new document." ma:contentTypeScope="" ma:versionID="f15c367ea62a4320fa3673a54427ab86">
  <xsd:schema xmlns:xsd="http://www.w3.org/2001/XMLSchema" xmlns:xs="http://www.w3.org/2001/XMLSchema" xmlns:p="http://schemas.microsoft.com/office/2006/metadata/properties" xmlns:ns1="http://schemas.microsoft.com/sharepoint/v3" xmlns:ns2="b98728ac-f998-415c-abee-6b046fb1441e" xmlns:ns3="d869c146-c82e-4435-92e4-da91542262fd" xmlns:ns4="d81c2681-db7b-4a56-9abd-a3238a78f6b2" xmlns:ns5="e8238601-ce47-4778-85d0-8b1d6564965a" targetNamespace="http://schemas.microsoft.com/office/2006/metadata/properties" ma:root="true" ma:fieldsID="d39509e3b119c2b79f2b69b0a7e46e81" ns1:_="" ns2:_="" ns3:_="" ns4:_="" ns5:_="">
    <xsd:import namespace="http://schemas.microsoft.com/sharepoint/v3"/>
    <xsd:import namespace="b98728ac-f998-415c-abee-6b046fb1441e"/>
    <xsd:import namespace="d869c146-c82e-4435-92e4-da91542262fd"/>
    <xsd:import namespace="d81c2681-db7b-4a56-9abd-a3238a78f6b2"/>
    <xsd:import namespace="e8238601-ce47-4778-85d0-8b1d656496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8728ac-f998-415c-abee-6b046fb144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9c146-c82e-4435-92e4-da91542262f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c2681-db7b-4a56-9abd-a3238a78f6b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c081d5d-8f15-4d39-99f9-175405a358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238601-ce47-4778-85d0-8b1d6564965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63ff4dd4-e1ac-40df-be8e-b1e036f80c8e}" ma:internalName="TaxCatchAll" ma:showField="CatchAllData" ma:web="a95247a4-6a6b-40fb-87b6-0fb2f012c5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386C66-3431-4000-8624-DF0D20B3D86B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d81c2681-db7b-4a56-9abd-a3238a78f6b2"/>
    <ds:schemaRef ds:uri="http://schemas.microsoft.com/sharepoint/v3"/>
    <ds:schemaRef ds:uri="http://purl.org/dc/terms/"/>
    <ds:schemaRef ds:uri="http://schemas.openxmlformats.org/package/2006/metadata/core-properties"/>
    <ds:schemaRef ds:uri="e8238601-ce47-4778-85d0-8b1d6564965a"/>
    <ds:schemaRef ds:uri="d869c146-c82e-4435-92e4-da91542262fd"/>
    <ds:schemaRef ds:uri="b98728ac-f998-415c-abee-6b046fb1441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595BAD9-DFE7-4141-916E-BF0164588F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C9F017-3E7A-4E21-87EC-F16A9D7556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98728ac-f998-415c-abee-6b046fb1441e"/>
    <ds:schemaRef ds:uri="d869c146-c82e-4435-92e4-da91542262fd"/>
    <ds:schemaRef ds:uri="d81c2681-db7b-4a56-9abd-a3238a78f6b2"/>
    <ds:schemaRef ds:uri="e8238601-ce47-4778-85d0-8b1d656496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e6ba7ff-9897-4e65-9803-3be34fd9cf5a}" enabled="1" method="Privileged" siteId="{8c3c81bc-2b3c-44af-b3f7-6f620b3910e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GV</vt:lpstr>
      <vt:lpstr>Tables</vt:lpstr>
    </vt:vector>
  </TitlesOfParts>
  <Company>DERM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Fipronil in marine water, Toxicant default guideline values for protecting aquatic ecosystems, data table</dc:title>
  <dc:creator>Reviewer</dc:creator>
  <cp:lastPrinted>2022-12-14T23:26:21Z</cp:lastPrinted>
  <dcterms:created xsi:type="dcterms:W3CDTF">2015-04-23T00:03:59Z</dcterms:created>
  <dcterms:modified xsi:type="dcterms:W3CDTF">2025-10-27T04:10:11Z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488380-630a-4f55-a077-a19445e3f360_Enabled">
    <vt:lpwstr>true</vt:lpwstr>
  </property>
  <property fmtid="{D5CDD505-2E9C-101B-9397-08002B2CF9AE}" pid="3" name="MSIP_Label_0f488380-630a-4f55-a077-a19445e3f360_SetDate">
    <vt:lpwstr>2022-12-15T21:37:29Z</vt:lpwstr>
  </property>
  <property fmtid="{D5CDD505-2E9C-101B-9397-08002B2CF9AE}" pid="4" name="MSIP_Label_0f488380-630a-4f55-a077-a19445e3f360_Method">
    <vt:lpwstr>Standard</vt:lpwstr>
  </property>
  <property fmtid="{D5CDD505-2E9C-101B-9397-08002B2CF9AE}" pid="5" name="MSIP_Label_0f488380-630a-4f55-a077-a19445e3f360_Name">
    <vt:lpwstr>OFFICIAL - INTERNAL</vt:lpwstr>
  </property>
  <property fmtid="{D5CDD505-2E9C-101B-9397-08002B2CF9AE}" pid="6" name="MSIP_Label_0f488380-630a-4f55-a077-a19445e3f360_SiteId">
    <vt:lpwstr>b6e377cf-9db3-46cb-91a2-fad9605bb15c</vt:lpwstr>
  </property>
  <property fmtid="{D5CDD505-2E9C-101B-9397-08002B2CF9AE}" pid="7" name="MSIP_Label_0f488380-630a-4f55-a077-a19445e3f360_ActionId">
    <vt:lpwstr>cd029d14-c84d-4dfd-8c21-d8a3936a546c</vt:lpwstr>
  </property>
  <property fmtid="{D5CDD505-2E9C-101B-9397-08002B2CF9AE}" pid="8" name="MSIP_Label_0f488380-630a-4f55-a077-a19445e3f360_ContentBits">
    <vt:lpwstr>0</vt:lpwstr>
  </property>
  <property fmtid="{D5CDD505-2E9C-101B-9397-08002B2CF9AE}" pid="9" name="ContentTypeId">
    <vt:lpwstr>0x010100D001B2BE74D025469E1D0E28F10DD2C8</vt:lpwstr>
  </property>
  <property fmtid="{D5CDD505-2E9C-101B-9397-08002B2CF9AE}" pid="10" name="Record_x0020_Classification">
    <vt:lpwstr/>
  </property>
  <property fmtid="{D5CDD505-2E9C-101B-9397-08002B2CF9AE}" pid="11" name="MediaServiceImageTags">
    <vt:lpwstr/>
  </property>
  <property fmtid="{D5CDD505-2E9C-101B-9397-08002B2CF9AE}" pid="12" name="h64465b6520a47a58f1168c7a3f04764">
    <vt:lpwstr/>
  </property>
  <property fmtid="{D5CDD505-2E9C-101B-9397-08002B2CF9AE}" pid="13" name="Record Classification">
    <vt:lpwstr/>
  </property>
</Properties>
</file>