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https://dcceew2.sharepoint.com/sites/DCCEEW-DSaD/Shared Documents/Web Pubs/Water quality/"/>
    </mc:Choice>
  </mc:AlternateContent>
  <xr:revisionPtr revIDLastSave="14" documentId="8_{BB2AB446-6D45-40CB-8574-88AB1BBBFBA6}" xr6:coauthVersionLast="47" xr6:coauthVersionMax="47" xr10:uidLastSave="{DFBB126E-F3C7-48B9-B82B-2CB39093DD92}"/>
  <bookViews>
    <workbookView xWindow="-120" yWindow="-120" windowWidth="29040" windowHeight="15720" xr2:uid="{00000000-000D-0000-FFFF-FFFF00000000}"/>
  </bookViews>
  <sheets>
    <sheet name="Data for derivation" sheetId="1" r:id="rId1"/>
    <sheet name="Tables" sheetId="4" r:id="rId2"/>
  </sheets>
  <definedNames>
    <definedName name="_xlnm._FilterDatabase" localSheetId="0" hidden="1">'Data for derivation'!$A$4:$DJ$1666</definedName>
    <definedName name="_xlnm.Print_Area" localSheetId="0">'Data for derivation'!$BN$1:$BU$58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46" i="1" l="1"/>
  <c r="BF43" i="1" l="1"/>
  <c r="BE43" i="1"/>
  <c r="BD43" i="1"/>
  <c r="BC43" i="1"/>
  <c r="BB43" i="1"/>
  <c r="BA43" i="1"/>
  <c r="AP43" i="1"/>
  <c r="AN43" i="1"/>
  <c r="AP54" i="1"/>
  <c r="AP53" i="1"/>
  <c r="AP52" i="1"/>
  <c r="AP51" i="1"/>
  <c r="AP50" i="1"/>
  <c r="AP49" i="1"/>
  <c r="AP48" i="1"/>
  <c r="AP47" i="1"/>
  <c r="AN54" i="1"/>
  <c r="AN53" i="1"/>
  <c r="AN52" i="1"/>
  <c r="AN51" i="1"/>
  <c r="AN50" i="1"/>
  <c r="AN49" i="1"/>
  <c r="AN48" i="1"/>
  <c r="AN47" i="1"/>
  <c r="AJ54" i="1"/>
  <c r="AI54" i="1"/>
  <c r="AH54" i="1"/>
  <c r="AJ53" i="1"/>
  <c r="AI53" i="1"/>
  <c r="AH53" i="1"/>
  <c r="AJ52" i="1"/>
  <c r="AI52" i="1"/>
  <c r="AH52" i="1"/>
  <c r="AJ51" i="1"/>
  <c r="AI51" i="1"/>
  <c r="AH51" i="1"/>
  <c r="AJ50" i="1"/>
  <c r="AI50" i="1"/>
  <c r="AH50" i="1"/>
  <c r="AJ49" i="1"/>
  <c r="AI49" i="1"/>
  <c r="AH49" i="1"/>
  <c r="AJ48" i="1"/>
  <c r="AI48" i="1"/>
  <c r="AH48" i="1"/>
  <c r="AJ47" i="1"/>
  <c r="AI47" i="1"/>
  <c r="AH47" i="1"/>
  <c r="AJ46" i="1"/>
  <c r="AI46" i="1"/>
  <c r="AH46" i="1"/>
  <c r="AJ45" i="1"/>
  <c r="AI45" i="1"/>
  <c r="AH45" i="1"/>
  <c r="X49" i="1"/>
  <c r="Y49" i="1" s="1"/>
  <c r="AD54" i="1"/>
  <c r="AE54" i="1" s="1"/>
  <c r="AA54" i="1"/>
  <c r="AB54" i="1" s="1"/>
  <c r="X54" i="1"/>
  <c r="Y54" i="1" s="1"/>
  <c r="AD53" i="1"/>
  <c r="AE53" i="1" s="1"/>
  <c r="AA53" i="1"/>
  <c r="AB53" i="1" s="1"/>
  <c r="X53" i="1"/>
  <c r="Y53" i="1" s="1"/>
  <c r="AD52" i="1"/>
  <c r="AE52" i="1" s="1"/>
  <c r="AA52" i="1"/>
  <c r="AB52" i="1" s="1"/>
  <c r="X52" i="1"/>
  <c r="Y52" i="1" s="1"/>
  <c r="AD51" i="1"/>
  <c r="AE51" i="1" s="1"/>
  <c r="AA51" i="1"/>
  <c r="AB51" i="1" s="1"/>
  <c r="X51" i="1"/>
  <c r="Y51" i="1" s="1"/>
  <c r="AD50" i="1"/>
  <c r="AE50" i="1" s="1"/>
  <c r="AA50" i="1"/>
  <c r="AB50" i="1" s="1"/>
  <c r="X50" i="1"/>
  <c r="Y50" i="1" s="1"/>
  <c r="AD49" i="1"/>
  <c r="AE49" i="1" s="1"/>
  <c r="AA49" i="1"/>
  <c r="AB49" i="1" s="1"/>
  <c r="AD47" i="1"/>
  <c r="AE47" i="1" s="1"/>
  <c r="AA47" i="1"/>
  <c r="AB47" i="1" s="1"/>
  <c r="X47" i="1"/>
  <c r="Y47" i="1" s="1"/>
  <c r="AP44" i="1"/>
  <c r="AN44" i="1"/>
  <c r="AJ44" i="1"/>
  <c r="AI44" i="1"/>
  <c r="AH44" i="1"/>
  <c r="AJ43" i="1"/>
  <c r="AI43" i="1"/>
  <c r="AH43" i="1"/>
  <c r="AD44" i="1"/>
  <c r="AE44" i="1" s="1"/>
  <c r="AA44" i="1"/>
  <c r="AB44" i="1" s="1"/>
  <c r="X44" i="1"/>
  <c r="Y44" i="1" s="1"/>
  <c r="AD43" i="1"/>
  <c r="AE43" i="1" s="1"/>
  <c r="AA43" i="1"/>
  <c r="AB43" i="1" s="1"/>
  <c r="X43" i="1"/>
  <c r="Y43" i="1" s="1"/>
  <c r="AJ313" i="1"/>
  <c r="AI313" i="1"/>
  <c r="AH313" i="1"/>
  <c r="AD313" i="1"/>
  <c r="AE313" i="1" s="1"/>
  <c r="AA313" i="1"/>
  <c r="AB313" i="1" s="1"/>
  <c r="X313" i="1"/>
  <c r="Y313" i="1" s="1"/>
  <c r="AJ312" i="1"/>
  <c r="AI312" i="1"/>
  <c r="AH312" i="1"/>
  <c r="AD312" i="1"/>
  <c r="AE312" i="1" s="1"/>
  <c r="AA312" i="1"/>
  <c r="AB312" i="1" s="1"/>
  <c r="X312" i="1"/>
  <c r="Y312" i="1" s="1"/>
  <c r="AJ1226" i="1"/>
  <c r="AI1226" i="1"/>
  <c r="AH1226" i="1"/>
  <c r="AD1226" i="1"/>
  <c r="AE1226" i="1" s="1"/>
  <c r="AA1226" i="1"/>
  <c r="AB1226" i="1" s="1"/>
  <c r="X1226" i="1"/>
  <c r="Y1226" i="1" s="1"/>
  <c r="AL1226" i="1" l="1"/>
  <c r="AL47" i="1"/>
  <c r="AL51" i="1"/>
  <c r="AL52" i="1"/>
  <c r="AL54" i="1"/>
  <c r="AL50" i="1"/>
  <c r="AL44" i="1"/>
  <c r="AL53" i="1"/>
  <c r="AC54" i="1"/>
  <c r="AF54" i="1" s="1"/>
  <c r="AS54" i="1" s="1"/>
  <c r="AL43" i="1"/>
  <c r="BG43" i="1" s="1"/>
  <c r="AL49" i="1"/>
  <c r="AC44" i="1"/>
  <c r="AF44" i="1" s="1"/>
  <c r="AS44" i="1" s="1"/>
  <c r="AT44" i="1" s="1"/>
  <c r="AC49" i="1"/>
  <c r="AF49" i="1" s="1"/>
  <c r="AS49" i="1" s="1"/>
  <c r="AT49" i="1" s="1"/>
  <c r="AC50" i="1"/>
  <c r="AF50" i="1" s="1"/>
  <c r="AS50" i="1" s="1"/>
  <c r="AC53" i="1"/>
  <c r="AF53" i="1" s="1"/>
  <c r="AS53" i="1" s="1"/>
  <c r="AT53" i="1" s="1"/>
  <c r="AC51" i="1"/>
  <c r="AF51" i="1" s="1"/>
  <c r="AS51" i="1" s="1"/>
  <c r="AT51" i="1" s="1"/>
  <c r="AC52" i="1"/>
  <c r="AF52" i="1" s="1"/>
  <c r="AS52" i="1" s="1"/>
  <c r="AC47" i="1"/>
  <c r="AF47" i="1" s="1"/>
  <c r="AS47" i="1" s="1"/>
  <c r="AT47" i="1" s="1"/>
  <c r="AC43" i="1"/>
  <c r="AF43" i="1" s="1"/>
  <c r="AS43" i="1" s="1"/>
  <c r="AT43" i="1" s="1"/>
  <c r="AU43" i="1" s="1"/>
  <c r="AV43" i="1" s="1"/>
  <c r="BH43" i="1" s="1"/>
  <c r="AC313" i="1"/>
  <c r="AF313" i="1" s="1"/>
  <c r="AL313" i="1"/>
  <c r="AC312" i="1"/>
  <c r="AF312" i="1" s="1"/>
  <c r="AL312" i="1"/>
  <c r="AC1226" i="1"/>
  <c r="AF1226" i="1" s="1"/>
  <c r="AP1239" i="1" l="1"/>
  <c r="AN1239" i="1"/>
  <c r="AJ1240" i="1"/>
  <c r="AI1240" i="1"/>
  <c r="AJ1239" i="1"/>
  <c r="AI1239" i="1"/>
  <c r="AD1240" i="1"/>
  <c r="AE1240" i="1" s="1"/>
  <c r="AA1240" i="1"/>
  <c r="AB1240" i="1" s="1"/>
  <c r="X1240" i="1"/>
  <c r="Y1240" i="1" s="1"/>
  <c r="AD1239" i="1"/>
  <c r="AE1239" i="1" s="1"/>
  <c r="AA1239" i="1"/>
  <c r="AB1239" i="1" s="1"/>
  <c r="X1239" i="1"/>
  <c r="Y1239" i="1" s="1"/>
  <c r="AH1240" i="1"/>
  <c r="AH1239" i="1"/>
  <c r="AL1240" i="1" l="1"/>
  <c r="AC1239" i="1"/>
  <c r="AF1239" i="1" s="1"/>
  <c r="AS1239" i="1" s="1"/>
  <c r="AT1239" i="1" s="1"/>
  <c r="AL1239" i="1"/>
  <c r="AC1240" i="1"/>
  <c r="AF1240" i="1" s="1"/>
  <c r="AJ773" i="1"/>
  <c r="AI773" i="1"/>
  <c r="AH773" i="1"/>
  <c r="AD773" i="1"/>
  <c r="AE773" i="1" s="1"/>
  <c r="AA773" i="1"/>
  <c r="AB773" i="1" s="1"/>
  <c r="X773" i="1"/>
  <c r="Y773" i="1" s="1"/>
  <c r="AL773" i="1" l="1"/>
  <c r="AC773" i="1"/>
  <c r="AF773" i="1" s="1"/>
  <c r="AJ629" i="1" l="1"/>
  <c r="AI629" i="1"/>
  <c r="AH629" i="1"/>
  <c r="AD629" i="1"/>
  <c r="AE629" i="1" s="1"/>
  <c r="AA629" i="1"/>
  <c r="AB629" i="1" s="1"/>
  <c r="X629" i="1"/>
  <c r="Y629" i="1" s="1"/>
  <c r="AL629" i="1" l="1"/>
  <c r="AC629" i="1"/>
  <c r="AF629" i="1" s="1"/>
  <c r="BF1302" i="1" l="1"/>
  <c r="BE1302" i="1"/>
  <c r="BD1302" i="1"/>
  <c r="BC1302" i="1"/>
  <c r="BB1302" i="1"/>
  <c r="BA1302" i="1"/>
  <c r="BF1492" i="1"/>
  <c r="BE1492" i="1"/>
  <c r="BD1492" i="1"/>
  <c r="BC1492" i="1"/>
  <c r="BB1492" i="1"/>
  <c r="BA1492" i="1"/>
  <c r="AP85" i="1" l="1"/>
  <c r="AN85" i="1"/>
  <c r="AJ85" i="1"/>
  <c r="AI85" i="1"/>
  <c r="AH85" i="1"/>
  <c r="AD85" i="1"/>
  <c r="AE85" i="1" s="1"/>
  <c r="AA85" i="1"/>
  <c r="AB85" i="1" s="1"/>
  <c r="X85" i="1"/>
  <c r="Y85" i="1" s="1"/>
  <c r="BF174" i="1"/>
  <c r="BE174" i="1"/>
  <c r="BD174" i="1"/>
  <c r="BC174" i="1"/>
  <c r="BB174" i="1"/>
  <c r="BA174" i="1"/>
  <c r="AN174" i="1"/>
  <c r="AP179" i="1"/>
  <c r="AN179" i="1"/>
  <c r="AP178" i="1"/>
  <c r="AN178" i="1"/>
  <c r="AP177" i="1"/>
  <c r="AN177" i="1"/>
  <c r="AP176" i="1"/>
  <c r="AN176" i="1"/>
  <c r="AP175" i="1"/>
  <c r="AN175" i="1"/>
  <c r="AP174" i="1"/>
  <c r="AJ179" i="1"/>
  <c r="AI179" i="1"/>
  <c r="AH179" i="1"/>
  <c r="AJ178" i="1"/>
  <c r="AI178" i="1"/>
  <c r="AH178" i="1"/>
  <c r="AJ177" i="1"/>
  <c r="AI177" i="1"/>
  <c r="AH177" i="1"/>
  <c r="AJ176" i="1"/>
  <c r="AI176" i="1"/>
  <c r="AH176" i="1"/>
  <c r="AJ175" i="1"/>
  <c r="AI175" i="1"/>
  <c r="AH175" i="1"/>
  <c r="AJ174" i="1"/>
  <c r="AI174" i="1"/>
  <c r="AH174" i="1"/>
  <c r="AH171" i="1"/>
  <c r="Y170" i="1"/>
  <c r="Y157" i="1"/>
  <c r="Y174" i="1"/>
  <c r="AD179" i="1"/>
  <c r="AE179" i="1" s="1"/>
  <c r="AA179" i="1"/>
  <c r="AB179" i="1" s="1"/>
  <c r="Y179" i="1"/>
  <c r="AD178" i="1"/>
  <c r="AE178" i="1" s="1"/>
  <c r="AA178" i="1"/>
  <c r="AB178" i="1" s="1"/>
  <c r="Y178" i="1"/>
  <c r="AD177" i="1"/>
  <c r="AE177" i="1" s="1"/>
  <c r="AA177" i="1"/>
  <c r="AB177" i="1" s="1"/>
  <c r="Y177" i="1"/>
  <c r="AD176" i="1"/>
  <c r="AE176" i="1" s="1"/>
  <c r="AA176" i="1"/>
  <c r="AB176" i="1" s="1"/>
  <c r="Y176" i="1"/>
  <c r="AD175" i="1"/>
  <c r="AE175" i="1" s="1"/>
  <c r="AA175" i="1"/>
  <c r="AB175" i="1" s="1"/>
  <c r="Y175" i="1"/>
  <c r="AD174" i="1"/>
  <c r="AE174" i="1" s="1"/>
  <c r="AA174" i="1"/>
  <c r="AB174" i="1" s="1"/>
  <c r="AJ1365" i="1"/>
  <c r="AI1365" i="1"/>
  <c r="AH1365" i="1"/>
  <c r="AJ1364" i="1"/>
  <c r="AI1364" i="1"/>
  <c r="AH1364" i="1"/>
  <c r="AH1363" i="1"/>
  <c r="AD1365" i="1"/>
  <c r="AE1365" i="1" s="1"/>
  <c r="AA1365" i="1"/>
  <c r="AB1365" i="1" s="1"/>
  <c r="X1365" i="1"/>
  <c r="Y1365" i="1" s="1"/>
  <c r="AD1364" i="1"/>
  <c r="AE1364" i="1" s="1"/>
  <c r="AA1364" i="1"/>
  <c r="AB1364" i="1" s="1"/>
  <c r="X1364" i="1"/>
  <c r="Y1364" i="1" s="1"/>
  <c r="AL85" i="1" l="1"/>
  <c r="AC177" i="1"/>
  <c r="AF177" i="1" s="1"/>
  <c r="AS177" i="1" s="1"/>
  <c r="AC85" i="1"/>
  <c r="AF85" i="1" s="1"/>
  <c r="AS85" i="1" s="1"/>
  <c r="AL1365" i="1"/>
  <c r="AC175" i="1"/>
  <c r="AF175" i="1" s="1"/>
  <c r="AS175" i="1" s="1"/>
  <c r="AL174" i="1"/>
  <c r="BG174" i="1" s="1"/>
  <c r="AC178" i="1"/>
  <c r="AF178" i="1" s="1"/>
  <c r="AS178" i="1" s="1"/>
  <c r="AC179" i="1"/>
  <c r="AF179" i="1" s="1"/>
  <c r="AS179" i="1" s="1"/>
  <c r="AL178" i="1"/>
  <c r="AC176" i="1"/>
  <c r="AF176" i="1" s="1"/>
  <c r="AS176" i="1" s="1"/>
  <c r="AL176" i="1"/>
  <c r="AL175" i="1"/>
  <c r="AL177" i="1"/>
  <c r="AL179" i="1"/>
  <c r="AL1364" i="1"/>
  <c r="AC174" i="1"/>
  <c r="AF174" i="1" s="1"/>
  <c r="AS174" i="1" s="1"/>
  <c r="AC1365" i="1"/>
  <c r="AF1365" i="1" s="1"/>
  <c r="AC1364" i="1"/>
  <c r="AF1364" i="1" s="1"/>
  <c r="AM179" i="1" l="1"/>
  <c r="AT174" i="1"/>
  <c r="AU174" i="1" s="1"/>
  <c r="AM178" i="1"/>
  <c r="AM177" i="1"/>
  <c r="AM175" i="1"/>
  <c r="AT177" i="1"/>
  <c r="AU177" i="1" s="1"/>
  <c r="AM176" i="1"/>
  <c r="AM174" i="1"/>
  <c r="AV174" i="1" l="1"/>
  <c r="BH174" i="1" s="1"/>
  <c r="AP1108" i="1"/>
  <c r="BF1048" i="1" l="1"/>
  <c r="BE1048" i="1"/>
  <c r="BD1048" i="1"/>
  <c r="BC1048" i="1"/>
  <c r="BB1048" i="1"/>
  <c r="BA1048" i="1"/>
  <c r="AP1050" i="1"/>
  <c r="AP1048" i="1"/>
  <c r="AN1050" i="1"/>
  <c r="AN1048" i="1"/>
  <c r="AJ1051" i="1"/>
  <c r="AI1051" i="1"/>
  <c r="AH1051" i="1"/>
  <c r="AJ1050" i="1"/>
  <c r="AI1050" i="1"/>
  <c r="AH1050" i="1"/>
  <c r="AJ1049" i="1"/>
  <c r="AI1049" i="1"/>
  <c r="AH1049" i="1"/>
  <c r="AJ1048" i="1"/>
  <c r="AI1048" i="1"/>
  <c r="AH1048" i="1"/>
  <c r="AD1051" i="1"/>
  <c r="AE1051" i="1" s="1"/>
  <c r="AA1051" i="1"/>
  <c r="AB1051" i="1" s="1"/>
  <c r="X1051" i="1"/>
  <c r="Y1051" i="1" s="1"/>
  <c r="AD1050" i="1"/>
  <c r="AE1050" i="1" s="1"/>
  <c r="AA1050" i="1"/>
  <c r="AB1050" i="1" s="1"/>
  <c r="X1050" i="1"/>
  <c r="Y1050" i="1" s="1"/>
  <c r="AD1049" i="1"/>
  <c r="AE1049" i="1" s="1"/>
  <c r="AA1049" i="1"/>
  <c r="AB1049" i="1" s="1"/>
  <c r="X1049" i="1"/>
  <c r="Y1049" i="1" s="1"/>
  <c r="AD1048" i="1"/>
  <c r="AE1048" i="1" s="1"/>
  <c r="AA1048" i="1"/>
  <c r="AB1048" i="1" s="1"/>
  <c r="X1048" i="1"/>
  <c r="Y1048" i="1" s="1"/>
  <c r="AL1048" i="1" l="1"/>
  <c r="BG1048" i="1" s="1"/>
  <c r="AC1048" i="1"/>
  <c r="AF1048" i="1" s="1"/>
  <c r="AS1048" i="1" s="1"/>
  <c r="AT1048" i="1" s="1"/>
  <c r="AU1048" i="1" s="1"/>
  <c r="AC1049" i="1"/>
  <c r="AF1049" i="1" s="1"/>
  <c r="AL1051" i="1"/>
  <c r="AL1050" i="1"/>
  <c r="AL1049" i="1"/>
  <c r="AC1050" i="1"/>
  <c r="AF1050" i="1" s="1"/>
  <c r="AS1050" i="1" s="1"/>
  <c r="AT1050" i="1" s="1"/>
  <c r="AU1050" i="1" s="1"/>
  <c r="AC1051" i="1"/>
  <c r="AF1051" i="1" s="1"/>
  <c r="AM1049" i="1" l="1"/>
  <c r="AM1051" i="1"/>
  <c r="AM1050" i="1"/>
  <c r="AM1048" i="1"/>
  <c r="AV1048" i="1"/>
  <c r="BH1048" i="1" s="1"/>
  <c r="BF123" i="1"/>
  <c r="BE123" i="1"/>
  <c r="BD123" i="1"/>
  <c r="BC123" i="1"/>
  <c r="BB123" i="1"/>
  <c r="BA123" i="1"/>
  <c r="AD48" i="1"/>
  <c r="AE48" i="1" s="1"/>
  <c r="AA48" i="1"/>
  <c r="AB48" i="1" s="1"/>
  <c r="X48" i="1"/>
  <c r="Y48" i="1" s="1"/>
  <c r="AP279" i="1"/>
  <c r="AP278" i="1"/>
  <c r="AP277" i="1"/>
  <c r="AP269" i="1"/>
  <c r="AP268" i="1"/>
  <c r="AN269" i="1"/>
  <c r="AN268" i="1"/>
  <c r="AN279" i="1"/>
  <c r="AN278" i="1"/>
  <c r="AN277" i="1"/>
  <c r="AJ269" i="1"/>
  <c r="AI269" i="1"/>
  <c r="AH269" i="1"/>
  <c r="AJ268" i="1"/>
  <c r="AI268" i="1"/>
  <c r="AH268" i="1"/>
  <c r="AD269" i="1"/>
  <c r="AE269" i="1" s="1"/>
  <c r="AA269" i="1"/>
  <c r="AB269" i="1" s="1"/>
  <c r="Y269" i="1"/>
  <c r="AD268" i="1"/>
  <c r="AE268" i="1" s="1"/>
  <c r="AA268" i="1"/>
  <c r="AB268" i="1" s="1"/>
  <c r="Y268" i="1"/>
  <c r="AD267" i="1"/>
  <c r="AE267" i="1" s="1"/>
  <c r="AA267" i="1"/>
  <c r="AB267" i="1" s="1"/>
  <c r="Y267" i="1"/>
  <c r="AD266" i="1"/>
  <c r="AE266" i="1" s="1"/>
  <c r="AA266" i="1"/>
  <c r="AB266" i="1" s="1"/>
  <c r="Y266" i="1"/>
  <c r="AD265" i="1"/>
  <c r="AE265" i="1" s="1"/>
  <c r="AA265" i="1"/>
  <c r="AB265" i="1" s="1"/>
  <c r="Y265" i="1"/>
  <c r="AD264" i="1"/>
  <c r="AE264" i="1" s="1"/>
  <c r="AA264" i="1"/>
  <c r="AB264" i="1" s="1"/>
  <c r="Y264" i="1"/>
  <c r="AD263" i="1"/>
  <c r="AE263" i="1" s="1"/>
  <c r="AA263" i="1"/>
  <c r="AB263" i="1" s="1"/>
  <c r="Y263" i="1"/>
  <c r="AD262" i="1"/>
  <c r="AE262" i="1" s="1"/>
  <c r="AA262" i="1"/>
  <c r="AB262" i="1" s="1"/>
  <c r="Y262" i="1"/>
  <c r="AD261" i="1"/>
  <c r="AE261" i="1" s="1"/>
  <c r="AA261" i="1"/>
  <c r="AB261" i="1" s="1"/>
  <c r="Y261" i="1"/>
  <c r="AD260" i="1"/>
  <c r="AE260" i="1" s="1"/>
  <c r="AA260" i="1"/>
  <c r="AB260" i="1" s="1"/>
  <c r="Y260" i="1"/>
  <c r="AD259" i="1"/>
  <c r="AE259" i="1" s="1"/>
  <c r="AA259" i="1"/>
  <c r="AB259" i="1" s="1"/>
  <c r="Y259" i="1"/>
  <c r="AD258" i="1"/>
  <c r="AE258" i="1" s="1"/>
  <c r="AA258" i="1"/>
  <c r="AB258" i="1" s="1"/>
  <c r="Y258" i="1"/>
  <c r="AD257" i="1"/>
  <c r="AE257" i="1" s="1"/>
  <c r="AA257" i="1"/>
  <c r="AB257" i="1" s="1"/>
  <c r="Y257" i="1"/>
  <c r="AD279" i="1"/>
  <c r="AE279" i="1" s="1"/>
  <c r="AA279" i="1"/>
  <c r="AB279" i="1" s="1"/>
  <c r="Y279" i="1"/>
  <c r="AD278" i="1"/>
  <c r="AE278" i="1" s="1"/>
  <c r="AA278" i="1"/>
  <c r="AB278" i="1" s="1"/>
  <c r="Y278" i="1"/>
  <c r="AD277" i="1"/>
  <c r="AE277" i="1" s="1"/>
  <c r="AA277" i="1"/>
  <c r="AB277" i="1" s="1"/>
  <c r="Y277" i="1"/>
  <c r="AJ279" i="1"/>
  <c r="AI279" i="1"/>
  <c r="AH279" i="1"/>
  <c r="AJ278" i="1"/>
  <c r="AI278" i="1"/>
  <c r="AH278" i="1"/>
  <c r="AJ277" i="1"/>
  <c r="AI277" i="1"/>
  <c r="AH277" i="1"/>
  <c r="AH256" i="1"/>
  <c r="Y256" i="1"/>
  <c r="AA256" i="1"/>
  <c r="AB256" i="1" s="1"/>
  <c r="AD256" i="1"/>
  <c r="AE256" i="1" s="1"/>
  <c r="AI256" i="1"/>
  <c r="AJ256" i="1"/>
  <c r="AN256" i="1"/>
  <c r="AP256" i="1"/>
  <c r="AH257" i="1"/>
  <c r="AI257" i="1"/>
  <c r="AJ257" i="1"/>
  <c r="AH258" i="1"/>
  <c r="AI258" i="1"/>
  <c r="AJ258" i="1"/>
  <c r="AN258" i="1"/>
  <c r="AP258" i="1"/>
  <c r="AP482" i="1"/>
  <c r="AN482" i="1"/>
  <c r="AJ482" i="1"/>
  <c r="AI482" i="1"/>
  <c r="AH482" i="1"/>
  <c r="AJ1238" i="1"/>
  <c r="AI1238" i="1"/>
  <c r="AH1238" i="1"/>
  <c r="AD1238" i="1"/>
  <c r="AE1238" i="1" s="1"/>
  <c r="AA1238" i="1"/>
  <c r="AB1238" i="1" s="1"/>
  <c r="X1238" i="1"/>
  <c r="Y1238" i="1" s="1"/>
  <c r="AJ1237" i="1"/>
  <c r="AI1237" i="1"/>
  <c r="AH1237" i="1"/>
  <c r="AD1237" i="1"/>
  <c r="AE1237" i="1" s="1"/>
  <c r="AA1237" i="1"/>
  <c r="AB1237" i="1" s="1"/>
  <c r="X1237" i="1"/>
  <c r="Y1237" i="1" s="1"/>
  <c r="AJ1236" i="1"/>
  <c r="AI1236" i="1"/>
  <c r="AH1236" i="1"/>
  <c r="AD1236" i="1"/>
  <c r="AE1236" i="1" s="1"/>
  <c r="AA1236" i="1"/>
  <c r="AB1236" i="1" s="1"/>
  <c r="X1236" i="1"/>
  <c r="Y1236" i="1" s="1"/>
  <c r="AN135" i="1"/>
  <c r="AJ137" i="1"/>
  <c r="AI137" i="1"/>
  <c r="AH137" i="1"/>
  <c r="AD137" i="1"/>
  <c r="AE137" i="1" s="1"/>
  <c r="AA137" i="1"/>
  <c r="AB137" i="1" s="1"/>
  <c r="X137" i="1"/>
  <c r="Y137" i="1" s="1"/>
  <c r="AJ136" i="1"/>
  <c r="AI136" i="1"/>
  <c r="AH136" i="1"/>
  <c r="AD136" i="1"/>
  <c r="AE136" i="1" s="1"/>
  <c r="AA136" i="1"/>
  <c r="AB136" i="1" s="1"/>
  <c r="X136" i="1"/>
  <c r="Y136" i="1" s="1"/>
  <c r="AL48" i="1" l="1"/>
  <c r="AL1237" i="1"/>
  <c r="AL1238" i="1"/>
  <c r="AL279" i="1"/>
  <c r="AL269" i="1"/>
  <c r="AL1236" i="1"/>
  <c r="AL258" i="1"/>
  <c r="AL268" i="1"/>
  <c r="AL278" i="1"/>
  <c r="AL277" i="1"/>
  <c r="AL256" i="1"/>
  <c r="AL257" i="1"/>
  <c r="AL137" i="1"/>
  <c r="AL136" i="1"/>
  <c r="X115" i="1"/>
  <c r="Y115" i="1" s="1"/>
  <c r="X114" i="1"/>
  <c r="Y114" i="1" s="1"/>
  <c r="AJ115" i="1"/>
  <c r="AI115" i="1"/>
  <c r="AH115" i="1"/>
  <c r="AD115" i="1"/>
  <c r="AE115" i="1" s="1"/>
  <c r="AA115" i="1"/>
  <c r="AB115" i="1" s="1"/>
  <c r="AJ114" i="1"/>
  <c r="AI114" i="1"/>
  <c r="AH114" i="1"/>
  <c r="AD114" i="1"/>
  <c r="AE114" i="1" s="1"/>
  <c r="AA114" i="1"/>
  <c r="AB114" i="1" s="1"/>
  <c r="AJ1290" i="1"/>
  <c r="AI1290" i="1"/>
  <c r="AH1290" i="1"/>
  <c r="AD1290" i="1"/>
  <c r="AE1290" i="1" s="1"/>
  <c r="AA1290" i="1"/>
  <c r="AB1290" i="1" s="1"/>
  <c r="X1290" i="1"/>
  <c r="Y1290" i="1" s="1"/>
  <c r="AJ1289" i="1"/>
  <c r="AI1289" i="1"/>
  <c r="AH1289" i="1"/>
  <c r="AD1289" i="1"/>
  <c r="AE1289" i="1" s="1"/>
  <c r="AA1289" i="1"/>
  <c r="AB1289" i="1" s="1"/>
  <c r="X1289" i="1"/>
  <c r="Y1289" i="1" s="1"/>
  <c r="AP1275" i="1"/>
  <c r="AJ1277" i="1"/>
  <c r="AI1277" i="1"/>
  <c r="AH1277" i="1"/>
  <c r="AJ1276" i="1"/>
  <c r="AI1276" i="1"/>
  <c r="AH1276" i="1"/>
  <c r="AJ1275" i="1"/>
  <c r="AI1275" i="1"/>
  <c r="AH1275" i="1"/>
  <c r="AD1277" i="1"/>
  <c r="AE1277" i="1" s="1"/>
  <c r="AA1277" i="1"/>
  <c r="AB1277" i="1" s="1"/>
  <c r="X1277" i="1"/>
  <c r="Y1277" i="1" s="1"/>
  <c r="AD1276" i="1"/>
  <c r="AE1276" i="1" s="1"/>
  <c r="AA1276" i="1"/>
  <c r="AB1276" i="1" s="1"/>
  <c r="X1276" i="1"/>
  <c r="Y1276" i="1" s="1"/>
  <c r="AD1275" i="1"/>
  <c r="AE1275" i="1" s="1"/>
  <c r="AA1275" i="1"/>
  <c r="AB1275" i="1" s="1"/>
  <c r="X1275" i="1"/>
  <c r="Y1275" i="1" s="1"/>
  <c r="AN1275" i="1"/>
  <c r="AL114" i="1" l="1"/>
  <c r="AL1289" i="1"/>
  <c r="AL1275" i="1"/>
  <c r="AL1277" i="1"/>
  <c r="AL115" i="1"/>
  <c r="AL1290" i="1"/>
  <c r="AL1276" i="1"/>
  <c r="AJ1397" i="1" l="1"/>
  <c r="AI1397" i="1"/>
  <c r="AH1397" i="1"/>
  <c r="AD1397" i="1"/>
  <c r="AE1397" i="1" s="1"/>
  <c r="AA1397" i="1"/>
  <c r="AB1397" i="1" s="1"/>
  <c r="Y1397" i="1"/>
  <c r="AL1397" i="1" l="1"/>
  <c r="AC1397" i="1"/>
  <c r="AF1397" i="1" s="1"/>
  <c r="BF1394" i="1"/>
  <c r="BE1394" i="1"/>
  <c r="BD1394" i="1"/>
  <c r="BC1394" i="1"/>
  <c r="BB1394" i="1"/>
  <c r="BA1394" i="1"/>
  <c r="AP1398" i="1"/>
  <c r="AN1398" i="1"/>
  <c r="AP1396" i="1"/>
  <c r="AN1396" i="1"/>
  <c r="AP1394" i="1"/>
  <c r="AN1394" i="1"/>
  <c r="BF1370" i="1"/>
  <c r="BE1370" i="1"/>
  <c r="BD1370" i="1"/>
  <c r="BC1370" i="1"/>
  <c r="BB1370" i="1"/>
  <c r="BA1370" i="1"/>
  <c r="AP1376" i="1"/>
  <c r="AN1376" i="1"/>
  <c r="AP1381" i="1"/>
  <c r="AN1381" i="1"/>
  <c r="AP1375" i="1"/>
  <c r="AN1375" i="1"/>
  <c r="AP1380" i="1"/>
  <c r="AN1380" i="1"/>
  <c r="AP1374" i="1"/>
  <c r="AN1374" i="1"/>
  <c r="AP1379" i="1"/>
  <c r="AN1379" i="1"/>
  <c r="AP1373" i="1"/>
  <c r="AN1373" i="1"/>
  <c r="AP1378" i="1"/>
  <c r="AN1378" i="1"/>
  <c r="AP1372" i="1"/>
  <c r="AN1372" i="1"/>
  <c r="AP1377" i="1"/>
  <c r="AN1377" i="1"/>
  <c r="AP1371" i="1"/>
  <c r="AN1371" i="1"/>
  <c r="AP1370" i="1"/>
  <c r="AN1370" i="1"/>
  <c r="BF1367" i="1"/>
  <c r="BE1367" i="1"/>
  <c r="BD1367" i="1"/>
  <c r="BC1367" i="1"/>
  <c r="BB1367" i="1"/>
  <c r="BA1367" i="1"/>
  <c r="AP1368" i="1"/>
  <c r="AN1368" i="1"/>
  <c r="AP1367" i="1"/>
  <c r="AN1367" i="1"/>
  <c r="AJ1392" i="1"/>
  <c r="AI1392" i="1"/>
  <c r="AH1392" i="1"/>
  <c r="AD1392" i="1"/>
  <c r="AE1392" i="1" s="1"/>
  <c r="AA1392" i="1"/>
  <c r="AB1392" i="1" s="1"/>
  <c r="X1392" i="1"/>
  <c r="Y1392" i="1" s="1"/>
  <c r="AJ159" i="1"/>
  <c r="AI159" i="1"/>
  <c r="AH159" i="1"/>
  <c r="AD159" i="1"/>
  <c r="AE159" i="1" s="1"/>
  <c r="AA159" i="1"/>
  <c r="AB159" i="1" s="1"/>
  <c r="X159" i="1"/>
  <c r="AJ705" i="1"/>
  <c r="AI705" i="1"/>
  <c r="AH705" i="1"/>
  <c r="AD705" i="1"/>
  <c r="AE705" i="1" s="1"/>
  <c r="AA705" i="1"/>
  <c r="AB705" i="1" s="1"/>
  <c r="X705" i="1"/>
  <c r="Y705" i="1" s="1"/>
  <c r="AJ704" i="1"/>
  <c r="AI704" i="1"/>
  <c r="AH704" i="1"/>
  <c r="AD704" i="1"/>
  <c r="AE704" i="1" s="1"/>
  <c r="AA704" i="1"/>
  <c r="AB704" i="1" s="1"/>
  <c r="X704" i="1"/>
  <c r="Y704" i="1" s="1"/>
  <c r="AJ703" i="1"/>
  <c r="AI703" i="1"/>
  <c r="AH703" i="1"/>
  <c r="AD703" i="1"/>
  <c r="AE703" i="1" s="1"/>
  <c r="AA703" i="1"/>
  <c r="AB703" i="1" s="1"/>
  <c r="X703" i="1"/>
  <c r="Y703" i="1" s="1"/>
  <c r="AJ702" i="1"/>
  <c r="AI702" i="1"/>
  <c r="AH702" i="1"/>
  <c r="AD702" i="1"/>
  <c r="AE702" i="1" s="1"/>
  <c r="AA702" i="1"/>
  <c r="AB702" i="1" s="1"/>
  <c r="X702" i="1"/>
  <c r="Y702" i="1" s="1"/>
  <c r="Y159" i="1" l="1"/>
  <c r="AL159" i="1"/>
  <c r="AC1392" i="1"/>
  <c r="AF1392" i="1" s="1"/>
  <c r="AL704" i="1"/>
  <c r="AL1392" i="1"/>
  <c r="AL703" i="1"/>
  <c r="AL705" i="1"/>
  <c r="AL702" i="1"/>
  <c r="BF591" i="1"/>
  <c r="BE591" i="1"/>
  <c r="BD591" i="1"/>
  <c r="BC591" i="1"/>
  <c r="BB591" i="1"/>
  <c r="BA591" i="1"/>
  <c r="AP605" i="1"/>
  <c r="AN605" i="1"/>
  <c r="AP604" i="1"/>
  <c r="AN604" i="1"/>
  <c r="AP603" i="1"/>
  <c r="AN603" i="1"/>
  <c r="AP601" i="1"/>
  <c r="AN601" i="1"/>
  <c r="AP600" i="1"/>
  <c r="AN600" i="1"/>
  <c r="AP596" i="1"/>
  <c r="AN596" i="1"/>
  <c r="AP594" i="1"/>
  <c r="AN594" i="1"/>
  <c r="AP592" i="1"/>
  <c r="AN592" i="1"/>
  <c r="AP591" i="1"/>
  <c r="AN591" i="1"/>
  <c r="AJ605" i="1"/>
  <c r="AI605" i="1"/>
  <c r="AH605" i="1"/>
  <c r="AJ604" i="1"/>
  <c r="AI604" i="1"/>
  <c r="AH604" i="1"/>
  <c r="AJ603" i="1"/>
  <c r="AI603" i="1"/>
  <c r="AH603" i="1"/>
  <c r="AJ602" i="1"/>
  <c r="AI602" i="1"/>
  <c r="AH602" i="1"/>
  <c r="AJ601" i="1"/>
  <c r="AI601" i="1"/>
  <c r="AH601" i="1"/>
  <c r="AJ600" i="1"/>
  <c r="AI600" i="1"/>
  <c r="AH600" i="1"/>
  <c r="AJ599" i="1"/>
  <c r="AI599" i="1"/>
  <c r="AH599" i="1"/>
  <c r="AJ598" i="1"/>
  <c r="AI598" i="1"/>
  <c r="AH598" i="1"/>
  <c r="AJ597" i="1"/>
  <c r="AI597" i="1"/>
  <c r="AH597" i="1"/>
  <c r="AJ596" i="1"/>
  <c r="AI596" i="1"/>
  <c r="AH596" i="1"/>
  <c r="AJ595" i="1"/>
  <c r="AI595" i="1"/>
  <c r="AH595" i="1"/>
  <c r="AJ594" i="1"/>
  <c r="AI594" i="1"/>
  <c r="AH594" i="1"/>
  <c r="AJ593" i="1"/>
  <c r="AI593" i="1"/>
  <c r="AH593" i="1"/>
  <c r="AJ592" i="1"/>
  <c r="AI592" i="1"/>
  <c r="AH592" i="1"/>
  <c r="AJ591" i="1"/>
  <c r="AI591" i="1"/>
  <c r="AH591" i="1"/>
  <c r="AJ590" i="1"/>
  <c r="AI590" i="1"/>
  <c r="AH590" i="1"/>
  <c r="AJ589" i="1"/>
  <c r="AI589" i="1"/>
  <c r="AH589" i="1"/>
  <c r="AJ588" i="1"/>
  <c r="AI588" i="1"/>
  <c r="AH588" i="1"/>
  <c r="AD588" i="1"/>
  <c r="AE588" i="1" s="1"/>
  <c r="AA588" i="1"/>
  <c r="AB588" i="1" s="1"/>
  <c r="X588" i="1"/>
  <c r="Y588" i="1" s="1"/>
  <c r="AD605" i="1"/>
  <c r="AE605" i="1" s="1"/>
  <c r="AA605" i="1"/>
  <c r="AB605" i="1" s="1"/>
  <c r="X605" i="1"/>
  <c r="Y605" i="1" s="1"/>
  <c r="AD604" i="1"/>
  <c r="AE604" i="1" s="1"/>
  <c r="AA604" i="1"/>
  <c r="AB604" i="1" s="1"/>
  <c r="X604" i="1"/>
  <c r="Y604" i="1" s="1"/>
  <c r="AD603" i="1"/>
  <c r="AE603" i="1" s="1"/>
  <c r="AA603" i="1"/>
  <c r="AB603" i="1" s="1"/>
  <c r="X603" i="1"/>
  <c r="Y603" i="1" s="1"/>
  <c r="AD602" i="1"/>
  <c r="AE602" i="1" s="1"/>
  <c r="AA602" i="1"/>
  <c r="AB602" i="1" s="1"/>
  <c r="X602" i="1"/>
  <c r="Y602" i="1" s="1"/>
  <c r="AD601" i="1"/>
  <c r="AE601" i="1" s="1"/>
  <c r="AA601" i="1"/>
  <c r="AB601" i="1" s="1"/>
  <c r="X601" i="1"/>
  <c r="Y601" i="1" s="1"/>
  <c r="AD600" i="1"/>
  <c r="AE600" i="1" s="1"/>
  <c r="AA600" i="1"/>
  <c r="AB600" i="1" s="1"/>
  <c r="X600" i="1"/>
  <c r="Y600" i="1" s="1"/>
  <c r="AD599" i="1"/>
  <c r="AE599" i="1" s="1"/>
  <c r="AA599" i="1"/>
  <c r="AB599" i="1" s="1"/>
  <c r="X599" i="1"/>
  <c r="Y599" i="1" s="1"/>
  <c r="AD598" i="1"/>
  <c r="AE598" i="1" s="1"/>
  <c r="AA598" i="1"/>
  <c r="AB598" i="1" s="1"/>
  <c r="X598" i="1"/>
  <c r="Y598" i="1" s="1"/>
  <c r="AD597" i="1"/>
  <c r="AE597" i="1" s="1"/>
  <c r="AA597" i="1"/>
  <c r="AB597" i="1" s="1"/>
  <c r="X597" i="1"/>
  <c r="Y597" i="1" s="1"/>
  <c r="AD596" i="1"/>
  <c r="AE596" i="1" s="1"/>
  <c r="AA596" i="1"/>
  <c r="AB596" i="1" s="1"/>
  <c r="X596" i="1"/>
  <c r="Y596" i="1" s="1"/>
  <c r="AD595" i="1"/>
  <c r="AE595" i="1" s="1"/>
  <c r="AA595" i="1"/>
  <c r="AB595" i="1" s="1"/>
  <c r="X595" i="1"/>
  <c r="Y595" i="1" s="1"/>
  <c r="AD594" i="1"/>
  <c r="AE594" i="1" s="1"/>
  <c r="AA594" i="1"/>
  <c r="AB594" i="1" s="1"/>
  <c r="X594" i="1"/>
  <c r="Y594" i="1" s="1"/>
  <c r="AD593" i="1"/>
  <c r="AE593" i="1" s="1"/>
  <c r="AA593" i="1"/>
  <c r="AB593" i="1" s="1"/>
  <c r="X593" i="1"/>
  <c r="Y593" i="1" s="1"/>
  <c r="AD592" i="1"/>
  <c r="AE592" i="1" s="1"/>
  <c r="AA592" i="1"/>
  <c r="AB592" i="1" s="1"/>
  <c r="X592" i="1"/>
  <c r="Y592" i="1" s="1"/>
  <c r="AD591" i="1"/>
  <c r="AE591" i="1" s="1"/>
  <c r="AA591" i="1"/>
  <c r="AB591" i="1" s="1"/>
  <c r="X591" i="1"/>
  <c r="Y591" i="1" s="1"/>
  <c r="AD590" i="1"/>
  <c r="AE590" i="1" s="1"/>
  <c r="AA590" i="1"/>
  <c r="AB590" i="1" s="1"/>
  <c r="X590" i="1"/>
  <c r="Y590" i="1" s="1"/>
  <c r="AD589" i="1"/>
  <c r="AE589" i="1" s="1"/>
  <c r="AA589" i="1"/>
  <c r="AB589" i="1" s="1"/>
  <c r="X589" i="1"/>
  <c r="Y589" i="1" s="1"/>
  <c r="BF1448" i="1"/>
  <c r="BE1448" i="1"/>
  <c r="BD1448" i="1"/>
  <c r="BC1448" i="1"/>
  <c r="BB1448" i="1"/>
  <c r="BA1448" i="1"/>
  <c r="AP1448" i="1"/>
  <c r="AN1448" i="1"/>
  <c r="AJ1448" i="1"/>
  <c r="AI1448" i="1"/>
  <c r="AH1448" i="1"/>
  <c r="AD1448" i="1"/>
  <c r="AE1448" i="1" s="1"/>
  <c r="AA1448" i="1"/>
  <c r="AB1448" i="1" s="1"/>
  <c r="X1448" i="1"/>
  <c r="Y1448" i="1" s="1"/>
  <c r="AJ1376" i="1"/>
  <c r="AI1376" i="1"/>
  <c r="AH1376" i="1"/>
  <c r="AD1376" i="1"/>
  <c r="AE1376" i="1" s="1"/>
  <c r="AA1376" i="1"/>
  <c r="AB1376" i="1" s="1"/>
  <c r="X1376" i="1"/>
  <c r="Y1376" i="1" s="1"/>
  <c r="BF485" i="1"/>
  <c r="BE485" i="1"/>
  <c r="BD485" i="1"/>
  <c r="BC485" i="1"/>
  <c r="BB485" i="1"/>
  <c r="BA485" i="1"/>
  <c r="AP485" i="1"/>
  <c r="AN485" i="1"/>
  <c r="AJ485" i="1"/>
  <c r="AI485" i="1"/>
  <c r="AH485" i="1"/>
  <c r="AD485" i="1"/>
  <c r="AE485" i="1" s="1"/>
  <c r="AA485" i="1"/>
  <c r="AB485" i="1" s="1"/>
  <c r="X485" i="1"/>
  <c r="Y485" i="1" s="1"/>
  <c r="AP28" i="1"/>
  <c r="AP25" i="1"/>
  <c r="AP21" i="1"/>
  <c r="AN28" i="1"/>
  <c r="AN25" i="1"/>
  <c r="AN21" i="1"/>
  <c r="AJ28" i="1"/>
  <c r="AI28" i="1"/>
  <c r="AH28" i="1"/>
  <c r="AJ25" i="1"/>
  <c r="AI25" i="1"/>
  <c r="AH25" i="1"/>
  <c r="AJ21" i="1"/>
  <c r="AI21" i="1"/>
  <c r="AH21" i="1"/>
  <c r="AD28" i="1"/>
  <c r="AE28" i="1" s="1"/>
  <c r="AA28" i="1"/>
  <c r="AB28" i="1" s="1"/>
  <c r="X28" i="1"/>
  <c r="Y28" i="1" s="1"/>
  <c r="AD25" i="1"/>
  <c r="AE25" i="1" s="1"/>
  <c r="AA25" i="1"/>
  <c r="AB25" i="1" s="1"/>
  <c r="X25" i="1"/>
  <c r="Y25" i="1" s="1"/>
  <c r="AD21" i="1"/>
  <c r="AE21" i="1" s="1"/>
  <c r="AA21" i="1"/>
  <c r="AB21" i="1" s="1"/>
  <c r="X21" i="1"/>
  <c r="Y21" i="1" s="1"/>
  <c r="AP13" i="1"/>
  <c r="AN13" i="1"/>
  <c r="AJ13" i="1"/>
  <c r="AI13" i="1"/>
  <c r="AH13" i="1"/>
  <c r="AD13" i="1"/>
  <c r="AE13" i="1" s="1"/>
  <c r="AA13" i="1"/>
  <c r="AB13" i="1" s="1"/>
  <c r="X13" i="1"/>
  <c r="Y13" i="1" s="1"/>
  <c r="X17" i="1"/>
  <c r="BF775" i="1"/>
  <c r="BE775" i="1"/>
  <c r="BD775" i="1"/>
  <c r="BC775" i="1"/>
  <c r="BB775" i="1"/>
  <c r="BA775" i="1"/>
  <c r="AP276" i="1"/>
  <c r="AP273" i="1"/>
  <c r="AN276" i="1"/>
  <c r="AN273" i="1"/>
  <c r="AJ276" i="1"/>
  <c r="AI276" i="1"/>
  <c r="AH276" i="1"/>
  <c r="AJ273" i="1"/>
  <c r="AI273" i="1"/>
  <c r="AH273" i="1"/>
  <c r="AD276" i="1"/>
  <c r="AE276" i="1" s="1"/>
  <c r="AA276" i="1"/>
  <c r="AB276" i="1" s="1"/>
  <c r="X276" i="1"/>
  <c r="Y276" i="1" s="1"/>
  <c r="AD273" i="1"/>
  <c r="AE273" i="1" s="1"/>
  <c r="AA273" i="1"/>
  <c r="AB273" i="1" s="1"/>
  <c r="X273" i="1"/>
  <c r="Y273" i="1" s="1"/>
  <c r="AJ1221" i="1"/>
  <c r="AI1221" i="1"/>
  <c r="AH1221" i="1"/>
  <c r="AD1221" i="1"/>
  <c r="AE1221" i="1" s="1"/>
  <c r="AA1221" i="1"/>
  <c r="AB1221" i="1" s="1"/>
  <c r="X1221" i="1"/>
  <c r="Y1221" i="1" s="1"/>
  <c r="BF109" i="1"/>
  <c r="BE109" i="1"/>
  <c r="BD109" i="1"/>
  <c r="BC109" i="1"/>
  <c r="BB109" i="1"/>
  <c r="BA109" i="1"/>
  <c r="AP113" i="1"/>
  <c r="AN113" i="1"/>
  <c r="AP112" i="1"/>
  <c r="AN112" i="1"/>
  <c r="AP111" i="1"/>
  <c r="AN111" i="1"/>
  <c r="AP110" i="1"/>
  <c r="AN110" i="1"/>
  <c r="AP109" i="1"/>
  <c r="AN109" i="1"/>
  <c r="AJ113" i="1"/>
  <c r="AI113" i="1"/>
  <c r="AH113" i="1"/>
  <c r="AJ112" i="1"/>
  <c r="AI112" i="1"/>
  <c r="AH112" i="1"/>
  <c r="AJ111" i="1"/>
  <c r="AI111" i="1"/>
  <c r="AH111" i="1"/>
  <c r="AJ110" i="1"/>
  <c r="AI110" i="1"/>
  <c r="AH110" i="1"/>
  <c r="AJ109" i="1"/>
  <c r="AI109" i="1"/>
  <c r="AH109" i="1"/>
  <c r="AD113" i="1"/>
  <c r="AE113" i="1" s="1"/>
  <c r="AA113" i="1"/>
  <c r="AB113" i="1" s="1"/>
  <c r="X113" i="1"/>
  <c r="Y113" i="1" s="1"/>
  <c r="AD112" i="1"/>
  <c r="AE112" i="1" s="1"/>
  <c r="AA112" i="1"/>
  <c r="AB112" i="1" s="1"/>
  <c r="X112" i="1"/>
  <c r="Y112" i="1" s="1"/>
  <c r="AD111" i="1"/>
  <c r="AE111" i="1" s="1"/>
  <c r="AA111" i="1"/>
  <c r="AB111" i="1" s="1"/>
  <c r="X111" i="1"/>
  <c r="AD110" i="1"/>
  <c r="AE110" i="1" s="1"/>
  <c r="AA110" i="1"/>
  <c r="AB110" i="1" s="1"/>
  <c r="X110" i="1"/>
  <c r="Y110" i="1" s="1"/>
  <c r="AD109" i="1"/>
  <c r="AE109" i="1" s="1"/>
  <c r="AA109" i="1"/>
  <c r="AB109" i="1" s="1"/>
  <c r="X109" i="1"/>
  <c r="Y109" i="1" s="1"/>
  <c r="AP1509" i="1"/>
  <c r="AP1508" i="1"/>
  <c r="AP1507" i="1"/>
  <c r="AN1509" i="1"/>
  <c r="AN1508" i="1"/>
  <c r="AN1507" i="1"/>
  <c r="AJ1509" i="1"/>
  <c r="AI1509" i="1"/>
  <c r="AH1509" i="1"/>
  <c r="AJ1508" i="1"/>
  <c r="AI1508" i="1"/>
  <c r="AH1508" i="1"/>
  <c r="AJ1507" i="1"/>
  <c r="AI1507" i="1"/>
  <c r="AH1507" i="1"/>
  <c r="AD1509" i="1"/>
  <c r="AE1509" i="1" s="1"/>
  <c r="AA1509" i="1"/>
  <c r="AB1509" i="1" s="1"/>
  <c r="X1509" i="1"/>
  <c r="Y1509" i="1" s="1"/>
  <c r="AD1508" i="1"/>
  <c r="AE1508" i="1" s="1"/>
  <c r="AA1508" i="1"/>
  <c r="AB1508" i="1" s="1"/>
  <c r="X1508" i="1"/>
  <c r="Y1508" i="1" s="1"/>
  <c r="AD1507" i="1"/>
  <c r="AE1507" i="1" s="1"/>
  <c r="AA1507" i="1"/>
  <c r="AB1507" i="1" s="1"/>
  <c r="X1507" i="1"/>
  <c r="Y1507" i="1" s="1"/>
  <c r="AJ529" i="1"/>
  <c r="AI529" i="1"/>
  <c r="AH529" i="1"/>
  <c r="AD529" i="1"/>
  <c r="AE529" i="1" s="1"/>
  <c r="AA529" i="1"/>
  <c r="AB529" i="1" s="1"/>
  <c r="X529" i="1"/>
  <c r="Y529" i="1" s="1"/>
  <c r="AJ528" i="1"/>
  <c r="AI528" i="1"/>
  <c r="AH528" i="1"/>
  <c r="AD528" i="1"/>
  <c r="AE528" i="1" s="1"/>
  <c r="AA528" i="1"/>
  <c r="AB528" i="1" s="1"/>
  <c r="X528" i="1"/>
  <c r="Y528" i="1" s="1"/>
  <c r="AJ527" i="1"/>
  <c r="AI527" i="1"/>
  <c r="AH527" i="1"/>
  <c r="AD527" i="1"/>
  <c r="AE527" i="1" s="1"/>
  <c r="AA527" i="1"/>
  <c r="AB527" i="1" s="1"/>
  <c r="X527" i="1"/>
  <c r="Y527" i="1" s="1"/>
  <c r="AJ526" i="1"/>
  <c r="AI526" i="1"/>
  <c r="AH526" i="1"/>
  <c r="AD526" i="1"/>
  <c r="AE526" i="1" s="1"/>
  <c r="AA526" i="1"/>
  <c r="AB526" i="1" s="1"/>
  <c r="X526" i="1"/>
  <c r="Y526" i="1" s="1"/>
  <c r="AJ525" i="1"/>
  <c r="AI525" i="1"/>
  <c r="AH525" i="1"/>
  <c r="AD525" i="1"/>
  <c r="AE525" i="1" s="1"/>
  <c r="AA525" i="1"/>
  <c r="AB525" i="1" s="1"/>
  <c r="X525" i="1"/>
  <c r="Y525" i="1" s="1"/>
  <c r="AJ524" i="1"/>
  <c r="AI524" i="1"/>
  <c r="AH524" i="1"/>
  <c r="AD524" i="1"/>
  <c r="AE524" i="1" s="1"/>
  <c r="AA524" i="1"/>
  <c r="AB524" i="1" s="1"/>
  <c r="X524" i="1"/>
  <c r="Y524" i="1" s="1"/>
  <c r="AJ1399" i="1"/>
  <c r="AI1399" i="1"/>
  <c r="AH1399" i="1"/>
  <c r="AD1399" i="1"/>
  <c r="AE1399" i="1" s="1"/>
  <c r="AA1399" i="1"/>
  <c r="AB1399" i="1" s="1"/>
  <c r="X1399" i="1"/>
  <c r="Y1399" i="1" s="1"/>
  <c r="AJ747" i="1"/>
  <c r="AI747" i="1"/>
  <c r="AJ746" i="1"/>
  <c r="AI746" i="1"/>
  <c r="AH746" i="1"/>
  <c r="AD746" i="1"/>
  <c r="AE746" i="1" s="1"/>
  <c r="AA746" i="1"/>
  <c r="AB746" i="1" s="1"/>
  <c r="X746" i="1"/>
  <c r="Y746" i="1" s="1"/>
  <c r="AJ745" i="1"/>
  <c r="AI745" i="1"/>
  <c r="AH745" i="1"/>
  <c r="AD745" i="1"/>
  <c r="AE745" i="1" s="1"/>
  <c r="AA745" i="1"/>
  <c r="AB745" i="1" s="1"/>
  <c r="X745" i="1"/>
  <c r="Y745" i="1" s="1"/>
  <c r="AJ749" i="1"/>
  <c r="AI749" i="1"/>
  <c r="AH749" i="1"/>
  <c r="AD749" i="1"/>
  <c r="AE749" i="1" s="1"/>
  <c r="AA749" i="1"/>
  <c r="AB749" i="1" s="1"/>
  <c r="Y749" i="1"/>
  <c r="AJ748" i="1"/>
  <c r="AI748" i="1"/>
  <c r="AH748" i="1"/>
  <c r="AD748" i="1"/>
  <c r="AE748" i="1" s="1"/>
  <c r="AA748" i="1"/>
  <c r="AB748" i="1" s="1"/>
  <c r="Y748" i="1"/>
  <c r="AP563" i="1"/>
  <c r="AN563" i="1"/>
  <c r="AJ563" i="1"/>
  <c r="AI563" i="1"/>
  <c r="AH563" i="1"/>
  <c r="AD563" i="1"/>
  <c r="AE563" i="1" s="1"/>
  <c r="AA563" i="1"/>
  <c r="AB563" i="1" s="1"/>
  <c r="X563" i="1"/>
  <c r="Y563" i="1" s="1"/>
  <c r="BF302" i="1"/>
  <c r="BE302" i="1"/>
  <c r="BD302" i="1"/>
  <c r="BC302" i="1"/>
  <c r="BB302" i="1"/>
  <c r="BA302" i="1"/>
  <c r="AP302" i="1"/>
  <c r="AN302" i="1"/>
  <c r="AP1405" i="1"/>
  <c r="AP1407" i="1"/>
  <c r="AN1405" i="1"/>
  <c r="AN1407" i="1"/>
  <c r="AJ1406" i="1"/>
  <c r="AI1406" i="1"/>
  <c r="AH1406" i="1"/>
  <c r="AD1406" i="1"/>
  <c r="AE1406" i="1" s="1"/>
  <c r="AA1406" i="1"/>
  <c r="AB1406" i="1" s="1"/>
  <c r="X1406" i="1"/>
  <c r="Y1406" i="1" s="1"/>
  <c r="AJ1405" i="1"/>
  <c r="AI1405" i="1"/>
  <c r="AH1405" i="1"/>
  <c r="AD1405" i="1"/>
  <c r="AE1405" i="1" s="1"/>
  <c r="AA1405" i="1"/>
  <c r="AB1405" i="1" s="1"/>
  <c r="X1405" i="1"/>
  <c r="Y1405" i="1" s="1"/>
  <c r="AJ1407" i="1"/>
  <c r="AI1407" i="1"/>
  <c r="AH1407" i="1"/>
  <c r="AD1407" i="1"/>
  <c r="AE1407" i="1" s="1"/>
  <c r="AA1407" i="1"/>
  <c r="AB1407" i="1" s="1"/>
  <c r="X1407" i="1"/>
  <c r="Y1407" i="1" s="1"/>
  <c r="AJ1404" i="1"/>
  <c r="AI1404" i="1"/>
  <c r="AH1404" i="1"/>
  <c r="AD1404" i="1"/>
  <c r="AE1404" i="1" s="1"/>
  <c r="AA1404" i="1"/>
  <c r="AB1404" i="1" s="1"/>
  <c r="X1404" i="1"/>
  <c r="Y1404" i="1" s="1"/>
  <c r="AJ1403" i="1"/>
  <c r="AI1403" i="1"/>
  <c r="AH1403" i="1"/>
  <c r="AD1403" i="1"/>
  <c r="AE1403" i="1" s="1"/>
  <c r="AA1403" i="1"/>
  <c r="AB1403" i="1" s="1"/>
  <c r="X1403" i="1"/>
  <c r="Y1403" i="1" s="1"/>
  <c r="AJ1402" i="1"/>
  <c r="AI1402" i="1"/>
  <c r="AH1402" i="1"/>
  <c r="AD1402" i="1"/>
  <c r="AE1402" i="1" s="1"/>
  <c r="AA1402" i="1"/>
  <c r="AB1402" i="1" s="1"/>
  <c r="X1402" i="1"/>
  <c r="Y1402" i="1" s="1"/>
  <c r="Y111" i="1" l="1"/>
  <c r="AL589" i="1"/>
  <c r="AL597" i="1"/>
  <c r="AL605" i="1"/>
  <c r="AL591" i="1"/>
  <c r="BG591" i="1" s="1"/>
  <c r="AC594" i="1"/>
  <c r="AF594" i="1" s="1"/>
  <c r="AS594" i="1" s="1"/>
  <c r="AL599" i="1"/>
  <c r="AL593" i="1"/>
  <c r="AL601" i="1"/>
  <c r="AL592" i="1"/>
  <c r="AL600" i="1"/>
  <c r="AL596" i="1"/>
  <c r="AL604" i="1"/>
  <c r="AL590" i="1"/>
  <c r="AL598" i="1"/>
  <c r="AL588" i="1"/>
  <c r="AL595" i="1"/>
  <c r="AL603" i="1"/>
  <c r="AL594" i="1"/>
  <c r="AL602" i="1"/>
  <c r="AC601" i="1"/>
  <c r="AF601" i="1" s="1"/>
  <c r="AS601" i="1" s="1"/>
  <c r="AL1376" i="1"/>
  <c r="AL1448" i="1"/>
  <c r="AC1448" i="1"/>
  <c r="AF1448" i="1" s="1"/>
  <c r="AS1448" i="1" s="1"/>
  <c r="AT1448" i="1" s="1"/>
  <c r="AU1448" i="1" s="1"/>
  <c r="AV1448" i="1" s="1"/>
  <c r="BH1448" i="1" s="1"/>
  <c r="AL485" i="1"/>
  <c r="BG485" i="1" s="1"/>
  <c r="AC1376" i="1"/>
  <c r="AF1376" i="1" s="1"/>
  <c r="AS1376" i="1" s="1"/>
  <c r="AL21" i="1"/>
  <c r="AL28" i="1"/>
  <c r="AL25" i="1"/>
  <c r="AL13" i="1"/>
  <c r="AL273" i="1"/>
  <c r="AL276" i="1"/>
  <c r="AL1221" i="1"/>
  <c r="AL111" i="1"/>
  <c r="AL110" i="1"/>
  <c r="AL563" i="1"/>
  <c r="AL748" i="1"/>
  <c r="AL524" i="1"/>
  <c r="AL528" i="1"/>
  <c r="AL109" i="1"/>
  <c r="AL113" i="1"/>
  <c r="AL112" i="1"/>
  <c r="AC1508" i="1"/>
  <c r="AF1508" i="1" s="1"/>
  <c r="AS1508" i="1" s="1"/>
  <c r="AL1508" i="1"/>
  <c r="AL1399" i="1"/>
  <c r="AL1509" i="1"/>
  <c r="AL1507" i="1"/>
  <c r="AL529" i="1"/>
  <c r="AL525" i="1"/>
  <c r="AC1509" i="1"/>
  <c r="AF1509" i="1" s="1"/>
  <c r="AS1509" i="1" s="1"/>
  <c r="AT1509" i="1" s="1"/>
  <c r="AL526" i="1"/>
  <c r="AC1507" i="1"/>
  <c r="AF1507" i="1" s="1"/>
  <c r="AS1507" i="1" s="1"/>
  <c r="AL527" i="1"/>
  <c r="AC1399" i="1"/>
  <c r="AF1399" i="1" s="1"/>
  <c r="AL745" i="1"/>
  <c r="AL746" i="1"/>
  <c r="AL749" i="1"/>
  <c r="AC1404" i="1"/>
  <c r="AF1404" i="1" s="1"/>
  <c r="AL1402" i="1"/>
  <c r="AL1405" i="1"/>
  <c r="AL1407" i="1"/>
  <c r="AC1402" i="1"/>
  <c r="AF1402" i="1" s="1"/>
  <c r="AL1406" i="1"/>
  <c r="AC1407" i="1"/>
  <c r="AF1407" i="1" s="1"/>
  <c r="AS1407" i="1" s="1"/>
  <c r="AT1407" i="1" s="1"/>
  <c r="AU1407" i="1" s="1"/>
  <c r="AL1404" i="1"/>
  <c r="AC1405" i="1"/>
  <c r="AF1405" i="1" s="1"/>
  <c r="AS1405" i="1" s="1"/>
  <c r="AT1405" i="1" s="1"/>
  <c r="AL1403" i="1"/>
  <c r="AC1406" i="1"/>
  <c r="AF1406" i="1" s="1"/>
  <c r="AC1403" i="1"/>
  <c r="AF1403" i="1" s="1"/>
  <c r="BG109" i="1" l="1"/>
  <c r="AM602" i="1"/>
  <c r="AM597" i="1"/>
  <c r="AM601" i="1"/>
  <c r="AM589" i="1"/>
  <c r="AM605" i="1"/>
  <c r="AM598" i="1"/>
  <c r="AM593" i="1"/>
  <c r="AM603" i="1"/>
  <c r="AM595" i="1"/>
  <c r="AM594" i="1"/>
  <c r="AM592" i="1"/>
  <c r="AM600" i="1"/>
  <c r="AM599" i="1"/>
  <c r="AM590" i="1"/>
  <c r="AM604" i="1"/>
  <c r="AM591" i="1"/>
  <c r="AM588" i="1"/>
  <c r="AM596" i="1"/>
  <c r="BG1448" i="1"/>
  <c r="AM1448" i="1"/>
  <c r="AT1507" i="1"/>
  <c r="AM527" i="1"/>
  <c r="AM524" i="1"/>
  <c r="AM525" i="1"/>
  <c r="AM526" i="1"/>
  <c r="AM529" i="1"/>
  <c r="AM528" i="1"/>
  <c r="AP1506" i="1"/>
  <c r="AP1505" i="1"/>
  <c r="AP1504" i="1"/>
  <c r="AP1503" i="1"/>
  <c r="AN1506" i="1"/>
  <c r="AN1505" i="1"/>
  <c r="AN1504" i="1"/>
  <c r="AN1503" i="1"/>
  <c r="AJ1506" i="1"/>
  <c r="AI1506" i="1"/>
  <c r="AH1506" i="1"/>
  <c r="AD1506" i="1"/>
  <c r="AE1506" i="1" s="1"/>
  <c r="AA1506" i="1"/>
  <c r="AB1506" i="1" s="1"/>
  <c r="X1506" i="1"/>
  <c r="Y1506" i="1" s="1"/>
  <c r="AJ1505" i="1"/>
  <c r="AI1505" i="1"/>
  <c r="AH1505" i="1"/>
  <c r="AD1505" i="1"/>
  <c r="AE1505" i="1" s="1"/>
  <c r="AA1505" i="1"/>
  <c r="AB1505" i="1" s="1"/>
  <c r="X1505" i="1"/>
  <c r="Y1505" i="1" s="1"/>
  <c r="AJ1504" i="1"/>
  <c r="AI1504" i="1"/>
  <c r="AH1504" i="1"/>
  <c r="AD1504" i="1"/>
  <c r="AE1504" i="1" s="1"/>
  <c r="AA1504" i="1"/>
  <c r="AB1504" i="1" s="1"/>
  <c r="X1504" i="1"/>
  <c r="Y1504" i="1" s="1"/>
  <c r="AJ1503" i="1"/>
  <c r="AI1503" i="1"/>
  <c r="AH1503" i="1"/>
  <c r="AD1503" i="1"/>
  <c r="AE1503" i="1" s="1"/>
  <c r="AA1503" i="1"/>
  <c r="AB1503" i="1" s="1"/>
  <c r="X1503" i="1"/>
  <c r="Y1503" i="1" s="1"/>
  <c r="AP1502" i="1"/>
  <c r="AP1501" i="1"/>
  <c r="AP1500" i="1"/>
  <c r="AN1502" i="1"/>
  <c r="AN1501" i="1"/>
  <c r="AN1500" i="1"/>
  <c r="AJ1502" i="1"/>
  <c r="AI1502" i="1"/>
  <c r="AH1502" i="1"/>
  <c r="AJ1501" i="1"/>
  <c r="AI1501" i="1"/>
  <c r="AH1501" i="1"/>
  <c r="AJ1500" i="1"/>
  <c r="AI1500" i="1"/>
  <c r="AH1500" i="1"/>
  <c r="AD1502" i="1"/>
  <c r="AE1502" i="1" s="1"/>
  <c r="AA1502" i="1"/>
  <c r="AB1502" i="1" s="1"/>
  <c r="X1502" i="1"/>
  <c r="Y1502" i="1" s="1"/>
  <c r="AC278" i="1" s="1"/>
  <c r="AF278" i="1" s="1"/>
  <c r="AS278" i="1" s="1"/>
  <c r="AD1501" i="1"/>
  <c r="AE1501" i="1" s="1"/>
  <c r="AA1501" i="1"/>
  <c r="AB1501" i="1" s="1"/>
  <c r="X1501" i="1"/>
  <c r="Y1501" i="1" s="1"/>
  <c r="AC277" i="1" s="1"/>
  <c r="AF277" i="1" s="1"/>
  <c r="AS277" i="1" s="1"/>
  <c r="AD1500" i="1"/>
  <c r="AE1500" i="1" s="1"/>
  <c r="AA1500" i="1"/>
  <c r="AB1500" i="1" s="1"/>
  <c r="X1500" i="1"/>
  <c r="Y1500" i="1" s="1"/>
  <c r="AC276" i="1" s="1"/>
  <c r="AF276" i="1" s="1"/>
  <c r="AS276" i="1" s="1"/>
  <c r="AP204" i="1"/>
  <c r="AP203" i="1"/>
  <c r="AN204" i="1"/>
  <c r="AJ204" i="1"/>
  <c r="AI204" i="1"/>
  <c r="AH204" i="1"/>
  <c r="AD204" i="1"/>
  <c r="AE204" i="1" s="1"/>
  <c r="AA204" i="1"/>
  <c r="AB204" i="1" s="1"/>
  <c r="X204" i="1"/>
  <c r="Y204" i="1" s="1"/>
  <c r="AP205" i="1"/>
  <c r="AN203" i="1"/>
  <c r="AN205" i="1"/>
  <c r="AJ205" i="1"/>
  <c r="AI205" i="1"/>
  <c r="AH205" i="1"/>
  <c r="AJ203" i="1"/>
  <c r="AI203" i="1"/>
  <c r="AH203" i="1"/>
  <c r="AD205" i="1"/>
  <c r="AE205" i="1" s="1"/>
  <c r="AA205" i="1"/>
  <c r="AB205" i="1" s="1"/>
  <c r="X205" i="1"/>
  <c r="Y205" i="1" s="1"/>
  <c r="AD203" i="1"/>
  <c r="AE203" i="1" s="1"/>
  <c r="AA203" i="1"/>
  <c r="AB203" i="1" s="1"/>
  <c r="X203" i="1"/>
  <c r="Y203" i="1" s="1"/>
  <c r="AJ1300" i="1"/>
  <c r="AI1300" i="1"/>
  <c r="AH1300" i="1"/>
  <c r="AD1300" i="1"/>
  <c r="AE1300" i="1" s="1"/>
  <c r="AA1300" i="1"/>
  <c r="AB1300" i="1" s="1"/>
  <c r="X1300" i="1"/>
  <c r="Y1300" i="1" s="1"/>
  <c r="AJ1299" i="1"/>
  <c r="AI1299" i="1"/>
  <c r="AH1299" i="1"/>
  <c r="AD1299" i="1"/>
  <c r="AE1299" i="1" s="1"/>
  <c r="AA1299" i="1"/>
  <c r="AB1299" i="1" s="1"/>
  <c r="X1299" i="1"/>
  <c r="Y1299" i="1" s="1"/>
  <c r="AL1505" i="1" l="1"/>
  <c r="AL1503" i="1"/>
  <c r="AC1504" i="1"/>
  <c r="AF1504" i="1" s="1"/>
  <c r="AS1504" i="1" s="1"/>
  <c r="AT1504" i="1" s="1"/>
  <c r="AL1502" i="1"/>
  <c r="AC1503" i="1"/>
  <c r="AF1503" i="1" s="1"/>
  <c r="AS1503" i="1" s="1"/>
  <c r="AT1503" i="1" s="1"/>
  <c r="AL1504" i="1"/>
  <c r="AL1501" i="1"/>
  <c r="AL1506" i="1"/>
  <c r="AC1505" i="1"/>
  <c r="AF1505" i="1" s="1"/>
  <c r="AS1505" i="1" s="1"/>
  <c r="AT1505" i="1" s="1"/>
  <c r="AU1505" i="1" s="1"/>
  <c r="AC1506" i="1"/>
  <c r="AF1506" i="1" s="1"/>
  <c r="AS1506" i="1" s="1"/>
  <c r="AT1506" i="1" s="1"/>
  <c r="AU1506" i="1" s="1"/>
  <c r="AC1502" i="1"/>
  <c r="AF1502" i="1" s="1"/>
  <c r="AS1502" i="1" s="1"/>
  <c r="AT1502" i="1" s="1"/>
  <c r="AL1500" i="1"/>
  <c r="AL204" i="1"/>
  <c r="AC1500" i="1"/>
  <c r="AF1500" i="1" s="1"/>
  <c r="AS1500" i="1" s="1"/>
  <c r="AT1500" i="1" s="1"/>
  <c r="AC1501" i="1"/>
  <c r="AF1501" i="1" s="1"/>
  <c r="AS1501" i="1" s="1"/>
  <c r="AT1501" i="1" s="1"/>
  <c r="AL1299" i="1"/>
  <c r="AL203" i="1"/>
  <c r="AC204" i="1"/>
  <c r="AF204" i="1" s="1"/>
  <c r="AS204" i="1" s="1"/>
  <c r="AL205" i="1"/>
  <c r="AL1300" i="1"/>
  <c r="AU1502" i="1" l="1"/>
  <c r="BF1142" i="1" l="1"/>
  <c r="BE1142" i="1"/>
  <c r="BD1142" i="1"/>
  <c r="BC1142" i="1"/>
  <c r="BB1142" i="1"/>
  <c r="BA1142" i="1"/>
  <c r="AP1149" i="1"/>
  <c r="AN1149" i="1"/>
  <c r="AP1148" i="1"/>
  <c r="AN1148" i="1"/>
  <c r="AP1147" i="1"/>
  <c r="AN1147" i="1"/>
  <c r="AP1146" i="1"/>
  <c r="AN1146" i="1"/>
  <c r="AP1145" i="1"/>
  <c r="AN1145" i="1"/>
  <c r="AP1144" i="1"/>
  <c r="AN1144" i="1"/>
  <c r="AP1143" i="1"/>
  <c r="AN1143" i="1"/>
  <c r="AP1142" i="1"/>
  <c r="AN1142" i="1"/>
  <c r="X1142" i="1"/>
  <c r="Y1142" i="1" s="1"/>
  <c r="AA1142" i="1"/>
  <c r="AB1142" i="1" s="1"/>
  <c r="AD1142" i="1"/>
  <c r="AE1142" i="1" s="1"/>
  <c r="AH1142" i="1"/>
  <c r="AI1142" i="1"/>
  <c r="AJ1142" i="1"/>
  <c r="X1143" i="1"/>
  <c r="Y1143" i="1" s="1"/>
  <c r="AA1143" i="1"/>
  <c r="AB1143" i="1" s="1"/>
  <c r="AD1143" i="1"/>
  <c r="AE1143" i="1" s="1"/>
  <c r="AH1143" i="1"/>
  <c r="AI1143" i="1"/>
  <c r="AJ1143" i="1"/>
  <c r="X1144" i="1"/>
  <c r="Y1144" i="1" s="1"/>
  <c r="AA1144" i="1"/>
  <c r="AB1144" i="1" s="1"/>
  <c r="AD1144" i="1"/>
  <c r="AE1144" i="1" s="1"/>
  <c r="AH1144" i="1"/>
  <c r="AI1144" i="1"/>
  <c r="AJ1144" i="1"/>
  <c r="X1145" i="1"/>
  <c r="Y1145" i="1" s="1"/>
  <c r="AA1145" i="1"/>
  <c r="AB1145" i="1" s="1"/>
  <c r="AD1145" i="1"/>
  <c r="AE1145" i="1" s="1"/>
  <c r="AH1145" i="1"/>
  <c r="AI1145" i="1"/>
  <c r="AJ1145" i="1"/>
  <c r="X1146" i="1"/>
  <c r="Y1146" i="1" s="1"/>
  <c r="AA1146" i="1"/>
  <c r="AB1146" i="1" s="1"/>
  <c r="AD1146" i="1"/>
  <c r="AE1146" i="1" s="1"/>
  <c r="AH1146" i="1"/>
  <c r="AI1146" i="1"/>
  <c r="AJ1146" i="1"/>
  <c r="X1147" i="1"/>
  <c r="Y1147" i="1" s="1"/>
  <c r="AA1147" i="1"/>
  <c r="AB1147" i="1" s="1"/>
  <c r="AD1147" i="1"/>
  <c r="AE1147" i="1" s="1"/>
  <c r="AH1147" i="1"/>
  <c r="AI1147" i="1"/>
  <c r="AJ1147" i="1"/>
  <c r="X1148" i="1"/>
  <c r="Y1148" i="1" s="1"/>
  <c r="AA1148" i="1"/>
  <c r="AB1148" i="1" s="1"/>
  <c r="AD1148" i="1"/>
  <c r="AE1148" i="1" s="1"/>
  <c r="AH1148" i="1"/>
  <c r="AI1148" i="1"/>
  <c r="AJ1148" i="1"/>
  <c r="X1149" i="1"/>
  <c r="Y1149" i="1" s="1"/>
  <c r="AA1149" i="1"/>
  <c r="AB1149" i="1" s="1"/>
  <c r="AD1149" i="1"/>
  <c r="AE1149" i="1" s="1"/>
  <c r="AH1149" i="1"/>
  <c r="AI1149" i="1"/>
  <c r="AJ1149" i="1"/>
  <c r="BF1062" i="1"/>
  <c r="BE1062" i="1"/>
  <c r="BD1062" i="1"/>
  <c r="BC1062" i="1"/>
  <c r="BB1062" i="1"/>
  <c r="BA1062" i="1"/>
  <c r="AP1075" i="1"/>
  <c r="AN1075" i="1"/>
  <c r="AP1074" i="1"/>
  <c r="AN1074" i="1"/>
  <c r="AP1073" i="1"/>
  <c r="AN1073" i="1"/>
  <c r="AP1072" i="1"/>
  <c r="AN1072" i="1"/>
  <c r="AP1071" i="1"/>
  <c r="AN1071" i="1"/>
  <c r="AP1070" i="1"/>
  <c r="AN1070" i="1"/>
  <c r="AP1069" i="1"/>
  <c r="AN1069" i="1"/>
  <c r="AP1068" i="1"/>
  <c r="AN1068" i="1"/>
  <c r="AP1067" i="1"/>
  <c r="AN1067" i="1"/>
  <c r="AP1066" i="1"/>
  <c r="AN1066" i="1"/>
  <c r="AP1065" i="1"/>
  <c r="AN1065" i="1"/>
  <c r="AP1064" i="1"/>
  <c r="AN1064" i="1"/>
  <c r="AP1063" i="1"/>
  <c r="AN1063" i="1"/>
  <c r="AP1062" i="1"/>
  <c r="AN1062" i="1"/>
  <c r="BF1401" i="1"/>
  <c r="BE1401" i="1"/>
  <c r="BD1401" i="1"/>
  <c r="BC1401" i="1"/>
  <c r="BB1401" i="1"/>
  <c r="BA1401" i="1"/>
  <c r="AP1402" i="1"/>
  <c r="AP1404" i="1"/>
  <c r="AP1401" i="1"/>
  <c r="AN1402" i="1"/>
  <c r="AN1404" i="1"/>
  <c r="AN1401" i="1"/>
  <c r="AH1401" i="1"/>
  <c r="AJ1401" i="1"/>
  <c r="AI1401" i="1"/>
  <c r="AD1401" i="1"/>
  <c r="AE1401" i="1" s="1"/>
  <c r="AA1401" i="1"/>
  <c r="AB1401" i="1" s="1"/>
  <c r="X1401" i="1"/>
  <c r="Y1401" i="1" s="1"/>
  <c r="AJ190" i="1"/>
  <c r="AI190" i="1"/>
  <c r="AH190" i="1"/>
  <c r="AD190" i="1"/>
  <c r="AE190" i="1" s="1"/>
  <c r="AA190" i="1"/>
  <c r="AB190" i="1" s="1"/>
  <c r="X190" i="1"/>
  <c r="Y190" i="1" s="1"/>
  <c r="AJ571" i="1"/>
  <c r="AI571" i="1"/>
  <c r="AH571" i="1"/>
  <c r="AD571" i="1"/>
  <c r="AE571" i="1" s="1"/>
  <c r="AA571" i="1"/>
  <c r="AB571" i="1" s="1"/>
  <c r="X571" i="1"/>
  <c r="Y571" i="1" s="1"/>
  <c r="AJ570" i="1"/>
  <c r="AI570" i="1"/>
  <c r="AH570" i="1"/>
  <c r="AD570" i="1"/>
  <c r="AE570" i="1" s="1"/>
  <c r="AA570" i="1"/>
  <c r="AB570" i="1" s="1"/>
  <c r="X570" i="1"/>
  <c r="Y570" i="1" s="1"/>
  <c r="AJ1499" i="1"/>
  <c r="AI1499" i="1"/>
  <c r="AH1499" i="1"/>
  <c r="AD1499" i="1"/>
  <c r="AE1499" i="1" s="1"/>
  <c r="AA1499" i="1"/>
  <c r="AB1499" i="1" s="1"/>
  <c r="X1499" i="1"/>
  <c r="Y1499" i="1" s="1"/>
  <c r="AJ1498" i="1"/>
  <c r="AI1498" i="1"/>
  <c r="AH1498" i="1"/>
  <c r="AD1498" i="1"/>
  <c r="AE1498" i="1" s="1"/>
  <c r="AA1498" i="1"/>
  <c r="AB1498" i="1" s="1"/>
  <c r="X1498" i="1"/>
  <c r="Y1498" i="1" s="1"/>
  <c r="AJ1497" i="1"/>
  <c r="AI1497" i="1"/>
  <c r="AH1497" i="1"/>
  <c r="AD1497" i="1"/>
  <c r="AE1497" i="1" s="1"/>
  <c r="AA1497" i="1"/>
  <c r="AB1497" i="1" s="1"/>
  <c r="X1497" i="1"/>
  <c r="Y1497" i="1" s="1"/>
  <c r="AJ1496" i="1"/>
  <c r="AI1496" i="1"/>
  <c r="AH1496" i="1"/>
  <c r="AD1496" i="1"/>
  <c r="AE1496" i="1" s="1"/>
  <c r="AA1496" i="1"/>
  <c r="AB1496" i="1" s="1"/>
  <c r="X1496" i="1"/>
  <c r="Y1496" i="1" s="1"/>
  <c r="AJ1495" i="1"/>
  <c r="AI1495" i="1"/>
  <c r="AH1495" i="1"/>
  <c r="AD1495" i="1"/>
  <c r="AE1495" i="1" s="1"/>
  <c r="AA1495" i="1"/>
  <c r="AB1495" i="1" s="1"/>
  <c r="X1495" i="1"/>
  <c r="Y1495" i="1" s="1"/>
  <c r="AJ1494" i="1"/>
  <c r="AI1494" i="1"/>
  <c r="AH1494" i="1"/>
  <c r="AD1494" i="1"/>
  <c r="AE1494" i="1" s="1"/>
  <c r="AA1494" i="1"/>
  <c r="AB1494" i="1" s="1"/>
  <c r="X1494" i="1"/>
  <c r="Y1494" i="1" s="1"/>
  <c r="AJ1258" i="1"/>
  <c r="AI1258" i="1"/>
  <c r="AH1258" i="1"/>
  <c r="AJ1257" i="1"/>
  <c r="AI1257" i="1"/>
  <c r="AH1257" i="1"/>
  <c r="AD1258" i="1"/>
  <c r="AE1258" i="1" s="1"/>
  <c r="AA1258" i="1"/>
  <c r="AB1258" i="1" s="1"/>
  <c r="X1258" i="1"/>
  <c r="Y1258" i="1" s="1"/>
  <c r="AD1257" i="1"/>
  <c r="AE1257" i="1" s="1"/>
  <c r="AA1257" i="1"/>
  <c r="AB1257" i="1" s="1"/>
  <c r="X1257" i="1"/>
  <c r="Y1257" i="1" s="1"/>
  <c r="AJ1348" i="1"/>
  <c r="AI1348" i="1"/>
  <c r="AH1348" i="1"/>
  <c r="AD1348" i="1"/>
  <c r="AE1348" i="1" s="1"/>
  <c r="AA1348" i="1"/>
  <c r="AB1348" i="1" s="1"/>
  <c r="X1348" i="1"/>
  <c r="Y1348" i="1" s="1"/>
  <c r="AJ1349" i="1"/>
  <c r="AI1349" i="1"/>
  <c r="AH1349" i="1"/>
  <c r="AD1349" i="1"/>
  <c r="AE1349" i="1" s="1"/>
  <c r="AA1349" i="1"/>
  <c r="AB1349" i="1" s="1"/>
  <c r="X1349" i="1"/>
  <c r="Y1349" i="1" s="1"/>
  <c r="AN272" i="1"/>
  <c r="AP272" i="1"/>
  <c r="AJ272" i="1"/>
  <c r="AI272" i="1"/>
  <c r="AH272" i="1"/>
  <c r="AD272" i="1"/>
  <c r="AE272" i="1" s="1"/>
  <c r="AA272" i="1"/>
  <c r="AB272" i="1" s="1"/>
  <c r="X272" i="1"/>
  <c r="Y272" i="1" s="1"/>
  <c r="AJ98" i="1"/>
  <c r="AI98" i="1"/>
  <c r="AH98" i="1"/>
  <c r="AJ97" i="1"/>
  <c r="AI97" i="1"/>
  <c r="AH97" i="1"/>
  <c r="AD97" i="1"/>
  <c r="AE97" i="1" s="1"/>
  <c r="AA97" i="1"/>
  <c r="AB97" i="1" s="1"/>
  <c r="X97" i="1"/>
  <c r="Y97" i="1" s="1"/>
  <c r="AD98" i="1"/>
  <c r="AE98" i="1" s="1"/>
  <c r="AA98" i="1"/>
  <c r="AB98" i="1" s="1"/>
  <c r="X98" i="1"/>
  <c r="Y98" i="1" s="1"/>
  <c r="BF542" i="1"/>
  <c r="BE542" i="1"/>
  <c r="BD542" i="1"/>
  <c r="BC542" i="1"/>
  <c r="BB542" i="1"/>
  <c r="BA542" i="1"/>
  <c r="AP545" i="1"/>
  <c r="AP544" i="1"/>
  <c r="AP543" i="1"/>
  <c r="AP542" i="1"/>
  <c r="AN545" i="1"/>
  <c r="AN544" i="1"/>
  <c r="AN543" i="1"/>
  <c r="AN542" i="1"/>
  <c r="AJ545" i="1"/>
  <c r="AI545" i="1"/>
  <c r="AH545" i="1"/>
  <c r="AJ544" i="1"/>
  <c r="AI544" i="1"/>
  <c r="AH544" i="1"/>
  <c r="AJ543" i="1"/>
  <c r="AI543" i="1"/>
  <c r="AH543" i="1"/>
  <c r="AJ542" i="1"/>
  <c r="AI542" i="1"/>
  <c r="AH542" i="1"/>
  <c r="AD545" i="1"/>
  <c r="AE545" i="1" s="1"/>
  <c r="AA545" i="1"/>
  <c r="AB545" i="1" s="1"/>
  <c r="X545" i="1"/>
  <c r="Y545" i="1" s="1"/>
  <c r="AD544" i="1"/>
  <c r="AE544" i="1" s="1"/>
  <c r="AA544" i="1"/>
  <c r="AB544" i="1" s="1"/>
  <c r="X544" i="1"/>
  <c r="Y544" i="1" s="1"/>
  <c r="AD543" i="1"/>
  <c r="AE543" i="1" s="1"/>
  <c r="AA543" i="1"/>
  <c r="AB543" i="1" s="1"/>
  <c r="X543" i="1"/>
  <c r="Y543" i="1" s="1"/>
  <c r="AD542" i="1"/>
  <c r="AE542" i="1" s="1"/>
  <c r="AA542" i="1"/>
  <c r="AB542" i="1" s="1"/>
  <c r="X542" i="1"/>
  <c r="Y542" i="1" s="1"/>
  <c r="AJ1185" i="1"/>
  <c r="AI1185" i="1"/>
  <c r="AH1185" i="1"/>
  <c r="AJ1184" i="1"/>
  <c r="AI1184" i="1"/>
  <c r="AH1184" i="1"/>
  <c r="AD1185" i="1"/>
  <c r="AE1185" i="1" s="1"/>
  <c r="AA1185" i="1"/>
  <c r="AB1185" i="1" s="1"/>
  <c r="X1185" i="1"/>
  <c r="Y1185" i="1" s="1"/>
  <c r="AD1184" i="1"/>
  <c r="AE1184" i="1" s="1"/>
  <c r="AA1184" i="1"/>
  <c r="AB1184" i="1" s="1"/>
  <c r="X1184" i="1"/>
  <c r="Y1184" i="1" s="1"/>
  <c r="AN1179" i="1"/>
  <c r="AJ1182" i="1"/>
  <c r="AI1182" i="1"/>
  <c r="AH1182" i="1"/>
  <c r="AD1182" i="1"/>
  <c r="AE1182" i="1" s="1"/>
  <c r="AA1182" i="1"/>
  <c r="AB1182" i="1" s="1"/>
  <c r="X1182" i="1"/>
  <c r="Y1182" i="1" s="1"/>
  <c r="AJ1181" i="1"/>
  <c r="AI1181" i="1"/>
  <c r="AH1181" i="1"/>
  <c r="AD1181" i="1"/>
  <c r="AE1181" i="1" s="1"/>
  <c r="AA1181" i="1"/>
  <c r="AB1181" i="1" s="1"/>
  <c r="X1181" i="1"/>
  <c r="Y1181" i="1" s="1"/>
  <c r="AJ1180" i="1"/>
  <c r="AI1180" i="1"/>
  <c r="AH1180" i="1"/>
  <c r="AD1180" i="1"/>
  <c r="AE1180" i="1" s="1"/>
  <c r="AA1180" i="1"/>
  <c r="AB1180" i="1" s="1"/>
  <c r="X1180" i="1"/>
  <c r="Y1180" i="1" s="1"/>
  <c r="AJ1178" i="1"/>
  <c r="AI1178" i="1"/>
  <c r="AH1178" i="1"/>
  <c r="AJ1177" i="1"/>
  <c r="AI1177" i="1"/>
  <c r="AH1177" i="1"/>
  <c r="AJ1176" i="1"/>
  <c r="AI1176" i="1"/>
  <c r="AH1176" i="1"/>
  <c r="AD1178" i="1"/>
  <c r="AE1178" i="1" s="1"/>
  <c r="AA1178" i="1"/>
  <c r="AB1178" i="1" s="1"/>
  <c r="X1178" i="1"/>
  <c r="Y1178" i="1" s="1"/>
  <c r="AD1177" i="1"/>
  <c r="AE1177" i="1" s="1"/>
  <c r="AA1177" i="1"/>
  <c r="AB1177" i="1" s="1"/>
  <c r="X1177" i="1"/>
  <c r="Y1177" i="1" s="1"/>
  <c r="AD1176" i="1"/>
  <c r="AE1176" i="1" s="1"/>
  <c r="AA1176" i="1"/>
  <c r="AB1176" i="1" s="1"/>
  <c r="X1176" i="1"/>
  <c r="Y1176" i="1" s="1"/>
  <c r="AP237" i="1"/>
  <c r="AN237" i="1"/>
  <c r="AJ237" i="1"/>
  <c r="AI237" i="1"/>
  <c r="AH237" i="1"/>
  <c r="AD237" i="1"/>
  <c r="AE237" i="1" s="1"/>
  <c r="AA237" i="1"/>
  <c r="AB237" i="1" s="1"/>
  <c r="X237" i="1"/>
  <c r="Y237" i="1" s="1"/>
  <c r="AP11" i="1"/>
  <c r="AN11" i="1"/>
  <c r="AJ11" i="1"/>
  <c r="AI11" i="1"/>
  <c r="AH11" i="1"/>
  <c r="AD11" i="1"/>
  <c r="AE11" i="1" s="1"/>
  <c r="AA11" i="1"/>
  <c r="AB11" i="1" s="1"/>
  <c r="X11" i="1"/>
  <c r="Y11" i="1" s="1"/>
  <c r="AP1059" i="1"/>
  <c r="AN1059" i="1"/>
  <c r="X1060" i="1"/>
  <c r="AP516" i="1"/>
  <c r="AN516" i="1"/>
  <c r="AJ516" i="1"/>
  <c r="AI516" i="1"/>
  <c r="AH516" i="1"/>
  <c r="AD516" i="1"/>
  <c r="AE516" i="1" s="1"/>
  <c r="AA516" i="1"/>
  <c r="AB516" i="1" s="1"/>
  <c r="X516" i="1"/>
  <c r="Y516" i="1" s="1"/>
  <c r="BF519" i="1"/>
  <c r="BE519" i="1"/>
  <c r="BD519" i="1"/>
  <c r="BC519" i="1"/>
  <c r="BB519" i="1"/>
  <c r="BA519" i="1"/>
  <c r="AP519" i="1"/>
  <c r="AN519" i="1"/>
  <c r="AJ519" i="1"/>
  <c r="AI519" i="1"/>
  <c r="AH519" i="1"/>
  <c r="AD519" i="1"/>
  <c r="AE519" i="1" s="1"/>
  <c r="AA519" i="1"/>
  <c r="AB519" i="1" s="1"/>
  <c r="X519" i="1"/>
  <c r="Y519" i="1" s="1"/>
  <c r="AP507" i="1"/>
  <c r="AN507" i="1"/>
  <c r="AJ507" i="1"/>
  <c r="AI507" i="1"/>
  <c r="AH507" i="1"/>
  <c r="AD507" i="1"/>
  <c r="AE507" i="1" s="1"/>
  <c r="AA507" i="1"/>
  <c r="AB507" i="1" s="1"/>
  <c r="X507" i="1"/>
  <c r="Y507" i="1" s="1"/>
  <c r="AP559" i="1"/>
  <c r="AN559" i="1"/>
  <c r="AP557" i="1"/>
  <c r="AN557" i="1"/>
  <c r="AP555" i="1"/>
  <c r="AN555" i="1"/>
  <c r="AJ559" i="1"/>
  <c r="AI559" i="1"/>
  <c r="AH559" i="1"/>
  <c r="AD559" i="1"/>
  <c r="AE559" i="1" s="1"/>
  <c r="AA559" i="1"/>
  <c r="AB559" i="1" s="1"/>
  <c r="X559" i="1"/>
  <c r="Y559" i="1" s="1"/>
  <c r="AP801" i="1"/>
  <c r="AP799" i="1"/>
  <c r="AP797" i="1"/>
  <c r="AN801" i="1"/>
  <c r="AJ801" i="1"/>
  <c r="AI801" i="1"/>
  <c r="AH801" i="1"/>
  <c r="AD801" i="1"/>
  <c r="AE801" i="1" s="1"/>
  <c r="AA801" i="1"/>
  <c r="AB801" i="1" s="1"/>
  <c r="X801" i="1"/>
  <c r="Y801" i="1" s="1"/>
  <c r="AP211" i="1"/>
  <c r="AN211" i="1"/>
  <c r="AJ211" i="1"/>
  <c r="AI211" i="1"/>
  <c r="AH211" i="1"/>
  <c r="AD211" i="1"/>
  <c r="AE211" i="1" s="1"/>
  <c r="AA211" i="1"/>
  <c r="AB211" i="1" s="1"/>
  <c r="X211" i="1"/>
  <c r="Y211" i="1" s="1"/>
  <c r="AJ1395" i="1"/>
  <c r="AI1395" i="1"/>
  <c r="AH1395" i="1"/>
  <c r="AH1394" i="1"/>
  <c r="AD1395" i="1"/>
  <c r="AE1395" i="1" s="1"/>
  <c r="AA1395" i="1"/>
  <c r="AB1395" i="1" s="1"/>
  <c r="Y1395" i="1"/>
  <c r="Y1394" i="1"/>
  <c r="AA1394" i="1"/>
  <c r="AB1394" i="1" s="1"/>
  <c r="AD1394" i="1"/>
  <c r="AE1394" i="1" s="1"/>
  <c r="AI1394" i="1"/>
  <c r="AJ1394" i="1"/>
  <c r="BF816" i="1"/>
  <c r="BE816" i="1"/>
  <c r="BD816" i="1"/>
  <c r="BC816" i="1"/>
  <c r="BB816" i="1"/>
  <c r="BA816" i="1"/>
  <c r="AP1298" i="1"/>
  <c r="AP1297" i="1"/>
  <c r="AN1298" i="1"/>
  <c r="AN1297" i="1"/>
  <c r="AJ1298" i="1"/>
  <c r="AI1298" i="1"/>
  <c r="AH1298" i="1"/>
  <c r="AD1298" i="1"/>
  <c r="AE1298" i="1" s="1"/>
  <c r="AA1298" i="1"/>
  <c r="AB1298" i="1" s="1"/>
  <c r="X1298" i="1"/>
  <c r="Y1298" i="1" s="1"/>
  <c r="AJ1297" i="1"/>
  <c r="AI1297" i="1"/>
  <c r="AH1297" i="1"/>
  <c r="AD1297" i="1"/>
  <c r="AE1297" i="1" s="1"/>
  <c r="AA1297" i="1"/>
  <c r="AB1297" i="1" s="1"/>
  <c r="X1297" i="1"/>
  <c r="Y1297" i="1" s="1"/>
  <c r="BF61" i="1"/>
  <c r="AP61" i="1"/>
  <c r="AN61" i="1"/>
  <c r="AJ61" i="1"/>
  <c r="AI61" i="1"/>
  <c r="AH61" i="1"/>
  <c r="AD61" i="1"/>
  <c r="AE61" i="1" s="1"/>
  <c r="AA61" i="1"/>
  <c r="AB61" i="1" s="1"/>
  <c r="X61" i="1"/>
  <c r="Y61" i="1" s="1"/>
  <c r="AC262" i="1" s="1"/>
  <c r="AF262" i="1" s="1"/>
  <c r="AP1205" i="1"/>
  <c r="AN1205" i="1"/>
  <c r="AJ1205" i="1"/>
  <c r="AI1205" i="1"/>
  <c r="AH1205" i="1"/>
  <c r="AD1205" i="1"/>
  <c r="AE1205" i="1" s="1"/>
  <c r="AA1205" i="1"/>
  <c r="AB1205" i="1" s="1"/>
  <c r="X1205" i="1"/>
  <c r="Y1205" i="1" s="1"/>
  <c r="AL1148" i="1" l="1"/>
  <c r="AL1147" i="1"/>
  <c r="AL1144" i="1"/>
  <c r="AL1142" i="1"/>
  <c r="BG1142" i="1" s="1"/>
  <c r="AC1143" i="1"/>
  <c r="AF1143" i="1" s="1"/>
  <c r="AS1143" i="1" s="1"/>
  <c r="AL1149" i="1"/>
  <c r="AC1149" i="1"/>
  <c r="AF1149" i="1" s="1"/>
  <c r="AS1149" i="1" s="1"/>
  <c r="AL1145" i="1"/>
  <c r="AL1143" i="1"/>
  <c r="AL1146" i="1"/>
  <c r="AC1142" i="1"/>
  <c r="AF1142" i="1" s="1"/>
  <c r="AS1142" i="1" s="1"/>
  <c r="AC1401" i="1"/>
  <c r="AF1401" i="1" s="1"/>
  <c r="AS1401" i="1" s="1"/>
  <c r="AT1401" i="1" s="1"/>
  <c r="AL1257" i="1"/>
  <c r="AL1401" i="1"/>
  <c r="AC1496" i="1"/>
  <c r="AF1496" i="1" s="1"/>
  <c r="AS1402" i="1"/>
  <c r="AT1402" i="1" s="1"/>
  <c r="AS1404" i="1"/>
  <c r="AT1404" i="1" s="1"/>
  <c r="AU1404" i="1" s="1"/>
  <c r="AC1499" i="1"/>
  <c r="AF1499" i="1" s="1"/>
  <c r="AC1494" i="1"/>
  <c r="AF1494" i="1" s="1"/>
  <c r="AC1498" i="1"/>
  <c r="AF1498" i="1" s="1"/>
  <c r="AL190" i="1"/>
  <c r="AC1497" i="1"/>
  <c r="AF1497" i="1" s="1"/>
  <c r="AL1349" i="1"/>
  <c r="AL1499" i="1"/>
  <c r="AL1494" i="1"/>
  <c r="AL570" i="1"/>
  <c r="AL571" i="1"/>
  <c r="AL544" i="1"/>
  <c r="AL98" i="1"/>
  <c r="AL1258" i="1"/>
  <c r="AL1496" i="1"/>
  <c r="AC1495" i="1"/>
  <c r="AF1495" i="1" s="1"/>
  <c r="AL1495" i="1"/>
  <c r="AL1498" i="1"/>
  <c r="AL1497" i="1"/>
  <c r="AL1348" i="1"/>
  <c r="AL272" i="1"/>
  <c r="AL1177" i="1"/>
  <c r="AL542" i="1"/>
  <c r="BG542" i="1" s="1"/>
  <c r="AL543" i="1"/>
  <c r="AL97" i="1"/>
  <c r="AL545" i="1"/>
  <c r="AL1185" i="1"/>
  <c r="AL1184" i="1"/>
  <c r="AC1176" i="1"/>
  <c r="AF1176" i="1" s="1"/>
  <c r="AL1178" i="1"/>
  <c r="AL1181" i="1"/>
  <c r="AL1182" i="1"/>
  <c r="AL1180" i="1"/>
  <c r="AL237" i="1"/>
  <c r="AL1176" i="1"/>
  <c r="AL516" i="1"/>
  <c r="AL11" i="1"/>
  <c r="AL211" i="1"/>
  <c r="AL801" i="1"/>
  <c r="AL559" i="1"/>
  <c r="AL1395" i="1"/>
  <c r="AL507" i="1"/>
  <c r="AL519" i="1"/>
  <c r="AL1297" i="1"/>
  <c r="AC1395" i="1"/>
  <c r="AF1395" i="1" s="1"/>
  <c r="AC1394" i="1"/>
  <c r="AF1394" i="1" s="1"/>
  <c r="AS1394" i="1" s="1"/>
  <c r="AT1394" i="1" s="1"/>
  <c r="AU1394" i="1" s="1"/>
  <c r="AL1205" i="1"/>
  <c r="AL1394" i="1"/>
  <c r="AL1298" i="1"/>
  <c r="AL61" i="1"/>
  <c r="BG1394" i="1" l="1"/>
  <c r="AU1401" i="1"/>
  <c r="AV1401" i="1" s="1"/>
  <c r="BH1401" i="1" s="1"/>
  <c r="BG1401" i="1"/>
  <c r="AM1401" i="1"/>
  <c r="AM1402" i="1"/>
  <c r="AM1407" i="1"/>
  <c r="AM1406" i="1"/>
  <c r="AM1405" i="1"/>
  <c r="AM1404" i="1"/>
  <c r="AM1403" i="1"/>
  <c r="AM543" i="1"/>
  <c r="AM544" i="1"/>
  <c r="AM542" i="1"/>
  <c r="AM545" i="1"/>
  <c r="BG519" i="1"/>
  <c r="AP314" i="1" l="1"/>
  <c r="AN314" i="1"/>
  <c r="AJ314" i="1"/>
  <c r="AI314" i="1"/>
  <c r="AH314" i="1"/>
  <c r="AD314" i="1"/>
  <c r="AE314" i="1" s="1"/>
  <c r="AA314" i="1"/>
  <c r="AB314" i="1" s="1"/>
  <c r="X314" i="1"/>
  <c r="Y314" i="1" s="1"/>
  <c r="AJ616" i="1"/>
  <c r="AI616" i="1"/>
  <c r="AH616" i="1"/>
  <c r="AD616" i="1"/>
  <c r="AE616" i="1" s="1"/>
  <c r="AA616" i="1"/>
  <c r="AB616" i="1" s="1"/>
  <c r="X616" i="1"/>
  <c r="Y616" i="1" s="1"/>
  <c r="AJ615" i="1"/>
  <c r="AI615" i="1"/>
  <c r="AH615" i="1"/>
  <c r="AD615" i="1"/>
  <c r="AE615" i="1" s="1"/>
  <c r="AA615" i="1"/>
  <c r="AB615" i="1" s="1"/>
  <c r="X615" i="1"/>
  <c r="Y615" i="1" s="1"/>
  <c r="AJ614" i="1"/>
  <c r="AI614" i="1"/>
  <c r="AH614" i="1"/>
  <c r="AD614" i="1"/>
  <c r="AE614" i="1" s="1"/>
  <c r="AA614" i="1"/>
  <c r="AB614" i="1" s="1"/>
  <c r="X614" i="1"/>
  <c r="Y614" i="1" s="1"/>
  <c r="AJ613" i="1"/>
  <c r="AI613" i="1"/>
  <c r="AH613" i="1"/>
  <c r="AD613" i="1"/>
  <c r="AE613" i="1" s="1"/>
  <c r="AA613" i="1"/>
  <c r="AB613" i="1" s="1"/>
  <c r="X613" i="1"/>
  <c r="Y613" i="1" s="1"/>
  <c r="AJ612" i="1"/>
  <c r="AI612" i="1"/>
  <c r="AH612" i="1"/>
  <c r="AD612" i="1"/>
  <c r="AE612" i="1" s="1"/>
  <c r="AA612" i="1"/>
  <c r="AB612" i="1" s="1"/>
  <c r="X612" i="1"/>
  <c r="Y612" i="1" s="1"/>
  <c r="AJ611" i="1"/>
  <c r="AI611" i="1"/>
  <c r="AH611" i="1"/>
  <c r="AD611" i="1"/>
  <c r="AE611" i="1" s="1"/>
  <c r="AA611" i="1"/>
  <c r="AB611" i="1" s="1"/>
  <c r="X611" i="1"/>
  <c r="Y611" i="1" s="1"/>
  <c r="AJ609" i="1"/>
  <c r="AI609" i="1"/>
  <c r="AH609" i="1"/>
  <c r="AD609" i="1"/>
  <c r="AE609" i="1" s="1"/>
  <c r="AA609" i="1"/>
  <c r="AB609" i="1" s="1"/>
  <c r="X609" i="1"/>
  <c r="Y609" i="1" s="1"/>
  <c r="AJ650" i="1"/>
  <c r="AI650" i="1"/>
  <c r="AH650" i="1"/>
  <c r="AD650" i="1"/>
  <c r="AE650" i="1" s="1"/>
  <c r="AA650" i="1"/>
  <c r="AB650" i="1" s="1"/>
  <c r="X650" i="1"/>
  <c r="Y650" i="1" s="1"/>
  <c r="AJ649" i="1"/>
  <c r="AI649" i="1"/>
  <c r="AH649" i="1"/>
  <c r="AD649" i="1"/>
  <c r="AE649" i="1" s="1"/>
  <c r="AA649" i="1"/>
  <c r="AB649" i="1" s="1"/>
  <c r="X649" i="1"/>
  <c r="Y649" i="1" s="1"/>
  <c r="AC571" i="1" s="1"/>
  <c r="AF571" i="1" s="1"/>
  <c r="AJ648" i="1"/>
  <c r="AI648" i="1"/>
  <c r="AH648" i="1"/>
  <c r="AD648" i="1"/>
  <c r="AE648" i="1" s="1"/>
  <c r="AA648" i="1"/>
  <c r="AB648" i="1" s="1"/>
  <c r="X648" i="1"/>
  <c r="Y648" i="1" s="1"/>
  <c r="AJ647" i="1"/>
  <c r="AI647" i="1"/>
  <c r="AH647" i="1"/>
  <c r="AJ646" i="1"/>
  <c r="AI646" i="1"/>
  <c r="AH646" i="1"/>
  <c r="AJ645" i="1"/>
  <c r="AI645" i="1"/>
  <c r="AH645" i="1"/>
  <c r="AJ644" i="1"/>
  <c r="AI644" i="1"/>
  <c r="AH644" i="1"/>
  <c r="AD647" i="1"/>
  <c r="AE647" i="1" s="1"/>
  <c r="AA647" i="1"/>
  <c r="AB647" i="1" s="1"/>
  <c r="X647" i="1"/>
  <c r="Y647" i="1" s="1"/>
  <c r="AD646" i="1"/>
  <c r="AE646" i="1" s="1"/>
  <c r="AA646" i="1"/>
  <c r="AB646" i="1" s="1"/>
  <c r="X646" i="1"/>
  <c r="Y646" i="1" s="1"/>
  <c r="AD645" i="1"/>
  <c r="AE645" i="1" s="1"/>
  <c r="AA645" i="1"/>
  <c r="AB645" i="1" s="1"/>
  <c r="X645" i="1"/>
  <c r="Y645" i="1" s="1"/>
  <c r="AD644" i="1"/>
  <c r="AE644" i="1" s="1"/>
  <c r="AA644" i="1"/>
  <c r="AB644" i="1" s="1"/>
  <c r="X644" i="1"/>
  <c r="Y644" i="1" s="1"/>
  <c r="AJ643" i="1"/>
  <c r="AI643" i="1"/>
  <c r="AH643" i="1"/>
  <c r="AD643" i="1"/>
  <c r="AE643" i="1" s="1"/>
  <c r="AA643" i="1"/>
  <c r="AB643" i="1" s="1"/>
  <c r="X643" i="1"/>
  <c r="Y643" i="1" s="1"/>
  <c r="AJ642" i="1"/>
  <c r="AI642" i="1"/>
  <c r="AH642" i="1"/>
  <c r="AD642" i="1"/>
  <c r="AE642" i="1" s="1"/>
  <c r="AA642" i="1"/>
  <c r="AB642" i="1" s="1"/>
  <c r="X642" i="1"/>
  <c r="Y642" i="1" s="1"/>
  <c r="AJ640" i="1"/>
  <c r="AI640" i="1"/>
  <c r="AH640" i="1"/>
  <c r="AD640" i="1"/>
  <c r="AE640" i="1" s="1"/>
  <c r="AA640" i="1"/>
  <c r="AB640" i="1" s="1"/>
  <c r="X640" i="1"/>
  <c r="Y640" i="1" s="1"/>
  <c r="AJ94" i="1"/>
  <c r="AI94" i="1"/>
  <c r="AH94" i="1"/>
  <c r="AD94" i="1"/>
  <c r="AE94" i="1" s="1"/>
  <c r="AA94" i="1"/>
  <c r="AB94" i="1" s="1"/>
  <c r="X94" i="1"/>
  <c r="Y94" i="1" s="1"/>
  <c r="AL646" i="1" l="1"/>
  <c r="AL649" i="1"/>
  <c r="AL615" i="1"/>
  <c r="AL314" i="1"/>
  <c r="AL616" i="1"/>
  <c r="AL613" i="1"/>
  <c r="AL614" i="1"/>
  <c r="AL612" i="1"/>
  <c r="AL611" i="1"/>
  <c r="AL645" i="1"/>
  <c r="AL609" i="1"/>
  <c r="AC648" i="1"/>
  <c r="AF648" i="1" s="1"/>
  <c r="AL643" i="1"/>
  <c r="AL644" i="1"/>
  <c r="AL648" i="1"/>
  <c r="AC649" i="1"/>
  <c r="AF649" i="1" s="1"/>
  <c r="AL650" i="1"/>
  <c r="AL647" i="1"/>
  <c r="AC642" i="1"/>
  <c r="AF642" i="1" s="1"/>
  <c r="AL640" i="1"/>
  <c r="AL642" i="1"/>
  <c r="AL94" i="1"/>
  <c r="BF1110" i="1" l="1"/>
  <c r="BE1110" i="1"/>
  <c r="BD1110" i="1"/>
  <c r="BC1110" i="1"/>
  <c r="BB1110" i="1"/>
  <c r="BA1110" i="1"/>
  <c r="AP1110" i="1"/>
  <c r="AN1110" i="1"/>
  <c r="AJ1110" i="1"/>
  <c r="AI1110" i="1"/>
  <c r="AH1110" i="1"/>
  <c r="AD1110" i="1"/>
  <c r="AE1110" i="1" s="1"/>
  <c r="AA1110" i="1"/>
  <c r="AB1110" i="1" s="1"/>
  <c r="X1110" i="1"/>
  <c r="Y1110" i="1" s="1"/>
  <c r="BF792" i="1"/>
  <c r="BE792" i="1"/>
  <c r="BD792" i="1"/>
  <c r="BC792" i="1"/>
  <c r="BB792" i="1"/>
  <c r="BA792" i="1"/>
  <c r="AP795" i="1"/>
  <c r="AP792" i="1"/>
  <c r="AN795" i="1"/>
  <c r="AN792" i="1"/>
  <c r="AJ795" i="1"/>
  <c r="AI795" i="1"/>
  <c r="AH795" i="1"/>
  <c r="AJ794" i="1"/>
  <c r="AI794" i="1"/>
  <c r="AH794" i="1"/>
  <c r="AJ793" i="1"/>
  <c r="AI793" i="1"/>
  <c r="AH793" i="1"/>
  <c r="AJ792" i="1"/>
  <c r="AI792" i="1"/>
  <c r="AH792" i="1"/>
  <c r="AD795" i="1"/>
  <c r="AE795" i="1" s="1"/>
  <c r="AA795" i="1"/>
  <c r="AB795" i="1" s="1"/>
  <c r="X795" i="1"/>
  <c r="Y795" i="1" s="1"/>
  <c r="AD794" i="1"/>
  <c r="AE794" i="1" s="1"/>
  <c r="AA794" i="1"/>
  <c r="AB794" i="1" s="1"/>
  <c r="X794" i="1"/>
  <c r="Y794" i="1" s="1"/>
  <c r="AD793" i="1"/>
  <c r="AE793" i="1" s="1"/>
  <c r="AA793" i="1"/>
  <c r="AB793" i="1" s="1"/>
  <c r="X793" i="1"/>
  <c r="Y793" i="1" s="1"/>
  <c r="AD792" i="1"/>
  <c r="AE792" i="1" s="1"/>
  <c r="AA792" i="1"/>
  <c r="AB792" i="1" s="1"/>
  <c r="X792" i="1"/>
  <c r="Y792" i="1" s="1"/>
  <c r="AL795" i="1" l="1"/>
  <c r="AL1110" i="1"/>
  <c r="AM1110" i="1" s="1"/>
  <c r="AL793" i="1"/>
  <c r="AL794" i="1"/>
  <c r="AL792" i="1"/>
  <c r="BG792" i="1" s="1"/>
  <c r="AC792" i="1"/>
  <c r="AF792" i="1" s="1"/>
  <c r="AS792" i="1" s="1"/>
  <c r="AT792" i="1" s="1"/>
  <c r="AU792" i="1" s="1"/>
  <c r="AC793" i="1"/>
  <c r="AF793" i="1" s="1"/>
  <c r="AM793" i="1" l="1"/>
  <c r="AM794" i="1"/>
  <c r="BG1110" i="1"/>
  <c r="AM792" i="1"/>
  <c r="AM795" i="1"/>
  <c r="V1472" i="1"/>
  <c r="AJ1041" i="1" l="1"/>
  <c r="AI1038" i="1"/>
  <c r="AN1451" i="1" l="1"/>
  <c r="AH1170" i="1"/>
  <c r="BF1260" i="1" l="1"/>
  <c r="BE1260" i="1"/>
  <c r="BD1260" i="1"/>
  <c r="BC1260" i="1"/>
  <c r="BB1260" i="1"/>
  <c r="BA1260" i="1"/>
  <c r="AP1260" i="1"/>
  <c r="AN1260" i="1"/>
  <c r="BF1154" i="1" l="1"/>
  <c r="BE1154" i="1"/>
  <c r="BD1154" i="1"/>
  <c r="BC1154" i="1"/>
  <c r="BB1154" i="1"/>
  <c r="BA1154" i="1"/>
  <c r="AH534" i="1" l="1"/>
  <c r="AI534" i="1"/>
  <c r="AJ534" i="1"/>
  <c r="AH535" i="1"/>
  <c r="AI535" i="1"/>
  <c r="AJ535" i="1"/>
  <c r="BF270" i="1"/>
  <c r="BE270" i="1"/>
  <c r="BD270" i="1"/>
  <c r="BC270" i="1"/>
  <c r="BB270" i="1"/>
  <c r="BA270" i="1"/>
  <c r="BA189" i="1"/>
  <c r="BB189" i="1"/>
  <c r="BC189" i="1"/>
  <c r="BD189" i="1"/>
  <c r="BE189" i="1"/>
  <c r="BF189" i="1"/>
  <c r="AN191" i="1"/>
  <c r="AP191" i="1"/>
  <c r="AC1221" i="1"/>
  <c r="AF1221" i="1" s="1"/>
  <c r="Y84" i="1"/>
  <c r="BF1421" i="1"/>
  <c r="BE1421" i="1"/>
  <c r="BD1421" i="1"/>
  <c r="BC1421" i="1"/>
  <c r="BB1421" i="1"/>
  <c r="BA1421" i="1"/>
  <c r="BA1281" i="1"/>
  <c r="BB1281" i="1"/>
  <c r="BC1281" i="1"/>
  <c r="BD1281" i="1"/>
  <c r="BE1281" i="1"/>
  <c r="BF1281" i="1"/>
  <c r="AP15" i="1"/>
  <c r="X515" i="1" l="1"/>
  <c r="Y515" i="1" s="1"/>
  <c r="AA515" i="1"/>
  <c r="AB515" i="1" s="1"/>
  <c r="AD515" i="1"/>
  <c r="AE515" i="1" s="1"/>
  <c r="AH515" i="1"/>
  <c r="AI515" i="1"/>
  <c r="AJ515" i="1"/>
  <c r="AL515" i="1" l="1"/>
  <c r="Y750" i="1" l="1"/>
  <c r="AA775" i="1" l="1"/>
  <c r="BF1512" i="1" l="1"/>
  <c r="BE1512" i="1"/>
  <c r="BD1512" i="1"/>
  <c r="BC1512" i="1"/>
  <c r="BB1512" i="1"/>
  <c r="BA1512" i="1"/>
  <c r="BF1479" i="1"/>
  <c r="BE1479" i="1"/>
  <c r="BD1479" i="1"/>
  <c r="BC1479" i="1"/>
  <c r="BB1479" i="1"/>
  <c r="BA1479" i="1"/>
  <c r="BF1477" i="1"/>
  <c r="BE1477" i="1"/>
  <c r="BD1477" i="1"/>
  <c r="BC1477" i="1"/>
  <c r="BB1477" i="1"/>
  <c r="BA1477" i="1"/>
  <c r="BF1473" i="1"/>
  <c r="BE1473" i="1"/>
  <c r="BD1473" i="1"/>
  <c r="BC1473" i="1"/>
  <c r="BB1473" i="1"/>
  <c r="BA1473" i="1"/>
  <c r="BF1470" i="1"/>
  <c r="BE1470" i="1"/>
  <c r="BD1470" i="1"/>
  <c r="BC1470" i="1"/>
  <c r="BB1470" i="1"/>
  <c r="BA1470" i="1"/>
  <c r="BF1468" i="1"/>
  <c r="BE1468" i="1"/>
  <c r="BD1468" i="1"/>
  <c r="BC1468" i="1"/>
  <c r="BB1468" i="1"/>
  <c r="BA1468" i="1"/>
  <c r="BF1459" i="1"/>
  <c r="BE1459" i="1"/>
  <c r="BD1459" i="1"/>
  <c r="BC1459" i="1"/>
  <c r="BB1459" i="1"/>
  <c r="BA1459" i="1"/>
  <c r="BF1450" i="1"/>
  <c r="BE1450" i="1"/>
  <c r="BD1450" i="1"/>
  <c r="BC1450" i="1"/>
  <c r="BB1450" i="1"/>
  <c r="BA1450" i="1"/>
  <c r="BF1429" i="1"/>
  <c r="BE1429" i="1"/>
  <c r="BD1429" i="1"/>
  <c r="BC1429" i="1"/>
  <c r="BB1429" i="1"/>
  <c r="BA1429" i="1"/>
  <c r="BF1426" i="1"/>
  <c r="BE1426" i="1"/>
  <c r="BD1426" i="1"/>
  <c r="BC1426" i="1"/>
  <c r="BB1426" i="1"/>
  <c r="BA1426" i="1"/>
  <c r="BF1418" i="1"/>
  <c r="BE1418" i="1"/>
  <c r="BD1418" i="1"/>
  <c r="BC1418" i="1"/>
  <c r="BB1418" i="1"/>
  <c r="BA1418" i="1"/>
  <c r="BF1414" i="1"/>
  <c r="BE1414" i="1"/>
  <c r="BD1414" i="1"/>
  <c r="BC1414" i="1"/>
  <c r="BB1414" i="1"/>
  <c r="BA1414" i="1"/>
  <c r="BF1410" i="1"/>
  <c r="BE1410" i="1"/>
  <c r="BD1410" i="1"/>
  <c r="BC1410" i="1"/>
  <c r="BB1410" i="1"/>
  <c r="BA1410" i="1"/>
  <c r="BF1384" i="1"/>
  <c r="BE1384" i="1"/>
  <c r="BD1384" i="1"/>
  <c r="BC1384" i="1"/>
  <c r="BB1384" i="1"/>
  <c r="BA1384" i="1"/>
  <c r="BF1362" i="1"/>
  <c r="BE1362" i="1"/>
  <c r="BD1362" i="1"/>
  <c r="BC1362" i="1"/>
  <c r="BB1362" i="1"/>
  <c r="BA1362" i="1"/>
  <c r="BF1354" i="1"/>
  <c r="BE1354" i="1"/>
  <c r="BD1354" i="1"/>
  <c r="BC1354" i="1"/>
  <c r="BB1354" i="1"/>
  <c r="BA1354" i="1"/>
  <c r="BF1347" i="1"/>
  <c r="BE1347" i="1"/>
  <c r="BD1347" i="1"/>
  <c r="BC1347" i="1"/>
  <c r="BB1347" i="1"/>
  <c r="BA1347" i="1"/>
  <c r="BF1343" i="1"/>
  <c r="BE1343" i="1"/>
  <c r="BD1343" i="1"/>
  <c r="BC1343" i="1"/>
  <c r="BB1343" i="1"/>
  <c r="BA1343" i="1"/>
  <c r="BF1292" i="1"/>
  <c r="BE1292" i="1"/>
  <c r="BD1292" i="1"/>
  <c r="BC1292" i="1"/>
  <c r="BB1292" i="1"/>
  <c r="BA1292" i="1"/>
  <c r="BF1262" i="1"/>
  <c r="BE1262" i="1"/>
  <c r="BD1262" i="1"/>
  <c r="BC1262" i="1"/>
  <c r="BB1262" i="1"/>
  <c r="BA1262" i="1"/>
  <c r="BF1256" i="1"/>
  <c r="BE1256" i="1"/>
  <c r="BD1256" i="1"/>
  <c r="BC1256" i="1"/>
  <c r="BB1256" i="1"/>
  <c r="BA1256" i="1"/>
  <c r="BF1242" i="1"/>
  <c r="BE1242" i="1"/>
  <c r="BD1242" i="1"/>
  <c r="BC1242" i="1"/>
  <c r="BB1242" i="1"/>
  <c r="BA1242" i="1"/>
  <c r="BF1195" i="1"/>
  <c r="BE1195" i="1"/>
  <c r="BD1195" i="1"/>
  <c r="BC1195" i="1"/>
  <c r="BB1195" i="1"/>
  <c r="BA1195" i="1"/>
  <c r="BF1189" i="1"/>
  <c r="BE1189" i="1"/>
  <c r="BD1189" i="1"/>
  <c r="BC1189" i="1"/>
  <c r="BB1189" i="1"/>
  <c r="BA1189" i="1"/>
  <c r="BF1179" i="1"/>
  <c r="BE1179" i="1"/>
  <c r="BD1179" i="1"/>
  <c r="BC1179" i="1"/>
  <c r="BB1179" i="1"/>
  <c r="BA1179" i="1"/>
  <c r="BF1174" i="1"/>
  <c r="BE1174" i="1"/>
  <c r="BD1174" i="1"/>
  <c r="BC1174" i="1"/>
  <c r="BB1174" i="1"/>
  <c r="BA1174" i="1"/>
  <c r="BF1169" i="1"/>
  <c r="BE1169" i="1"/>
  <c r="BD1169" i="1"/>
  <c r="BC1169" i="1"/>
  <c r="BB1169" i="1"/>
  <c r="BA1169" i="1"/>
  <c r="BF1165" i="1"/>
  <c r="BE1165" i="1"/>
  <c r="BD1165" i="1"/>
  <c r="BC1165" i="1"/>
  <c r="BB1165" i="1"/>
  <c r="BA1165" i="1"/>
  <c r="BF1158" i="1"/>
  <c r="BE1158" i="1"/>
  <c r="BD1158" i="1"/>
  <c r="BC1158" i="1"/>
  <c r="BB1158" i="1"/>
  <c r="BA1158" i="1"/>
  <c r="BF1156" i="1"/>
  <c r="BE1156" i="1"/>
  <c r="BD1156" i="1"/>
  <c r="BC1156" i="1"/>
  <c r="BB1156" i="1"/>
  <c r="BA1156" i="1"/>
  <c r="BF1131" i="1"/>
  <c r="BE1131" i="1"/>
  <c r="BD1131" i="1"/>
  <c r="BC1131" i="1"/>
  <c r="BB1131" i="1"/>
  <c r="BA1131" i="1"/>
  <c r="BF1128" i="1"/>
  <c r="BE1128" i="1"/>
  <c r="BD1128" i="1"/>
  <c r="BC1128" i="1"/>
  <c r="BB1128" i="1"/>
  <c r="BA1128" i="1"/>
  <c r="BF1125" i="1"/>
  <c r="BE1125" i="1"/>
  <c r="BD1125" i="1"/>
  <c r="BC1125" i="1"/>
  <c r="BB1125" i="1"/>
  <c r="BA1125" i="1"/>
  <c r="BF1123" i="1"/>
  <c r="BE1123" i="1"/>
  <c r="BD1123" i="1"/>
  <c r="BC1123" i="1"/>
  <c r="BB1123" i="1"/>
  <c r="BA1123" i="1"/>
  <c r="BF1121" i="1"/>
  <c r="BE1121" i="1"/>
  <c r="BD1121" i="1"/>
  <c r="BC1121" i="1"/>
  <c r="BB1121" i="1"/>
  <c r="BA1121" i="1"/>
  <c r="BF1112" i="1"/>
  <c r="BE1112" i="1"/>
  <c r="BD1112" i="1"/>
  <c r="BC1112" i="1"/>
  <c r="BB1112" i="1"/>
  <c r="BA1112" i="1"/>
  <c r="BF1106" i="1"/>
  <c r="BE1106" i="1"/>
  <c r="BD1106" i="1"/>
  <c r="BC1106" i="1"/>
  <c r="BB1106" i="1"/>
  <c r="BA1106" i="1"/>
  <c r="BF1103" i="1"/>
  <c r="BE1103" i="1"/>
  <c r="BD1103" i="1"/>
  <c r="BC1103" i="1"/>
  <c r="BB1103" i="1"/>
  <c r="BA1103" i="1"/>
  <c r="BF1077" i="1"/>
  <c r="BE1077" i="1"/>
  <c r="BD1077" i="1"/>
  <c r="BC1077" i="1"/>
  <c r="BB1077" i="1"/>
  <c r="BA1077" i="1"/>
  <c r="BF1055" i="1"/>
  <c r="BE1055" i="1"/>
  <c r="BD1055" i="1"/>
  <c r="BC1055" i="1"/>
  <c r="BB1055" i="1"/>
  <c r="BA1055" i="1"/>
  <c r="BF1053" i="1"/>
  <c r="BE1053" i="1"/>
  <c r="BD1053" i="1"/>
  <c r="BC1053" i="1"/>
  <c r="BB1053" i="1"/>
  <c r="BA1053" i="1"/>
  <c r="BF1046" i="1"/>
  <c r="BE1046" i="1"/>
  <c r="BD1046" i="1"/>
  <c r="BC1046" i="1"/>
  <c r="BB1046" i="1"/>
  <c r="BA1046" i="1"/>
  <c r="BF1042" i="1"/>
  <c r="BE1042" i="1"/>
  <c r="BD1042" i="1"/>
  <c r="BC1042" i="1"/>
  <c r="BB1042" i="1"/>
  <c r="BA1042" i="1"/>
  <c r="BF1038" i="1"/>
  <c r="BE1038" i="1"/>
  <c r="BD1038" i="1"/>
  <c r="BC1038" i="1"/>
  <c r="BB1038" i="1"/>
  <c r="BA1038" i="1"/>
  <c r="BF1033" i="1"/>
  <c r="BE1033" i="1"/>
  <c r="BD1033" i="1"/>
  <c r="BC1033" i="1"/>
  <c r="BB1033" i="1"/>
  <c r="BA1033" i="1"/>
  <c r="BF1030" i="1"/>
  <c r="BE1030" i="1"/>
  <c r="BD1030" i="1"/>
  <c r="BC1030" i="1"/>
  <c r="BB1030" i="1"/>
  <c r="BA1030" i="1"/>
  <c r="BF853" i="1"/>
  <c r="BE853" i="1"/>
  <c r="BD853" i="1"/>
  <c r="BC853" i="1"/>
  <c r="BB853" i="1"/>
  <c r="BA853" i="1"/>
  <c r="BF827" i="1"/>
  <c r="BE827" i="1"/>
  <c r="BD827" i="1"/>
  <c r="BC827" i="1"/>
  <c r="BB827" i="1"/>
  <c r="BA827" i="1"/>
  <c r="BF825" i="1"/>
  <c r="BE825" i="1"/>
  <c r="BD825" i="1"/>
  <c r="BC825" i="1"/>
  <c r="BB825" i="1"/>
  <c r="BA825" i="1"/>
  <c r="BF807" i="1"/>
  <c r="BE807" i="1"/>
  <c r="BD807" i="1"/>
  <c r="BC807" i="1"/>
  <c r="BB807" i="1"/>
  <c r="BA807" i="1"/>
  <c r="BF805" i="1"/>
  <c r="BE805" i="1"/>
  <c r="BD805" i="1"/>
  <c r="BC805" i="1"/>
  <c r="BB805" i="1"/>
  <c r="BA805" i="1"/>
  <c r="BF803" i="1"/>
  <c r="BE803" i="1"/>
  <c r="BD803" i="1"/>
  <c r="BC803" i="1"/>
  <c r="BB803" i="1"/>
  <c r="BA803" i="1"/>
  <c r="BF797" i="1"/>
  <c r="BE797" i="1"/>
  <c r="BD797" i="1"/>
  <c r="BC797" i="1"/>
  <c r="BB797" i="1"/>
  <c r="BA797" i="1"/>
  <c r="BF789" i="1"/>
  <c r="BE789" i="1"/>
  <c r="BD789" i="1"/>
  <c r="BC789" i="1"/>
  <c r="BB789" i="1"/>
  <c r="BA789" i="1"/>
  <c r="BF779" i="1"/>
  <c r="BE779" i="1"/>
  <c r="BD779" i="1"/>
  <c r="BC779" i="1"/>
  <c r="BB779" i="1"/>
  <c r="BA779" i="1"/>
  <c r="BF707" i="1"/>
  <c r="BE707" i="1"/>
  <c r="BD707" i="1"/>
  <c r="BC707" i="1"/>
  <c r="BB707" i="1"/>
  <c r="BA707" i="1"/>
  <c r="BF617" i="1"/>
  <c r="BE617" i="1"/>
  <c r="BD617" i="1"/>
  <c r="BC617" i="1"/>
  <c r="BB617" i="1"/>
  <c r="BA617" i="1"/>
  <c r="BF607" i="1"/>
  <c r="BE607" i="1"/>
  <c r="BD607" i="1"/>
  <c r="BC607" i="1"/>
  <c r="BB607" i="1"/>
  <c r="BA607" i="1"/>
  <c r="BF583" i="1"/>
  <c r="BE583" i="1"/>
  <c r="BD583" i="1"/>
  <c r="BC583" i="1"/>
  <c r="BB583" i="1"/>
  <c r="BA583" i="1"/>
  <c r="BF573" i="1"/>
  <c r="BE573" i="1"/>
  <c r="BD573" i="1"/>
  <c r="BC573" i="1"/>
  <c r="BB573" i="1"/>
  <c r="BA573" i="1"/>
  <c r="BF564" i="1"/>
  <c r="BE564" i="1"/>
  <c r="BD564" i="1"/>
  <c r="BC564" i="1"/>
  <c r="BB564" i="1"/>
  <c r="BA564" i="1"/>
  <c r="BF561" i="1"/>
  <c r="BE561" i="1"/>
  <c r="BD561" i="1"/>
  <c r="BC561" i="1"/>
  <c r="BB561" i="1"/>
  <c r="BA561" i="1"/>
  <c r="BF555" i="1"/>
  <c r="BE555" i="1"/>
  <c r="BD555" i="1"/>
  <c r="BC555" i="1"/>
  <c r="BB555" i="1"/>
  <c r="BA555" i="1"/>
  <c r="BF552" i="1"/>
  <c r="BE552" i="1"/>
  <c r="BD552" i="1"/>
  <c r="BC552" i="1"/>
  <c r="BB552" i="1"/>
  <c r="BA552" i="1"/>
  <c r="BF549" i="1"/>
  <c r="BE549" i="1"/>
  <c r="BD549" i="1"/>
  <c r="BC549" i="1"/>
  <c r="BB549" i="1"/>
  <c r="BA549" i="1"/>
  <c r="BF547" i="1"/>
  <c r="BE547" i="1"/>
  <c r="BD547" i="1"/>
  <c r="BC547" i="1"/>
  <c r="BB547" i="1"/>
  <c r="BA547" i="1"/>
  <c r="BF540" i="1"/>
  <c r="BE540" i="1"/>
  <c r="BD540" i="1"/>
  <c r="BC540" i="1"/>
  <c r="BB540" i="1"/>
  <c r="BA540" i="1"/>
  <c r="BF538" i="1"/>
  <c r="BE538" i="1"/>
  <c r="BD538" i="1"/>
  <c r="BC538" i="1"/>
  <c r="BB538" i="1"/>
  <c r="BA538" i="1"/>
  <c r="BF533" i="1"/>
  <c r="BE533" i="1"/>
  <c r="BD533" i="1"/>
  <c r="BC533" i="1"/>
  <c r="BB533" i="1"/>
  <c r="BA533" i="1"/>
  <c r="BF531" i="1"/>
  <c r="BE531" i="1"/>
  <c r="BD531" i="1"/>
  <c r="BC531" i="1"/>
  <c r="BB531" i="1"/>
  <c r="BA531" i="1"/>
  <c r="BF512" i="1"/>
  <c r="BE512" i="1"/>
  <c r="BD512" i="1"/>
  <c r="BC512" i="1"/>
  <c r="BB512" i="1"/>
  <c r="BA512" i="1"/>
  <c r="BF510" i="1"/>
  <c r="BE510" i="1"/>
  <c r="BD510" i="1"/>
  <c r="BC510" i="1"/>
  <c r="BB510" i="1"/>
  <c r="BA510" i="1"/>
  <c r="BF503" i="1"/>
  <c r="BE503" i="1"/>
  <c r="BD503" i="1"/>
  <c r="BC503" i="1"/>
  <c r="BB503" i="1"/>
  <c r="BA503" i="1"/>
  <c r="BF500" i="1"/>
  <c r="BE500" i="1"/>
  <c r="BD500" i="1"/>
  <c r="BC500" i="1"/>
  <c r="BB500" i="1"/>
  <c r="BA500" i="1"/>
  <c r="BF482" i="1"/>
  <c r="BE482" i="1"/>
  <c r="BD482" i="1"/>
  <c r="BC482" i="1"/>
  <c r="BB482" i="1"/>
  <c r="BA482" i="1"/>
  <c r="BF480" i="1"/>
  <c r="BE480" i="1"/>
  <c r="BD480" i="1"/>
  <c r="BC480" i="1"/>
  <c r="BB480" i="1"/>
  <c r="BA480" i="1"/>
  <c r="BF477" i="1"/>
  <c r="BE477" i="1"/>
  <c r="BD477" i="1"/>
  <c r="BC477" i="1"/>
  <c r="BB477" i="1"/>
  <c r="BA477" i="1"/>
  <c r="BF308" i="1"/>
  <c r="BE308" i="1"/>
  <c r="BD308" i="1"/>
  <c r="BC308" i="1"/>
  <c r="BB308" i="1"/>
  <c r="BA308" i="1"/>
  <c r="BF306" i="1"/>
  <c r="BE306" i="1"/>
  <c r="BD306" i="1"/>
  <c r="BC306" i="1"/>
  <c r="BB306" i="1"/>
  <c r="BA306" i="1"/>
  <c r="BF293" i="1"/>
  <c r="BE293" i="1"/>
  <c r="BD293" i="1"/>
  <c r="BC293" i="1"/>
  <c r="BB293" i="1"/>
  <c r="BA293" i="1"/>
  <c r="BF286" i="1"/>
  <c r="BE286" i="1"/>
  <c r="BD286" i="1"/>
  <c r="BC286" i="1"/>
  <c r="BB286" i="1"/>
  <c r="BA286" i="1"/>
  <c r="BF283" i="1"/>
  <c r="BE283" i="1"/>
  <c r="BD283" i="1"/>
  <c r="BC283" i="1"/>
  <c r="BB283" i="1"/>
  <c r="BA283" i="1"/>
  <c r="BF252" i="1"/>
  <c r="BE252" i="1"/>
  <c r="BD252" i="1"/>
  <c r="BC252" i="1"/>
  <c r="BB252" i="1"/>
  <c r="BA252" i="1"/>
  <c r="BF243" i="1"/>
  <c r="BE243" i="1"/>
  <c r="BD243" i="1"/>
  <c r="BC243" i="1"/>
  <c r="BB243" i="1"/>
  <c r="BA243" i="1"/>
  <c r="BF226" i="1"/>
  <c r="BE226" i="1"/>
  <c r="BD226" i="1"/>
  <c r="BC226" i="1"/>
  <c r="BB226" i="1"/>
  <c r="BA226" i="1"/>
  <c r="BF217" i="1"/>
  <c r="BE217" i="1"/>
  <c r="BD217" i="1"/>
  <c r="BC217" i="1"/>
  <c r="BB217" i="1"/>
  <c r="BA217" i="1"/>
  <c r="BF215" i="1"/>
  <c r="BE215" i="1"/>
  <c r="BD215" i="1"/>
  <c r="BC215" i="1"/>
  <c r="BB215" i="1"/>
  <c r="BA215" i="1"/>
  <c r="BF213" i="1"/>
  <c r="BE213" i="1"/>
  <c r="BD213" i="1"/>
  <c r="BC213" i="1"/>
  <c r="BB213" i="1"/>
  <c r="BA213" i="1"/>
  <c r="BF207" i="1"/>
  <c r="BE207" i="1"/>
  <c r="BD207" i="1"/>
  <c r="BC207" i="1"/>
  <c r="BB207" i="1"/>
  <c r="BA207" i="1"/>
  <c r="BF201" i="1"/>
  <c r="BE201" i="1"/>
  <c r="BD201" i="1"/>
  <c r="BC201" i="1"/>
  <c r="BB201" i="1"/>
  <c r="BA201" i="1"/>
  <c r="BF198" i="1"/>
  <c r="BE198" i="1"/>
  <c r="BD198" i="1"/>
  <c r="BC198" i="1"/>
  <c r="BB198" i="1"/>
  <c r="BA198" i="1"/>
  <c r="BF195" i="1"/>
  <c r="BE195" i="1"/>
  <c r="BD195" i="1"/>
  <c r="BC195" i="1"/>
  <c r="BB195" i="1"/>
  <c r="BA195" i="1"/>
  <c r="BF185" i="1"/>
  <c r="BE185" i="1"/>
  <c r="BD185" i="1"/>
  <c r="BC185" i="1"/>
  <c r="BB185" i="1"/>
  <c r="BA185" i="1"/>
  <c r="BF171" i="1"/>
  <c r="BE171" i="1"/>
  <c r="BD171" i="1"/>
  <c r="BC171" i="1"/>
  <c r="BB171" i="1"/>
  <c r="BA171" i="1"/>
  <c r="BF160" i="1"/>
  <c r="BE160" i="1"/>
  <c r="BD160" i="1"/>
  <c r="BC160" i="1"/>
  <c r="BB160" i="1"/>
  <c r="BA160" i="1"/>
  <c r="BF157" i="1"/>
  <c r="BE157" i="1"/>
  <c r="BD157" i="1"/>
  <c r="BC157" i="1"/>
  <c r="BB157" i="1"/>
  <c r="BA157" i="1"/>
  <c r="BF142" i="1"/>
  <c r="BE142" i="1"/>
  <c r="BD142" i="1"/>
  <c r="BC142" i="1"/>
  <c r="BB142" i="1"/>
  <c r="BA142" i="1"/>
  <c r="BF134" i="1"/>
  <c r="BE134" i="1"/>
  <c r="BD134" i="1"/>
  <c r="BC134" i="1"/>
  <c r="BB134" i="1"/>
  <c r="BA134" i="1"/>
  <c r="BF132" i="1"/>
  <c r="BE132" i="1"/>
  <c r="BD132" i="1"/>
  <c r="BC132" i="1"/>
  <c r="BB132" i="1"/>
  <c r="BA132" i="1"/>
  <c r="BF127" i="1"/>
  <c r="BE127" i="1"/>
  <c r="BD127" i="1"/>
  <c r="BC127" i="1"/>
  <c r="BB127" i="1"/>
  <c r="BA127" i="1"/>
  <c r="BF119" i="1"/>
  <c r="BE119" i="1"/>
  <c r="BD119" i="1"/>
  <c r="BC119" i="1"/>
  <c r="BB119" i="1"/>
  <c r="BA119" i="1"/>
  <c r="BF117" i="1"/>
  <c r="BE117" i="1"/>
  <c r="BD117" i="1"/>
  <c r="BC117" i="1"/>
  <c r="BB117" i="1"/>
  <c r="BA117" i="1"/>
  <c r="BF99" i="1"/>
  <c r="BE99" i="1"/>
  <c r="BD99" i="1"/>
  <c r="BC99" i="1"/>
  <c r="BB99" i="1"/>
  <c r="BA99" i="1"/>
  <c r="BF93" i="1"/>
  <c r="BE93" i="1"/>
  <c r="BD93" i="1"/>
  <c r="BC93" i="1"/>
  <c r="BB93" i="1"/>
  <c r="BA93" i="1"/>
  <c r="BF91" i="1"/>
  <c r="BE91" i="1"/>
  <c r="BD91" i="1"/>
  <c r="BC91" i="1"/>
  <c r="BB91" i="1"/>
  <c r="BA91" i="1"/>
  <c r="BF87" i="1"/>
  <c r="BE87" i="1"/>
  <c r="BD87" i="1"/>
  <c r="BC87" i="1"/>
  <c r="BB87" i="1"/>
  <c r="BA87" i="1"/>
  <c r="BF84" i="1"/>
  <c r="BE84" i="1"/>
  <c r="BD84" i="1"/>
  <c r="BC84" i="1"/>
  <c r="BB84" i="1"/>
  <c r="BA84" i="1"/>
  <c r="BF82" i="1"/>
  <c r="BE82" i="1"/>
  <c r="BD82" i="1"/>
  <c r="BC82" i="1"/>
  <c r="BB82" i="1"/>
  <c r="BA82" i="1"/>
  <c r="BF79" i="1"/>
  <c r="BE79" i="1"/>
  <c r="BD79" i="1"/>
  <c r="BC79" i="1"/>
  <c r="BB79" i="1"/>
  <c r="BA79" i="1"/>
  <c r="BF77" i="1"/>
  <c r="BE77" i="1"/>
  <c r="BD77" i="1"/>
  <c r="BC77" i="1"/>
  <c r="BB77" i="1"/>
  <c r="BA77" i="1"/>
  <c r="BF72" i="1"/>
  <c r="BE72" i="1"/>
  <c r="BD72" i="1"/>
  <c r="BC72" i="1"/>
  <c r="BB72" i="1"/>
  <c r="BA72" i="1"/>
  <c r="BF69" i="1"/>
  <c r="BE69" i="1"/>
  <c r="BD69" i="1"/>
  <c r="BC69" i="1"/>
  <c r="BB69" i="1"/>
  <c r="BA69" i="1"/>
  <c r="BE61" i="1"/>
  <c r="BD61" i="1"/>
  <c r="BC61" i="1"/>
  <c r="BB61" i="1"/>
  <c r="BA61" i="1"/>
  <c r="BF56" i="1"/>
  <c r="BE56" i="1"/>
  <c r="BD56" i="1"/>
  <c r="BC56" i="1"/>
  <c r="BB56" i="1"/>
  <c r="BA56" i="1"/>
  <c r="BF38" i="1"/>
  <c r="BE38" i="1"/>
  <c r="BD38" i="1"/>
  <c r="BC38" i="1"/>
  <c r="BB38" i="1"/>
  <c r="BA38" i="1"/>
  <c r="BF34" i="1"/>
  <c r="BE34" i="1"/>
  <c r="BD34" i="1"/>
  <c r="BC34" i="1"/>
  <c r="BB34" i="1"/>
  <c r="BA34" i="1"/>
  <c r="BF30" i="1"/>
  <c r="BE30" i="1"/>
  <c r="BD30" i="1"/>
  <c r="BC30" i="1"/>
  <c r="BB30" i="1"/>
  <c r="BA30" i="1"/>
  <c r="BF15" i="1"/>
  <c r="BE15" i="1"/>
  <c r="BD15" i="1"/>
  <c r="BC15" i="1"/>
  <c r="BB15" i="1"/>
  <c r="BA15" i="1"/>
  <c r="BF7" i="1"/>
  <c r="BE7" i="1"/>
  <c r="BD7" i="1"/>
  <c r="BC7" i="1"/>
  <c r="BB7" i="1"/>
  <c r="BA7" i="1"/>
  <c r="AP514" i="1"/>
  <c r="AP512" i="1"/>
  <c r="AP105" i="1"/>
  <c r="AP103" i="1"/>
  <c r="AP99" i="1"/>
  <c r="AP70" i="1"/>
  <c r="AN70" i="1"/>
  <c r="AP69" i="1"/>
  <c r="AN69" i="1"/>
  <c r="AN66" i="1"/>
  <c r="X1409" i="1"/>
  <c r="Y1409" i="1" s="1"/>
  <c r="AA1409" i="1"/>
  <c r="AB1409" i="1" s="1"/>
  <c r="AD1409" i="1"/>
  <c r="AE1409" i="1" s="1"/>
  <c r="AH1409" i="1"/>
  <c r="AI1409" i="1"/>
  <c r="AJ1409" i="1"/>
  <c r="AL1409" i="1" l="1"/>
  <c r="AC1409" i="1"/>
  <c r="AF1409" i="1" s="1"/>
  <c r="AJ1518" i="1" l="1"/>
  <c r="AI1518" i="1"/>
  <c r="AH1518" i="1"/>
  <c r="AD1518" i="1"/>
  <c r="AE1518" i="1" s="1"/>
  <c r="AA1518" i="1"/>
  <c r="AB1518" i="1" s="1"/>
  <c r="X1518" i="1"/>
  <c r="Y1518" i="1" s="1"/>
  <c r="AJ1517" i="1"/>
  <c r="AI1517" i="1"/>
  <c r="AH1517" i="1"/>
  <c r="AD1517" i="1"/>
  <c r="AE1517" i="1" s="1"/>
  <c r="AA1517" i="1"/>
  <c r="AB1517" i="1" s="1"/>
  <c r="X1517" i="1"/>
  <c r="Y1517" i="1" s="1"/>
  <c r="AJ1516" i="1"/>
  <c r="AI1516" i="1"/>
  <c r="AH1516" i="1"/>
  <c r="AD1516" i="1"/>
  <c r="AE1516" i="1" s="1"/>
  <c r="AA1516" i="1"/>
  <c r="AB1516" i="1" s="1"/>
  <c r="X1516" i="1"/>
  <c r="Y1516" i="1" s="1"/>
  <c r="AC702" i="1" s="1"/>
  <c r="AF702" i="1" s="1"/>
  <c r="AJ1515" i="1"/>
  <c r="AI1515" i="1"/>
  <c r="AH1515" i="1"/>
  <c r="AD1515" i="1"/>
  <c r="AE1515" i="1" s="1"/>
  <c r="AA1515" i="1"/>
  <c r="AB1515" i="1" s="1"/>
  <c r="X1515" i="1"/>
  <c r="Y1515" i="1" s="1"/>
  <c r="AP1514" i="1"/>
  <c r="AN1514" i="1"/>
  <c r="AJ1514" i="1"/>
  <c r="AI1514" i="1"/>
  <c r="AH1514" i="1"/>
  <c r="AD1514" i="1"/>
  <c r="AE1514" i="1" s="1"/>
  <c r="AA1514" i="1"/>
  <c r="AB1514" i="1" s="1"/>
  <c r="X1514" i="1"/>
  <c r="Y1514" i="1" s="1"/>
  <c r="AJ1513" i="1"/>
  <c r="AI1513" i="1"/>
  <c r="AH1513" i="1"/>
  <c r="AD1513" i="1"/>
  <c r="AE1513" i="1" s="1"/>
  <c r="AA1513" i="1"/>
  <c r="AB1513" i="1" s="1"/>
  <c r="X1513" i="1"/>
  <c r="Y1513" i="1" s="1"/>
  <c r="AP1512" i="1"/>
  <c r="AN1512" i="1"/>
  <c r="AJ1512" i="1"/>
  <c r="AI1512" i="1"/>
  <c r="AH1512" i="1"/>
  <c r="AD1512" i="1"/>
  <c r="AE1512" i="1" s="1"/>
  <c r="AA1512" i="1"/>
  <c r="AB1512" i="1" s="1"/>
  <c r="X1512" i="1"/>
  <c r="Y1512" i="1" s="1"/>
  <c r="AJ1511" i="1"/>
  <c r="AI1511" i="1"/>
  <c r="AH1511" i="1"/>
  <c r="AD1511" i="1"/>
  <c r="AE1511" i="1" s="1"/>
  <c r="AA1511" i="1"/>
  <c r="AB1511" i="1" s="1"/>
  <c r="X1511" i="1"/>
  <c r="Y1511" i="1" s="1"/>
  <c r="AP1493" i="1"/>
  <c r="AN1493" i="1"/>
  <c r="AJ1493" i="1"/>
  <c r="AI1493" i="1"/>
  <c r="AH1493" i="1"/>
  <c r="AD1493" i="1"/>
  <c r="AE1493" i="1" s="1"/>
  <c r="AA1493" i="1"/>
  <c r="AB1493" i="1" s="1"/>
  <c r="X1493" i="1"/>
  <c r="Y1493" i="1" s="1"/>
  <c r="AC261" i="1" s="1"/>
  <c r="AF261" i="1" s="1"/>
  <c r="AP1492" i="1"/>
  <c r="AN1492" i="1"/>
  <c r="AJ1492" i="1"/>
  <c r="AI1492" i="1"/>
  <c r="AH1492" i="1"/>
  <c r="AD1492" i="1"/>
  <c r="AE1492" i="1" s="1"/>
  <c r="AA1492" i="1"/>
  <c r="AB1492" i="1" s="1"/>
  <c r="X1492" i="1"/>
  <c r="Y1492" i="1" s="1"/>
  <c r="AP1491" i="1"/>
  <c r="AN1491" i="1"/>
  <c r="AJ1491" i="1"/>
  <c r="AI1491" i="1"/>
  <c r="AH1491" i="1"/>
  <c r="AD1491" i="1"/>
  <c r="AE1491" i="1" s="1"/>
  <c r="AA1491" i="1"/>
  <c r="AB1491" i="1" s="1"/>
  <c r="X1491" i="1"/>
  <c r="Y1491" i="1" s="1"/>
  <c r="AJ1490" i="1"/>
  <c r="AI1490" i="1"/>
  <c r="AH1490" i="1"/>
  <c r="AD1490" i="1"/>
  <c r="AE1490" i="1" s="1"/>
  <c r="AA1490" i="1"/>
  <c r="AB1490" i="1" s="1"/>
  <c r="X1490" i="1"/>
  <c r="Y1490" i="1" s="1"/>
  <c r="AC48" i="1" s="1"/>
  <c r="AF48" i="1" s="1"/>
  <c r="AS48" i="1" s="1"/>
  <c r="AP1489" i="1"/>
  <c r="AN1489" i="1"/>
  <c r="AJ1489" i="1"/>
  <c r="AI1489" i="1"/>
  <c r="AH1489" i="1"/>
  <c r="AD1489" i="1"/>
  <c r="AE1489" i="1" s="1"/>
  <c r="AA1489" i="1"/>
  <c r="AB1489" i="1" s="1"/>
  <c r="X1489" i="1"/>
  <c r="Y1489" i="1" s="1"/>
  <c r="AP1488" i="1"/>
  <c r="AN1488" i="1"/>
  <c r="AJ1488" i="1"/>
  <c r="AI1488" i="1"/>
  <c r="AH1488" i="1"/>
  <c r="AD1488" i="1"/>
  <c r="AE1488" i="1" s="1"/>
  <c r="AA1488" i="1"/>
  <c r="AB1488" i="1" s="1"/>
  <c r="X1488" i="1"/>
  <c r="Y1488" i="1" s="1"/>
  <c r="AJ1487" i="1"/>
  <c r="AI1487" i="1"/>
  <c r="AH1487" i="1"/>
  <c r="AD1487" i="1"/>
  <c r="AE1487" i="1" s="1"/>
  <c r="AA1487" i="1"/>
  <c r="AB1487" i="1" s="1"/>
  <c r="X1487" i="1"/>
  <c r="Y1487" i="1" s="1"/>
  <c r="AP1486" i="1"/>
  <c r="AN1486" i="1"/>
  <c r="AJ1486" i="1"/>
  <c r="AI1486" i="1"/>
  <c r="AH1486" i="1"/>
  <c r="AD1486" i="1"/>
  <c r="AE1486" i="1" s="1"/>
  <c r="AA1486" i="1"/>
  <c r="AB1486" i="1" s="1"/>
  <c r="X1486" i="1"/>
  <c r="Y1486" i="1" s="1"/>
  <c r="AP1485" i="1"/>
  <c r="AN1485" i="1"/>
  <c r="AJ1485" i="1"/>
  <c r="AI1485" i="1"/>
  <c r="AH1485" i="1"/>
  <c r="AD1485" i="1"/>
  <c r="AE1485" i="1" s="1"/>
  <c r="AA1485" i="1"/>
  <c r="AB1485" i="1" s="1"/>
  <c r="X1485" i="1"/>
  <c r="Y1485" i="1" s="1"/>
  <c r="AC21" i="1" s="1"/>
  <c r="AF21" i="1" s="1"/>
  <c r="AS21" i="1" s="1"/>
  <c r="AP1484" i="1"/>
  <c r="AN1484" i="1"/>
  <c r="AJ1484" i="1"/>
  <c r="AI1484" i="1"/>
  <c r="AH1484" i="1"/>
  <c r="AD1484" i="1"/>
  <c r="AE1484" i="1" s="1"/>
  <c r="AA1484" i="1"/>
  <c r="AB1484" i="1" s="1"/>
  <c r="X1484" i="1"/>
  <c r="Y1484" i="1" s="1"/>
  <c r="AJ1483" i="1"/>
  <c r="AI1483" i="1"/>
  <c r="AH1483" i="1"/>
  <c r="AD1483" i="1"/>
  <c r="AE1483" i="1" s="1"/>
  <c r="AA1483" i="1"/>
  <c r="AB1483" i="1" s="1"/>
  <c r="X1483" i="1"/>
  <c r="Y1483" i="1" s="1"/>
  <c r="AJ1482" i="1"/>
  <c r="AI1482" i="1"/>
  <c r="AH1482" i="1"/>
  <c r="AD1482" i="1"/>
  <c r="AE1482" i="1" s="1"/>
  <c r="AA1482" i="1"/>
  <c r="AB1482" i="1" s="1"/>
  <c r="X1482" i="1"/>
  <c r="Y1482" i="1" s="1"/>
  <c r="AJ1481" i="1"/>
  <c r="AI1481" i="1"/>
  <c r="AH1481" i="1"/>
  <c r="AD1481" i="1"/>
  <c r="AE1481" i="1" s="1"/>
  <c r="AA1481" i="1"/>
  <c r="AB1481" i="1" s="1"/>
  <c r="X1481" i="1"/>
  <c r="Y1481" i="1" s="1"/>
  <c r="AP1479" i="1"/>
  <c r="AN1479" i="1"/>
  <c r="AJ1479" i="1"/>
  <c r="AI1479" i="1"/>
  <c r="AH1479" i="1"/>
  <c r="AD1479" i="1"/>
  <c r="AE1479" i="1" s="1"/>
  <c r="AA1479" i="1"/>
  <c r="AB1479" i="1" s="1"/>
  <c r="X1479" i="1"/>
  <c r="Y1479" i="1" s="1"/>
  <c r="AP1477" i="1"/>
  <c r="AN1477" i="1"/>
  <c r="AJ1477" i="1"/>
  <c r="AI1477" i="1"/>
  <c r="AH1477" i="1"/>
  <c r="AD1477" i="1"/>
  <c r="AE1477" i="1" s="1"/>
  <c r="AA1477" i="1"/>
  <c r="AB1477" i="1" s="1"/>
  <c r="X1477" i="1"/>
  <c r="Y1477" i="1" s="1"/>
  <c r="AP1475" i="1"/>
  <c r="AN1475" i="1"/>
  <c r="AJ1475" i="1"/>
  <c r="AI1475" i="1"/>
  <c r="AH1475" i="1"/>
  <c r="AD1475" i="1"/>
  <c r="AE1475" i="1" s="1"/>
  <c r="AA1475" i="1"/>
  <c r="AB1475" i="1" s="1"/>
  <c r="X1475" i="1"/>
  <c r="Y1475" i="1" s="1"/>
  <c r="AP1474" i="1"/>
  <c r="AN1474" i="1"/>
  <c r="AJ1474" i="1"/>
  <c r="AI1474" i="1"/>
  <c r="AH1474" i="1"/>
  <c r="AD1474" i="1"/>
  <c r="AE1474" i="1" s="1"/>
  <c r="AA1474" i="1"/>
  <c r="AB1474" i="1" s="1"/>
  <c r="X1474" i="1"/>
  <c r="Y1474" i="1" s="1"/>
  <c r="AP1473" i="1"/>
  <c r="AN1473" i="1"/>
  <c r="AJ1473" i="1"/>
  <c r="AI1473" i="1"/>
  <c r="AH1473" i="1"/>
  <c r="AD1473" i="1"/>
  <c r="AE1473" i="1" s="1"/>
  <c r="AA1473" i="1"/>
  <c r="AB1473" i="1" s="1"/>
  <c r="X1473" i="1"/>
  <c r="Y1473" i="1" s="1"/>
  <c r="AP1471" i="1"/>
  <c r="AN1471" i="1"/>
  <c r="AJ1471" i="1"/>
  <c r="AI1471" i="1"/>
  <c r="AH1471" i="1"/>
  <c r="AD1471" i="1"/>
  <c r="AE1471" i="1" s="1"/>
  <c r="AA1471" i="1"/>
  <c r="AB1471" i="1" s="1"/>
  <c r="X1471" i="1"/>
  <c r="Y1471" i="1" s="1"/>
  <c r="AP1470" i="1"/>
  <c r="AN1470" i="1"/>
  <c r="AJ1470" i="1"/>
  <c r="AI1470" i="1"/>
  <c r="AH1470" i="1"/>
  <c r="AD1470" i="1"/>
  <c r="AE1470" i="1" s="1"/>
  <c r="AA1470" i="1"/>
  <c r="AB1470" i="1" s="1"/>
  <c r="X1470" i="1"/>
  <c r="Y1470" i="1" s="1"/>
  <c r="AP1468" i="1"/>
  <c r="AN1468" i="1"/>
  <c r="AJ1468" i="1"/>
  <c r="AI1468" i="1"/>
  <c r="AH1468" i="1"/>
  <c r="AD1468" i="1"/>
  <c r="AE1468" i="1" s="1"/>
  <c r="AA1468" i="1"/>
  <c r="AB1468" i="1" s="1"/>
  <c r="X1468" i="1"/>
  <c r="Y1468" i="1" s="1"/>
  <c r="AP1466" i="1"/>
  <c r="AN1466" i="1"/>
  <c r="AJ1466" i="1"/>
  <c r="AI1466" i="1"/>
  <c r="AH1466" i="1"/>
  <c r="AD1466" i="1"/>
  <c r="AE1466" i="1" s="1"/>
  <c r="AA1466" i="1"/>
  <c r="AB1466" i="1" s="1"/>
  <c r="X1466" i="1"/>
  <c r="Y1466" i="1" s="1"/>
  <c r="AP1465" i="1"/>
  <c r="AN1465" i="1"/>
  <c r="AJ1465" i="1"/>
  <c r="AI1465" i="1"/>
  <c r="AH1465" i="1"/>
  <c r="AD1465" i="1"/>
  <c r="AE1465" i="1" s="1"/>
  <c r="AA1465" i="1"/>
  <c r="AB1465" i="1" s="1"/>
  <c r="X1465" i="1"/>
  <c r="Y1465" i="1" s="1"/>
  <c r="AC647" i="1" s="1"/>
  <c r="AF647" i="1" s="1"/>
  <c r="AP1464" i="1"/>
  <c r="AN1464" i="1"/>
  <c r="AJ1464" i="1"/>
  <c r="AI1464" i="1"/>
  <c r="AH1464" i="1"/>
  <c r="AD1464" i="1"/>
  <c r="AE1464" i="1" s="1"/>
  <c r="AA1464" i="1"/>
  <c r="AB1464" i="1" s="1"/>
  <c r="X1464" i="1"/>
  <c r="Y1464" i="1" s="1"/>
  <c r="AP1463" i="1"/>
  <c r="AN1463" i="1"/>
  <c r="AJ1463" i="1"/>
  <c r="AI1463" i="1"/>
  <c r="AH1463" i="1"/>
  <c r="AD1463" i="1"/>
  <c r="AE1463" i="1" s="1"/>
  <c r="AA1463" i="1"/>
  <c r="AB1463" i="1" s="1"/>
  <c r="X1463" i="1"/>
  <c r="Y1463" i="1" s="1"/>
  <c r="AP1462" i="1"/>
  <c r="AN1462" i="1"/>
  <c r="AJ1462" i="1"/>
  <c r="AI1462" i="1"/>
  <c r="AH1462" i="1"/>
  <c r="AD1462" i="1"/>
  <c r="AE1462" i="1" s="1"/>
  <c r="AA1462" i="1"/>
  <c r="AB1462" i="1" s="1"/>
  <c r="X1462" i="1"/>
  <c r="Y1462" i="1" s="1"/>
  <c r="AP1461" i="1"/>
  <c r="AN1461" i="1"/>
  <c r="AJ1461" i="1"/>
  <c r="AI1461" i="1"/>
  <c r="AH1461" i="1"/>
  <c r="AD1461" i="1"/>
  <c r="AE1461" i="1" s="1"/>
  <c r="AA1461" i="1"/>
  <c r="AB1461" i="1" s="1"/>
  <c r="X1461" i="1"/>
  <c r="Y1461" i="1" s="1"/>
  <c r="AP1460" i="1"/>
  <c r="AN1460" i="1"/>
  <c r="AJ1460" i="1"/>
  <c r="AI1460" i="1"/>
  <c r="AH1460" i="1"/>
  <c r="AD1460" i="1"/>
  <c r="AE1460" i="1" s="1"/>
  <c r="AA1460" i="1"/>
  <c r="AB1460" i="1" s="1"/>
  <c r="X1460" i="1"/>
  <c r="Y1460" i="1" s="1"/>
  <c r="AP1459" i="1"/>
  <c r="AN1459" i="1"/>
  <c r="AJ1459" i="1"/>
  <c r="AI1459" i="1"/>
  <c r="AH1459" i="1"/>
  <c r="AD1459" i="1"/>
  <c r="AE1459" i="1" s="1"/>
  <c r="AA1459" i="1"/>
  <c r="AB1459" i="1" s="1"/>
  <c r="X1459" i="1"/>
  <c r="Y1459" i="1" s="1"/>
  <c r="AP1457" i="1"/>
  <c r="AN1457" i="1"/>
  <c r="AJ1457" i="1"/>
  <c r="AI1457" i="1"/>
  <c r="AH1457" i="1"/>
  <c r="AD1457" i="1"/>
  <c r="AE1457" i="1" s="1"/>
  <c r="AA1457" i="1"/>
  <c r="AB1457" i="1" s="1"/>
  <c r="X1457" i="1"/>
  <c r="Y1457" i="1" s="1"/>
  <c r="AP1456" i="1"/>
  <c r="AN1456" i="1"/>
  <c r="AJ1456" i="1"/>
  <c r="AI1456" i="1"/>
  <c r="AH1456" i="1"/>
  <c r="AD1456" i="1"/>
  <c r="AE1456" i="1" s="1"/>
  <c r="AA1456" i="1"/>
  <c r="AB1456" i="1" s="1"/>
  <c r="X1456" i="1"/>
  <c r="Y1456" i="1" s="1"/>
  <c r="AP1455" i="1"/>
  <c r="AN1455" i="1"/>
  <c r="AJ1455" i="1"/>
  <c r="AI1455" i="1"/>
  <c r="AH1455" i="1"/>
  <c r="AD1455" i="1"/>
  <c r="AE1455" i="1" s="1"/>
  <c r="AA1455" i="1"/>
  <c r="AB1455" i="1" s="1"/>
  <c r="X1455" i="1"/>
  <c r="Y1455" i="1" s="1"/>
  <c r="AP1454" i="1"/>
  <c r="AN1454" i="1"/>
  <c r="AJ1454" i="1"/>
  <c r="AI1454" i="1"/>
  <c r="AH1454" i="1"/>
  <c r="AD1454" i="1"/>
  <c r="AE1454" i="1" s="1"/>
  <c r="AA1454" i="1"/>
  <c r="AB1454" i="1" s="1"/>
  <c r="X1454" i="1"/>
  <c r="Y1454" i="1" s="1"/>
  <c r="AP1453" i="1"/>
  <c r="AN1453" i="1"/>
  <c r="AJ1453" i="1"/>
  <c r="AI1453" i="1"/>
  <c r="AH1453" i="1"/>
  <c r="AD1453" i="1"/>
  <c r="AE1453" i="1" s="1"/>
  <c r="AA1453" i="1"/>
  <c r="AB1453" i="1" s="1"/>
  <c r="X1453" i="1"/>
  <c r="Y1453" i="1" s="1"/>
  <c r="AP1452" i="1"/>
  <c r="AN1452" i="1"/>
  <c r="AJ1452" i="1"/>
  <c r="AI1452" i="1"/>
  <c r="AH1452" i="1"/>
  <c r="AD1452" i="1"/>
  <c r="AE1452" i="1" s="1"/>
  <c r="AA1452" i="1"/>
  <c r="AB1452" i="1" s="1"/>
  <c r="X1452" i="1"/>
  <c r="Y1452" i="1" s="1"/>
  <c r="AP1451" i="1"/>
  <c r="AJ1451" i="1"/>
  <c r="AI1451" i="1"/>
  <c r="AH1451" i="1"/>
  <c r="AD1451" i="1"/>
  <c r="AE1451" i="1" s="1"/>
  <c r="AA1451" i="1"/>
  <c r="AB1451" i="1" s="1"/>
  <c r="X1451" i="1"/>
  <c r="Y1451" i="1" s="1"/>
  <c r="AP1450" i="1"/>
  <c r="AN1450" i="1"/>
  <c r="AJ1450" i="1"/>
  <c r="AI1450" i="1"/>
  <c r="AH1450" i="1"/>
  <c r="AD1450" i="1"/>
  <c r="AE1450" i="1" s="1"/>
  <c r="AA1450" i="1"/>
  <c r="AB1450" i="1" s="1"/>
  <c r="X1450" i="1"/>
  <c r="Y1450" i="1" s="1"/>
  <c r="AJ1446" i="1"/>
  <c r="AI1446" i="1"/>
  <c r="AH1446" i="1"/>
  <c r="AD1446" i="1"/>
  <c r="AE1446" i="1" s="1"/>
  <c r="AA1446" i="1"/>
  <c r="AB1446" i="1" s="1"/>
  <c r="X1446" i="1"/>
  <c r="Y1446" i="1" s="1"/>
  <c r="AP1445" i="1"/>
  <c r="AN1445" i="1"/>
  <c r="AJ1445" i="1"/>
  <c r="AI1445" i="1"/>
  <c r="AH1445" i="1"/>
  <c r="AD1445" i="1"/>
  <c r="AE1445" i="1" s="1"/>
  <c r="AA1445" i="1"/>
  <c r="AB1445" i="1" s="1"/>
  <c r="X1445" i="1"/>
  <c r="Y1445" i="1" s="1"/>
  <c r="AJ1444" i="1"/>
  <c r="AI1444" i="1"/>
  <c r="AH1444" i="1"/>
  <c r="AD1444" i="1"/>
  <c r="AE1444" i="1" s="1"/>
  <c r="AA1444" i="1"/>
  <c r="AB1444" i="1" s="1"/>
  <c r="X1444" i="1"/>
  <c r="Y1444" i="1" s="1"/>
  <c r="AP1443" i="1"/>
  <c r="AN1443" i="1"/>
  <c r="AJ1443" i="1"/>
  <c r="AI1443" i="1"/>
  <c r="AH1443" i="1"/>
  <c r="AD1443" i="1"/>
  <c r="AE1443" i="1" s="1"/>
  <c r="AA1443" i="1"/>
  <c r="AB1443" i="1" s="1"/>
  <c r="X1443" i="1"/>
  <c r="Y1443" i="1" s="1"/>
  <c r="AJ1442" i="1"/>
  <c r="AI1442" i="1"/>
  <c r="AH1442" i="1"/>
  <c r="AD1442" i="1"/>
  <c r="AE1442" i="1" s="1"/>
  <c r="AA1442" i="1"/>
  <c r="AB1442" i="1" s="1"/>
  <c r="X1442" i="1"/>
  <c r="Y1442" i="1" s="1"/>
  <c r="AP1441" i="1"/>
  <c r="AN1441" i="1"/>
  <c r="AJ1441" i="1"/>
  <c r="AI1441" i="1"/>
  <c r="AH1441" i="1"/>
  <c r="AD1441" i="1"/>
  <c r="AE1441" i="1" s="1"/>
  <c r="AA1441" i="1"/>
  <c r="AB1441" i="1" s="1"/>
  <c r="X1441" i="1"/>
  <c r="Y1441" i="1" s="1"/>
  <c r="AJ1440" i="1"/>
  <c r="AI1440" i="1"/>
  <c r="AH1440" i="1"/>
  <c r="AD1440" i="1"/>
  <c r="AE1440" i="1" s="1"/>
  <c r="AA1440" i="1"/>
  <c r="AB1440" i="1" s="1"/>
  <c r="X1440" i="1"/>
  <c r="Y1440" i="1" s="1"/>
  <c r="AP1439" i="1"/>
  <c r="AN1439" i="1"/>
  <c r="AJ1439" i="1"/>
  <c r="AI1439" i="1"/>
  <c r="AH1439" i="1"/>
  <c r="AD1439" i="1"/>
  <c r="AE1439" i="1" s="1"/>
  <c r="AA1439" i="1"/>
  <c r="AB1439" i="1" s="1"/>
  <c r="X1439" i="1"/>
  <c r="Y1439" i="1" s="1"/>
  <c r="AJ1438" i="1"/>
  <c r="AI1438" i="1"/>
  <c r="AH1438" i="1"/>
  <c r="AD1438" i="1"/>
  <c r="AE1438" i="1" s="1"/>
  <c r="AA1438" i="1"/>
  <c r="AB1438" i="1" s="1"/>
  <c r="X1438" i="1"/>
  <c r="Y1438" i="1" s="1"/>
  <c r="AP1437" i="1"/>
  <c r="AN1437" i="1"/>
  <c r="AJ1437" i="1"/>
  <c r="AI1437" i="1"/>
  <c r="AH1437" i="1"/>
  <c r="AD1437" i="1"/>
  <c r="AE1437" i="1" s="1"/>
  <c r="AA1437" i="1"/>
  <c r="AB1437" i="1" s="1"/>
  <c r="X1437" i="1"/>
  <c r="Y1437" i="1" s="1"/>
  <c r="AJ1436" i="1"/>
  <c r="AI1436" i="1"/>
  <c r="AH1436" i="1"/>
  <c r="AD1436" i="1"/>
  <c r="AE1436" i="1" s="1"/>
  <c r="AA1436" i="1"/>
  <c r="AB1436" i="1" s="1"/>
  <c r="X1436" i="1"/>
  <c r="Y1436" i="1" s="1"/>
  <c r="AP1435" i="1"/>
  <c r="AN1435" i="1"/>
  <c r="AJ1435" i="1"/>
  <c r="AI1435" i="1"/>
  <c r="AH1435" i="1"/>
  <c r="AD1435" i="1"/>
  <c r="AE1435" i="1" s="1"/>
  <c r="AA1435" i="1"/>
  <c r="AB1435" i="1" s="1"/>
  <c r="X1435" i="1"/>
  <c r="Y1435" i="1" s="1"/>
  <c r="AJ1434" i="1"/>
  <c r="AI1434" i="1"/>
  <c r="AH1434" i="1"/>
  <c r="AD1434" i="1"/>
  <c r="AE1434" i="1" s="1"/>
  <c r="AA1434" i="1"/>
  <c r="AB1434" i="1" s="1"/>
  <c r="X1434" i="1"/>
  <c r="Y1434" i="1" s="1"/>
  <c r="AP1433" i="1"/>
  <c r="AN1433" i="1"/>
  <c r="AJ1433" i="1"/>
  <c r="AI1433" i="1"/>
  <c r="AH1433" i="1"/>
  <c r="AD1433" i="1"/>
  <c r="AE1433" i="1" s="1"/>
  <c r="AA1433" i="1"/>
  <c r="AB1433" i="1" s="1"/>
  <c r="X1433" i="1"/>
  <c r="Y1433" i="1" s="1"/>
  <c r="AJ1432" i="1"/>
  <c r="AI1432" i="1"/>
  <c r="AH1432" i="1"/>
  <c r="AD1432" i="1"/>
  <c r="AE1432" i="1" s="1"/>
  <c r="AA1432" i="1"/>
  <c r="AB1432" i="1" s="1"/>
  <c r="X1432" i="1"/>
  <c r="Y1432" i="1" s="1"/>
  <c r="AP1431" i="1"/>
  <c r="AN1431" i="1"/>
  <c r="AJ1431" i="1"/>
  <c r="AI1431" i="1"/>
  <c r="AH1431" i="1"/>
  <c r="AD1431" i="1"/>
  <c r="AE1431" i="1" s="1"/>
  <c r="AA1431" i="1"/>
  <c r="AB1431" i="1" s="1"/>
  <c r="X1431" i="1"/>
  <c r="Y1431" i="1" s="1"/>
  <c r="AJ1430" i="1"/>
  <c r="AI1430" i="1"/>
  <c r="AH1430" i="1"/>
  <c r="AD1430" i="1"/>
  <c r="AE1430" i="1" s="1"/>
  <c r="AA1430" i="1"/>
  <c r="AB1430" i="1" s="1"/>
  <c r="X1430" i="1"/>
  <c r="Y1430" i="1" s="1"/>
  <c r="AP1429" i="1"/>
  <c r="AN1429" i="1"/>
  <c r="AJ1429" i="1"/>
  <c r="AI1429" i="1"/>
  <c r="AH1429" i="1"/>
  <c r="AD1429" i="1"/>
  <c r="AE1429" i="1" s="1"/>
  <c r="AA1429" i="1"/>
  <c r="AB1429" i="1" s="1"/>
  <c r="X1429" i="1"/>
  <c r="Y1429" i="1" s="1"/>
  <c r="AJ1427" i="1"/>
  <c r="AI1427" i="1"/>
  <c r="AH1427" i="1"/>
  <c r="AD1427" i="1"/>
  <c r="AE1427" i="1" s="1"/>
  <c r="AA1427" i="1"/>
  <c r="AB1427" i="1" s="1"/>
  <c r="X1427" i="1"/>
  <c r="Y1427" i="1" s="1"/>
  <c r="AP1426" i="1"/>
  <c r="AN1426" i="1"/>
  <c r="AJ1426" i="1"/>
  <c r="AI1426" i="1"/>
  <c r="AH1426" i="1"/>
  <c r="AD1426" i="1"/>
  <c r="AE1426" i="1" s="1"/>
  <c r="AA1426" i="1"/>
  <c r="AB1426" i="1" s="1"/>
  <c r="X1426" i="1"/>
  <c r="Y1426" i="1" s="1"/>
  <c r="AP1424" i="1"/>
  <c r="AN1424" i="1"/>
  <c r="AJ1424" i="1"/>
  <c r="AI1424" i="1"/>
  <c r="AH1424" i="1"/>
  <c r="AD1424" i="1"/>
  <c r="AE1424" i="1" s="1"/>
  <c r="AA1424" i="1"/>
  <c r="AB1424" i="1" s="1"/>
  <c r="X1424" i="1"/>
  <c r="Y1424" i="1" s="1"/>
  <c r="AP1423" i="1"/>
  <c r="AN1423" i="1"/>
  <c r="AJ1423" i="1"/>
  <c r="AI1423" i="1"/>
  <c r="AH1423" i="1"/>
  <c r="AD1423" i="1"/>
  <c r="AE1423" i="1" s="1"/>
  <c r="AA1423" i="1"/>
  <c r="AB1423" i="1" s="1"/>
  <c r="X1423" i="1"/>
  <c r="Y1423" i="1" s="1"/>
  <c r="AP1422" i="1"/>
  <c r="AN1422" i="1"/>
  <c r="AJ1422" i="1"/>
  <c r="AI1422" i="1"/>
  <c r="AH1422" i="1"/>
  <c r="AD1422" i="1"/>
  <c r="AE1422" i="1" s="1"/>
  <c r="AA1422" i="1"/>
  <c r="AB1422" i="1" s="1"/>
  <c r="X1422" i="1"/>
  <c r="Y1422" i="1" s="1"/>
  <c r="AP1421" i="1"/>
  <c r="AN1421" i="1"/>
  <c r="AJ1421" i="1"/>
  <c r="AI1421" i="1"/>
  <c r="AH1421" i="1"/>
  <c r="AD1421" i="1"/>
  <c r="AE1421" i="1" s="1"/>
  <c r="AA1421" i="1"/>
  <c r="AB1421" i="1" s="1"/>
  <c r="X1421" i="1"/>
  <c r="Y1421" i="1" s="1"/>
  <c r="AJ1419" i="1"/>
  <c r="AI1419" i="1"/>
  <c r="AH1419" i="1"/>
  <c r="AD1419" i="1"/>
  <c r="AE1419" i="1" s="1"/>
  <c r="AA1419" i="1"/>
  <c r="AB1419" i="1" s="1"/>
  <c r="X1419" i="1"/>
  <c r="Y1419" i="1" s="1"/>
  <c r="AP1418" i="1"/>
  <c r="AN1418" i="1"/>
  <c r="AJ1418" i="1"/>
  <c r="AI1418" i="1"/>
  <c r="AH1418" i="1"/>
  <c r="AD1418" i="1"/>
  <c r="AE1418" i="1" s="1"/>
  <c r="AA1418" i="1"/>
  <c r="AB1418" i="1" s="1"/>
  <c r="X1418" i="1"/>
  <c r="Y1418" i="1" s="1"/>
  <c r="AJ1417" i="1"/>
  <c r="AI1417" i="1"/>
  <c r="AH1417" i="1"/>
  <c r="AD1417" i="1"/>
  <c r="AE1417" i="1" s="1"/>
  <c r="AA1417" i="1"/>
  <c r="AB1417" i="1" s="1"/>
  <c r="X1417" i="1"/>
  <c r="Y1417" i="1" s="1"/>
  <c r="AJ1416" i="1"/>
  <c r="AI1416" i="1"/>
  <c r="AH1416" i="1"/>
  <c r="AD1416" i="1"/>
  <c r="AE1416" i="1" s="1"/>
  <c r="AA1416" i="1"/>
  <c r="AB1416" i="1" s="1"/>
  <c r="X1416" i="1"/>
  <c r="Y1416" i="1" s="1"/>
  <c r="AP1414" i="1"/>
  <c r="AN1414" i="1"/>
  <c r="AJ1414" i="1"/>
  <c r="AI1414" i="1"/>
  <c r="AH1414" i="1"/>
  <c r="AD1414" i="1"/>
  <c r="AE1414" i="1" s="1"/>
  <c r="AA1414" i="1"/>
  <c r="AB1414" i="1" s="1"/>
  <c r="X1414" i="1"/>
  <c r="Y1414" i="1" s="1"/>
  <c r="AP1412" i="1"/>
  <c r="AN1412" i="1"/>
  <c r="AJ1412" i="1"/>
  <c r="AI1412" i="1"/>
  <c r="AH1412" i="1"/>
  <c r="AD1412" i="1"/>
  <c r="AE1412" i="1" s="1"/>
  <c r="AA1412" i="1"/>
  <c r="AB1412" i="1" s="1"/>
  <c r="X1412" i="1"/>
  <c r="Y1412" i="1" s="1"/>
  <c r="AC1182" i="1" s="1"/>
  <c r="AF1182" i="1" s="1"/>
  <c r="AJ1411" i="1"/>
  <c r="AI1411" i="1"/>
  <c r="AH1411" i="1"/>
  <c r="AD1411" i="1"/>
  <c r="AE1411" i="1" s="1"/>
  <c r="AA1411" i="1"/>
  <c r="AB1411" i="1" s="1"/>
  <c r="X1411" i="1"/>
  <c r="Y1411" i="1" s="1"/>
  <c r="AP1410" i="1"/>
  <c r="AN1410" i="1"/>
  <c r="AJ1410" i="1"/>
  <c r="AI1410" i="1"/>
  <c r="AH1410" i="1"/>
  <c r="AD1410" i="1"/>
  <c r="AE1410" i="1" s="1"/>
  <c r="AA1410" i="1"/>
  <c r="AB1410" i="1" s="1"/>
  <c r="X1410" i="1"/>
  <c r="Y1410" i="1" s="1"/>
  <c r="AJ1398" i="1"/>
  <c r="AI1398" i="1"/>
  <c r="AH1398" i="1"/>
  <c r="AD1398" i="1"/>
  <c r="AE1398" i="1" s="1"/>
  <c r="AA1398" i="1"/>
  <c r="AB1398" i="1" s="1"/>
  <c r="X1398" i="1"/>
  <c r="Y1398" i="1" s="1"/>
  <c r="AJ1396" i="1"/>
  <c r="AI1396" i="1"/>
  <c r="AH1396" i="1"/>
  <c r="AD1396" i="1"/>
  <c r="AE1396" i="1" s="1"/>
  <c r="AA1396" i="1"/>
  <c r="AB1396" i="1" s="1"/>
  <c r="Y1396" i="1"/>
  <c r="AJ1391" i="1"/>
  <c r="AI1391" i="1"/>
  <c r="AH1391" i="1"/>
  <c r="AD1391" i="1"/>
  <c r="AE1391" i="1" s="1"/>
  <c r="AA1391" i="1"/>
  <c r="AB1391" i="1" s="1"/>
  <c r="X1391" i="1"/>
  <c r="Y1391" i="1" s="1"/>
  <c r="AC590" i="1" s="1"/>
  <c r="AF590" i="1" s="1"/>
  <c r="AP1390" i="1"/>
  <c r="AN1390" i="1"/>
  <c r="AJ1390" i="1"/>
  <c r="AI1390" i="1"/>
  <c r="AH1390" i="1"/>
  <c r="AD1390" i="1"/>
  <c r="AE1390" i="1" s="1"/>
  <c r="AA1390" i="1"/>
  <c r="AB1390" i="1" s="1"/>
  <c r="X1390" i="1"/>
  <c r="Y1390" i="1" s="1"/>
  <c r="AJ1389" i="1"/>
  <c r="AI1389" i="1"/>
  <c r="AH1389" i="1"/>
  <c r="AD1389" i="1"/>
  <c r="AE1389" i="1" s="1"/>
  <c r="AA1389" i="1"/>
  <c r="AB1389" i="1" s="1"/>
  <c r="X1389" i="1"/>
  <c r="Y1389" i="1" s="1"/>
  <c r="AJ1388" i="1"/>
  <c r="AI1388" i="1"/>
  <c r="AH1388" i="1"/>
  <c r="AD1388" i="1"/>
  <c r="AE1388" i="1" s="1"/>
  <c r="AA1388" i="1"/>
  <c r="AB1388" i="1" s="1"/>
  <c r="X1388" i="1"/>
  <c r="Y1388" i="1" s="1"/>
  <c r="AP1387" i="1"/>
  <c r="AN1387" i="1"/>
  <c r="AJ1387" i="1"/>
  <c r="AI1387" i="1"/>
  <c r="AH1387" i="1"/>
  <c r="AD1387" i="1"/>
  <c r="AE1387" i="1" s="1"/>
  <c r="AA1387" i="1"/>
  <c r="AB1387" i="1" s="1"/>
  <c r="X1387" i="1"/>
  <c r="Y1387" i="1" s="1"/>
  <c r="AP1386" i="1"/>
  <c r="AN1386" i="1"/>
  <c r="AJ1386" i="1"/>
  <c r="AI1386" i="1"/>
  <c r="AH1386" i="1"/>
  <c r="AD1386" i="1"/>
  <c r="AE1386" i="1" s="1"/>
  <c r="AA1386" i="1"/>
  <c r="AB1386" i="1" s="1"/>
  <c r="X1386" i="1"/>
  <c r="Y1386" i="1" s="1"/>
  <c r="AJ1385" i="1"/>
  <c r="AI1385" i="1"/>
  <c r="AH1385" i="1"/>
  <c r="AD1385" i="1"/>
  <c r="AE1385" i="1" s="1"/>
  <c r="AA1385" i="1"/>
  <c r="AB1385" i="1" s="1"/>
  <c r="X1385" i="1"/>
  <c r="Y1385" i="1" s="1"/>
  <c r="AP1384" i="1"/>
  <c r="AN1384" i="1"/>
  <c r="AJ1384" i="1"/>
  <c r="AI1384" i="1"/>
  <c r="AH1384" i="1"/>
  <c r="AD1384" i="1"/>
  <c r="AE1384" i="1" s="1"/>
  <c r="AA1384" i="1"/>
  <c r="AB1384" i="1" s="1"/>
  <c r="X1384" i="1"/>
  <c r="Y1384" i="1" s="1"/>
  <c r="AJ1383" i="1"/>
  <c r="AI1383" i="1"/>
  <c r="AH1383" i="1"/>
  <c r="AD1383" i="1"/>
  <c r="AE1383" i="1" s="1"/>
  <c r="AA1383" i="1"/>
  <c r="AB1383" i="1" s="1"/>
  <c r="X1383" i="1"/>
  <c r="Y1383" i="1" s="1"/>
  <c r="AJ1381" i="1"/>
  <c r="AI1381" i="1"/>
  <c r="AH1381" i="1"/>
  <c r="AD1381" i="1"/>
  <c r="AE1381" i="1" s="1"/>
  <c r="AA1381" i="1"/>
  <c r="AB1381" i="1" s="1"/>
  <c r="X1381" i="1"/>
  <c r="Y1381" i="1" s="1"/>
  <c r="AJ1375" i="1"/>
  <c r="AI1375" i="1"/>
  <c r="AH1375" i="1"/>
  <c r="AD1375" i="1"/>
  <c r="AE1375" i="1" s="1"/>
  <c r="AA1375" i="1"/>
  <c r="AB1375" i="1" s="1"/>
  <c r="X1375" i="1"/>
  <c r="Y1375" i="1" s="1"/>
  <c r="AJ1380" i="1"/>
  <c r="AI1380" i="1"/>
  <c r="AH1380" i="1"/>
  <c r="AD1380" i="1"/>
  <c r="AE1380" i="1" s="1"/>
  <c r="AA1380" i="1"/>
  <c r="AB1380" i="1" s="1"/>
  <c r="X1380" i="1"/>
  <c r="Y1380" i="1" s="1"/>
  <c r="AJ1374" i="1"/>
  <c r="AI1374" i="1"/>
  <c r="AH1374" i="1"/>
  <c r="AD1374" i="1"/>
  <c r="AE1374" i="1" s="1"/>
  <c r="AA1374" i="1"/>
  <c r="AB1374" i="1" s="1"/>
  <c r="X1374" i="1"/>
  <c r="Y1374" i="1" s="1"/>
  <c r="AJ1379" i="1"/>
  <c r="AI1379" i="1"/>
  <c r="AH1379" i="1"/>
  <c r="AD1379" i="1"/>
  <c r="AE1379" i="1" s="1"/>
  <c r="AA1379" i="1"/>
  <c r="AB1379" i="1" s="1"/>
  <c r="X1379" i="1"/>
  <c r="Y1379" i="1" s="1"/>
  <c r="AJ1373" i="1"/>
  <c r="AI1373" i="1"/>
  <c r="AH1373" i="1"/>
  <c r="AD1373" i="1"/>
  <c r="AE1373" i="1" s="1"/>
  <c r="AA1373" i="1"/>
  <c r="AB1373" i="1" s="1"/>
  <c r="X1373" i="1"/>
  <c r="Y1373" i="1" s="1"/>
  <c r="AJ1371" i="1"/>
  <c r="AI1371" i="1"/>
  <c r="AH1371" i="1"/>
  <c r="AD1371" i="1"/>
  <c r="AE1371" i="1" s="1"/>
  <c r="AA1371" i="1"/>
  <c r="AB1371" i="1" s="1"/>
  <c r="X1371" i="1"/>
  <c r="Y1371" i="1" s="1"/>
  <c r="AJ1378" i="1"/>
  <c r="AI1378" i="1"/>
  <c r="AH1378" i="1"/>
  <c r="AD1378" i="1"/>
  <c r="AE1378" i="1" s="1"/>
  <c r="AA1378" i="1"/>
  <c r="AB1378" i="1" s="1"/>
  <c r="X1378" i="1"/>
  <c r="Y1378" i="1" s="1"/>
  <c r="AJ1372" i="1"/>
  <c r="AI1372" i="1"/>
  <c r="AH1372" i="1"/>
  <c r="AD1372" i="1"/>
  <c r="AE1372" i="1" s="1"/>
  <c r="AA1372" i="1"/>
  <c r="AB1372" i="1" s="1"/>
  <c r="X1372" i="1"/>
  <c r="Y1372" i="1" s="1"/>
  <c r="AJ1377" i="1"/>
  <c r="AI1377" i="1"/>
  <c r="AH1377" i="1"/>
  <c r="AD1377" i="1"/>
  <c r="AE1377" i="1" s="1"/>
  <c r="AA1377" i="1"/>
  <c r="AB1377" i="1" s="1"/>
  <c r="X1377" i="1"/>
  <c r="Y1377" i="1" s="1"/>
  <c r="AJ1370" i="1"/>
  <c r="AI1370" i="1"/>
  <c r="AH1370" i="1"/>
  <c r="AD1370" i="1"/>
  <c r="AE1370" i="1" s="1"/>
  <c r="AA1370" i="1"/>
  <c r="AB1370" i="1" s="1"/>
  <c r="X1370" i="1"/>
  <c r="Y1370" i="1" s="1"/>
  <c r="AJ1368" i="1"/>
  <c r="AI1368" i="1"/>
  <c r="AH1368" i="1"/>
  <c r="AD1368" i="1"/>
  <c r="AE1368" i="1" s="1"/>
  <c r="AA1368" i="1"/>
  <c r="AB1368" i="1" s="1"/>
  <c r="X1368" i="1"/>
  <c r="Y1368" i="1" s="1"/>
  <c r="AJ1367" i="1"/>
  <c r="AI1367" i="1"/>
  <c r="AH1367" i="1"/>
  <c r="AD1367" i="1"/>
  <c r="AE1367" i="1" s="1"/>
  <c r="AA1367" i="1"/>
  <c r="AB1367" i="1" s="1"/>
  <c r="X1367" i="1"/>
  <c r="Y1367" i="1" s="1"/>
  <c r="AC643" i="1" s="1"/>
  <c r="AF643" i="1" s="1"/>
  <c r="AJ1363" i="1"/>
  <c r="AI1363" i="1"/>
  <c r="AD1363" i="1"/>
  <c r="AE1363" i="1" s="1"/>
  <c r="AA1363" i="1"/>
  <c r="AB1363" i="1" s="1"/>
  <c r="X1363" i="1"/>
  <c r="Y1363" i="1" s="1"/>
  <c r="AC137" i="1" s="1"/>
  <c r="AF137" i="1" s="1"/>
  <c r="AP1362" i="1"/>
  <c r="AN1362" i="1"/>
  <c r="AJ1362" i="1"/>
  <c r="AI1362" i="1"/>
  <c r="AH1362" i="1"/>
  <c r="AD1362" i="1"/>
  <c r="AE1362" i="1" s="1"/>
  <c r="AA1362" i="1"/>
  <c r="AB1362" i="1" s="1"/>
  <c r="X1362" i="1"/>
  <c r="Y1362" i="1" s="1"/>
  <c r="AJ1361" i="1"/>
  <c r="AI1361" i="1"/>
  <c r="AH1361" i="1"/>
  <c r="AD1361" i="1"/>
  <c r="AE1361" i="1" s="1"/>
  <c r="AA1361" i="1"/>
  <c r="AB1361" i="1" s="1"/>
  <c r="X1361" i="1"/>
  <c r="Y1361" i="1" s="1"/>
  <c r="AJ1360" i="1"/>
  <c r="AI1360" i="1"/>
  <c r="AH1360" i="1"/>
  <c r="AD1360" i="1"/>
  <c r="AE1360" i="1" s="1"/>
  <c r="AA1360" i="1"/>
  <c r="AB1360" i="1" s="1"/>
  <c r="X1360" i="1"/>
  <c r="Y1360" i="1" s="1"/>
  <c r="AJ1358" i="1"/>
  <c r="AI1358" i="1"/>
  <c r="AH1358" i="1"/>
  <c r="AD1358" i="1"/>
  <c r="AE1358" i="1" s="1"/>
  <c r="AA1358" i="1"/>
  <c r="AB1358" i="1" s="1"/>
  <c r="X1358" i="1"/>
  <c r="Y1358" i="1" s="1"/>
  <c r="AJ1357" i="1"/>
  <c r="AI1357" i="1"/>
  <c r="AH1357" i="1"/>
  <c r="AD1357" i="1"/>
  <c r="AE1357" i="1" s="1"/>
  <c r="AA1357" i="1"/>
  <c r="AB1357" i="1" s="1"/>
  <c r="X1357" i="1"/>
  <c r="Y1357" i="1" s="1"/>
  <c r="AJ1356" i="1"/>
  <c r="AI1356" i="1"/>
  <c r="AH1356" i="1"/>
  <c r="AD1356" i="1"/>
  <c r="AE1356" i="1" s="1"/>
  <c r="AA1356" i="1"/>
  <c r="AB1356" i="1" s="1"/>
  <c r="X1356" i="1"/>
  <c r="Y1356" i="1" s="1"/>
  <c r="AJ1355" i="1"/>
  <c r="AI1355" i="1"/>
  <c r="AH1355" i="1"/>
  <c r="AD1355" i="1"/>
  <c r="AE1355" i="1" s="1"/>
  <c r="AA1355" i="1"/>
  <c r="AB1355" i="1" s="1"/>
  <c r="X1355" i="1"/>
  <c r="Y1355" i="1" s="1"/>
  <c r="AP1354" i="1"/>
  <c r="AN1354" i="1"/>
  <c r="AJ1354" i="1"/>
  <c r="AI1354" i="1"/>
  <c r="AH1354" i="1"/>
  <c r="AD1354" i="1"/>
  <c r="AE1354" i="1" s="1"/>
  <c r="AA1354" i="1"/>
  <c r="AB1354" i="1" s="1"/>
  <c r="X1354" i="1"/>
  <c r="Y1354" i="1" s="1"/>
  <c r="AJ1353" i="1"/>
  <c r="AI1353" i="1"/>
  <c r="AH1353" i="1"/>
  <c r="AD1353" i="1"/>
  <c r="AE1353" i="1" s="1"/>
  <c r="AA1353" i="1"/>
  <c r="AB1353" i="1" s="1"/>
  <c r="X1353" i="1"/>
  <c r="Y1353" i="1" s="1"/>
  <c r="AP1351" i="1"/>
  <c r="AN1351" i="1"/>
  <c r="AJ1351" i="1"/>
  <c r="AI1351" i="1"/>
  <c r="AH1351" i="1"/>
  <c r="AD1351" i="1"/>
  <c r="AE1351" i="1" s="1"/>
  <c r="AA1351" i="1"/>
  <c r="AB1351" i="1" s="1"/>
  <c r="X1351" i="1"/>
  <c r="Y1351" i="1" s="1"/>
  <c r="AC1237" i="1" s="1"/>
  <c r="AF1237" i="1" s="1"/>
  <c r="AP1350" i="1"/>
  <c r="AN1350" i="1"/>
  <c r="AJ1350" i="1"/>
  <c r="AI1350" i="1"/>
  <c r="AH1350" i="1"/>
  <c r="AD1350" i="1"/>
  <c r="AE1350" i="1" s="1"/>
  <c r="AA1350" i="1"/>
  <c r="AB1350" i="1" s="1"/>
  <c r="X1350" i="1"/>
  <c r="Y1350" i="1" s="1"/>
  <c r="AP1347" i="1"/>
  <c r="AN1347" i="1"/>
  <c r="AJ1347" i="1"/>
  <c r="AI1347" i="1"/>
  <c r="AH1347" i="1"/>
  <c r="AD1347" i="1"/>
  <c r="AE1347" i="1" s="1"/>
  <c r="AA1347" i="1"/>
  <c r="AB1347" i="1" s="1"/>
  <c r="X1347" i="1"/>
  <c r="Y1347" i="1" s="1"/>
  <c r="AC1238" i="1" s="1"/>
  <c r="AF1238" i="1" s="1"/>
  <c r="AJ1345" i="1"/>
  <c r="AI1345" i="1"/>
  <c r="AH1345" i="1"/>
  <c r="AD1345" i="1"/>
  <c r="AE1345" i="1" s="1"/>
  <c r="AA1345" i="1"/>
  <c r="AB1345" i="1" s="1"/>
  <c r="X1345" i="1"/>
  <c r="Y1345" i="1" s="1"/>
  <c r="AC588" i="1" s="1"/>
  <c r="AF588" i="1" s="1"/>
  <c r="AP1344" i="1"/>
  <c r="AN1344" i="1"/>
  <c r="AJ1344" i="1"/>
  <c r="AI1344" i="1"/>
  <c r="AH1344" i="1"/>
  <c r="AD1344" i="1"/>
  <c r="AE1344" i="1" s="1"/>
  <c r="AA1344" i="1"/>
  <c r="AB1344" i="1" s="1"/>
  <c r="X1344" i="1"/>
  <c r="Y1344" i="1" s="1"/>
  <c r="AP1343" i="1"/>
  <c r="AN1343" i="1"/>
  <c r="AJ1343" i="1"/>
  <c r="AI1343" i="1"/>
  <c r="AH1343" i="1"/>
  <c r="AD1343" i="1"/>
  <c r="AE1343" i="1" s="1"/>
  <c r="AA1343" i="1"/>
  <c r="AB1343" i="1" s="1"/>
  <c r="X1343" i="1"/>
  <c r="Y1343" i="1" s="1"/>
  <c r="AC526" i="1" s="1"/>
  <c r="AF526" i="1" s="1"/>
  <c r="AJ1342" i="1"/>
  <c r="AI1342" i="1"/>
  <c r="AH1342" i="1"/>
  <c r="AD1342" i="1"/>
  <c r="AE1342" i="1" s="1"/>
  <c r="AA1342" i="1"/>
  <c r="AB1342" i="1" s="1"/>
  <c r="X1342" i="1"/>
  <c r="Y1342" i="1" s="1"/>
  <c r="AJ1340" i="1"/>
  <c r="AI1340" i="1"/>
  <c r="AH1340" i="1"/>
  <c r="AD1340" i="1"/>
  <c r="AE1340" i="1" s="1"/>
  <c r="AA1340" i="1"/>
  <c r="AB1340" i="1" s="1"/>
  <c r="X1340" i="1"/>
  <c r="Y1340" i="1" s="1"/>
  <c r="AP1339" i="1"/>
  <c r="AN1339" i="1"/>
  <c r="AJ1339" i="1"/>
  <c r="AI1339" i="1"/>
  <c r="AH1339" i="1"/>
  <c r="AD1339" i="1"/>
  <c r="AE1339" i="1" s="1"/>
  <c r="AA1339" i="1"/>
  <c r="AB1339" i="1" s="1"/>
  <c r="X1339" i="1"/>
  <c r="Y1339" i="1" s="1"/>
  <c r="AJ1338" i="1"/>
  <c r="AI1338" i="1"/>
  <c r="AH1338" i="1"/>
  <c r="AD1338" i="1"/>
  <c r="AE1338" i="1" s="1"/>
  <c r="AA1338" i="1"/>
  <c r="AB1338" i="1" s="1"/>
  <c r="X1338" i="1"/>
  <c r="Y1338" i="1" s="1"/>
  <c r="AP1337" i="1"/>
  <c r="AN1337" i="1"/>
  <c r="AJ1337" i="1"/>
  <c r="AI1337" i="1"/>
  <c r="AH1337" i="1"/>
  <c r="AD1337" i="1"/>
  <c r="AE1337" i="1" s="1"/>
  <c r="AA1337" i="1"/>
  <c r="AB1337" i="1" s="1"/>
  <c r="X1337" i="1"/>
  <c r="Y1337" i="1" s="1"/>
  <c r="AJ1336" i="1"/>
  <c r="AI1336" i="1"/>
  <c r="AH1336" i="1"/>
  <c r="AD1336" i="1"/>
  <c r="AE1336" i="1" s="1"/>
  <c r="AA1336" i="1"/>
  <c r="AB1336" i="1" s="1"/>
  <c r="X1336" i="1"/>
  <c r="Y1336" i="1" s="1"/>
  <c r="AP1335" i="1"/>
  <c r="AN1335" i="1"/>
  <c r="AJ1335" i="1"/>
  <c r="AI1335" i="1"/>
  <c r="AH1335" i="1"/>
  <c r="AD1335" i="1"/>
  <c r="AE1335" i="1" s="1"/>
  <c r="AA1335" i="1"/>
  <c r="AB1335" i="1" s="1"/>
  <c r="X1335" i="1"/>
  <c r="Y1335" i="1" s="1"/>
  <c r="AJ1334" i="1"/>
  <c r="AI1334" i="1"/>
  <c r="AH1334" i="1"/>
  <c r="AD1334" i="1"/>
  <c r="AE1334" i="1" s="1"/>
  <c r="AA1334" i="1"/>
  <c r="AB1334" i="1" s="1"/>
  <c r="X1334" i="1"/>
  <c r="Y1334" i="1" s="1"/>
  <c r="AP1333" i="1"/>
  <c r="AN1333" i="1"/>
  <c r="AJ1333" i="1"/>
  <c r="AI1333" i="1"/>
  <c r="AH1333" i="1"/>
  <c r="AD1333" i="1"/>
  <c r="AE1333" i="1" s="1"/>
  <c r="AA1333" i="1"/>
  <c r="AB1333" i="1" s="1"/>
  <c r="X1333" i="1"/>
  <c r="Y1333" i="1" s="1"/>
  <c r="AJ1332" i="1"/>
  <c r="AI1332" i="1"/>
  <c r="AH1332" i="1"/>
  <c r="AD1332" i="1"/>
  <c r="AE1332" i="1" s="1"/>
  <c r="AA1332" i="1"/>
  <c r="AB1332" i="1" s="1"/>
  <c r="X1332" i="1"/>
  <c r="Y1332" i="1" s="1"/>
  <c r="AP1331" i="1"/>
  <c r="AN1331" i="1"/>
  <c r="AJ1331" i="1"/>
  <c r="AI1331" i="1"/>
  <c r="AH1331" i="1"/>
  <c r="AD1331" i="1"/>
  <c r="AE1331" i="1" s="1"/>
  <c r="AA1331" i="1"/>
  <c r="AB1331" i="1" s="1"/>
  <c r="X1331" i="1"/>
  <c r="Y1331" i="1" s="1"/>
  <c r="AJ1330" i="1"/>
  <c r="AI1330" i="1"/>
  <c r="AH1330" i="1"/>
  <c r="AD1330" i="1"/>
  <c r="AE1330" i="1" s="1"/>
  <c r="AA1330" i="1"/>
  <c r="AB1330" i="1" s="1"/>
  <c r="X1330" i="1"/>
  <c r="Y1330" i="1" s="1"/>
  <c r="AP1329" i="1"/>
  <c r="AN1329" i="1"/>
  <c r="AJ1329" i="1"/>
  <c r="AI1329" i="1"/>
  <c r="AH1329" i="1"/>
  <c r="AD1329" i="1"/>
  <c r="AE1329" i="1" s="1"/>
  <c r="AA1329" i="1"/>
  <c r="AB1329" i="1" s="1"/>
  <c r="X1329" i="1"/>
  <c r="Y1329" i="1" s="1"/>
  <c r="AJ1328" i="1"/>
  <c r="AI1328" i="1"/>
  <c r="AH1328" i="1"/>
  <c r="AD1328" i="1"/>
  <c r="AE1328" i="1" s="1"/>
  <c r="AA1328" i="1"/>
  <c r="AB1328" i="1" s="1"/>
  <c r="X1328" i="1"/>
  <c r="Y1328" i="1" s="1"/>
  <c r="AP1327" i="1"/>
  <c r="AN1327" i="1"/>
  <c r="AJ1327" i="1"/>
  <c r="AI1327" i="1"/>
  <c r="AH1327" i="1"/>
  <c r="AD1327" i="1"/>
  <c r="AE1327" i="1" s="1"/>
  <c r="AA1327" i="1"/>
  <c r="AB1327" i="1" s="1"/>
  <c r="X1327" i="1"/>
  <c r="Y1327" i="1" s="1"/>
  <c r="AJ1326" i="1"/>
  <c r="AI1326" i="1"/>
  <c r="AH1326" i="1"/>
  <c r="AD1326" i="1"/>
  <c r="AE1326" i="1" s="1"/>
  <c r="AA1326" i="1"/>
  <c r="AB1326" i="1" s="1"/>
  <c r="X1326" i="1"/>
  <c r="Y1326" i="1" s="1"/>
  <c r="AP1325" i="1"/>
  <c r="AN1325" i="1"/>
  <c r="AJ1325" i="1"/>
  <c r="AI1325" i="1"/>
  <c r="AH1325" i="1"/>
  <c r="AD1325" i="1"/>
  <c r="AE1325" i="1" s="1"/>
  <c r="AA1325" i="1"/>
  <c r="AB1325" i="1" s="1"/>
  <c r="X1325" i="1"/>
  <c r="Y1325" i="1" s="1"/>
  <c r="AJ1324" i="1"/>
  <c r="AI1324" i="1"/>
  <c r="AH1324" i="1"/>
  <c r="AD1324" i="1"/>
  <c r="AE1324" i="1" s="1"/>
  <c r="AA1324" i="1"/>
  <c r="AB1324" i="1" s="1"/>
  <c r="X1324" i="1"/>
  <c r="Y1324" i="1" s="1"/>
  <c r="AC1236" i="1" s="1"/>
  <c r="AF1236" i="1" s="1"/>
  <c r="AP1323" i="1"/>
  <c r="AN1323" i="1"/>
  <c r="AJ1323" i="1"/>
  <c r="AI1323" i="1"/>
  <c r="AH1323" i="1"/>
  <c r="AD1323" i="1"/>
  <c r="AE1323" i="1" s="1"/>
  <c r="AA1323" i="1"/>
  <c r="AB1323" i="1" s="1"/>
  <c r="X1323" i="1"/>
  <c r="Y1323" i="1" s="1"/>
  <c r="AJ1322" i="1"/>
  <c r="AI1322" i="1"/>
  <c r="AH1322" i="1"/>
  <c r="AD1322" i="1"/>
  <c r="AE1322" i="1" s="1"/>
  <c r="AA1322" i="1"/>
  <c r="AB1322" i="1" s="1"/>
  <c r="X1322" i="1"/>
  <c r="Y1322" i="1" s="1"/>
  <c r="AC1258" i="1" s="1"/>
  <c r="AF1258" i="1" s="1"/>
  <c r="AP1321" i="1"/>
  <c r="AN1321" i="1"/>
  <c r="AJ1321" i="1"/>
  <c r="AI1321" i="1"/>
  <c r="AH1321" i="1"/>
  <c r="AD1321" i="1"/>
  <c r="AE1321" i="1" s="1"/>
  <c r="AA1321" i="1"/>
  <c r="AB1321" i="1" s="1"/>
  <c r="X1321" i="1"/>
  <c r="Y1321" i="1" s="1"/>
  <c r="AP1320" i="1"/>
  <c r="AN1320" i="1"/>
  <c r="AJ1320" i="1"/>
  <c r="AI1320" i="1"/>
  <c r="AH1320" i="1"/>
  <c r="AD1320" i="1"/>
  <c r="AE1320" i="1" s="1"/>
  <c r="AA1320" i="1"/>
  <c r="AB1320" i="1" s="1"/>
  <c r="X1320" i="1"/>
  <c r="Y1320" i="1" s="1"/>
  <c r="AJ1319" i="1"/>
  <c r="AI1319" i="1"/>
  <c r="AH1319" i="1"/>
  <c r="AD1319" i="1"/>
  <c r="AE1319" i="1" s="1"/>
  <c r="AA1319" i="1"/>
  <c r="AB1319" i="1" s="1"/>
  <c r="X1319" i="1"/>
  <c r="Y1319" i="1" s="1"/>
  <c r="AC1297" i="1" s="1"/>
  <c r="AF1297" i="1" s="1"/>
  <c r="AS1297" i="1" s="1"/>
  <c r="AT1297" i="1" s="1"/>
  <c r="AP1318" i="1"/>
  <c r="AN1318" i="1"/>
  <c r="AJ1318" i="1"/>
  <c r="AI1318" i="1"/>
  <c r="AH1318" i="1"/>
  <c r="AD1318" i="1"/>
  <c r="AE1318" i="1" s="1"/>
  <c r="AA1318" i="1"/>
  <c r="AB1318" i="1" s="1"/>
  <c r="X1318" i="1"/>
  <c r="Y1318" i="1" s="1"/>
  <c r="AJ1317" i="1"/>
  <c r="AI1317" i="1"/>
  <c r="AH1317" i="1"/>
  <c r="AD1317" i="1"/>
  <c r="AE1317" i="1" s="1"/>
  <c r="AA1317" i="1"/>
  <c r="AB1317" i="1" s="1"/>
  <c r="X1317" i="1"/>
  <c r="Y1317" i="1" s="1"/>
  <c r="AP1316" i="1"/>
  <c r="AN1316" i="1"/>
  <c r="AJ1316" i="1"/>
  <c r="AI1316" i="1"/>
  <c r="AH1316" i="1"/>
  <c r="AD1316" i="1"/>
  <c r="AE1316" i="1" s="1"/>
  <c r="AA1316" i="1"/>
  <c r="AB1316" i="1" s="1"/>
  <c r="X1316" i="1"/>
  <c r="Y1316" i="1" s="1"/>
  <c r="AC1181" i="1" s="1"/>
  <c r="AF1181" i="1" s="1"/>
  <c r="AJ1315" i="1"/>
  <c r="AI1315" i="1"/>
  <c r="AH1315" i="1"/>
  <c r="AD1315" i="1"/>
  <c r="AE1315" i="1" s="1"/>
  <c r="AA1315" i="1"/>
  <c r="AB1315" i="1" s="1"/>
  <c r="X1315" i="1"/>
  <c r="Y1315" i="1" s="1"/>
  <c r="AC1277" i="1" s="1"/>
  <c r="AF1277" i="1" s="1"/>
  <c r="AP1314" i="1"/>
  <c r="AN1314" i="1"/>
  <c r="AJ1314" i="1"/>
  <c r="AI1314" i="1"/>
  <c r="AH1314" i="1"/>
  <c r="AD1314" i="1"/>
  <c r="AE1314" i="1" s="1"/>
  <c r="AA1314" i="1"/>
  <c r="AB1314" i="1" s="1"/>
  <c r="X1314" i="1"/>
  <c r="Y1314" i="1" s="1"/>
  <c r="AP1313" i="1"/>
  <c r="AN1313" i="1"/>
  <c r="AJ1313" i="1"/>
  <c r="AI1313" i="1"/>
  <c r="AH1313" i="1"/>
  <c r="AD1313" i="1"/>
  <c r="AE1313" i="1" s="1"/>
  <c r="AA1313" i="1"/>
  <c r="AB1313" i="1" s="1"/>
  <c r="X1313" i="1"/>
  <c r="Y1313" i="1" s="1"/>
  <c r="AJ1312" i="1"/>
  <c r="AI1312" i="1"/>
  <c r="AH1312" i="1"/>
  <c r="AD1312" i="1"/>
  <c r="AE1312" i="1" s="1"/>
  <c r="AA1312" i="1"/>
  <c r="AB1312" i="1" s="1"/>
  <c r="X1312" i="1"/>
  <c r="Y1312" i="1" s="1"/>
  <c r="AJ1311" i="1"/>
  <c r="AI1311" i="1"/>
  <c r="AH1311" i="1"/>
  <c r="AD1311" i="1"/>
  <c r="AE1311" i="1" s="1"/>
  <c r="AA1311" i="1"/>
  <c r="AB1311" i="1" s="1"/>
  <c r="X1311" i="1"/>
  <c r="Y1311" i="1" s="1"/>
  <c r="AP1310" i="1"/>
  <c r="AN1310" i="1"/>
  <c r="AJ1310" i="1"/>
  <c r="AI1310" i="1"/>
  <c r="AH1310" i="1"/>
  <c r="AD1310" i="1"/>
  <c r="AE1310" i="1" s="1"/>
  <c r="AA1310" i="1"/>
  <c r="AB1310" i="1" s="1"/>
  <c r="X1310" i="1"/>
  <c r="Y1310" i="1" s="1"/>
  <c r="AJ1309" i="1"/>
  <c r="AI1309" i="1"/>
  <c r="AH1309" i="1"/>
  <c r="AD1309" i="1"/>
  <c r="AE1309" i="1" s="1"/>
  <c r="AA1309" i="1"/>
  <c r="AB1309" i="1" s="1"/>
  <c r="X1309" i="1"/>
  <c r="Y1309" i="1" s="1"/>
  <c r="AP1308" i="1"/>
  <c r="AN1308" i="1"/>
  <c r="AJ1308" i="1"/>
  <c r="AI1308" i="1"/>
  <c r="AH1308" i="1"/>
  <c r="AD1308" i="1"/>
  <c r="AE1308" i="1" s="1"/>
  <c r="AA1308" i="1"/>
  <c r="AB1308" i="1" s="1"/>
  <c r="X1308" i="1"/>
  <c r="Y1308" i="1" s="1"/>
  <c r="AJ1307" i="1"/>
  <c r="AI1307" i="1"/>
  <c r="AH1307" i="1"/>
  <c r="AD1307" i="1"/>
  <c r="AE1307" i="1" s="1"/>
  <c r="AA1307" i="1"/>
  <c r="AB1307" i="1" s="1"/>
  <c r="X1307" i="1"/>
  <c r="Y1307" i="1" s="1"/>
  <c r="AC1257" i="1" s="1"/>
  <c r="AF1257" i="1" s="1"/>
  <c r="AP1306" i="1"/>
  <c r="AN1306" i="1"/>
  <c r="AJ1306" i="1"/>
  <c r="AI1306" i="1"/>
  <c r="AH1306" i="1"/>
  <c r="AD1306" i="1"/>
  <c r="AE1306" i="1" s="1"/>
  <c r="AA1306" i="1"/>
  <c r="AB1306" i="1" s="1"/>
  <c r="X1306" i="1"/>
  <c r="Y1306" i="1" s="1"/>
  <c r="AP1305" i="1"/>
  <c r="AN1305" i="1"/>
  <c r="AJ1305" i="1"/>
  <c r="AI1305" i="1"/>
  <c r="AH1305" i="1"/>
  <c r="AD1305" i="1"/>
  <c r="AE1305" i="1" s="1"/>
  <c r="AA1305" i="1"/>
  <c r="AB1305" i="1" s="1"/>
  <c r="X1305" i="1"/>
  <c r="Y1305" i="1" s="1"/>
  <c r="AP1304" i="1"/>
  <c r="AN1304" i="1"/>
  <c r="AJ1304" i="1"/>
  <c r="AI1304" i="1"/>
  <c r="AH1304" i="1"/>
  <c r="AD1304" i="1"/>
  <c r="AE1304" i="1" s="1"/>
  <c r="AA1304" i="1"/>
  <c r="AB1304" i="1" s="1"/>
  <c r="X1304" i="1"/>
  <c r="Y1304" i="1" s="1"/>
  <c r="AJ1303" i="1"/>
  <c r="AI1303" i="1"/>
  <c r="AH1303" i="1"/>
  <c r="AD1303" i="1"/>
  <c r="AE1303" i="1" s="1"/>
  <c r="AA1303" i="1"/>
  <c r="AB1303" i="1" s="1"/>
  <c r="X1303" i="1"/>
  <c r="Y1303" i="1" s="1"/>
  <c r="AP1302" i="1"/>
  <c r="AN1302" i="1"/>
  <c r="AJ1302" i="1"/>
  <c r="AI1302" i="1"/>
  <c r="AH1302" i="1"/>
  <c r="AD1302" i="1"/>
  <c r="AE1302" i="1" s="1"/>
  <c r="AA1302" i="1"/>
  <c r="AB1302" i="1" s="1"/>
  <c r="X1302" i="1"/>
  <c r="Y1302" i="1" s="1"/>
  <c r="AC1275" i="1" s="1"/>
  <c r="AF1275" i="1" s="1"/>
  <c r="AS1275" i="1" s="1"/>
  <c r="AT1275" i="1" s="1"/>
  <c r="AJ1301" i="1"/>
  <c r="AI1301" i="1"/>
  <c r="AH1301" i="1"/>
  <c r="AD1301" i="1"/>
  <c r="AE1301" i="1" s="1"/>
  <c r="AA1301" i="1"/>
  <c r="AB1301" i="1" s="1"/>
  <c r="X1301" i="1"/>
  <c r="Y1301" i="1" s="1"/>
  <c r="AJ1296" i="1"/>
  <c r="AI1296" i="1"/>
  <c r="AH1296" i="1"/>
  <c r="AD1296" i="1"/>
  <c r="AE1296" i="1" s="1"/>
  <c r="AA1296" i="1"/>
  <c r="AB1296" i="1" s="1"/>
  <c r="X1296" i="1"/>
  <c r="Y1296" i="1" s="1"/>
  <c r="AP1295" i="1"/>
  <c r="AN1295" i="1"/>
  <c r="AJ1295" i="1"/>
  <c r="AI1295" i="1"/>
  <c r="AH1295" i="1"/>
  <c r="AD1295" i="1"/>
  <c r="AE1295" i="1" s="1"/>
  <c r="AA1295" i="1"/>
  <c r="AB1295" i="1" s="1"/>
  <c r="X1295" i="1"/>
  <c r="Y1295" i="1" s="1"/>
  <c r="AP1293" i="1"/>
  <c r="AN1293" i="1"/>
  <c r="AJ1293" i="1"/>
  <c r="AI1293" i="1"/>
  <c r="AH1293" i="1"/>
  <c r="AD1293" i="1"/>
  <c r="AE1293" i="1" s="1"/>
  <c r="AA1293" i="1"/>
  <c r="AB1293" i="1" s="1"/>
  <c r="X1293" i="1"/>
  <c r="Y1293" i="1" s="1"/>
  <c r="AP1292" i="1"/>
  <c r="AN1292" i="1"/>
  <c r="AJ1292" i="1"/>
  <c r="AI1292" i="1"/>
  <c r="AH1292" i="1"/>
  <c r="AD1292" i="1"/>
  <c r="AE1292" i="1" s="1"/>
  <c r="AA1292" i="1"/>
  <c r="AB1292" i="1" s="1"/>
  <c r="X1292" i="1"/>
  <c r="Y1292" i="1" s="1"/>
  <c r="AJ1288" i="1"/>
  <c r="AI1288" i="1"/>
  <c r="AH1288" i="1"/>
  <c r="AD1288" i="1"/>
  <c r="AE1288" i="1" s="1"/>
  <c r="AA1288" i="1"/>
  <c r="AB1288" i="1" s="1"/>
  <c r="X1288" i="1"/>
  <c r="Y1288" i="1" s="1"/>
  <c r="AJ1287" i="1"/>
  <c r="AI1287" i="1"/>
  <c r="AH1287" i="1"/>
  <c r="AD1287" i="1"/>
  <c r="AE1287" i="1" s="1"/>
  <c r="AA1287" i="1"/>
  <c r="AB1287" i="1" s="1"/>
  <c r="X1287" i="1"/>
  <c r="Y1287" i="1" s="1"/>
  <c r="AJ1286" i="1"/>
  <c r="AI1286" i="1"/>
  <c r="AH1286" i="1"/>
  <c r="AD1286" i="1"/>
  <c r="AE1286" i="1" s="1"/>
  <c r="AA1286" i="1"/>
  <c r="AB1286" i="1" s="1"/>
  <c r="X1286" i="1"/>
  <c r="Y1286" i="1" s="1"/>
  <c r="AJ1285" i="1"/>
  <c r="AI1285" i="1"/>
  <c r="AH1285" i="1"/>
  <c r="AD1285" i="1"/>
  <c r="AE1285" i="1" s="1"/>
  <c r="AA1285" i="1"/>
  <c r="AB1285" i="1" s="1"/>
  <c r="X1285" i="1"/>
  <c r="Y1285" i="1" s="1"/>
  <c r="AJ1284" i="1"/>
  <c r="AI1284" i="1"/>
  <c r="AH1284" i="1"/>
  <c r="AD1284" i="1"/>
  <c r="AE1284" i="1" s="1"/>
  <c r="AA1284" i="1"/>
  <c r="AB1284" i="1" s="1"/>
  <c r="X1284" i="1"/>
  <c r="Y1284" i="1" s="1"/>
  <c r="AP1283" i="1"/>
  <c r="AN1283" i="1"/>
  <c r="AJ1283" i="1"/>
  <c r="AI1283" i="1"/>
  <c r="AH1283" i="1"/>
  <c r="AD1283" i="1"/>
  <c r="AE1283" i="1" s="1"/>
  <c r="AA1283" i="1"/>
  <c r="AB1283" i="1" s="1"/>
  <c r="X1283" i="1"/>
  <c r="Y1283" i="1" s="1"/>
  <c r="AP1282" i="1"/>
  <c r="AN1282" i="1"/>
  <c r="AJ1282" i="1"/>
  <c r="AI1282" i="1"/>
  <c r="AH1282" i="1"/>
  <c r="AD1282" i="1"/>
  <c r="AE1282" i="1" s="1"/>
  <c r="AA1282" i="1"/>
  <c r="AB1282" i="1" s="1"/>
  <c r="X1282" i="1"/>
  <c r="Y1282" i="1" s="1"/>
  <c r="AP1281" i="1"/>
  <c r="AN1281" i="1"/>
  <c r="AJ1281" i="1"/>
  <c r="AI1281" i="1"/>
  <c r="AH1281" i="1"/>
  <c r="AD1281" i="1"/>
  <c r="AE1281" i="1" s="1"/>
  <c r="AA1281" i="1"/>
  <c r="AB1281" i="1" s="1"/>
  <c r="X1281" i="1"/>
  <c r="Y1281" i="1" s="1"/>
  <c r="AJ1280" i="1"/>
  <c r="AI1280" i="1"/>
  <c r="AH1280" i="1"/>
  <c r="AD1280" i="1"/>
  <c r="AE1280" i="1" s="1"/>
  <c r="AA1280" i="1"/>
  <c r="AB1280" i="1" s="1"/>
  <c r="X1280" i="1"/>
  <c r="Y1280" i="1" s="1"/>
  <c r="AJ1279" i="1"/>
  <c r="AI1279" i="1"/>
  <c r="AH1279" i="1"/>
  <c r="AD1279" i="1"/>
  <c r="AE1279" i="1" s="1"/>
  <c r="AA1279" i="1"/>
  <c r="AB1279" i="1" s="1"/>
  <c r="X1279" i="1"/>
  <c r="Y1279" i="1" s="1"/>
  <c r="AP1274" i="1"/>
  <c r="AN1274" i="1"/>
  <c r="AJ1274" i="1"/>
  <c r="AI1274" i="1"/>
  <c r="AH1274" i="1"/>
  <c r="AD1274" i="1"/>
  <c r="AE1274" i="1" s="1"/>
  <c r="AA1274" i="1"/>
  <c r="AB1274" i="1" s="1"/>
  <c r="X1274" i="1"/>
  <c r="Y1274" i="1" s="1"/>
  <c r="AJ1273" i="1"/>
  <c r="AI1273" i="1"/>
  <c r="AH1273" i="1"/>
  <c r="AD1273" i="1"/>
  <c r="AE1273" i="1" s="1"/>
  <c r="AA1273" i="1"/>
  <c r="AB1273" i="1" s="1"/>
  <c r="X1273" i="1"/>
  <c r="Y1273" i="1" s="1"/>
  <c r="AP1272" i="1"/>
  <c r="AN1272" i="1"/>
  <c r="AJ1272" i="1"/>
  <c r="AI1272" i="1"/>
  <c r="AH1272" i="1"/>
  <c r="AD1272" i="1"/>
  <c r="AE1272" i="1" s="1"/>
  <c r="AA1272" i="1"/>
  <c r="AB1272" i="1" s="1"/>
  <c r="X1272" i="1"/>
  <c r="Y1272" i="1" s="1"/>
  <c r="AP1271" i="1"/>
  <c r="AN1271" i="1"/>
  <c r="AJ1271" i="1"/>
  <c r="AI1271" i="1"/>
  <c r="AH1271" i="1"/>
  <c r="AD1271" i="1"/>
  <c r="AE1271" i="1" s="1"/>
  <c r="AA1271" i="1"/>
  <c r="AB1271" i="1" s="1"/>
  <c r="X1271" i="1"/>
  <c r="Y1271" i="1" s="1"/>
  <c r="AP1270" i="1"/>
  <c r="AN1270" i="1"/>
  <c r="AJ1270" i="1"/>
  <c r="AI1270" i="1"/>
  <c r="AH1270" i="1"/>
  <c r="AD1270" i="1"/>
  <c r="AE1270" i="1" s="1"/>
  <c r="AA1270" i="1"/>
  <c r="AB1270" i="1" s="1"/>
  <c r="X1270" i="1"/>
  <c r="Y1270" i="1" s="1"/>
  <c r="AP1269" i="1"/>
  <c r="AN1269" i="1"/>
  <c r="AJ1269" i="1"/>
  <c r="AI1269" i="1"/>
  <c r="AH1269" i="1"/>
  <c r="AD1269" i="1"/>
  <c r="AE1269" i="1" s="1"/>
  <c r="AA1269" i="1"/>
  <c r="AB1269" i="1" s="1"/>
  <c r="X1269" i="1"/>
  <c r="Y1269" i="1" s="1"/>
  <c r="AP1268" i="1"/>
  <c r="AN1268" i="1"/>
  <c r="AJ1268" i="1"/>
  <c r="AI1268" i="1"/>
  <c r="AH1268" i="1"/>
  <c r="AD1268" i="1"/>
  <c r="AE1268" i="1" s="1"/>
  <c r="AA1268" i="1"/>
  <c r="AB1268" i="1" s="1"/>
  <c r="X1268" i="1"/>
  <c r="Y1268" i="1" s="1"/>
  <c r="AP1267" i="1"/>
  <c r="AN1267" i="1"/>
  <c r="AJ1267" i="1"/>
  <c r="AI1267" i="1"/>
  <c r="AH1267" i="1"/>
  <c r="AD1267" i="1"/>
  <c r="AE1267" i="1" s="1"/>
  <c r="AA1267" i="1"/>
  <c r="AB1267" i="1" s="1"/>
  <c r="X1267" i="1"/>
  <c r="Y1267" i="1" s="1"/>
  <c r="AP1266" i="1"/>
  <c r="AN1266" i="1"/>
  <c r="AJ1266" i="1"/>
  <c r="AI1266" i="1"/>
  <c r="AH1266" i="1"/>
  <c r="AD1266" i="1"/>
  <c r="AE1266" i="1" s="1"/>
  <c r="AA1266" i="1"/>
  <c r="AB1266" i="1" s="1"/>
  <c r="X1266" i="1"/>
  <c r="Y1266" i="1" s="1"/>
  <c r="AP1265" i="1"/>
  <c r="AN1265" i="1"/>
  <c r="AJ1265" i="1"/>
  <c r="AI1265" i="1"/>
  <c r="AH1265" i="1"/>
  <c r="AD1265" i="1"/>
  <c r="AE1265" i="1" s="1"/>
  <c r="AA1265" i="1"/>
  <c r="AB1265" i="1" s="1"/>
  <c r="X1265" i="1"/>
  <c r="Y1265" i="1" s="1"/>
  <c r="AP1264" i="1"/>
  <c r="AN1264" i="1"/>
  <c r="AJ1264" i="1"/>
  <c r="AI1264" i="1"/>
  <c r="AH1264" i="1"/>
  <c r="AD1264" i="1"/>
  <c r="AE1264" i="1" s="1"/>
  <c r="AA1264" i="1"/>
  <c r="AB1264" i="1" s="1"/>
  <c r="X1264" i="1"/>
  <c r="Y1264" i="1" s="1"/>
  <c r="AP1263" i="1"/>
  <c r="AN1263" i="1"/>
  <c r="AJ1263" i="1"/>
  <c r="AI1263" i="1"/>
  <c r="AH1263" i="1"/>
  <c r="AD1263" i="1"/>
  <c r="AE1263" i="1" s="1"/>
  <c r="AA1263" i="1"/>
  <c r="AB1263" i="1" s="1"/>
  <c r="X1263" i="1"/>
  <c r="Y1263" i="1" s="1"/>
  <c r="AP1262" i="1"/>
  <c r="AN1262" i="1"/>
  <c r="AJ1262" i="1"/>
  <c r="AI1262" i="1"/>
  <c r="AH1262" i="1"/>
  <c r="AD1262" i="1"/>
  <c r="AE1262" i="1" s="1"/>
  <c r="AA1262" i="1"/>
  <c r="AB1262" i="1" s="1"/>
  <c r="X1262" i="1"/>
  <c r="Y1262" i="1" s="1"/>
  <c r="AJ1260" i="1"/>
  <c r="AI1260" i="1"/>
  <c r="AH1260" i="1"/>
  <c r="AD1260" i="1"/>
  <c r="AE1260" i="1" s="1"/>
  <c r="AA1260" i="1"/>
  <c r="AB1260" i="1" s="1"/>
  <c r="X1260" i="1"/>
  <c r="Y1260" i="1" s="1"/>
  <c r="AP1256" i="1"/>
  <c r="AN1256" i="1"/>
  <c r="AJ1256" i="1"/>
  <c r="AI1256" i="1"/>
  <c r="AH1256" i="1"/>
  <c r="AD1256" i="1"/>
  <c r="AE1256" i="1" s="1"/>
  <c r="AA1256" i="1"/>
  <c r="AB1256" i="1" s="1"/>
  <c r="X1256" i="1"/>
  <c r="Y1256" i="1" s="1"/>
  <c r="AP1254" i="1"/>
  <c r="AN1254" i="1"/>
  <c r="AJ1254" i="1"/>
  <c r="AI1254" i="1"/>
  <c r="AH1254" i="1"/>
  <c r="AD1254" i="1"/>
  <c r="AE1254" i="1" s="1"/>
  <c r="AA1254" i="1"/>
  <c r="AB1254" i="1" s="1"/>
  <c r="X1254" i="1"/>
  <c r="Y1254" i="1" s="1"/>
  <c r="AJ1253" i="1"/>
  <c r="AI1253" i="1"/>
  <c r="AH1253" i="1"/>
  <c r="AD1253" i="1"/>
  <c r="AE1253" i="1" s="1"/>
  <c r="AA1253" i="1"/>
  <c r="AB1253" i="1" s="1"/>
  <c r="X1253" i="1"/>
  <c r="Y1253" i="1" s="1"/>
  <c r="AJ1252" i="1"/>
  <c r="AI1252" i="1"/>
  <c r="AH1252" i="1"/>
  <c r="AD1252" i="1"/>
  <c r="AE1252" i="1" s="1"/>
  <c r="AA1252" i="1"/>
  <c r="AB1252" i="1" s="1"/>
  <c r="X1252" i="1"/>
  <c r="Y1252" i="1" s="1"/>
  <c r="AP1251" i="1"/>
  <c r="AN1251" i="1"/>
  <c r="AJ1251" i="1"/>
  <c r="AI1251" i="1"/>
  <c r="AH1251" i="1"/>
  <c r="AD1251" i="1"/>
  <c r="AE1251" i="1" s="1"/>
  <c r="AA1251" i="1"/>
  <c r="AB1251" i="1" s="1"/>
  <c r="X1251" i="1"/>
  <c r="Y1251" i="1" s="1"/>
  <c r="AP1250" i="1"/>
  <c r="AN1250" i="1"/>
  <c r="AJ1250" i="1"/>
  <c r="AI1250" i="1"/>
  <c r="AH1250" i="1"/>
  <c r="AD1250" i="1"/>
  <c r="AE1250" i="1" s="1"/>
  <c r="AA1250" i="1"/>
  <c r="AB1250" i="1" s="1"/>
  <c r="X1250" i="1"/>
  <c r="Y1250" i="1" s="1"/>
  <c r="AJ1249" i="1"/>
  <c r="AI1249" i="1"/>
  <c r="AH1249" i="1"/>
  <c r="AD1249" i="1"/>
  <c r="AE1249" i="1" s="1"/>
  <c r="AA1249" i="1"/>
  <c r="AB1249" i="1" s="1"/>
  <c r="X1249" i="1"/>
  <c r="Y1249" i="1" s="1"/>
  <c r="AJ1248" i="1"/>
  <c r="AI1248" i="1"/>
  <c r="AH1248" i="1"/>
  <c r="AD1248" i="1"/>
  <c r="AE1248" i="1" s="1"/>
  <c r="AA1248" i="1"/>
  <c r="AB1248" i="1" s="1"/>
  <c r="X1248" i="1"/>
  <c r="Y1248" i="1" s="1"/>
  <c r="AP1247" i="1"/>
  <c r="AN1247" i="1"/>
  <c r="AJ1247" i="1"/>
  <c r="AI1247" i="1"/>
  <c r="AH1247" i="1"/>
  <c r="AD1247" i="1"/>
  <c r="AE1247" i="1" s="1"/>
  <c r="AA1247" i="1"/>
  <c r="AB1247" i="1" s="1"/>
  <c r="X1247" i="1"/>
  <c r="Y1247" i="1" s="1"/>
  <c r="AJ1246" i="1"/>
  <c r="AI1246" i="1"/>
  <c r="AH1246" i="1"/>
  <c r="AD1246" i="1"/>
  <c r="AE1246" i="1" s="1"/>
  <c r="AA1246" i="1"/>
  <c r="AB1246" i="1" s="1"/>
  <c r="X1246" i="1"/>
  <c r="Y1246" i="1" s="1"/>
  <c r="AP1245" i="1"/>
  <c r="AN1245" i="1"/>
  <c r="AJ1245" i="1"/>
  <c r="AI1245" i="1"/>
  <c r="AH1245" i="1"/>
  <c r="AD1245" i="1"/>
  <c r="AE1245" i="1" s="1"/>
  <c r="AA1245" i="1"/>
  <c r="AB1245" i="1" s="1"/>
  <c r="X1245" i="1"/>
  <c r="Y1245" i="1" s="1"/>
  <c r="AJ1244" i="1"/>
  <c r="AI1244" i="1"/>
  <c r="AH1244" i="1"/>
  <c r="AD1244" i="1"/>
  <c r="AE1244" i="1" s="1"/>
  <c r="AA1244" i="1"/>
  <c r="AB1244" i="1" s="1"/>
  <c r="X1244" i="1"/>
  <c r="Y1244" i="1" s="1"/>
  <c r="AJ1243" i="1"/>
  <c r="AI1243" i="1"/>
  <c r="AH1243" i="1"/>
  <c r="AD1243" i="1"/>
  <c r="AE1243" i="1" s="1"/>
  <c r="AA1243" i="1"/>
  <c r="AB1243" i="1" s="1"/>
  <c r="X1243" i="1"/>
  <c r="Y1243" i="1" s="1"/>
  <c r="AP1242" i="1"/>
  <c r="AN1242" i="1"/>
  <c r="AJ1242" i="1"/>
  <c r="AI1242" i="1"/>
  <c r="AH1242" i="1"/>
  <c r="AD1242" i="1"/>
  <c r="AE1242" i="1" s="1"/>
  <c r="AA1242" i="1"/>
  <c r="AB1242" i="1" s="1"/>
  <c r="X1242" i="1"/>
  <c r="Y1242" i="1" s="1"/>
  <c r="AC1178" i="1" s="1"/>
  <c r="AF1178" i="1" s="1"/>
  <c r="AJ1235" i="1"/>
  <c r="AI1235" i="1"/>
  <c r="AH1235" i="1"/>
  <c r="AD1235" i="1"/>
  <c r="AE1235" i="1" s="1"/>
  <c r="AA1235" i="1"/>
  <c r="AB1235" i="1" s="1"/>
  <c r="X1235" i="1"/>
  <c r="Y1235" i="1" s="1"/>
  <c r="AJ1234" i="1"/>
  <c r="AI1234" i="1"/>
  <c r="AH1234" i="1"/>
  <c r="AD1234" i="1"/>
  <c r="AE1234" i="1" s="1"/>
  <c r="AA1234" i="1"/>
  <c r="AB1234" i="1" s="1"/>
  <c r="X1234" i="1"/>
  <c r="Y1234" i="1" s="1"/>
  <c r="AJ1233" i="1"/>
  <c r="AI1233" i="1"/>
  <c r="AH1233" i="1"/>
  <c r="AD1233" i="1"/>
  <c r="AE1233" i="1" s="1"/>
  <c r="AA1233" i="1"/>
  <c r="AB1233" i="1" s="1"/>
  <c r="X1233" i="1"/>
  <c r="Y1233" i="1" s="1"/>
  <c r="AJ1232" i="1"/>
  <c r="AI1232" i="1"/>
  <c r="AH1232" i="1"/>
  <c r="AD1232" i="1"/>
  <c r="AE1232" i="1" s="1"/>
  <c r="AA1232" i="1"/>
  <c r="AB1232" i="1" s="1"/>
  <c r="X1232" i="1"/>
  <c r="Y1232" i="1" s="1"/>
  <c r="AP1231" i="1"/>
  <c r="AN1231" i="1"/>
  <c r="AJ1231" i="1"/>
  <c r="AI1231" i="1"/>
  <c r="AH1231" i="1"/>
  <c r="AD1231" i="1"/>
  <c r="AE1231" i="1" s="1"/>
  <c r="AA1231" i="1"/>
  <c r="AB1231" i="1" s="1"/>
  <c r="X1231" i="1"/>
  <c r="Y1231" i="1" s="1"/>
  <c r="AJ1230" i="1"/>
  <c r="AI1230" i="1"/>
  <c r="AH1230" i="1"/>
  <c r="AD1230" i="1"/>
  <c r="AE1230" i="1" s="1"/>
  <c r="AA1230" i="1"/>
  <c r="AB1230" i="1" s="1"/>
  <c r="X1230" i="1"/>
  <c r="Y1230" i="1" s="1"/>
  <c r="AP1229" i="1"/>
  <c r="AN1229" i="1"/>
  <c r="AJ1229" i="1"/>
  <c r="AI1229" i="1"/>
  <c r="AH1229" i="1"/>
  <c r="AD1229" i="1"/>
  <c r="AE1229" i="1" s="1"/>
  <c r="AA1229" i="1"/>
  <c r="AB1229" i="1" s="1"/>
  <c r="X1229" i="1"/>
  <c r="Y1229" i="1" s="1"/>
  <c r="AJ1228" i="1"/>
  <c r="AI1228" i="1"/>
  <c r="AH1228" i="1"/>
  <c r="AD1228" i="1"/>
  <c r="AE1228" i="1" s="1"/>
  <c r="AA1228" i="1"/>
  <c r="AB1228" i="1" s="1"/>
  <c r="X1228" i="1"/>
  <c r="Y1228" i="1" s="1"/>
  <c r="AJ1227" i="1"/>
  <c r="AI1227" i="1"/>
  <c r="AH1227" i="1"/>
  <c r="AD1227" i="1"/>
  <c r="AE1227" i="1" s="1"/>
  <c r="AA1227" i="1"/>
  <c r="AB1227" i="1" s="1"/>
  <c r="X1227" i="1"/>
  <c r="Y1227" i="1" s="1"/>
  <c r="AP1225" i="1"/>
  <c r="AN1225" i="1"/>
  <c r="AJ1225" i="1"/>
  <c r="AI1225" i="1"/>
  <c r="AH1225" i="1"/>
  <c r="AD1225" i="1"/>
  <c r="AE1225" i="1" s="1"/>
  <c r="AA1225" i="1"/>
  <c r="AB1225" i="1" s="1"/>
  <c r="X1225" i="1"/>
  <c r="Y1225" i="1" s="1"/>
  <c r="AC596" i="1" s="1"/>
  <c r="AF596" i="1" s="1"/>
  <c r="AS596" i="1" s="1"/>
  <c r="AJ1224" i="1"/>
  <c r="AI1224" i="1"/>
  <c r="AH1224" i="1"/>
  <c r="AD1224" i="1"/>
  <c r="AE1224" i="1" s="1"/>
  <c r="AA1224" i="1"/>
  <c r="AB1224" i="1" s="1"/>
  <c r="X1224" i="1"/>
  <c r="Y1224" i="1" s="1"/>
  <c r="AJ1223" i="1"/>
  <c r="AI1223" i="1"/>
  <c r="AH1223" i="1"/>
  <c r="AD1223" i="1"/>
  <c r="AE1223" i="1" s="1"/>
  <c r="AA1223" i="1"/>
  <c r="AB1223" i="1" s="1"/>
  <c r="X1223" i="1"/>
  <c r="Y1223" i="1" s="1"/>
  <c r="AJ1222" i="1"/>
  <c r="AI1222" i="1"/>
  <c r="AH1222" i="1"/>
  <c r="AD1222" i="1"/>
  <c r="AE1222" i="1" s="1"/>
  <c r="AA1222" i="1"/>
  <c r="AB1222" i="1" s="1"/>
  <c r="X1222" i="1"/>
  <c r="Y1222" i="1" s="1"/>
  <c r="AP1220" i="1"/>
  <c r="AN1220" i="1"/>
  <c r="AJ1220" i="1"/>
  <c r="AI1220" i="1"/>
  <c r="AH1220" i="1"/>
  <c r="AD1220" i="1"/>
  <c r="AE1220" i="1" s="1"/>
  <c r="AA1220" i="1"/>
  <c r="AB1220" i="1" s="1"/>
  <c r="X1220" i="1"/>
  <c r="Y1220" i="1" s="1"/>
  <c r="AP1219" i="1"/>
  <c r="AN1219" i="1"/>
  <c r="AJ1219" i="1"/>
  <c r="AI1219" i="1"/>
  <c r="AH1219" i="1"/>
  <c r="AD1219" i="1"/>
  <c r="AE1219" i="1" s="1"/>
  <c r="AA1219" i="1"/>
  <c r="AB1219" i="1" s="1"/>
  <c r="X1219" i="1"/>
  <c r="Y1219" i="1" s="1"/>
  <c r="AP1218" i="1"/>
  <c r="AN1218" i="1"/>
  <c r="AJ1218" i="1"/>
  <c r="AI1218" i="1"/>
  <c r="AH1218" i="1"/>
  <c r="AD1218" i="1"/>
  <c r="AE1218" i="1" s="1"/>
  <c r="AA1218" i="1"/>
  <c r="AB1218" i="1" s="1"/>
  <c r="X1218" i="1"/>
  <c r="Y1218" i="1" s="1"/>
  <c r="AJ1217" i="1"/>
  <c r="AI1217" i="1"/>
  <c r="AH1217" i="1"/>
  <c r="AD1217" i="1"/>
  <c r="AE1217" i="1" s="1"/>
  <c r="AA1217" i="1"/>
  <c r="AB1217" i="1" s="1"/>
  <c r="X1217" i="1"/>
  <c r="Y1217" i="1" s="1"/>
  <c r="AJ1216" i="1"/>
  <c r="AI1216" i="1"/>
  <c r="AH1216" i="1"/>
  <c r="AD1216" i="1"/>
  <c r="AE1216" i="1" s="1"/>
  <c r="AA1216" i="1"/>
  <c r="AB1216" i="1" s="1"/>
  <c r="X1216" i="1"/>
  <c r="Y1216" i="1" s="1"/>
  <c r="AP1215" i="1"/>
  <c r="AN1215" i="1"/>
  <c r="AJ1215" i="1"/>
  <c r="AI1215" i="1"/>
  <c r="AH1215" i="1"/>
  <c r="AD1215" i="1"/>
  <c r="AE1215" i="1" s="1"/>
  <c r="AA1215" i="1"/>
  <c r="AB1215" i="1" s="1"/>
  <c r="X1215" i="1"/>
  <c r="Y1215" i="1" s="1"/>
  <c r="AC602" i="1" s="1"/>
  <c r="AF602" i="1" s="1"/>
  <c r="AJ1214" i="1"/>
  <c r="AI1214" i="1"/>
  <c r="AH1214" i="1"/>
  <c r="AD1214" i="1"/>
  <c r="AE1214" i="1" s="1"/>
  <c r="AA1214" i="1"/>
  <c r="AB1214" i="1" s="1"/>
  <c r="X1214" i="1"/>
  <c r="Y1214" i="1" s="1"/>
  <c r="AJ1213" i="1"/>
  <c r="AI1213" i="1"/>
  <c r="AH1213" i="1"/>
  <c r="AD1213" i="1"/>
  <c r="AE1213" i="1" s="1"/>
  <c r="AA1213" i="1"/>
  <c r="AB1213" i="1" s="1"/>
  <c r="X1213" i="1"/>
  <c r="Y1213" i="1" s="1"/>
  <c r="AP1212" i="1"/>
  <c r="AN1212" i="1"/>
  <c r="AJ1212" i="1"/>
  <c r="AI1212" i="1"/>
  <c r="AH1212" i="1"/>
  <c r="AD1212" i="1"/>
  <c r="AE1212" i="1" s="1"/>
  <c r="AA1212" i="1"/>
  <c r="AB1212" i="1" s="1"/>
  <c r="X1212" i="1"/>
  <c r="Y1212" i="1" s="1"/>
  <c r="AJ1211" i="1"/>
  <c r="AI1211" i="1"/>
  <c r="AH1211" i="1"/>
  <c r="AD1211" i="1"/>
  <c r="AE1211" i="1" s="1"/>
  <c r="AA1211" i="1"/>
  <c r="AB1211" i="1" s="1"/>
  <c r="X1211" i="1"/>
  <c r="Y1211" i="1" s="1"/>
  <c r="AJ1210" i="1"/>
  <c r="AI1210" i="1"/>
  <c r="AH1210" i="1"/>
  <c r="AD1210" i="1"/>
  <c r="AE1210" i="1" s="1"/>
  <c r="AA1210" i="1"/>
  <c r="AB1210" i="1" s="1"/>
  <c r="X1210" i="1"/>
  <c r="Y1210" i="1" s="1"/>
  <c r="AJ1209" i="1"/>
  <c r="AI1209" i="1"/>
  <c r="AH1209" i="1"/>
  <c r="AD1209" i="1"/>
  <c r="AE1209" i="1" s="1"/>
  <c r="AA1209" i="1"/>
  <c r="AB1209" i="1" s="1"/>
  <c r="X1209" i="1"/>
  <c r="Y1209" i="1" s="1"/>
  <c r="AJ1208" i="1"/>
  <c r="AI1208" i="1"/>
  <c r="AH1208" i="1"/>
  <c r="AD1208" i="1"/>
  <c r="AE1208" i="1" s="1"/>
  <c r="AA1208" i="1"/>
  <c r="AB1208" i="1" s="1"/>
  <c r="X1208" i="1"/>
  <c r="Y1208" i="1" s="1"/>
  <c r="AP1207" i="1"/>
  <c r="AN1207" i="1"/>
  <c r="AJ1207" i="1"/>
  <c r="AI1207" i="1"/>
  <c r="AH1207" i="1"/>
  <c r="AD1207" i="1"/>
  <c r="AE1207" i="1" s="1"/>
  <c r="AA1207" i="1"/>
  <c r="AB1207" i="1" s="1"/>
  <c r="X1207" i="1"/>
  <c r="Y1207" i="1" s="1"/>
  <c r="AP1206" i="1"/>
  <c r="AN1206" i="1"/>
  <c r="AJ1206" i="1"/>
  <c r="AI1206" i="1"/>
  <c r="AH1206" i="1"/>
  <c r="AD1206" i="1"/>
  <c r="AE1206" i="1" s="1"/>
  <c r="AA1206" i="1"/>
  <c r="AB1206" i="1" s="1"/>
  <c r="X1206" i="1"/>
  <c r="Y1206" i="1" s="1"/>
  <c r="AJ1204" i="1"/>
  <c r="AI1204" i="1"/>
  <c r="AH1204" i="1"/>
  <c r="AD1204" i="1"/>
  <c r="AE1204" i="1" s="1"/>
  <c r="AA1204" i="1"/>
  <c r="AB1204" i="1" s="1"/>
  <c r="X1204" i="1"/>
  <c r="Y1204" i="1" s="1"/>
  <c r="AJ1203" i="1"/>
  <c r="AI1203" i="1"/>
  <c r="AH1203" i="1"/>
  <c r="AD1203" i="1"/>
  <c r="AE1203" i="1" s="1"/>
  <c r="AA1203" i="1"/>
  <c r="AB1203" i="1" s="1"/>
  <c r="X1203" i="1"/>
  <c r="Y1203" i="1" s="1"/>
  <c r="AJ1202" i="1"/>
  <c r="AI1202" i="1"/>
  <c r="AH1202" i="1"/>
  <c r="AD1202" i="1"/>
  <c r="AE1202" i="1" s="1"/>
  <c r="AA1202" i="1"/>
  <c r="AB1202" i="1" s="1"/>
  <c r="X1202" i="1"/>
  <c r="Y1202" i="1" s="1"/>
  <c r="AC612" i="1" s="1"/>
  <c r="AF612" i="1" s="1"/>
  <c r="AJ1201" i="1"/>
  <c r="AI1201" i="1"/>
  <c r="AH1201" i="1"/>
  <c r="AD1201" i="1"/>
  <c r="AE1201" i="1" s="1"/>
  <c r="AA1201" i="1"/>
  <c r="AB1201" i="1" s="1"/>
  <c r="X1201" i="1"/>
  <c r="Y1201" i="1" s="1"/>
  <c r="AP1200" i="1"/>
  <c r="AN1200" i="1"/>
  <c r="AJ1200" i="1"/>
  <c r="AI1200" i="1"/>
  <c r="AH1200" i="1"/>
  <c r="AD1200" i="1"/>
  <c r="AE1200" i="1" s="1"/>
  <c r="AA1200" i="1"/>
  <c r="AB1200" i="1" s="1"/>
  <c r="X1200" i="1"/>
  <c r="Y1200" i="1" s="1"/>
  <c r="AJ1199" i="1"/>
  <c r="AI1199" i="1"/>
  <c r="AH1199" i="1"/>
  <c r="AD1199" i="1"/>
  <c r="AE1199" i="1" s="1"/>
  <c r="AA1199" i="1"/>
  <c r="AB1199" i="1" s="1"/>
  <c r="X1199" i="1"/>
  <c r="Y1199" i="1" s="1"/>
  <c r="AP1198" i="1"/>
  <c r="AN1198" i="1"/>
  <c r="AJ1198" i="1"/>
  <c r="AI1198" i="1"/>
  <c r="AH1198" i="1"/>
  <c r="AD1198" i="1"/>
  <c r="AE1198" i="1" s="1"/>
  <c r="AA1198" i="1"/>
  <c r="AB1198" i="1" s="1"/>
  <c r="X1198" i="1"/>
  <c r="Y1198" i="1" s="1"/>
  <c r="AJ1197" i="1"/>
  <c r="AI1197" i="1"/>
  <c r="AH1197" i="1"/>
  <c r="AD1197" i="1"/>
  <c r="AE1197" i="1" s="1"/>
  <c r="AA1197" i="1"/>
  <c r="AB1197" i="1" s="1"/>
  <c r="X1197" i="1"/>
  <c r="Y1197" i="1" s="1"/>
  <c r="AJ1196" i="1"/>
  <c r="AI1196" i="1"/>
  <c r="AH1196" i="1"/>
  <c r="AD1196" i="1"/>
  <c r="AE1196" i="1" s="1"/>
  <c r="AA1196" i="1"/>
  <c r="AB1196" i="1" s="1"/>
  <c r="X1196" i="1"/>
  <c r="Y1196" i="1" s="1"/>
  <c r="AP1195" i="1"/>
  <c r="AN1195" i="1"/>
  <c r="AJ1195" i="1"/>
  <c r="AI1195" i="1"/>
  <c r="AH1195" i="1"/>
  <c r="AD1195" i="1"/>
  <c r="AE1195" i="1" s="1"/>
  <c r="AA1195" i="1"/>
  <c r="AB1195" i="1" s="1"/>
  <c r="X1195" i="1"/>
  <c r="Y1195" i="1" s="1"/>
  <c r="AJ1194" i="1"/>
  <c r="AI1194" i="1"/>
  <c r="AH1194" i="1"/>
  <c r="AD1194" i="1"/>
  <c r="AE1194" i="1" s="1"/>
  <c r="AA1194" i="1"/>
  <c r="AB1194" i="1" s="1"/>
  <c r="X1194" i="1"/>
  <c r="Y1194" i="1" s="1"/>
  <c r="AJ1193" i="1"/>
  <c r="AI1193" i="1"/>
  <c r="AH1193" i="1"/>
  <c r="AD1193" i="1"/>
  <c r="AE1193" i="1" s="1"/>
  <c r="AA1193" i="1"/>
  <c r="AB1193" i="1" s="1"/>
  <c r="X1193" i="1"/>
  <c r="Y1193" i="1" s="1"/>
  <c r="AJ1192" i="1"/>
  <c r="AI1192" i="1"/>
  <c r="AH1192" i="1"/>
  <c r="AD1192" i="1"/>
  <c r="AE1192" i="1" s="1"/>
  <c r="AA1192" i="1"/>
  <c r="AB1192" i="1" s="1"/>
  <c r="X1192" i="1"/>
  <c r="Y1192" i="1" s="1"/>
  <c r="AJ1190" i="1"/>
  <c r="AI1190" i="1"/>
  <c r="AH1190" i="1"/>
  <c r="AD1190" i="1"/>
  <c r="AE1190" i="1" s="1"/>
  <c r="AA1190" i="1"/>
  <c r="AB1190" i="1" s="1"/>
  <c r="X1190" i="1"/>
  <c r="Y1190" i="1" s="1"/>
  <c r="AC136" i="1" s="1"/>
  <c r="AF136" i="1" s="1"/>
  <c r="AP1189" i="1"/>
  <c r="AN1189" i="1"/>
  <c r="AJ1189" i="1"/>
  <c r="AI1189" i="1"/>
  <c r="AH1189" i="1"/>
  <c r="AD1189" i="1"/>
  <c r="AE1189" i="1" s="1"/>
  <c r="AA1189" i="1"/>
  <c r="AB1189" i="1" s="1"/>
  <c r="X1189" i="1"/>
  <c r="Y1189" i="1" s="1"/>
  <c r="AC28" i="1" s="1"/>
  <c r="AF28" i="1" s="1"/>
  <c r="AS28" i="1" s="1"/>
  <c r="AJ1188" i="1"/>
  <c r="AI1188" i="1"/>
  <c r="AH1188" i="1"/>
  <c r="AD1188" i="1"/>
  <c r="AE1188" i="1" s="1"/>
  <c r="AA1188" i="1"/>
  <c r="AB1188" i="1" s="1"/>
  <c r="X1188" i="1"/>
  <c r="Y1188" i="1" s="1"/>
  <c r="AC61" i="1" s="1"/>
  <c r="AF61" i="1" s="1"/>
  <c r="AS61" i="1" s="1"/>
  <c r="AJ1187" i="1"/>
  <c r="AI1187" i="1"/>
  <c r="AH1187" i="1"/>
  <c r="AD1187" i="1"/>
  <c r="AE1187" i="1" s="1"/>
  <c r="AA1187" i="1"/>
  <c r="AB1187" i="1" s="1"/>
  <c r="X1187" i="1"/>
  <c r="Y1187" i="1" s="1"/>
  <c r="AP1183" i="1"/>
  <c r="AN1183" i="1"/>
  <c r="AJ1183" i="1"/>
  <c r="AI1183" i="1"/>
  <c r="AH1183" i="1"/>
  <c r="AD1183" i="1"/>
  <c r="AE1183" i="1" s="1"/>
  <c r="AA1183" i="1"/>
  <c r="AB1183" i="1" s="1"/>
  <c r="X1183" i="1"/>
  <c r="Y1183" i="1" s="1"/>
  <c r="AP1179" i="1"/>
  <c r="AJ1179" i="1"/>
  <c r="AI1179" i="1"/>
  <c r="AH1179" i="1"/>
  <c r="AD1179" i="1"/>
  <c r="AE1179" i="1" s="1"/>
  <c r="AA1179" i="1"/>
  <c r="AB1179" i="1" s="1"/>
  <c r="X1179" i="1"/>
  <c r="Y1179" i="1" s="1"/>
  <c r="AP1174" i="1"/>
  <c r="AN1174" i="1"/>
  <c r="AJ1174" i="1"/>
  <c r="AI1174" i="1"/>
  <c r="AH1174" i="1"/>
  <c r="AD1174" i="1"/>
  <c r="AE1174" i="1" s="1"/>
  <c r="AA1174" i="1"/>
  <c r="AB1174" i="1" s="1"/>
  <c r="X1174" i="1"/>
  <c r="Y1174" i="1" s="1"/>
  <c r="AP1172" i="1"/>
  <c r="AN1172" i="1"/>
  <c r="AJ1172" i="1"/>
  <c r="AI1172" i="1"/>
  <c r="AH1172" i="1"/>
  <c r="AD1172" i="1"/>
  <c r="AE1172" i="1" s="1"/>
  <c r="AA1172" i="1"/>
  <c r="AB1172" i="1" s="1"/>
  <c r="X1172" i="1"/>
  <c r="Y1172" i="1" s="1"/>
  <c r="AJ1171" i="1"/>
  <c r="AI1171" i="1"/>
  <c r="AH1171" i="1"/>
  <c r="AD1171" i="1"/>
  <c r="AE1171" i="1" s="1"/>
  <c r="AA1171" i="1"/>
  <c r="AB1171" i="1" s="1"/>
  <c r="X1171" i="1"/>
  <c r="Y1171" i="1" s="1"/>
  <c r="AJ1170" i="1"/>
  <c r="AI1170" i="1"/>
  <c r="AD1170" i="1"/>
  <c r="AE1170" i="1" s="1"/>
  <c r="AA1170" i="1"/>
  <c r="AB1170" i="1" s="1"/>
  <c r="X1170" i="1"/>
  <c r="Y1170" i="1" s="1"/>
  <c r="AP1169" i="1"/>
  <c r="AN1169" i="1"/>
  <c r="AJ1169" i="1"/>
  <c r="AI1169" i="1"/>
  <c r="AH1169" i="1"/>
  <c r="AD1169" i="1"/>
  <c r="AE1169" i="1" s="1"/>
  <c r="AA1169" i="1"/>
  <c r="AB1169" i="1" s="1"/>
  <c r="X1169" i="1"/>
  <c r="Y1169" i="1" s="1"/>
  <c r="AJ1168" i="1"/>
  <c r="AI1168" i="1"/>
  <c r="AH1168" i="1"/>
  <c r="AD1168" i="1"/>
  <c r="AE1168" i="1" s="1"/>
  <c r="AA1168" i="1"/>
  <c r="AB1168" i="1" s="1"/>
  <c r="X1168" i="1"/>
  <c r="Y1168" i="1" s="1"/>
  <c r="AP1166" i="1"/>
  <c r="AN1166" i="1"/>
  <c r="AJ1166" i="1"/>
  <c r="AI1166" i="1"/>
  <c r="AH1166" i="1"/>
  <c r="AD1166" i="1"/>
  <c r="AE1166" i="1" s="1"/>
  <c r="AA1166" i="1"/>
  <c r="AB1166" i="1" s="1"/>
  <c r="X1166" i="1"/>
  <c r="Y1166" i="1" s="1"/>
  <c r="AP1165" i="1"/>
  <c r="AN1165" i="1"/>
  <c r="AJ1165" i="1"/>
  <c r="AI1165" i="1"/>
  <c r="AH1165" i="1"/>
  <c r="AD1165" i="1"/>
  <c r="AE1165" i="1" s="1"/>
  <c r="AA1165" i="1"/>
  <c r="AB1165" i="1" s="1"/>
  <c r="X1165" i="1"/>
  <c r="Y1165" i="1" s="1"/>
  <c r="AC616" i="1" s="1"/>
  <c r="AF616" i="1" s="1"/>
  <c r="AP1163" i="1"/>
  <c r="AN1163" i="1"/>
  <c r="AJ1163" i="1"/>
  <c r="AI1163" i="1"/>
  <c r="AH1163" i="1"/>
  <c r="AD1163" i="1"/>
  <c r="AE1163" i="1" s="1"/>
  <c r="AA1163" i="1"/>
  <c r="AB1163" i="1" s="1"/>
  <c r="X1163" i="1"/>
  <c r="Y1163" i="1" s="1"/>
  <c r="AP1162" i="1"/>
  <c r="AN1162" i="1"/>
  <c r="AJ1162" i="1"/>
  <c r="AI1162" i="1"/>
  <c r="AH1162" i="1"/>
  <c r="AD1162" i="1"/>
  <c r="AE1162" i="1" s="1"/>
  <c r="AA1162" i="1"/>
  <c r="AB1162" i="1" s="1"/>
  <c r="X1162" i="1"/>
  <c r="Y1162" i="1" s="1"/>
  <c r="AP1161" i="1"/>
  <c r="AN1161" i="1"/>
  <c r="AJ1161" i="1"/>
  <c r="AI1161" i="1"/>
  <c r="AH1161" i="1"/>
  <c r="AD1161" i="1"/>
  <c r="AE1161" i="1" s="1"/>
  <c r="AA1161" i="1"/>
  <c r="AB1161" i="1" s="1"/>
  <c r="X1161" i="1"/>
  <c r="Y1161" i="1" s="1"/>
  <c r="AP1160" i="1"/>
  <c r="AN1160" i="1"/>
  <c r="AJ1160" i="1"/>
  <c r="AI1160" i="1"/>
  <c r="AH1160" i="1"/>
  <c r="AD1160" i="1"/>
  <c r="AE1160" i="1" s="1"/>
  <c r="AA1160" i="1"/>
  <c r="AB1160" i="1" s="1"/>
  <c r="X1160" i="1"/>
  <c r="Y1160" i="1" s="1"/>
  <c r="AP1159" i="1"/>
  <c r="AN1159" i="1"/>
  <c r="AJ1159" i="1"/>
  <c r="AI1159" i="1"/>
  <c r="AH1159" i="1"/>
  <c r="AD1159" i="1"/>
  <c r="AE1159" i="1" s="1"/>
  <c r="AA1159" i="1"/>
  <c r="AB1159" i="1" s="1"/>
  <c r="X1159" i="1"/>
  <c r="Y1159" i="1" s="1"/>
  <c r="AP1158" i="1"/>
  <c r="AN1158" i="1"/>
  <c r="AJ1158" i="1"/>
  <c r="AI1158" i="1"/>
  <c r="AH1158" i="1"/>
  <c r="AD1158" i="1"/>
  <c r="AE1158" i="1" s="1"/>
  <c r="AA1158" i="1"/>
  <c r="AB1158" i="1" s="1"/>
  <c r="X1158" i="1"/>
  <c r="Y1158" i="1" s="1"/>
  <c r="AP1156" i="1"/>
  <c r="AN1156" i="1"/>
  <c r="AJ1156" i="1"/>
  <c r="AI1156" i="1"/>
  <c r="AH1156" i="1"/>
  <c r="AD1156" i="1"/>
  <c r="AE1156" i="1" s="1"/>
  <c r="AA1156" i="1"/>
  <c r="AB1156" i="1" s="1"/>
  <c r="X1156" i="1"/>
  <c r="Y1156" i="1" s="1"/>
  <c r="AP1154" i="1"/>
  <c r="AN1154" i="1"/>
  <c r="AJ1154" i="1"/>
  <c r="AI1154" i="1"/>
  <c r="AH1154" i="1"/>
  <c r="AD1154" i="1"/>
  <c r="AE1154" i="1" s="1"/>
  <c r="AA1154" i="1"/>
  <c r="AB1154" i="1" s="1"/>
  <c r="X1154" i="1"/>
  <c r="Y1154" i="1" s="1"/>
  <c r="AJ1153" i="1"/>
  <c r="AI1153" i="1"/>
  <c r="AH1153" i="1"/>
  <c r="AD1153" i="1"/>
  <c r="AE1153" i="1" s="1"/>
  <c r="AA1153" i="1"/>
  <c r="AB1153" i="1" s="1"/>
  <c r="X1153" i="1"/>
  <c r="Y1153" i="1" s="1"/>
  <c r="AJ1152" i="1"/>
  <c r="AI1152" i="1"/>
  <c r="AH1152" i="1"/>
  <c r="AD1152" i="1"/>
  <c r="AE1152" i="1" s="1"/>
  <c r="AA1152" i="1"/>
  <c r="AB1152" i="1" s="1"/>
  <c r="X1152" i="1"/>
  <c r="Y1152" i="1" s="1"/>
  <c r="AJ1151" i="1"/>
  <c r="AI1151" i="1"/>
  <c r="AH1151" i="1"/>
  <c r="AD1151" i="1"/>
  <c r="AE1151" i="1" s="1"/>
  <c r="AA1151" i="1"/>
  <c r="AB1151" i="1" s="1"/>
  <c r="X1151" i="1"/>
  <c r="Y1151" i="1" s="1"/>
  <c r="AJ1141" i="1"/>
  <c r="AI1141" i="1"/>
  <c r="AH1141" i="1"/>
  <c r="AD1141" i="1"/>
  <c r="AE1141" i="1" s="1"/>
  <c r="AA1141" i="1"/>
  <c r="AB1141" i="1" s="1"/>
  <c r="X1141" i="1"/>
  <c r="Y1141" i="1" s="1"/>
  <c r="AJ1140" i="1"/>
  <c r="AI1140" i="1"/>
  <c r="AH1140" i="1"/>
  <c r="AD1140" i="1"/>
  <c r="AE1140" i="1" s="1"/>
  <c r="AA1140" i="1"/>
  <c r="AB1140" i="1" s="1"/>
  <c r="X1140" i="1"/>
  <c r="Y1140" i="1" s="1"/>
  <c r="AJ1139" i="1"/>
  <c r="AI1139" i="1"/>
  <c r="AH1139" i="1"/>
  <c r="AD1139" i="1"/>
  <c r="AE1139" i="1" s="1"/>
  <c r="AA1139" i="1"/>
  <c r="AB1139" i="1" s="1"/>
  <c r="X1139" i="1"/>
  <c r="Y1139" i="1" s="1"/>
  <c r="AJ1138" i="1"/>
  <c r="AI1138" i="1"/>
  <c r="AH1138" i="1"/>
  <c r="AD1138" i="1"/>
  <c r="AE1138" i="1" s="1"/>
  <c r="AA1138" i="1"/>
  <c r="AB1138" i="1" s="1"/>
  <c r="X1138" i="1"/>
  <c r="Y1138" i="1" s="1"/>
  <c r="AJ1137" i="1"/>
  <c r="AI1137" i="1"/>
  <c r="AH1137" i="1"/>
  <c r="AD1137" i="1"/>
  <c r="AE1137" i="1" s="1"/>
  <c r="AA1137" i="1"/>
  <c r="AB1137" i="1" s="1"/>
  <c r="X1137" i="1"/>
  <c r="Y1137" i="1" s="1"/>
  <c r="AJ1136" i="1"/>
  <c r="AI1136" i="1"/>
  <c r="AH1136" i="1"/>
  <c r="AD1136" i="1"/>
  <c r="AE1136" i="1" s="1"/>
  <c r="AA1136" i="1"/>
  <c r="AB1136" i="1" s="1"/>
  <c r="X1136" i="1"/>
  <c r="Y1136" i="1" s="1"/>
  <c r="AJ1134" i="1"/>
  <c r="AI1134" i="1"/>
  <c r="AH1134" i="1"/>
  <c r="AD1134" i="1"/>
  <c r="AE1134" i="1" s="1"/>
  <c r="AA1134" i="1"/>
  <c r="AB1134" i="1" s="1"/>
  <c r="X1134" i="1"/>
  <c r="Y1134" i="1" s="1"/>
  <c r="AJ1133" i="1"/>
  <c r="AI1133" i="1"/>
  <c r="AH1133" i="1"/>
  <c r="AD1133" i="1"/>
  <c r="AE1133" i="1" s="1"/>
  <c r="AA1133" i="1"/>
  <c r="AB1133" i="1" s="1"/>
  <c r="X1133" i="1"/>
  <c r="Y1133" i="1" s="1"/>
  <c r="AJ1132" i="1"/>
  <c r="AI1132" i="1"/>
  <c r="AH1132" i="1"/>
  <c r="AD1132" i="1"/>
  <c r="AE1132" i="1" s="1"/>
  <c r="AA1132" i="1"/>
  <c r="AB1132" i="1" s="1"/>
  <c r="X1132" i="1"/>
  <c r="Y1132" i="1" s="1"/>
  <c r="AJ1131" i="1"/>
  <c r="AI1131" i="1"/>
  <c r="AH1131" i="1"/>
  <c r="AD1131" i="1"/>
  <c r="AE1131" i="1" s="1"/>
  <c r="AA1131" i="1"/>
  <c r="AB1131" i="1" s="1"/>
  <c r="X1131" i="1"/>
  <c r="Y1131" i="1" s="1"/>
  <c r="AP1129" i="1"/>
  <c r="AN1129" i="1"/>
  <c r="AJ1129" i="1"/>
  <c r="AI1129" i="1"/>
  <c r="AH1129" i="1"/>
  <c r="AD1129" i="1"/>
  <c r="AE1129" i="1" s="1"/>
  <c r="AA1129" i="1"/>
  <c r="AB1129" i="1" s="1"/>
  <c r="X1129" i="1"/>
  <c r="Y1129" i="1" s="1"/>
  <c r="AP1128" i="1"/>
  <c r="AN1128" i="1"/>
  <c r="AJ1128" i="1"/>
  <c r="AI1128" i="1"/>
  <c r="AH1128" i="1"/>
  <c r="AD1128" i="1"/>
  <c r="AE1128" i="1" s="1"/>
  <c r="AA1128" i="1"/>
  <c r="AB1128" i="1" s="1"/>
  <c r="X1128" i="1"/>
  <c r="Y1128" i="1" s="1"/>
  <c r="AP1126" i="1"/>
  <c r="AN1126" i="1"/>
  <c r="AJ1126" i="1"/>
  <c r="AI1126" i="1"/>
  <c r="AH1126" i="1"/>
  <c r="AD1126" i="1"/>
  <c r="AE1126" i="1" s="1"/>
  <c r="AA1126" i="1"/>
  <c r="AB1126" i="1" s="1"/>
  <c r="X1126" i="1"/>
  <c r="Y1126" i="1" s="1"/>
  <c r="AP1125" i="1"/>
  <c r="AN1125" i="1"/>
  <c r="AJ1125" i="1"/>
  <c r="AI1125" i="1"/>
  <c r="AH1125" i="1"/>
  <c r="AD1125" i="1"/>
  <c r="AE1125" i="1" s="1"/>
  <c r="AA1125" i="1"/>
  <c r="AB1125" i="1" s="1"/>
  <c r="X1125" i="1"/>
  <c r="Y1125" i="1" s="1"/>
  <c r="AP1123" i="1"/>
  <c r="AN1123" i="1"/>
  <c r="AJ1123" i="1"/>
  <c r="AI1123" i="1"/>
  <c r="AH1123" i="1"/>
  <c r="AD1123" i="1"/>
  <c r="AE1123" i="1" s="1"/>
  <c r="AA1123" i="1"/>
  <c r="AB1123" i="1" s="1"/>
  <c r="X1123" i="1"/>
  <c r="Y1123" i="1" s="1"/>
  <c r="AP1121" i="1"/>
  <c r="AN1121" i="1"/>
  <c r="AJ1121" i="1"/>
  <c r="AI1121" i="1"/>
  <c r="AH1121" i="1"/>
  <c r="AD1121" i="1"/>
  <c r="AE1121" i="1" s="1"/>
  <c r="AA1121" i="1"/>
  <c r="AB1121" i="1" s="1"/>
  <c r="X1121" i="1"/>
  <c r="Y1121" i="1" s="1"/>
  <c r="AP1119" i="1"/>
  <c r="AN1119" i="1"/>
  <c r="AJ1119" i="1"/>
  <c r="AI1119" i="1"/>
  <c r="AH1119" i="1"/>
  <c r="AD1119" i="1"/>
  <c r="AE1119" i="1" s="1"/>
  <c r="AA1119" i="1"/>
  <c r="AB1119" i="1" s="1"/>
  <c r="X1119" i="1"/>
  <c r="Y1119" i="1" s="1"/>
  <c r="AP1118" i="1"/>
  <c r="AN1118" i="1"/>
  <c r="AJ1118" i="1"/>
  <c r="AI1118" i="1"/>
  <c r="AH1118" i="1"/>
  <c r="AD1118" i="1"/>
  <c r="AE1118" i="1" s="1"/>
  <c r="AA1118" i="1"/>
  <c r="AB1118" i="1" s="1"/>
  <c r="X1118" i="1"/>
  <c r="Y1118" i="1" s="1"/>
  <c r="AP1117" i="1"/>
  <c r="AN1117" i="1"/>
  <c r="AJ1117" i="1"/>
  <c r="AI1117" i="1"/>
  <c r="AH1117" i="1"/>
  <c r="AD1117" i="1"/>
  <c r="AE1117" i="1" s="1"/>
  <c r="AA1117" i="1"/>
  <c r="AB1117" i="1" s="1"/>
  <c r="X1117" i="1"/>
  <c r="Y1117" i="1" s="1"/>
  <c r="AP1116" i="1"/>
  <c r="AN1116" i="1"/>
  <c r="AJ1116" i="1"/>
  <c r="AI1116" i="1"/>
  <c r="AH1116" i="1"/>
  <c r="AD1116" i="1"/>
  <c r="AE1116" i="1" s="1"/>
  <c r="AA1116" i="1"/>
  <c r="AB1116" i="1" s="1"/>
  <c r="X1116" i="1"/>
  <c r="Y1116" i="1" s="1"/>
  <c r="AP1115" i="1"/>
  <c r="AN1115" i="1"/>
  <c r="AJ1115" i="1"/>
  <c r="AI1115" i="1"/>
  <c r="AH1115" i="1"/>
  <c r="AD1115" i="1"/>
  <c r="AE1115" i="1" s="1"/>
  <c r="AA1115" i="1"/>
  <c r="AB1115" i="1" s="1"/>
  <c r="X1115" i="1"/>
  <c r="Y1115" i="1" s="1"/>
  <c r="AC646" i="1" s="1"/>
  <c r="AF646" i="1" s="1"/>
  <c r="AP1114" i="1"/>
  <c r="AN1114" i="1"/>
  <c r="AJ1114" i="1"/>
  <c r="AI1114" i="1"/>
  <c r="AH1114" i="1"/>
  <c r="AD1114" i="1"/>
  <c r="AE1114" i="1" s="1"/>
  <c r="AA1114" i="1"/>
  <c r="AB1114" i="1" s="1"/>
  <c r="X1114" i="1"/>
  <c r="Y1114" i="1" s="1"/>
  <c r="AP1113" i="1"/>
  <c r="AN1113" i="1"/>
  <c r="AJ1113" i="1"/>
  <c r="AI1113" i="1"/>
  <c r="AH1113" i="1"/>
  <c r="AD1113" i="1"/>
  <c r="AE1113" i="1" s="1"/>
  <c r="AA1113" i="1"/>
  <c r="AB1113" i="1" s="1"/>
  <c r="X1113" i="1"/>
  <c r="Y1113" i="1" s="1"/>
  <c r="AP1112" i="1"/>
  <c r="AN1112" i="1"/>
  <c r="AJ1112" i="1"/>
  <c r="AI1112" i="1"/>
  <c r="AH1112" i="1"/>
  <c r="AD1112" i="1"/>
  <c r="AE1112" i="1" s="1"/>
  <c r="AA1112" i="1"/>
  <c r="AB1112" i="1" s="1"/>
  <c r="X1112" i="1"/>
  <c r="Y1112" i="1" s="1"/>
  <c r="AN1108" i="1"/>
  <c r="AJ1108" i="1"/>
  <c r="AI1108" i="1"/>
  <c r="AH1108" i="1"/>
  <c r="AD1108" i="1"/>
  <c r="AE1108" i="1" s="1"/>
  <c r="AA1108" i="1"/>
  <c r="AB1108" i="1" s="1"/>
  <c r="X1108" i="1"/>
  <c r="Y1108" i="1" s="1"/>
  <c r="AC1349" i="1" s="1"/>
  <c r="AF1349" i="1" s="1"/>
  <c r="AP1107" i="1"/>
  <c r="AN1107" i="1"/>
  <c r="AJ1107" i="1"/>
  <c r="AI1107" i="1"/>
  <c r="AH1107" i="1"/>
  <c r="AD1107" i="1"/>
  <c r="AE1107" i="1" s="1"/>
  <c r="AA1107" i="1"/>
  <c r="AB1107" i="1" s="1"/>
  <c r="X1107" i="1"/>
  <c r="Y1107" i="1" s="1"/>
  <c r="AP1106" i="1"/>
  <c r="AN1106" i="1"/>
  <c r="AJ1106" i="1"/>
  <c r="AI1106" i="1"/>
  <c r="AH1106" i="1"/>
  <c r="AD1106" i="1"/>
  <c r="AE1106" i="1" s="1"/>
  <c r="AA1106" i="1"/>
  <c r="AB1106" i="1" s="1"/>
  <c r="X1106" i="1"/>
  <c r="Y1106" i="1" s="1"/>
  <c r="AP1104" i="1"/>
  <c r="AN1104" i="1"/>
  <c r="AJ1104" i="1"/>
  <c r="AI1104" i="1"/>
  <c r="AH1104" i="1"/>
  <c r="AD1104" i="1"/>
  <c r="AE1104" i="1" s="1"/>
  <c r="AA1104" i="1"/>
  <c r="AB1104" i="1" s="1"/>
  <c r="X1104" i="1"/>
  <c r="Y1104" i="1" s="1"/>
  <c r="AC256" i="1" s="1"/>
  <c r="AF256" i="1" s="1"/>
  <c r="AS256" i="1" s="1"/>
  <c r="AP1103" i="1"/>
  <c r="AN1103" i="1"/>
  <c r="AJ1103" i="1"/>
  <c r="AI1103" i="1"/>
  <c r="AH1103" i="1"/>
  <c r="AD1103" i="1"/>
  <c r="AE1103" i="1" s="1"/>
  <c r="AA1103" i="1"/>
  <c r="AB1103" i="1" s="1"/>
  <c r="X1103" i="1"/>
  <c r="Y1103" i="1" s="1"/>
  <c r="AJ1101" i="1"/>
  <c r="AI1101" i="1"/>
  <c r="AH1101" i="1"/>
  <c r="AD1101" i="1"/>
  <c r="AE1101" i="1" s="1"/>
  <c r="AA1101" i="1"/>
  <c r="AB1101" i="1" s="1"/>
  <c r="X1101" i="1"/>
  <c r="Y1101" i="1" s="1"/>
  <c r="AJ1100" i="1"/>
  <c r="AI1100" i="1"/>
  <c r="AH1100" i="1"/>
  <c r="AD1100" i="1"/>
  <c r="AE1100" i="1" s="1"/>
  <c r="AA1100" i="1"/>
  <c r="AB1100" i="1" s="1"/>
  <c r="X1100" i="1"/>
  <c r="Y1100" i="1" s="1"/>
  <c r="AJ1099" i="1"/>
  <c r="AI1099" i="1"/>
  <c r="AH1099" i="1"/>
  <c r="AD1099" i="1"/>
  <c r="AE1099" i="1" s="1"/>
  <c r="AA1099" i="1"/>
  <c r="AB1099" i="1" s="1"/>
  <c r="X1099" i="1"/>
  <c r="Y1099" i="1" s="1"/>
  <c r="AJ1098" i="1"/>
  <c r="AI1098" i="1"/>
  <c r="AH1098" i="1"/>
  <c r="AD1098" i="1"/>
  <c r="AE1098" i="1" s="1"/>
  <c r="AA1098" i="1"/>
  <c r="AB1098" i="1" s="1"/>
  <c r="X1098" i="1"/>
  <c r="Y1098" i="1" s="1"/>
  <c r="AP1097" i="1"/>
  <c r="AN1097" i="1"/>
  <c r="AJ1097" i="1"/>
  <c r="AI1097" i="1"/>
  <c r="AH1097" i="1"/>
  <c r="AD1097" i="1"/>
  <c r="AE1097" i="1" s="1"/>
  <c r="AA1097" i="1"/>
  <c r="AB1097" i="1" s="1"/>
  <c r="X1097" i="1"/>
  <c r="Y1097" i="1" s="1"/>
  <c r="AP1096" i="1"/>
  <c r="AN1096" i="1"/>
  <c r="AJ1096" i="1"/>
  <c r="AI1096" i="1"/>
  <c r="AH1096" i="1"/>
  <c r="AD1096" i="1"/>
  <c r="AE1096" i="1" s="1"/>
  <c r="AA1096" i="1"/>
  <c r="AB1096" i="1" s="1"/>
  <c r="X1096" i="1"/>
  <c r="Y1096" i="1" s="1"/>
  <c r="AP1095" i="1"/>
  <c r="AN1095" i="1"/>
  <c r="AJ1095" i="1"/>
  <c r="AI1095" i="1"/>
  <c r="AH1095" i="1"/>
  <c r="AD1095" i="1"/>
  <c r="AE1095" i="1" s="1"/>
  <c r="AA1095" i="1"/>
  <c r="AB1095" i="1" s="1"/>
  <c r="X1095" i="1"/>
  <c r="Y1095" i="1" s="1"/>
  <c r="AP1094" i="1"/>
  <c r="AN1094" i="1"/>
  <c r="AJ1094" i="1"/>
  <c r="AI1094" i="1"/>
  <c r="AH1094" i="1"/>
  <c r="AD1094" i="1"/>
  <c r="AE1094" i="1" s="1"/>
  <c r="AA1094" i="1"/>
  <c r="AB1094" i="1" s="1"/>
  <c r="X1094" i="1"/>
  <c r="Y1094" i="1" s="1"/>
  <c r="AJ1093" i="1"/>
  <c r="AI1093" i="1"/>
  <c r="AH1093" i="1"/>
  <c r="AD1093" i="1"/>
  <c r="AE1093" i="1" s="1"/>
  <c r="AA1093" i="1"/>
  <c r="AB1093" i="1" s="1"/>
  <c r="X1093" i="1"/>
  <c r="Y1093" i="1" s="1"/>
  <c r="AJ1092" i="1"/>
  <c r="AI1092" i="1"/>
  <c r="AH1092" i="1"/>
  <c r="AD1092" i="1"/>
  <c r="AE1092" i="1" s="1"/>
  <c r="AA1092" i="1"/>
  <c r="AB1092" i="1" s="1"/>
  <c r="X1092" i="1"/>
  <c r="Y1092" i="1" s="1"/>
  <c r="AJ1091" i="1"/>
  <c r="AI1091" i="1"/>
  <c r="AH1091" i="1"/>
  <c r="AD1091" i="1"/>
  <c r="AE1091" i="1" s="1"/>
  <c r="AA1091" i="1"/>
  <c r="AB1091" i="1" s="1"/>
  <c r="X1091" i="1"/>
  <c r="Y1091" i="1" s="1"/>
  <c r="AJ1090" i="1"/>
  <c r="AI1090" i="1"/>
  <c r="AH1090" i="1"/>
  <c r="AD1090" i="1"/>
  <c r="AE1090" i="1" s="1"/>
  <c r="AA1090" i="1"/>
  <c r="AB1090" i="1" s="1"/>
  <c r="X1090" i="1"/>
  <c r="Y1090" i="1" s="1"/>
  <c r="AJ1089" i="1"/>
  <c r="AI1089" i="1"/>
  <c r="AH1089" i="1"/>
  <c r="AD1089" i="1"/>
  <c r="AE1089" i="1" s="1"/>
  <c r="AA1089" i="1"/>
  <c r="AB1089" i="1" s="1"/>
  <c r="X1089" i="1"/>
  <c r="Y1089" i="1" s="1"/>
  <c r="AJ1088" i="1"/>
  <c r="AI1088" i="1"/>
  <c r="AH1088" i="1"/>
  <c r="AD1088" i="1"/>
  <c r="AE1088" i="1" s="1"/>
  <c r="AA1088" i="1"/>
  <c r="AB1088" i="1" s="1"/>
  <c r="X1088" i="1"/>
  <c r="Y1088" i="1" s="1"/>
  <c r="AJ1087" i="1"/>
  <c r="AI1087" i="1"/>
  <c r="AH1087" i="1"/>
  <c r="AD1087" i="1"/>
  <c r="AE1087" i="1" s="1"/>
  <c r="AA1087" i="1"/>
  <c r="AB1087" i="1" s="1"/>
  <c r="X1087" i="1"/>
  <c r="Y1087" i="1" s="1"/>
  <c r="AJ1086" i="1"/>
  <c r="AI1086" i="1"/>
  <c r="AH1086" i="1"/>
  <c r="AD1086" i="1"/>
  <c r="AE1086" i="1" s="1"/>
  <c r="AA1086" i="1"/>
  <c r="AB1086" i="1" s="1"/>
  <c r="X1086" i="1"/>
  <c r="Y1086" i="1" s="1"/>
  <c r="AP1085" i="1"/>
  <c r="AN1085" i="1"/>
  <c r="AJ1085" i="1"/>
  <c r="AI1085" i="1"/>
  <c r="AH1085" i="1"/>
  <c r="AD1085" i="1"/>
  <c r="AE1085" i="1" s="1"/>
  <c r="AA1085" i="1"/>
  <c r="AB1085" i="1" s="1"/>
  <c r="X1085" i="1"/>
  <c r="Y1085" i="1" s="1"/>
  <c r="AC589" i="1" s="1"/>
  <c r="AF589" i="1" s="1"/>
  <c r="AP1084" i="1"/>
  <c r="AN1084" i="1"/>
  <c r="AJ1084" i="1"/>
  <c r="AI1084" i="1"/>
  <c r="AH1084" i="1"/>
  <c r="AD1084" i="1"/>
  <c r="AE1084" i="1" s="1"/>
  <c r="AA1084" i="1"/>
  <c r="AB1084" i="1" s="1"/>
  <c r="X1084" i="1"/>
  <c r="Y1084" i="1" s="1"/>
  <c r="AP1083" i="1"/>
  <c r="AN1083" i="1"/>
  <c r="AJ1083" i="1"/>
  <c r="AI1083" i="1"/>
  <c r="AH1083" i="1"/>
  <c r="AD1083" i="1"/>
  <c r="AE1083" i="1" s="1"/>
  <c r="AA1083" i="1"/>
  <c r="AB1083" i="1" s="1"/>
  <c r="X1083" i="1"/>
  <c r="Y1083" i="1" s="1"/>
  <c r="AP1082" i="1"/>
  <c r="AN1082" i="1"/>
  <c r="AJ1082" i="1"/>
  <c r="AI1082" i="1"/>
  <c r="AH1082" i="1"/>
  <c r="AD1082" i="1"/>
  <c r="AE1082" i="1" s="1"/>
  <c r="AA1082" i="1"/>
  <c r="AB1082" i="1" s="1"/>
  <c r="X1082" i="1"/>
  <c r="Y1082" i="1" s="1"/>
  <c r="AJ1081" i="1"/>
  <c r="AI1081" i="1"/>
  <c r="AH1081" i="1"/>
  <c r="AD1081" i="1"/>
  <c r="AE1081" i="1" s="1"/>
  <c r="AA1081" i="1"/>
  <c r="AB1081" i="1" s="1"/>
  <c r="X1081" i="1"/>
  <c r="Y1081" i="1" s="1"/>
  <c r="AJ1080" i="1"/>
  <c r="AI1080" i="1"/>
  <c r="AH1080" i="1"/>
  <c r="AD1080" i="1"/>
  <c r="AE1080" i="1" s="1"/>
  <c r="AA1080" i="1"/>
  <c r="AB1080" i="1" s="1"/>
  <c r="X1080" i="1"/>
  <c r="Y1080" i="1" s="1"/>
  <c r="AP1079" i="1"/>
  <c r="AN1079" i="1"/>
  <c r="AJ1079" i="1"/>
  <c r="AI1079" i="1"/>
  <c r="AH1079" i="1"/>
  <c r="AD1079" i="1"/>
  <c r="AE1079" i="1" s="1"/>
  <c r="AA1079" i="1"/>
  <c r="AB1079" i="1" s="1"/>
  <c r="X1079" i="1"/>
  <c r="Y1079" i="1" s="1"/>
  <c r="AJ1078" i="1"/>
  <c r="AI1078" i="1"/>
  <c r="AH1078" i="1"/>
  <c r="AD1078" i="1"/>
  <c r="AE1078" i="1" s="1"/>
  <c r="AA1078" i="1"/>
  <c r="AB1078" i="1" s="1"/>
  <c r="X1078" i="1"/>
  <c r="Y1078" i="1" s="1"/>
  <c r="AP1077" i="1"/>
  <c r="AN1077" i="1"/>
  <c r="AJ1077" i="1"/>
  <c r="AI1077" i="1"/>
  <c r="AH1077" i="1"/>
  <c r="AD1077" i="1"/>
  <c r="AE1077" i="1" s="1"/>
  <c r="AA1077" i="1"/>
  <c r="AB1077" i="1" s="1"/>
  <c r="X1077" i="1"/>
  <c r="Y1077" i="1" s="1"/>
  <c r="AJ1075" i="1"/>
  <c r="AI1075" i="1"/>
  <c r="AH1075" i="1"/>
  <c r="AD1075" i="1"/>
  <c r="AE1075" i="1" s="1"/>
  <c r="AA1075" i="1"/>
  <c r="AB1075" i="1" s="1"/>
  <c r="X1075" i="1"/>
  <c r="Y1075" i="1" s="1"/>
  <c r="AJ1074" i="1"/>
  <c r="AI1074" i="1"/>
  <c r="AH1074" i="1"/>
  <c r="AD1074" i="1"/>
  <c r="AE1074" i="1" s="1"/>
  <c r="AA1074" i="1"/>
  <c r="AB1074" i="1" s="1"/>
  <c r="X1074" i="1"/>
  <c r="Y1074" i="1" s="1"/>
  <c r="AJ1073" i="1"/>
  <c r="AI1073" i="1"/>
  <c r="AH1073" i="1"/>
  <c r="AD1073" i="1"/>
  <c r="AE1073" i="1" s="1"/>
  <c r="AA1073" i="1"/>
  <c r="AB1073" i="1" s="1"/>
  <c r="X1073" i="1"/>
  <c r="Y1073" i="1" s="1"/>
  <c r="AJ1072" i="1"/>
  <c r="AI1072" i="1"/>
  <c r="AH1072" i="1"/>
  <c r="AD1072" i="1"/>
  <c r="AE1072" i="1" s="1"/>
  <c r="AA1072" i="1"/>
  <c r="AB1072" i="1" s="1"/>
  <c r="X1072" i="1"/>
  <c r="Y1072" i="1" s="1"/>
  <c r="AJ1071" i="1"/>
  <c r="AI1071" i="1"/>
  <c r="AH1071" i="1"/>
  <c r="AD1071" i="1"/>
  <c r="AE1071" i="1" s="1"/>
  <c r="AA1071" i="1"/>
  <c r="AB1071" i="1" s="1"/>
  <c r="X1071" i="1"/>
  <c r="Y1071" i="1" s="1"/>
  <c r="AJ1070" i="1"/>
  <c r="AI1070" i="1"/>
  <c r="AH1070" i="1"/>
  <c r="AD1070" i="1"/>
  <c r="AE1070" i="1" s="1"/>
  <c r="AA1070" i="1"/>
  <c r="AB1070" i="1" s="1"/>
  <c r="X1070" i="1"/>
  <c r="Y1070" i="1" s="1"/>
  <c r="AJ1069" i="1"/>
  <c r="AI1069" i="1"/>
  <c r="AH1069" i="1"/>
  <c r="AD1069" i="1"/>
  <c r="AE1069" i="1" s="1"/>
  <c r="AA1069" i="1"/>
  <c r="AB1069" i="1" s="1"/>
  <c r="X1069" i="1"/>
  <c r="Y1069" i="1" s="1"/>
  <c r="AJ1068" i="1"/>
  <c r="AI1068" i="1"/>
  <c r="AH1068" i="1"/>
  <c r="AD1068" i="1"/>
  <c r="AE1068" i="1" s="1"/>
  <c r="AA1068" i="1"/>
  <c r="AB1068" i="1" s="1"/>
  <c r="X1068" i="1"/>
  <c r="Y1068" i="1" s="1"/>
  <c r="AJ1067" i="1"/>
  <c r="AI1067" i="1"/>
  <c r="AH1067" i="1"/>
  <c r="AD1067" i="1"/>
  <c r="AE1067" i="1" s="1"/>
  <c r="AA1067" i="1"/>
  <c r="AB1067" i="1" s="1"/>
  <c r="X1067" i="1"/>
  <c r="Y1067" i="1" s="1"/>
  <c r="AJ1066" i="1"/>
  <c r="AI1066" i="1"/>
  <c r="AH1066" i="1"/>
  <c r="AD1066" i="1"/>
  <c r="AE1066" i="1" s="1"/>
  <c r="AA1066" i="1"/>
  <c r="AB1066" i="1" s="1"/>
  <c r="X1066" i="1"/>
  <c r="Y1066" i="1" s="1"/>
  <c r="AJ1065" i="1"/>
  <c r="AI1065" i="1"/>
  <c r="AH1065" i="1"/>
  <c r="AD1065" i="1"/>
  <c r="AE1065" i="1" s="1"/>
  <c r="AA1065" i="1"/>
  <c r="AB1065" i="1" s="1"/>
  <c r="X1065" i="1"/>
  <c r="Y1065" i="1" s="1"/>
  <c r="AJ1064" i="1"/>
  <c r="AI1064" i="1"/>
  <c r="AH1064" i="1"/>
  <c r="AD1064" i="1"/>
  <c r="AE1064" i="1" s="1"/>
  <c r="AA1064" i="1"/>
  <c r="AB1064" i="1" s="1"/>
  <c r="X1064" i="1"/>
  <c r="Y1064" i="1" s="1"/>
  <c r="AJ1063" i="1"/>
  <c r="AI1063" i="1"/>
  <c r="AH1063" i="1"/>
  <c r="AD1063" i="1"/>
  <c r="AE1063" i="1" s="1"/>
  <c r="AA1063" i="1"/>
  <c r="AB1063" i="1" s="1"/>
  <c r="X1063" i="1"/>
  <c r="Y1063" i="1" s="1"/>
  <c r="AJ1062" i="1"/>
  <c r="AI1062" i="1"/>
  <c r="AH1062" i="1"/>
  <c r="AD1062" i="1"/>
  <c r="AE1062" i="1" s="1"/>
  <c r="AA1062" i="1"/>
  <c r="AB1062" i="1" s="1"/>
  <c r="X1062" i="1"/>
  <c r="Y1062" i="1" s="1"/>
  <c r="AP1060" i="1"/>
  <c r="AN1060" i="1"/>
  <c r="AJ1060" i="1"/>
  <c r="AI1060" i="1"/>
  <c r="AH1060" i="1"/>
  <c r="AD1060" i="1"/>
  <c r="AE1060" i="1" s="1"/>
  <c r="AA1060" i="1"/>
  <c r="AB1060" i="1" s="1"/>
  <c r="Y1060" i="1"/>
  <c r="AC115" i="1" s="1"/>
  <c r="AF115" i="1" s="1"/>
  <c r="AJ1059" i="1"/>
  <c r="AI1059" i="1"/>
  <c r="AH1059" i="1"/>
  <c r="AD1059" i="1"/>
  <c r="AE1059" i="1" s="1"/>
  <c r="AA1059" i="1"/>
  <c r="AB1059" i="1" s="1"/>
  <c r="X1059" i="1"/>
  <c r="Y1059" i="1" s="1"/>
  <c r="AJ1058" i="1"/>
  <c r="AI1058" i="1"/>
  <c r="AH1058" i="1"/>
  <c r="AD1058" i="1"/>
  <c r="AE1058" i="1" s="1"/>
  <c r="AA1058" i="1"/>
  <c r="AB1058" i="1" s="1"/>
  <c r="X1058" i="1"/>
  <c r="Y1058" i="1" s="1"/>
  <c r="AP1057" i="1"/>
  <c r="AN1057" i="1"/>
  <c r="AJ1057" i="1"/>
  <c r="AI1057" i="1"/>
  <c r="AH1057" i="1"/>
  <c r="AD1057" i="1"/>
  <c r="AE1057" i="1" s="1"/>
  <c r="AA1057" i="1"/>
  <c r="AB1057" i="1" s="1"/>
  <c r="X1057" i="1"/>
  <c r="Y1057" i="1" s="1"/>
  <c r="AJ1056" i="1"/>
  <c r="AI1056" i="1"/>
  <c r="AH1056" i="1"/>
  <c r="AD1056" i="1"/>
  <c r="AE1056" i="1" s="1"/>
  <c r="AA1056" i="1"/>
  <c r="AB1056" i="1" s="1"/>
  <c r="X1056" i="1"/>
  <c r="Y1056" i="1" s="1"/>
  <c r="AP1055" i="1"/>
  <c r="AN1055" i="1"/>
  <c r="AJ1055" i="1"/>
  <c r="AI1055" i="1"/>
  <c r="AH1055" i="1"/>
  <c r="AD1055" i="1"/>
  <c r="AE1055" i="1" s="1"/>
  <c r="AA1055" i="1"/>
  <c r="AB1055" i="1" s="1"/>
  <c r="X1055" i="1"/>
  <c r="Y1055" i="1" s="1"/>
  <c r="AP1053" i="1"/>
  <c r="AN1053" i="1"/>
  <c r="AJ1053" i="1"/>
  <c r="AI1053" i="1"/>
  <c r="AH1053" i="1"/>
  <c r="AD1053" i="1"/>
  <c r="AE1053" i="1" s="1"/>
  <c r="AA1053" i="1"/>
  <c r="AB1053" i="1" s="1"/>
  <c r="X1053" i="1"/>
  <c r="Y1053" i="1" s="1"/>
  <c r="AP1046" i="1"/>
  <c r="AN1046" i="1"/>
  <c r="AJ1046" i="1"/>
  <c r="AI1046" i="1"/>
  <c r="AH1046" i="1"/>
  <c r="AD1046" i="1"/>
  <c r="AE1046" i="1" s="1"/>
  <c r="AA1046" i="1"/>
  <c r="AB1046" i="1" s="1"/>
  <c r="X1046" i="1"/>
  <c r="Y1046" i="1" s="1"/>
  <c r="AP1044" i="1"/>
  <c r="AN1044" i="1"/>
  <c r="AJ1044" i="1"/>
  <c r="AI1044" i="1"/>
  <c r="AH1044" i="1"/>
  <c r="AD1044" i="1"/>
  <c r="AE1044" i="1" s="1"/>
  <c r="AA1044" i="1"/>
  <c r="AB1044" i="1" s="1"/>
  <c r="X1044" i="1"/>
  <c r="Y1044" i="1" s="1"/>
  <c r="AP1043" i="1"/>
  <c r="AN1043" i="1"/>
  <c r="AJ1043" i="1"/>
  <c r="AI1043" i="1"/>
  <c r="AH1043" i="1"/>
  <c r="AD1043" i="1"/>
  <c r="AE1043" i="1" s="1"/>
  <c r="AA1043" i="1"/>
  <c r="AB1043" i="1" s="1"/>
  <c r="X1043" i="1"/>
  <c r="Y1043" i="1" s="1"/>
  <c r="AP1042" i="1"/>
  <c r="AN1042" i="1"/>
  <c r="AJ1042" i="1"/>
  <c r="AI1042" i="1"/>
  <c r="AH1042" i="1"/>
  <c r="AD1042" i="1"/>
  <c r="AE1042" i="1" s="1"/>
  <c r="AA1042" i="1"/>
  <c r="AB1042" i="1" s="1"/>
  <c r="X1042" i="1"/>
  <c r="Y1042" i="1" s="1"/>
  <c r="AC94" i="1" s="1"/>
  <c r="AF94" i="1" s="1"/>
  <c r="AI1041" i="1"/>
  <c r="AH1041" i="1"/>
  <c r="AD1041" i="1"/>
  <c r="AE1041" i="1" s="1"/>
  <c r="AA1041" i="1"/>
  <c r="AB1041" i="1" s="1"/>
  <c r="X1041" i="1"/>
  <c r="Y1041" i="1" s="1"/>
  <c r="AJ1040" i="1"/>
  <c r="AI1040" i="1"/>
  <c r="AH1040" i="1"/>
  <c r="AD1040" i="1"/>
  <c r="AE1040" i="1" s="1"/>
  <c r="AA1040" i="1"/>
  <c r="AB1040" i="1" s="1"/>
  <c r="X1040" i="1"/>
  <c r="Y1040" i="1" s="1"/>
  <c r="AC545" i="1" s="1"/>
  <c r="AF545" i="1" s="1"/>
  <c r="AS545" i="1" s="1"/>
  <c r="AP1038" i="1"/>
  <c r="AN1038" i="1"/>
  <c r="AJ1038" i="1"/>
  <c r="AH1038" i="1"/>
  <c r="AD1038" i="1"/>
  <c r="AE1038" i="1" s="1"/>
  <c r="AA1038" i="1"/>
  <c r="AB1038" i="1" s="1"/>
  <c r="X1038" i="1"/>
  <c r="Y1038" i="1" s="1"/>
  <c r="AP1036" i="1"/>
  <c r="AN1036" i="1"/>
  <c r="AJ1036" i="1"/>
  <c r="AI1036" i="1"/>
  <c r="AH1036" i="1"/>
  <c r="AD1036" i="1"/>
  <c r="AE1036" i="1" s="1"/>
  <c r="AA1036" i="1"/>
  <c r="AB1036" i="1" s="1"/>
  <c r="X1036" i="1"/>
  <c r="Y1036" i="1" s="1"/>
  <c r="AC595" i="1" s="1"/>
  <c r="AF595" i="1" s="1"/>
  <c r="AP1035" i="1"/>
  <c r="AN1035" i="1"/>
  <c r="AJ1035" i="1"/>
  <c r="AI1035" i="1"/>
  <c r="AH1035" i="1"/>
  <c r="AD1035" i="1"/>
  <c r="AE1035" i="1" s="1"/>
  <c r="AA1035" i="1"/>
  <c r="AB1035" i="1" s="1"/>
  <c r="X1035" i="1"/>
  <c r="Y1035" i="1" s="1"/>
  <c r="AP1034" i="1"/>
  <c r="AN1034" i="1"/>
  <c r="AJ1034" i="1"/>
  <c r="AI1034" i="1"/>
  <c r="AH1034" i="1"/>
  <c r="AD1034" i="1"/>
  <c r="AE1034" i="1" s="1"/>
  <c r="AA1034" i="1"/>
  <c r="AB1034" i="1" s="1"/>
  <c r="X1034" i="1"/>
  <c r="Y1034" i="1" s="1"/>
  <c r="AP1033" i="1"/>
  <c r="AN1033" i="1"/>
  <c r="AJ1033" i="1"/>
  <c r="AI1033" i="1"/>
  <c r="AH1033" i="1"/>
  <c r="AD1033" i="1"/>
  <c r="AE1033" i="1" s="1"/>
  <c r="AA1033" i="1"/>
  <c r="AB1033" i="1" s="1"/>
  <c r="X1033" i="1"/>
  <c r="Y1033" i="1" s="1"/>
  <c r="AP1031" i="1"/>
  <c r="AN1031" i="1"/>
  <c r="AJ1031" i="1"/>
  <c r="AI1031" i="1"/>
  <c r="AH1031" i="1"/>
  <c r="AD1031" i="1"/>
  <c r="AE1031" i="1" s="1"/>
  <c r="AA1031" i="1"/>
  <c r="AB1031" i="1" s="1"/>
  <c r="X1031" i="1"/>
  <c r="Y1031" i="1" s="1"/>
  <c r="AP1030" i="1"/>
  <c r="AN1030" i="1"/>
  <c r="AJ1030" i="1"/>
  <c r="AI1030" i="1"/>
  <c r="AH1030" i="1"/>
  <c r="AD1030" i="1"/>
  <c r="AE1030" i="1" s="1"/>
  <c r="AA1030" i="1"/>
  <c r="AB1030" i="1" s="1"/>
  <c r="X1030" i="1"/>
  <c r="Y1030" i="1" s="1"/>
  <c r="AJ1028" i="1"/>
  <c r="AI1028" i="1"/>
  <c r="AH1028" i="1"/>
  <c r="AD1028" i="1"/>
  <c r="AE1028" i="1" s="1"/>
  <c r="AA1028" i="1"/>
  <c r="AB1028" i="1" s="1"/>
  <c r="X1028" i="1"/>
  <c r="Y1028" i="1" s="1"/>
  <c r="AJ1027" i="1"/>
  <c r="AI1027" i="1"/>
  <c r="AH1027" i="1"/>
  <c r="AD1027" i="1"/>
  <c r="AE1027" i="1" s="1"/>
  <c r="AA1027" i="1"/>
  <c r="AB1027" i="1" s="1"/>
  <c r="X1027" i="1"/>
  <c r="Y1027" i="1" s="1"/>
  <c r="AP1026" i="1"/>
  <c r="AN1026" i="1"/>
  <c r="AJ1026" i="1"/>
  <c r="AI1026" i="1"/>
  <c r="AH1026" i="1"/>
  <c r="AD1026" i="1"/>
  <c r="AE1026" i="1" s="1"/>
  <c r="AA1026" i="1"/>
  <c r="AB1026" i="1" s="1"/>
  <c r="X1026" i="1"/>
  <c r="Y1026" i="1" s="1"/>
  <c r="AJ1025" i="1"/>
  <c r="AI1025" i="1"/>
  <c r="AH1025" i="1"/>
  <c r="AD1025" i="1"/>
  <c r="AE1025" i="1" s="1"/>
  <c r="AA1025" i="1"/>
  <c r="AB1025" i="1" s="1"/>
  <c r="X1025" i="1"/>
  <c r="Y1025" i="1" s="1"/>
  <c r="AC600" i="1" s="1"/>
  <c r="AF600" i="1" s="1"/>
  <c r="AS600" i="1" s="1"/>
  <c r="AJ1024" i="1"/>
  <c r="AI1024" i="1"/>
  <c r="AH1024" i="1"/>
  <c r="AD1024" i="1"/>
  <c r="AE1024" i="1" s="1"/>
  <c r="AA1024" i="1"/>
  <c r="AB1024" i="1" s="1"/>
  <c r="X1024" i="1"/>
  <c r="Y1024" i="1" s="1"/>
  <c r="AP1023" i="1"/>
  <c r="AN1023" i="1"/>
  <c r="AJ1023" i="1"/>
  <c r="AI1023" i="1"/>
  <c r="AH1023" i="1"/>
  <c r="AD1023" i="1"/>
  <c r="AE1023" i="1" s="1"/>
  <c r="AA1023" i="1"/>
  <c r="AB1023" i="1" s="1"/>
  <c r="X1023" i="1"/>
  <c r="Y1023" i="1" s="1"/>
  <c r="AJ1022" i="1"/>
  <c r="AI1022" i="1"/>
  <c r="AH1022" i="1"/>
  <c r="AD1022" i="1"/>
  <c r="AE1022" i="1" s="1"/>
  <c r="AA1022" i="1"/>
  <c r="AB1022" i="1" s="1"/>
  <c r="X1022" i="1"/>
  <c r="Y1022" i="1" s="1"/>
  <c r="AC507" i="1" s="1"/>
  <c r="AF507" i="1" s="1"/>
  <c r="AS507" i="1" s="1"/>
  <c r="AJ1021" i="1"/>
  <c r="AI1021" i="1"/>
  <c r="AH1021" i="1"/>
  <c r="AD1021" i="1"/>
  <c r="AE1021" i="1" s="1"/>
  <c r="AA1021" i="1"/>
  <c r="AB1021" i="1" s="1"/>
  <c r="X1021" i="1"/>
  <c r="Y1021" i="1" s="1"/>
  <c r="AJ1020" i="1"/>
  <c r="AI1020" i="1"/>
  <c r="AH1020" i="1"/>
  <c r="AD1020" i="1"/>
  <c r="AE1020" i="1" s="1"/>
  <c r="AA1020" i="1"/>
  <c r="AB1020" i="1" s="1"/>
  <c r="X1020" i="1"/>
  <c r="Y1020" i="1" s="1"/>
  <c r="AP1019" i="1"/>
  <c r="AN1019" i="1"/>
  <c r="AJ1019" i="1"/>
  <c r="AI1019" i="1"/>
  <c r="AH1019" i="1"/>
  <c r="AD1019" i="1"/>
  <c r="AE1019" i="1" s="1"/>
  <c r="AA1019" i="1"/>
  <c r="AB1019" i="1" s="1"/>
  <c r="X1019" i="1"/>
  <c r="Y1019" i="1" s="1"/>
  <c r="AJ1018" i="1"/>
  <c r="AI1018" i="1"/>
  <c r="AH1018" i="1"/>
  <c r="AD1018" i="1"/>
  <c r="AE1018" i="1" s="1"/>
  <c r="AA1018" i="1"/>
  <c r="AB1018" i="1" s="1"/>
  <c r="X1018" i="1"/>
  <c r="Y1018" i="1" s="1"/>
  <c r="AJ1017" i="1"/>
  <c r="AI1017" i="1"/>
  <c r="AH1017" i="1"/>
  <c r="AD1017" i="1"/>
  <c r="AE1017" i="1" s="1"/>
  <c r="AA1017" i="1"/>
  <c r="AB1017" i="1" s="1"/>
  <c r="X1017" i="1"/>
  <c r="Y1017" i="1" s="1"/>
  <c r="AP1016" i="1"/>
  <c r="AN1016" i="1"/>
  <c r="AJ1016" i="1"/>
  <c r="AI1016" i="1"/>
  <c r="AH1016" i="1"/>
  <c r="AD1016" i="1"/>
  <c r="AE1016" i="1" s="1"/>
  <c r="AA1016" i="1"/>
  <c r="AB1016" i="1" s="1"/>
  <c r="X1016" i="1"/>
  <c r="Y1016" i="1" s="1"/>
  <c r="AJ1015" i="1"/>
  <c r="AI1015" i="1"/>
  <c r="AH1015" i="1"/>
  <c r="AD1015" i="1"/>
  <c r="AE1015" i="1" s="1"/>
  <c r="AA1015" i="1"/>
  <c r="AB1015" i="1" s="1"/>
  <c r="X1015" i="1"/>
  <c r="Y1015" i="1" s="1"/>
  <c r="AJ1014" i="1"/>
  <c r="AI1014" i="1"/>
  <c r="AH1014" i="1"/>
  <c r="AD1014" i="1"/>
  <c r="AE1014" i="1" s="1"/>
  <c r="AA1014" i="1"/>
  <c r="AB1014" i="1" s="1"/>
  <c r="X1014" i="1"/>
  <c r="Y1014" i="1" s="1"/>
  <c r="AP1013" i="1"/>
  <c r="AN1013" i="1"/>
  <c r="AJ1013" i="1"/>
  <c r="AI1013" i="1"/>
  <c r="AH1013" i="1"/>
  <c r="AD1013" i="1"/>
  <c r="AE1013" i="1" s="1"/>
  <c r="AA1013" i="1"/>
  <c r="AB1013" i="1" s="1"/>
  <c r="X1013" i="1"/>
  <c r="Y1013" i="1" s="1"/>
  <c r="AJ1012" i="1"/>
  <c r="AI1012" i="1"/>
  <c r="AH1012" i="1"/>
  <c r="AD1012" i="1"/>
  <c r="AE1012" i="1" s="1"/>
  <c r="AA1012" i="1"/>
  <c r="AB1012" i="1" s="1"/>
  <c r="X1012" i="1"/>
  <c r="Y1012" i="1" s="1"/>
  <c r="AC598" i="1" s="1"/>
  <c r="AF598" i="1" s="1"/>
  <c r="AJ1011" i="1"/>
  <c r="AI1011" i="1"/>
  <c r="AH1011" i="1"/>
  <c r="AD1011" i="1"/>
  <c r="AE1011" i="1" s="1"/>
  <c r="AA1011" i="1"/>
  <c r="AB1011" i="1" s="1"/>
  <c r="X1011" i="1"/>
  <c r="Y1011" i="1" s="1"/>
  <c r="AP1010" i="1"/>
  <c r="AN1010" i="1"/>
  <c r="AJ1010" i="1"/>
  <c r="AI1010" i="1"/>
  <c r="AH1010" i="1"/>
  <c r="AD1010" i="1"/>
  <c r="AE1010" i="1" s="1"/>
  <c r="AA1010" i="1"/>
  <c r="AB1010" i="1" s="1"/>
  <c r="X1010" i="1"/>
  <c r="Y1010" i="1" s="1"/>
  <c r="AJ1009" i="1"/>
  <c r="AI1009" i="1"/>
  <c r="AH1009" i="1"/>
  <c r="AD1009" i="1"/>
  <c r="AE1009" i="1" s="1"/>
  <c r="AA1009" i="1"/>
  <c r="AB1009" i="1" s="1"/>
  <c r="X1009" i="1"/>
  <c r="Y1009" i="1" s="1"/>
  <c r="AJ1008" i="1"/>
  <c r="AI1008" i="1"/>
  <c r="AH1008" i="1"/>
  <c r="AD1008" i="1"/>
  <c r="AE1008" i="1" s="1"/>
  <c r="AA1008" i="1"/>
  <c r="AB1008" i="1" s="1"/>
  <c r="X1008" i="1"/>
  <c r="Y1008" i="1" s="1"/>
  <c r="AJ1007" i="1"/>
  <c r="AI1007" i="1"/>
  <c r="AH1007" i="1"/>
  <c r="AD1007" i="1"/>
  <c r="AE1007" i="1" s="1"/>
  <c r="AA1007" i="1"/>
  <c r="AB1007" i="1" s="1"/>
  <c r="X1007" i="1"/>
  <c r="Y1007" i="1" s="1"/>
  <c r="AC645" i="1" s="1"/>
  <c r="AF645" i="1" s="1"/>
  <c r="AP1006" i="1"/>
  <c r="AN1006" i="1"/>
  <c r="AJ1006" i="1"/>
  <c r="AI1006" i="1"/>
  <c r="AH1006" i="1"/>
  <c r="AD1006" i="1"/>
  <c r="AE1006" i="1" s="1"/>
  <c r="AA1006" i="1"/>
  <c r="AB1006" i="1" s="1"/>
  <c r="X1006" i="1"/>
  <c r="Y1006" i="1" s="1"/>
  <c r="AJ1005" i="1"/>
  <c r="AI1005" i="1"/>
  <c r="AH1005" i="1"/>
  <c r="AD1005" i="1"/>
  <c r="AE1005" i="1" s="1"/>
  <c r="AA1005" i="1"/>
  <c r="AB1005" i="1" s="1"/>
  <c r="X1005" i="1"/>
  <c r="Y1005" i="1" s="1"/>
  <c r="AJ1004" i="1"/>
  <c r="AI1004" i="1"/>
  <c r="AH1004" i="1"/>
  <c r="AD1004" i="1"/>
  <c r="AE1004" i="1" s="1"/>
  <c r="AA1004" i="1"/>
  <c r="AB1004" i="1" s="1"/>
  <c r="X1004" i="1"/>
  <c r="Y1004" i="1" s="1"/>
  <c r="AP1003" i="1"/>
  <c r="AN1003" i="1"/>
  <c r="AJ1003" i="1"/>
  <c r="AI1003" i="1"/>
  <c r="AH1003" i="1"/>
  <c r="AD1003" i="1"/>
  <c r="AE1003" i="1" s="1"/>
  <c r="AA1003" i="1"/>
  <c r="AB1003" i="1" s="1"/>
  <c r="X1003" i="1"/>
  <c r="Y1003" i="1" s="1"/>
  <c r="AJ1002" i="1"/>
  <c r="AI1002" i="1"/>
  <c r="AH1002" i="1"/>
  <c r="AD1002" i="1"/>
  <c r="AE1002" i="1" s="1"/>
  <c r="AA1002" i="1"/>
  <c r="AB1002" i="1" s="1"/>
  <c r="X1002" i="1"/>
  <c r="Y1002" i="1" s="1"/>
  <c r="AJ1001" i="1"/>
  <c r="AI1001" i="1"/>
  <c r="AH1001" i="1"/>
  <c r="AD1001" i="1"/>
  <c r="AE1001" i="1" s="1"/>
  <c r="AA1001" i="1"/>
  <c r="AB1001" i="1" s="1"/>
  <c r="X1001" i="1"/>
  <c r="Y1001" i="1" s="1"/>
  <c r="AP1000" i="1"/>
  <c r="AN1000" i="1"/>
  <c r="AJ1000" i="1"/>
  <c r="AI1000" i="1"/>
  <c r="AH1000" i="1"/>
  <c r="AD1000" i="1"/>
  <c r="AE1000" i="1" s="1"/>
  <c r="AA1000" i="1"/>
  <c r="AB1000" i="1" s="1"/>
  <c r="X1000" i="1"/>
  <c r="Y1000" i="1" s="1"/>
  <c r="AJ999" i="1"/>
  <c r="AI999" i="1"/>
  <c r="AH999" i="1"/>
  <c r="AD999" i="1"/>
  <c r="AE999" i="1" s="1"/>
  <c r="AA999" i="1"/>
  <c r="AB999" i="1" s="1"/>
  <c r="X999" i="1"/>
  <c r="Y999" i="1" s="1"/>
  <c r="AC258" i="1" s="1"/>
  <c r="AF258" i="1" s="1"/>
  <c r="AS258" i="1" s="1"/>
  <c r="AJ998" i="1"/>
  <c r="AI998" i="1"/>
  <c r="AH998" i="1"/>
  <c r="AD998" i="1"/>
  <c r="AE998" i="1" s="1"/>
  <c r="AA998" i="1"/>
  <c r="AB998" i="1" s="1"/>
  <c r="X998" i="1"/>
  <c r="Y998" i="1" s="1"/>
  <c r="AJ997" i="1"/>
  <c r="AI997" i="1"/>
  <c r="AH997" i="1"/>
  <c r="AD997" i="1"/>
  <c r="AE997" i="1" s="1"/>
  <c r="AA997" i="1"/>
  <c r="AB997" i="1" s="1"/>
  <c r="X997" i="1"/>
  <c r="Y997" i="1" s="1"/>
  <c r="AC525" i="1" s="1"/>
  <c r="AF525" i="1" s="1"/>
  <c r="AP996" i="1"/>
  <c r="AN996" i="1"/>
  <c r="AJ996" i="1"/>
  <c r="AI996" i="1"/>
  <c r="AH996" i="1"/>
  <c r="AD996" i="1"/>
  <c r="AE996" i="1" s="1"/>
  <c r="AA996" i="1"/>
  <c r="AB996" i="1" s="1"/>
  <c r="X996" i="1"/>
  <c r="Y996" i="1" s="1"/>
  <c r="AJ995" i="1"/>
  <c r="AI995" i="1"/>
  <c r="AH995" i="1"/>
  <c r="AD995" i="1"/>
  <c r="AE995" i="1" s="1"/>
  <c r="AA995" i="1"/>
  <c r="AB995" i="1" s="1"/>
  <c r="X995" i="1"/>
  <c r="Y995" i="1" s="1"/>
  <c r="AC749" i="1" s="1"/>
  <c r="AF749" i="1" s="1"/>
  <c r="AJ994" i="1"/>
  <c r="AI994" i="1"/>
  <c r="AH994" i="1"/>
  <c r="AD994" i="1"/>
  <c r="AE994" i="1" s="1"/>
  <c r="AA994" i="1"/>
  <c r="AB994" i="1" s="1"/>
  <c r="X994" i="1"/>
  <c r="Y994" i="1" s="1"/>
  <c r="AC524" i="1" s="1"/>
  <c r="AF524" i="1" s="1"/>
  <c r="AP993" i="1"/>
  <c r="AN993" i="1"/>
  <c r="AJ993" i="1"/>
  <c r="AI993" i="1"/>
  <c r="AH993" i="1"/>
  <c r="AD993" i="1"/>
  <c r="AE993" i="1" s="1"/>
  <c r="AA993" i="1"/>
  <c r="AB993" i="1" s="1"/>
  <c r="X993" i="1"/>
  <c r="Y993" i="1" s="1"/>
  <c r="AJ992" i="1"/>
  <c r="AI992" i="1"/>
  <c r="AH992" i="1"/>
  <c r="AD992" i="1"/>
  <c r="AE992" i="1" s="1"/>
  <c r="AA992" i="1"/>
  <c r="AB992" i="1" s="1"/>
  <c r="X992" i="1"/>
  <c r="Y992" i="1" s="1"/>
  <c r="AJ991" i="1"/>
  <c r="AI991" i="1"/>
  <c r="AH991" i="1"/>
  <c r="AD991" i="1"/>
  <c r="AE991" i="1" s="1"/>
  <c r="AA991" i="1"/>
  <c r="AB991" i="1" s="1"/>
  <c r="X991" i="1"/>
  <c r="Y991" i="1" s="1"/>
  <c r="AP990" i="1"/>
  <c r="AN990" i="1"/>
  <c r="AJ990" i="1"/>
  <c r="AI990" i="1"/>
  <c r="AH990" i="1"/>
  <c r="AD990" i="1"/>
  <c r="AE990" i="1" s="1"/>
  <c r="AA990" i="1"/>
  <c r="AB990" i="1" s="1"/>
  <c r="X990" i="1"/>
  <c r="Y990" i="1" s="1"/>
  <c r="AJ989" i="1"/>
  <c r="AI989" i="1"/>
  <c r="AH989" i="1"/>
  <c r="AD989" i="1"/>
  <c r="AE989" i="1" s="1"/>
  <c r="AA989" i="1"/>
  <c r="AB989" i="1" s="1"/>
  <c r="X989" i="1"/>
  <c r="Y989" i="1" s="1"/>
  <c r="AJ988" i="1"/>
  <c r="AI988" i="1"/>
  <c r="AH988" i="1"/>
  <c r="AD988" i="1"/>
  <c r="AE988" i="1" s="1"/>
  <c r="AA988" i="1"/>
  <c r="AB988" i="1" s="1"/>
  <c r="X988" i="1"/>
  <c r="Y988" i="1" s="1"/>
  <c r="AJ987" i="1"/>
  <c r="AI987" i="1"/>
  <c r="AH987" i="1"/>
  <c r="AD987" i="1"/>
  <c r="AE987" i="1" s="1"/>
  <c r="AA987" i="1"/>
  <c r="AB987" i="1" s="1"/>
  <c r="X987" i="1"/>
  <c r="Y987" i="1" s="1"/>
  <c r="AJ986" i="1"/>
  <c r="AI986" i="1"/>
  <c r="AH986" i="1"/>
  <c r="AD986" i="1"/>
  <c r="AE986" i="1" s="1"/>
  <c r="AA986" i="1"/>
  <c r="AB986" i="1" s="1"/>
  <c r="X986" i="1"/>
  <c r="Y986" i="1" s="1"/>
  <c r="AP985" i="1"/>
  <c r="AN985" i="1"/>
  <c r="AJ985" i="1"/>
  <c r="AI985" i="1"/>
  <c r="AH985" i="1"/>
  <c r="AD985" i="1"/>
  <c r="AE985" i="1" s="1"/>
  <c r="AA985" i="1"/>
  <c r="AB985" i="1" s="1"/>
  <c r="X985" i="1"/>
  <c r="Y985" i="1" s="1"/>
  <c r="AC273" i="1" s="1"/>
  <c r="AF273" i="1" s="1"/>
  <c r="AS273" i="1" s="1"/>
  <c r="AJ984" i="1"/>
  <c r="AI984" i="1"/>
  <c r="AH984" i="1"/>
  <c r="AD984" i="1"/>
  <c r="AE984" i="1" s="1"/>
  <c r="AA984" i="1"/>
  <c r="AB984" i="1" s="1"/>
  <c r="X984" i="1"/>
  <c r="Y984" i="1" s="1"/>
  <c r="AC592" i="1" s="1"/>
  <c r="AF592" i="1" s="1"/>
  <c r="AS592" i="1" s="1"/>
  <c r="AJ983" i="1"/>
  <c r="AI983" i="1"/>
  <c r="AH983" i="1"/>
  <c r="AD983" i="1"/>
  <c r="AE983" i="1" s="1"/>
  <c r="AA983" i="1"/>
  <c r="AB983" i="1" s="1"/>
  <c r="X983" i="1"/>
  <c r="Y983" i="1" s="1"/>
  <c r="AP982" i="1"/>
  <c r="AN982" i="1"/>
  <c r="AJ982" i="1"/>
  <c r="AI982" i="1"/>
  <c r="AH982" i="1"/>
  <c r="AD982" i="1"/>
  <c r="AE982" i="1" s="1"/>
  <c r="AA982" i="1"/>
  <c r="AB982" i="1" s="1"/>
  <c r="X982" i="1"/>
  <c r="Y982" i="1" s="1"/>
  <c r="AJ981" i="1"/>
  <c r="AI981" i="1"/>
  <c r="AH981" i="1"/>
  <c r="AD981" i="1"/>
  <c r="AE981" i="1" s="1"/>
  <c r="AA981" i="1"/>
  <c r="AB981" i="1" s="1"/>
  <c r="X981" i="1"/>
  <c r="Y981" i="1" s="1"/>
  <c r="AJ980" i="1"/>
  <c r="AI980" i="1"/>
  <c r="AH980" i="1"/>
  <c r="AD980" i="1"/>
  <c r="AE980" i="1" s="1"/>
  <c r="AA980" i="1"/>
  <c r="AB980" i="1" s="1"/>
  <c r="X980" i="1"/>
  <c r="Y980" i="1" s="1"/>
  <c r="AP979" i="1"/>
  <c r="AN979" i="1"/>
  <c r="AJ979" i="1"/>
  <c r="AI979" i="1"/>
  <c r="AH979" i="1"/>
  <c r="AD979" i="1"/>
  <c r="AE979" i="1" s="1"/>
  <c r="AA979" i="1"/>
  <c r="AB979" i="1" s="1"/>
  <c r="X979" i="1"/>
  <c r="Y979" i="1" s="1"/>
  <c r="AJ978" i="1"/>
  <c r="AI978" i="1"/>
  <c r="AH978" i="1"/>
  <c r="AD978" i="1"/>
  <c r="AE978" i="1" s="1"/>
  <c r="AA978" i="1"/>
  <c r="AB978" i="1" s="1"/>
  <c r="X978" i="1"/>
  <c r="Y978" i="1" s="1"/>
  <c r="AC611" i="1" s="1"/>
  <c r="AF611" i="1" s="1"/>
  <c r="AJ977" i="1"/>
  <c r="AI977" i="1"/>
  <c r="AH977" i="1"/>
  <c r="AD977" i="1"/>
  <c r="AE977" i="1" s="1"/>
  <c r="AA977" i="1"/>
  <c r="AB977" i="1" s="1"/>
  <c r="X977" i="1"/>
  <c r="Y977" i="1" s="1"/>
  <c r="AC528" i="1" s="1"/>
  <c r="AF528" i="1" s="1"/>
  <c r="AP976" i="1"/>
  <c r="AN976" i="1"/>
  <c r="AJ976" i="1"/>
  <c r="AI976" i="1"/>
  <c r="AH976" i="1"/>
  <c r="AD976" i="1"/>
  <c r="AE976" i="1" s="1"/>
  <c r="AA976" i="1"/>
  <c r="AB976" i="1" s="1"/>
  <c r="X976" i="1"/>
  <c r="Y976" i="1" s="1"/>
  <c r="AJ975" i="1"/>
  <c r="AI975" i="1"/>
  <c r="AH975" i="1"/>
  <c r="AD975" i="1"/>
  <c r="AE975" i="1" s="1"/>
  <c r="AA975" i="1"/>
  <c r="AB975" i="1" s="1"/>
  <c r="X975" i="1"/>
  <c r="Y975" i="1" s="1"/>
  <c r="AC745" i="1" s="1"/>
  <c r="AF745" i="1" s="1"/>
  <c r="AJ974" i="1"/>
  <c r="AI974" i="1"/>
  <c r="AH974" i="1"/>
  <c r="AD974" i="1"/>
  <c r="AE974" i="1" s="1"/>
  <c r="AA974" i="1"/>
  <c r="AB974" i="1" s="1"/>
  <c r="X974" i="1"/>
  <c r="Y974" i="1" s="1"/>
  <c r="AP973" i="1"/>
  <c r="AN973" i="1"/>
  <c r="AJ973" i="1"/>
  <c r="AI973" i="1"/>
  <c r="AH973" i="1"/>
  <c r="AD973" i="1"/>
  <c r="AE973" i="1" s="1"/>
  <c r="AA973" i="1"/>
  <c r="AB973" i="1" s="1"/>
  <c r="X973" i="1"/>
  <c r="Y973" i="1" s="1"/>
  <c r="AJ972" i="1"/>
  <c r="AI972" i="1"/>
  <c r="AH972" i="1"/>
  <c r="AD972" i="1"/>
  <c r="AE972" i="1" s="1"/>
  <c r="AA972" i="1"/>
  <c r="AB972" i="1" s="1"/>
  <c r="X972" i="1"/>
  <c r="Y972" i="1" s="1"/>
  <c r="AJ971" i="1"/>
  <c r="AI971" i="1"/>
  <c r="AH971" i="1"/>
  <c r="AD971" i="1"/>
  <c r="AE971" i="1" s="1"/>
  <c r="AA971" i="1"/>
  <c r="AB971" i="1" s="1"/>
  <c r="X971" i="1"/>
  <c r="Y971" i="1" s="1"/>
  <c r="AP970" i="1"/>
  <c r="AN970" i="1"/>
  <c r="AJ970" i="1"/>
  <c r="AI970" i="1"/>
  <c r="AH970" i="1"/>
  <c r="AD970" i="1"/>
  <c r="AE970" i="1" s="1"/>
  <c r="AA970" i="1"/>
  <c r="AB970" i="1" s="1"/>
  <c r="X970" i="1"/>
  <c r="Y970" i="1" s="1"/>
  <c r="AJ969" i="1"/>
  <c r="AI969" i="1"/>
  <c r="AH969" i="1"/>
  <c r="AD969" i="1"/>
  <c r="AE969" i="1" s="1"/>
  <c r="AA969" i="1"/>
  <c r="AB969" i="1" s="1"/>
  <c r="X969" i="1"/>
  <c r="Y969" i="1" s="1"/>
  <c r="AJ968" i="1"/>
  <c r="AI968" i="1"/>
  <c r="AH968" i="1"/>
  <c r="AD968" i="1"/>
  <c r="AE968" i="1" s="1"/>
  <c r="AA968" i="1"/>
  <c r="AB968" i="1" s="1"/>
  <c r="X968" i="1"/>
  <c r="Y968" i="1" s="1"/>
  <c r="AP967" i="1"/>
  <c r="AN967" i="1"/>
  <c r="AJ967" i="1"/>
  <c r="AI967" i="1"/>
  <c r="AH967" i="1"/>
  <c r="AD967" i="1"/>
  <c r="AE967" i="1" s="1"/>
  <c r="AA967" i="1"/>
  <c r="AB967" i="1" s="1"/>
  <c r="X967" i="1"/>
  <c r="Y967" i="1" s="1"/>
  <c r="AJ966" i="1"/>
  <c r="AI966" i="1"/>
  <c r="AH966" i="1"/>
  <c r="AD966" i="1"/>
  <c r="AE966" i="1" s="1"/>
  <c r="AA966" i="1"/>
  <c r="AB966" i="1" s="1"/>
  <c r="X966" i="1"/>
  <c r="Y966" i="1" s="1"/>
  <c r="AJ965" i="1"/>
  <c r="AI965" i="1"/>
  <c r="AH965" i="1"/>
  <c r="AD965" i="1"/>
  <c r="AE965" i="1" s="1"/>
  <c r="AA965" i="1"/>
  <c r="AB965" i="1" s="1"/>
  <c r="X965" i="1"/>
  <c r="Y965" i="1" s="1"/>
  <c r="AP964" i="1"/>
  <c r="AN964" i="1"/>
  <c r="AJ964" i="1"/>
  <c r="AI964" i="1"/>
  <c r="AH964" i="1"/>
  <c r="AD964" i="1"/>
  <c r="AE964" i="1" s="1"/>
  <c r="AA964" i="1"/>
  <c r="AB964" i="1" s="1"/>
  <c r="X964" i="1"/>
  <c r="Y964" i="1" s="1"/>
  <c r="AJ963" i="1"/>
  <c r="AI963" i="1"/>
  <c r="AH963" i="1"/>
  <c r="AD963" i="1"/>
  <c r="AE963" i="1" s="1"/>
  <c r="AA963" i="1"/>
  <c r="AB963" i="1" s="1"/>
  <c r="X963" i="1"/>
  <c r="Y963" i="1" s="1"/>
  <c r="AC644" i="1" s="1"/>
  <c r="AF644" i="1" s="1"/>
  <c r="AJ962" i="1"/>
  <c r="AI962" i="1"/>
  <c r="AH962" i="1"/>
  <c r="AD962" i="1"/>
  <c r="AE962" i="1" s="1"/>
  <c r="AA962" i="1"/>
  <c r="AB962" i="1" s="1"/>
  <c r="X962" i="1"/>
  <c r="Y962" i="1" s="1"/>
  <c r="AP961" i="1"/>
  <c r="AN961" i="1"/>
  <c r="AJ961" i="1"/>
  <c r="AI961" i="1"/>
  <c r="AH961" i="1"/>
  <c r="AD961" i="1"/>
  <c r="AE961" i="1" s="1"/>
  <c r="AA961" i="1"/>
  <c r="AB961" i="1" s="1"/>
  <c r="X961" i="1"/>
  <c r="Y961" i="1" s="1"/>
  <c r="AJ960" i="1"/>
  <c r="AI960" i="1"/>
  <c r="AH960" i="1"/>
  <c r="AD960" i="1"/>
  <c r="AE960" i="1" s="1"/>
  <c r="AA960" i="1"/>
  <c r="AB960" i="1" s="1"/>
  <c r="X960" i="1"/>
  <c r="Y960" i="1" s="1"/>
  <c r="AJ959" i="1"/>
  <c r="AI959" i="1"/>
  <c r="AH959" i="1"/>
  <c r="AD959" i="1"/>
  <c r="AE959" i="1" s="1"/>
  <c r="AA959" i="1"/>
  <c r="AB959" i="1" s="1"/>
  <c r="X959" i="1"/>
  <c r="Y959" i="1" s="1"/>
  <c r="AC544" i="1" s="1"/>
  <c r="AF544" i="1" s="1"/>
  <c r="AS544" i="1" s="1"/>
  <c r="AP958" i="1"/>
  <c r="AN958" i="1"/>
  <c r="AJ958" i="1"/>
  <c r="AI958" i="1"/>
  <c r="AH958" i="1"/>
  <c r="AD958" i="1"/>
  <c r="AE958" i="1" s="1"/>
  <c r="AA958" i="1"/>
  <c r="AB958" i="1" s="1"/>
  <c r="X958" i="1"/>
  <c r="Y958" i="1" s="1"/>
  <c r="AJ957" i="1"/>
  <c r="AI957" i="1"/>
  <c r="AH957" i="1"/>
  <c r="AD957" i="1"/>
  <c r="AE957" i="1" s="1"/>
  <c r="AA957" i="1"/>
  <c r="AB957" i="1" s="1"/>
  <c r="X957" i="1"/>
  <c r="Y957" i="1" s="1"/>
  <c r="AJ956" i="1"/>
  <c r="AI956" i="1"/>
  <c r="AH956" i="1"/>
  <c r="AD956" i="1"/>
  <c r="AE956" i="1" s="1"/>
  <c r="AA956" i="1"/>
  <c r="AB956" i="1" s="1"/>
  <c r="X956" i="1"/>
  <c r="Y956" i="1" s="1"/>
  <c r="AC599" i="1" s="1"/>
  <c r="AF599" i="1" s="1"/>
  <c r="AP955" i="1"/>
  <c r="AN955" i="1"/>
  <c r="AJ955" i="1"/>
  <c r="AI955" i="1"/>
  <c r="AH955" i="1"/>
  <c r="AD955" i="1"/>
  <c r="AE955" i="1" s="1"/>
  <c r="AA955" i="1"/>
  <c r="AB955" i="1" s="1"/>
  <c r="X955" i="1"/>
  <c r="Y955" i="1" s="1"/>
  <c r="AJ954" i="1"/>
  <c r="AI954" i="1"/>
  <c r="AH954" i="1"/>
  <c r="AD954" i="1"/>
  <c r="AE954" i="1" s="1"/>
  <c r="AA954" i="1"/>
  <c r="AB954" i="1" s="1"/>
  <c r="X954" i="1"/>
  <c r="Y954" i="1" s="1"/>
  <c r="AJ953" i="1"/>
  <c r="AI953" i="1"/>
  <c r="AH953" i="1"/>
  <c r="AD953" i="1"/>
  <c r="AE953" i="1" s="1"/>
  <c r="AA953" i="1"/>
  <c r="AB953" i="1" s="1"/>
  <c r="X953" i="1"/>
  <c r="Y953" i="1" s="1"/>
  <c r="AP952" i="1"/>
  <c r="AN952" i="1"/>
  <c r="AJ952" i="1"/>
  <c r="AI952" i="1"/>
  <c r="AH952" i="1"/>
  <c r="AD952" i="1"/>
  <c r="AE952" i="1" s="1"/>
  <c r="AA952" i="1"/>
  <c r="AB952" i="1" s="1"/>
  <c r="X952" i="1"/>
  <c r="Y952" i="1" s="1"/>
  <c r="AJ951" i="1"/>
  <c r="AI951" i="1"/>
  <c r="AH951" i="1"/>
  <c r="AD951" i="1"/>
  <c r="AE951" i="1" s="1"/>
  <c r="AA951" i="1"/>
  <c r="AB951" i="1" s="1"/>
  <c r="X951" i="1"/>
  <c r="Y951" i="1" s="1"/>
  <c r="AJ950" i="1"/>
  <c r="AI950" i="1"/>
  <c r="AH950" i="1"/>
  <c r="AD950" i="1"/>
  <c r="AE950" i="1" s="1"/>
  <c r="AA950" i="1"/>
  <c r="AB950" i="1" s="1"/>
  <c r="X950" i="1"/>
  <c r="Y950" i="1" s="1"/>
  <c r="AP949" i="1"/>
  <c r="AN949" i="1"/>
  <c r="AJ949" i="1"/>
  <c r="AI949" i="1"/>
  <c r="AH949" i="1"/>
  <c r="AD949" i="1"/>
  <c r="AE949" i="1" s="1"/>
  <c r="AA949" i="1"/>
  <c r="AB949" i="1" s="1"/>
  <c r="X949" i="1"/>
  <c r="Y949" i="1" s="1"/>
  <c r="AJ948" i="1"/>
  <c r="AI948" i="1"/>
  <c r="AH948" i="1"/>
  <c r="AD948" i="1"/>
  <c r="AE948" i="1" s="1"/>
  <c r="AA948" i="1"/>
  <c r="AB948" i="1" s="1"/>
  <c r="X948" i="1"/>
  <c r="Y948" i="1" s="1"/>
  <c r="AJ947" i="1"/>
  <c r="AI947" i="1"/>
  <c r="AH947" i="1"/>
  <c r="AD947" i="1"/>
  <c r="AE947" i="1" s="1"/>
  <c r="AA947" i="1"/>
  <c r="AB947" i="1" s="1"/>
  <c r="X947" i="1"/>
  <c r="Y947" i="1" s="1"/>
  <c r="AP946" i="1"/>
  <c r="AN946" i="1"/>
  <c r="AJ946" i="1"/>
  <c r="AI946" i="1"/>
  <c r="AH946" i="1"/>
  <c r="AD946" i="1"/>
  <c r="AE946" i="1" s="1"/>
  <c r="AA946" i="1"/>
  <c r="AB946" i="1" s="1"/>
  <c r="X946" i="1"/>
  <c r="Y946" i="1" s="1"/>
  <c r="AC257" i="1" s="1"/>
  <c r="AF257" i="1" s="1"/>
  <c r="AJ945" i="1"/>
  <c r="AI945" i="1"/>
  <c r="AH945" i="1"/>
  <c r="AD945" i="1"/>
  <c r="AE945" i="1" s="1"/>
  <c r="AA945" i="1"/>
  <c r="AB945" i="1" s="1"/>
  <c r="X945" i="1"/>
  <c r="Y945" i="1" s="1"/>
  <c r="AJ944" i="1"/>
  <c r="AI944" i="1"/>
  <c r="AH944" i="1"/>
  <c r="AD944" i="1"/>
  <c r="AE944" i="1" s="1"/>
  <c r="AA944" i="1"/>
  <c r="AB944" i="1" s="1"/>
  <c r="X944" i="1"/>
  <c r="Y944" i="1" s="1"/>
  <c r="AP943" i="1"/>
  <c r="AN943" i="1"/>
  <c r="AJ943" i="1"/>
  <c r="AI943" i="1"/>
  <c r="AH943" i="1"/>
  <c r="AD943" i="1"/>
  <c r="AE943" i="1" s="1"/>
  <c r="AA943" i="1"/>
  <c r="AB943" i="1" s="1"/>
  <c r="X943" i="1"/>
  <c r="Y943" i="1" s="1"/>
  <c r="AJ942" i="1"/>
  <c r="AI942" i="1"/>
  <c r="AH942" i="1"/>
  <c r="AD942" i="1"/>
  <c r="AE942" i="1" s="1"/>
  <c r="AA942" i="1"/>
  <c r="AB942" i="1" s="1"/>
  <c r="X942" i="1"/>
  <c r="Y942" i="1" s="1"/>
  <c r="AC279" i="1" s="1"/>
  <c r="AF279" i="1" s="1"/>
  <c r="AS279" i="1" s="1"/>
  <c r="AJ941" i="1"/>
  <c r="AI941" i="1"/>
  <c r="AH941" i="1"/>
  <c r="AD941" i="1"/>
  <c r="AE941" i="1" s="1"/>
  <c r="AA941" i="1"/>
  <c r="AB941" i="1" s="1"/>
  <c r="X941" i="1"/>
  <c r="Y941" i="1" s="1"/>
  <c r="AP940" i="1"/>
  <c r="AN940" i="1"/>
  <c r="AJ940" i="1"/>
  <c r="AI940" i="1"/>
  <c r="AH940" i="1"/>
  <c r="AD940" i="1"/>
  <c r="AE940" i="1" s="1"/>
  <c r="AA940" i="1"/>
  <c r="AB940" i="1" s="1"/>
  <c r="X940" i="1"/>
  <c r="Y940" i="1" s="1"/>
  <c r="AJ939" i="1"/>
  <c r="AI939" i="1"/>
  <c r="AH939" i="1"/>
  <c r="AD939" i="1"/>
  <c r="AE939" i="1" s="1"/>
  <c r="AA939" i="1"/>
  <c r="AB939" i="1" s="1"/>
  <c r="X939" i="1"/>
  <c r="Y939" i="1" s="1"/>
  <c r="AJ938" i="1"/>
  <c r="AI938" i="1"/>
  <c r="AH938" i="1"/>
  <c r="AD938" i="1"/>
  <c r="AE938" i="1" s="1"/>
  <c r="AA938" i="1"/>
  <c r="AB938" i="1" s="1"/>
  <c r="X938" i="1"/>
  <c r="Y938" i="1" s="1"/>
  <c r="AP937" i="1"/>
  <c r="AN937" i="1"/>
  <c r="AJ937" i="1"/>
  <c r="AI937" i="1"/>
  <c r="AH937" i="1"/>
  <c r="AD937" i="1"/>
  <c r="AE937" i="1" s="1"/>
  <c r="AA937" i="1"/>
  <c r="AB937" i="1" s="1"/>
  <c r="X937" i="1"/>
  <c r="Y937" i="1" s="1"/>
  <c r="AJ936" i="1"/>
  <c r="AI936" i="1"/>
  <c r="AH936" i="1"/>
  <c r="AD936" i="1"/>
  <c r="AE936" i="1" s="1"/>
  <c r="AA936" i="1"/>
  <c r="AB936" i="1" s="1"/>
  <c r="X936" i="1"/>
  <c r="Y936" i="1" s="1"/>
  <c r="AJ935" i="1"/>
  <c r="AI935" i="1"/>
  <c r="AH935" i="1"/>
  <c r="AD935" i="1"/>
  <c r="AE935" i="1" s="1"/>
  <c r="AA935" i="1"/>
  <c r="AB935" i="1" s="1"/>
  <c r="X935" i="1"/>
  <c r="Y935" i="1" s="1"/>
  <c r="AP934" i="1"/>
  <c r="AN934" i="1"/>
  <c r="AJ934" i="1"/>
  <c r="AI934" i="1"/>
  <c r="AH934" i="1"/>
  <c r="AD934" i="1"/>
  <c r="AE934" i="1" s="1"/>
  <c r="AA934" i="1"/>
  <c r="AB934" i="1" s="1"/>
  <c r="X934" i="1"/>
  <c r="Y934" i="1" s="1"/>
  <c r="AJ933" i="1"/>
  <c r="AI933" i="1"/>
  <c r="AH933" i="1"/>
  <c r="AD933" i="1"/>
  <c r="AE933" i="1" s="1"/>
  <c r="AA933" i="1"/>
  <c r="AB933" i="1" s="1"/>
  <c r="X933" i="1"/>
  <c r="Y933" i="1" s="1"/>
  <c r="AJ932" i="1"/>
  <c r="AI932" i="1"/>
  <c r="AH932" i="1"/>
  <c r="AD932" i="1"/>
  <c r="AE932" i="1" s="1"/>
  <c r="AA932" i="1"/>
  <c r="AB932" i="1" s="1"/>
  <c r="X932" i="1"/>
  <c r="Y932" i="1" s="1"/>
  <c r="AP931" i="1"/>
  <c r="AN931" i="1"/>
  <c r="AJ931" i="1"/>
  <c r="AI931" i="1"/>
  <c r="AH931" i="1"/>
  <c r="AD931" i="1"/>
  <c r="AE931" i="1" s="1"/>
  <c r="AA931" i="1"/>
  <c r="AB931" i="1" s="1"/>
  <c r="X931" i="1"/>
  <c r="Y931" i="1" s="1"/>
  <c r="AJ930" i="1"/>
  <c r="AI930" i="1"/>
  <c r="AH930" i="1"/>
  <c r="AD930" i="1"/>
  <c r="AE930" i="1" s="1"/>
  <c r="AA930" i="1"/>
  <c r="AB930" i="1" s="1"/>
  <c r="X930" i="1"/>
  <c r="Y930" i="1" s="1"/>
  <c r="AJ929" i="1"/>
  <c r="AI929" i="1"/>
  <c r="AH929" i="1"/>
  <c r="AD929" i="1"/>
  <c r="AE929" i="1" s="1"/>
  <c r="AA929" i="1"/>
  <c r="AB929" i="1" s="1"/>
  <c r="X929" i="1"/>
  <c r="Y929" i="1" s="1"/>
  <c r="AP928" i="1"/>
  <c r="AN928" i="1"/>
  <c r="AJ928" i="1"/>
  <c r="AI928" i="1"/>
  <c r="AH928" i="1"/>
  <c r="AD928" i="1"/>
  <c r="AE928" i="1" s="1"/>
  <c r="AA928" i="1"/>
  <c r="AB928" i="1" s="1"/>
  <c r="X928" i="1"/>
  <c r="Y928" i="1" s="1"/>
  <c r="AJ927" i="1"/>
  <c r="AI927" i="1"/>
  <c r="AH927" i="1"/>
  <c r="AD927" i="1"/>
  <c r="AE927" i="1" s="1"/>
  <c r="AA927" i="1"/>
  <c r="AB927" i="1" s="1"/>
  <c r="X927" i="1"/>
  <c r="Y927" i="1" s="1"/>
  <c r="AJ926" i="1"/>
  <c r="AI926" i="1"/>
  <c r="AH926" i="1"/>
  <c r="AD926" i="1"/>
  <c r="AE926" i="1" s="1"/>
  <c r="AA926" i="1"/>
  <c r="AB926" i="1" s="1"/>
  <c r="X926" i="1"/>
  <c r="Y926" i="1" s="1"/>
  <c r="AP925" i="1"/>
  <c r="AN925" i="1"/>
  <c r="AJ925" i="1"/>
  <c r="AI925" i="1"/>
  <c r="AH925" i="1"/>
  <c r="AD925" i="1"/>
  <c r="AE925" i="1" s="1"/>
  <c r="AA925" i="1"/>
  <c r="AB925" i="1" s="1"/>
  <c r="X925" i="1"/>
  <c r="Y925" i="1" s="1"/>
  <c r="AJ924" i="1"/>
  <c r="AI924" i="1"/>
  <c r="AH924" i="1"/>
  <c r="AD924" i="1"/>
  <c r="AE924" i="1" s="1"/>
  <c r="AA924" i="1"/>
  <c r="AB924" i="1" s="1"/>
  <c r="X924" i="1"/>
  <c r="Y924" i="1" s="1"/>
  <c r="AJ923" i="1"/>
  <c r="AI923" i="1"/>
  <c r="AH923" i="1"/>
  <c r="AD923" i="1"/>
  <c r="AE923" i="1" s="1"/>
  <c r="AA923" i="1"/>
  <c r="AB923" i="1" s="1"/>
  <c r="X923" i="1"/>
  <c r="Y923" i="1" s="1"/>
  <c r="AP922" i="1"/>
  <c r="AN922" i="1"/>
  <c r="AJ922" i="1"/>
  <c r="AI922" i="1"/>
  <c r="AH922" i="1"/>
  <c r="AD922" i="1"/>
  <c r="AE922" i="1" s="1"/>
  <c r="AA922" i="1"/>
  <c r="AB922" i="1" s="1"/>
  <c r="X922" i="1"/>
  <c r="Y922" i="1" s="1"/>
  <c r="AJ921" i="1"/>
  <c r="AI921" i="1"/>
  <c r="AH921" i="1"/>
  <c r="AD921" i="1"/>
  <c r="AE921" i="1" s="1"/>
  <c r="AA921" i="1"/>
  <c r="AB921" i="1" s="1"/>
  <c r="X921" i="1"/>
  <c r="Y921" i="1" s="1"/>
  <c r="AJ920" i="1"/>
  <c r="AI920" i="1"/>
  <c r="AH920" i="1"/>
  <c r="AD920" i="1"/>
  <c r="AE920" i="1" s="1"/>
  <c r="AA920" i="1"/>
  <c r="AB920" i="1" s="1"/>
  <c r="X920" i="1"/>
  <c r="Y920" i="1" s="1"/>
  <c r="AP919" i="1"/>
  <c r="AN919" i="1"/>
  <c r="AJ919" i="1"/>
  <c r="AI919" i="1"/>
  <c r="AH919" i="1"/>
  <c r="AD919" i="1"/>
  <c r="AE919" i="1" s="1"/>
  <c r="AA919" i="1"/>
  <c r="AB919" i="1" s="1"/>
  <c r="X919" i="1"/>
  <c r="Y919" i="1" s="1"/>
  <c r="AJ918" i="1"/>
  <c r="AI918" i="1"/>
  <c r="AH918" i="1"/>
  <c r="AD918" i="1"/>
  <c r="AE918" i="1" s="1"/>
  <c r="AA918" i="1"/>
  <c r="AB918" i="1" s="1"/>
  <c r="X918" i="1"/>
  <c r="Y918" i="1" s="1"/>
  <c r="AJ917" i="1"/>
  <c r="AI917" i="1"/>
  <c r="AH917" i="1"/>
  <c r="AD917" i="1"/>
  <c r="AE917" i="1" s="1"/>
  <c r="AA917" i="1"/>
  <c r="AB917" i="1" s="1"/>
  <c r="X917" i="1"/>
  <c r="Y917" i="1" s="1"/>
  <c r="AP916" i="1"/>
  <c r="AN916" i="1"/>
  <c r="AJ916" i="1"/>
  <c r="AI916" i="1"/>
  <c r="AH916" i="1"/>
  <c r="AD916" i="1"/>
  <c r="AE916" i="1" s="1"/>
  <c r="AA916" i="1"/>
  <c r="AB916" i="1" s="1"/>
  <c r="X916" i="1"/>
  <c r="Y916" i="1" s="1"/>
  <c r="AJ915" i="1"/>
  <c r="AI915" i="1"/>
  <c r="AH915" i="1"/>
  <c r="AD915" i="1"/>
  <c r="AE915" i="1" s="1"/>
  <c r="AA915" i="1"/>
  <c r="AB915" i="1" s="1"/>
  <c r="X915" i="1"/>
  <c r="Y915" i="1" s="1"/>
  <c r="AJ914" i="1"/>
  <c r="AI914" i="1"/>
  <c r="AH914" i="1"/>
  <c r="AD914" i="1"/>
  <c r="AE914" i="1" s="1"/>
  <c r="AA914" i="1"/>
  <c r="AB914" i="1" s="1"/>
  <c r="X914" i="1"/>
  <c r="Y914" i="1" s="1"/>
  <c r="AP913" i="1"/>
  <c r="AN913" i="1"/>
  <c r="AJ913" i="1"/>
  <c r="AI913" i="1"/>
  <c r="AH913" i="1"/>
  <c r="AD913" i="1"/>
  <c r="AE913" i="1" s="1"/>
  <c r="AA913" i="1"/>
  <c r="AB913" i="1" s="1"/>
  <c r="X913" i="1"/>
  <c r="Y913" i="1" s="1"/>
  <c r="AJ912" i="1"/>
  <c r="AI912" i="1"/>
  <c r="AH912" i="1"/>
  <c r="AD912" i="1"/>
  <c r="AE912" i="1" s="1"/>
  <c r="AA912" i="1"/>
  <c r="AB912" i="1" s="1"/>
  <c r="X912" i="1"/>
  <c r="Y912" i="1" s="1"/>
  <c r="AJ911" i="1"/>
  <c r="AI911" i="1"/>
  <c r="AH911" i="1"/>
  <c r="AD911" i="1"/>
  <c r="AE911" i="1" s="1"/>
  <c r="AA911" i="1"/>
  <c r="AB911" i="1" s="1"/>
  <c r="X911" i="1"/>
  <c r="Y911" i="1" s="1"/>
  <c r="AP910" i="1"/>
  <c r="AN910" i="1"/>
  <c r="AJ910" i="1"/>
  <c r="AI910" i="1"/>
  <c r="AH910" i="1"/>
  <c r="AD910" i="1"/>
  <c r="AE910" i="1" s="1"/>
  <c r="AA910" i="1"/>
  <c r="AB910" i="1" s="1"/>
  <c r="X910" i="1"/>
  <c r="Y910" i="1" s="1"/>
  <c r="AJ909" i="1"/>
  <c r="AI909" i="1"/>
  <c r="AH909" i="1"/>
  <c r="AD909" i="1"/>
  <c r="AE909" i="1" s="1"/>
  <c r="AA909" i="1"/>
  <c r="AB909" i="1" s="1"/>
  <c r="X909" i="1"/>
  <c r="Y909" i="1" s="1"/>
  <c r="AJ908" i="1"/>
  <c r="AI908" i="1"/>
  <c r="AH908" i="1"/>
  <c r="AD908" i="1"/>
  <c r="AE908" i="1" s="1"/>
  <c r="AA908" i="1"/>
  <c r="AB908" i="1" s="1"/>
  <c r="X908" i="1"/>
  <c r="Y908" i="1" s="1"/>
  <c r="AP907" i="1"/>
  <c r="AN907" i="1"/>
  <c r="AJ907" i="1"/>
  <c r="AI907" i="1"/>
  <c r="AH907" i="1"/>
  <c r="AD907" i="1"/>
  <c r="AE907" i="1" s="1"/>
  <c r="AA907" i="1"/>
  <c r="AB907" i="1" s="1"/>
  <c r="X907" i="1"/>
  <c r="Y907" i="1" s="1"/>
  <c r="AJ906" i="1"/>
  <c r="AI906" i="1"/>
  <c r="AH906" i="1"/>
  <c r="AD906" i="1"/>
  <c r="AE906" i="1" s="1"/>
  <c r="AA906" i="1"/>
  <c r="AB906" i="1" s="1"/>
  <c r="X906" i="1"/>
  <c r="Y906" i="1" s="1"/>
  <c r="AJ905" i="1"/>
  <c r="AI905" i="1"/>
  <c r="AH905" i="1"/>
  <c r="AD905" i="1"/>
  <c r="AE905" i="1" s="1"/>
  <c r="AA905" i="1"/>
  <c r="AB905" i="1" s="1"/>
  <c r="X905" i="1"/>
  <c r="Y905" i="1" s="1"/>
  <c r="AP904" i="1"/>
  <c r="AN904" i="1"/>
  <c r="AJ904" i="1"/>
  <c r="AI904" i="1"/>
  <c r="AH904" i="1"/>
  <c r="AD904" i="1"/>
  <c r="AE904" i="1" s="1"/>
  <c r="AA904" i="1"/>
  <c r="AB904" i="1" s="1"/>
  <c r="X904" i="1"/>
  <c r="Y904" i="1" s="1"/>
  <c r="AJ903" i="1"/>
  <c r="AI903" i="1"/>
  <c r="AH903" i="1"/>
  <c r="AD903" i="1"/>
  <c r="AE903" i="1" s="1"/>
  <c r="AA903" i="1"/>
  <c r="AB903" i="1" s="1"/>
  <c r="X903" i="1"/>
  <c r="Y903" i="1" s="1"/>
  <c r="AJ902" i="1"/>
  <c r="AI902" i="1"/>
  <c r="AH902" i="1"/>
  <c r="AD902" i="1"/>
  <c r="AE902" i="1" s="1"/>
  <c r="AA902" i="1"/>
  <c r="AB902" i="1" s="1"/>
  <c r="X902" i="1"/>
  <c r="Y902" i="1" s="1"/>
  <c r="AP901" i="1"/>
  <c r="AN901" i="1"/>
  <c r="AJ901" i="1"/>
  <c r="AI901" i="1"/>
  <c r="AH901" i="1"/>
  <c r="AD901" i="1"/>
  <c r="AE901" i="1" s="1"/>
  <c r="AA901" i="1"/>
  <c r="AB901" i="1" s="1"/>
  <c r="X901" i="1"/>
  <c r="Y901" i="1" s="1"/>
  <c r="AJ900" i="1"/>
  <c r="AI900" i="1"/>
  <c r="AH900" i="1"/>
  <c r="AD900" i="1"/>
  <c r="AE900" i="1" s="1"/>
  <c r="AA900" i="1"/>
  <c r="AB900" i="1" s="1"/>
  <c r="X900" i="1"/>
  <c r="Y900" i="1" s="1"/>
  <c r="AC794" i="1" s="1"/>
  <c r="AF794" i="1" s="1"/>
  <c r="AJ899" i="1"/>
  <c r="AI899" i="1"/>
  <c r="AH899" i="1"/>
  <c r="AD899" i="1"/>
  <c r="AE899" i="1" s="1"/>
  <c r="AA899" i="1"/>
  <c r="AB899" i="1" s="1"/>
  <c r="X899" i="1"/>
  <c r="Y899" i="1" s="1"/>
  <c r="AP898" i="1"/>
  <c r="AN898" i="1"/>
  <c r="AJ898" i="1"/>
  <c r="AI898" i="1"/>
  <c r="AH898" i="1"/>
  <c r="AD898" i="1"/>
  <c r="AE898" i="1" s="1"/>
  <c r="AA898" i="1"/>
  <c r="AB898" i="1" s="1"/>
  <c r="X898" i="1"/>
  <c r="Y898" i="1" s="1"/>
  <c r="AJ897" i="1"/>
  <c r="AI897" i="1"/>
  <c r="AH897" i="1"/>
  <c r="AD897" i="1"/>
  <c r="AE897" i="1" s="1"/>
  <c r="AA897" i="1"/>
  <c r="AB897" i="1" s="1"/>
  <c r="X897" i="1"/>
  <c r="Y897" i="1" s="1"/>
  <c r="AJ896" i="1"/>
  <c r="AI896" i="1"/>
  <c r="AH896" i="1"/>
  <c r="AD896" i="1"/>
  <c r="AE896" i="1" s="1"/>
  <c r="AA896" i="1"/>
  <c r="AB896" i="1" s="1"/>
  <c r="X896" i="1"/>
  <c r="Y896" i="1" s="1"/>
  <c r="AP895" i="1"/>
  <c r="AN895" i="1"/>
  <c r="AJ895" i="1"/>
  <c r="AI895" i="1"/>
  <c r="AH895" i="1"/>
  <c r="AD895" i="1"/>
  <c r="AE895" i="1" s="1"/>
  <c r="AA895" i="1"/>
  <c r="AB895" i="1" s="1"/>
  <c r="X895" i="1"/>
  <c r="Y895" i="1" s="1"/>
  <c r="AC597" i="1" s="1"/>
  <c r="AF597" i="1" s="1"/>
  <c r="AJ894" i="1"/>
  <c r="AI894" i="1"/>
  <c r="AH894" i="1"/>
  <c r="AD894" i="1"/>
  <c r="AE894" i="1" s="1"/>
  <c r="AA894" i="1"/>
  <c r="AB894" i="1" s="1"/>
  <c r="X894" i="1"/>
  <c r="Y894" i="1" s="1"/>
  <c r="AJ893" i="1"/>
  <c r="AI893" i="1"/>
  <c r="AH893" i="1"/>
  <c r="AD893" i="1"/>
  <c r="AE893" i="1" s="1"/>
  <c r="AA893" i="1"/>
  <c r="AB893" i="1" s="1"/>
  <c r="X893" i="1"/>
  <c r="Y893" i="1" s="1"/>
  <c r="AP892" i="1"/>
  <c r="AN892" i="1"/>
  <c r="AJ892" i="1"/>
  <c r="AI892" i="1"/>
  <c r="AH892" i="1"/>
  <c r="AD892" i="1"/>
  <c r="AE892" i="1" s="1"/>
  <c r="AA892" i="1"/>
  <c r="AB892" i="1" s="1"/>
  <c r="X892" i="1"/>
  <c r="Y892" i="1" s="1"/>
  <c r="AJ891" i="1"/>
  <c r="AI891" i="1"/>
  <c r="AH891" i="1"/>
  <c r="AD891" i="1"/>
  <c r="AE891" i="1" s="1"/>
  <c r="AA891" i="1"/>
  <c r="AB891" i="1" s="1"/>
  <c r="X891" i="1"/>
  <c r="Y891" i="1" s="1"/>
  <c r="AJ890" i="1"/>
  <c r="AI890" i="1"/>
  <c r="AH890" i="1"/>
  <c r="AD890" i="1"/>
  <c r="AE890" i="1" s="1"/>
  <c r="AA890" i="1"/>
  <c r="AB890" i="1" s="1"/>
  <c r="X890" i="1"/>
  <c r="Y890" i="1" s="1"/>
  <c r="AP889" i="1"/>
  <c r="AN889" i="1"/>
  <c r="AJ889" i="1"/>
  <c r="AI889" i="1"/>
  <c r="AH889" i="1"/>
  <c r="AD889" i="1"/>
  <c r="AE889" i="1" s="1"/>
  <c r="AA889" i="1"/>
  <c r="AB889" i="1" s="1"/>
  <c r="X889" i="1"/>
  <c r="Y889" i="1" s="1"/>
  <c r="AJ888" i="1"/>
  <c r="AI888" i="1"/>
  <c r="AH888" i="1"/>
  <c r="AD888" i="1"/>
  <c r="AE888" i="1" s="1"/>
  <c r="AA888" i="1"/>
  <c r="AB888" i="1" s="1"/>
  <c r="X888" i="1"/>
  <c r="Y888" i="1" s="1"/>
  <c r="AJ887" i="1"/>
  <c r="AI887" i="1"/>
  <c r="AH887" i="1"/>
  <c r="AD887" i="1"/>
  <c r="AE887" i="1" s="1"/>
  <c r="AA887" i="1"/>
  <c r="AB887" i="1" s="1"/>
  <c r="X887" i="1"/>
  <c r="Y887" i="1" s="1"/>
  <c r="AP886" i="1"/>
  <c r="AN886" i="1"/>
  <c r="AJ886" i="1"/>
  <c r="AI886" i="1"/>
  <c r="AH886" i="1"/>
  <c r="AD886" i="1"/>
  <c r="AE886" i="1" s="1"/>
  <c r="AA886" i="1"/>
  <c r="AB886" i="1" s="1"/>
  <c r="X886" i="1"/>
  <c r="Y886" i="1" s="1"/>
  <c r="AJ885" i="1"/>
  <c r="AI885" i="1"/>
  <c r="AH885" i="1"/>
  <c r="AD885" i="1"/>
  <c r="AE885" i="1" s="1"/>
  <c r="AA885" i="1"/>
  <c r="AB885" i="1" s="1"/>
  <c r="X885" i="1"/>
  <c r="Y885" i="1" s="1"/>
  <c r="AJ884" i="1"/>
  <c r="AI884" i="1"/>
  <c r="AH884" i="1"/>
  <c r="AD884" i="1"/>
  <c r="AE884" i="1" s="1"/>
  <c r="AA884" i="1"/>
  <c r="AB884" i="1" s="1"/>
  <c r="X884" i="1"/>
  <c r="Y884" i="1" s="1"/>
  <c r="AP883" i="1"/>
  <c r="AN883" i="1"/>
  <c r="AJ883" i="1"/>
  <c r="AI883" i="1"/>
  <c r="AH883" i="1"/>
  <c r="AD883" i="1"/>
  <c r="AE883" i="1" s="1"/>
  <c r="AA883" i="1"/>
  <c r="AB883" i="1" s="1"/>
  <c r="X883" i="1"/>
  <c r="Y883" i="1" s="1"/>
  <c r="AJ882" i="1"/>
  <c r="AI882" i="1"/>
  <c r="AH882" i="1"/>
  <c r="AD882" i="1"/>
  <c r="AE882" i="1" s="1"/>
  <c r="AA882" i="1"/>
  <c r="AB882" i="1" s="1"/>
  <c r="X882" i="1"/>
  <c r="Y882" i="1" s="1"/>
  <c r="AJ881" i="1"/>
  <c r="AI881" i="1"/>
  <c r="AH881" i="1"/>
  <c r="AD881" i="1"/>
  <c r="AE881" i="1" s="1"/>
  <c r="AA881" i="1"/>
  <c r="AB881" i="1" s="1"/>
  <c r="X881" i="1"/>
  <c r="Y881" i="1" s="1"/>
  <c r="AP880" i="1"/>
  <c r="AN880" i="1"/>
  <c r="AJ880" i="1"/>
  <c r="AI880" i="1"/>
  <c r="AH880" i="1"/>
  <c r="AD880" i="1"/>
  <c r="AE880" i="1" s="1"/>
  <c r="AA880" i="1"/>
  <c r="AB880" i="1" s="1"/>
  <c r="X880" i="1"/>
  <c r="Y880" i="1" s="1"/>
  <c r="AJ879" i="1"/>
  <c r="AI879" i="1"/>
  <c r="AH879" i="1"/>
  <c r="AD879" i="1"/>
  <c r="AE879" i="1" s="1"/>
  <c r="AA879" i="1"/>
  <c r="AB879" i="1" s="1"/>
  <c r="X879" i="1"/>
  <c r="Y879" i="1" s="1"/>
  <c r="AJ878" i="1"/>
  <c r="AI878" i="1"/>
  <c r="AH878" i="1"/>
  <c r="AD878" i="1"/>
  <c r="AE878" i="1" s="1"/>
  <c r="AA878" i="1"/>
  <c r="AB878" i="1" s="1"/>
  <c r="X878" i="1"/>
  <c r="Y878" i="1" s="1"/>
  <c r="AP877" i="1"/>
  <c r="AN877" i="1"/>
  <c r="AJ877" i="1"/>
  <c r="AI877" i="1"/>
  <c r="AH877" i="1"/>
  <c r="AD877" i="1"/>
  <c r="AE877" i="1" s="1"/>
  <c r="AA877" i="1"/>
  <c r="AB877" i="1" s="1"/>
  <c r="X877" i="1"/>
  <c r="Y877" i="1" s="1"/>
  <c r="AC260" i="1" s="1"/>
  <c r="AF260" i="1" s="1"/>
  <c r="AJ876" i="1"/>
  <c r="AI876" i="1"/>
  <c r="AH876" i="1"/>
  <c r="AD876" i="1"/>
  <c r="AE876" i="1" s="1"/>
  <c r="AA876" i="1"/>
  <c r="AB876" i="1" s="1"/>
  <c r="X876" i="1"/>
  <c r="Y876" i="1" s="1"/>
  <c r="AJ875" i="1"/>
  <c r="AI875" i="1"/>
  <c r="AH875" i="1"/>
  <c r="AD875" i="1"/>
  <c r="AE875" i="1" s="1"/>
  <c r="AA875" i="1"/>
  <c r="AB875" i="1" s="1"/>
  <c r="X875" i="1"/>
  <c r="Y875" i="1" s="1"/>
  <c r="AP874" i="1"/>
  <c r="AN874" i="1"/>
  <c r="AJ874" i="1"/>
  <c r="AI874" i="1"/>
  <c r="AH874" i="1"/>
  <c r="AD874" i="1"/>
  <c r="AE874" i="1" s="1"/>
  <c r="AA874" i="1"/>
  <c r="AB874" i="1" s="1"/>
  <c r="X874" i="1"/>
  <c r="Y874" i="1" s="1"/>
  <c r="AJ873" i="1"/>
  <c r="AI873" i="1"/>
  <c r="AH873" i="1"/>
  <c r="AD873" i="1"/>
  <c r="AE873" i="1" s="1"/>
  <c r="AA873" i="1"/>
  <c r="AB873" i="1" s="1"/>
  <c r="X873" i="1"/>
  <c r="Y873" i="1" s="1"/>
  <c r="AC559" i="1" s="1"/>
  <c r="AF559" i="1" s="1"/>
  <c r="AS559" i="1" s="1"/>
  <c r="AJ872" i="1"/>
  <c r="AI872" i="1"/>
  <c r="AH872" i="1"/>
  <c r="AD872" i="1"/>
  <c r="AE872" i="1" s="1"/>
  <c r="AA872" i="1"/>
  <c r="AB872" i="1" s="1"/>
  <c r="X872" i="1"/>
  <c r="Y872" i="1" s="1"/>
  <c r="AP871" i="1"/>
  <c r="AN871" i="1"/>
  <c r="AJ871" i="1"/>
  <c r="AI871" i="1"/>
  <c r="AH871" i="1"/>
  <c r="AD871" i="1"/>
  <c r="AE871" i="1" s="1"/>
  <c r="AA871" i="1"/>
  <c r="AB871" i="1" s="1"/>
  <c r="X871" i="1"/>
  <c r="Y871" i="1" s="1"/>
  <c r="AJ870" i="1"/>
  <c r="AI870" i="1"/>
  <c r="AH870" i="1"/>
  <c r="AD870" i="1"/>
  <c r="AE870" i="1" s="1"/>
  <c r="AA870" i="1"/>
  <c r="AB870" i="1" s="1"/>
  <c r="X870" i="1"/>
  <c r="Y870" i="1" s="1"/>
  <c r="AC519" i="1" s="1"/>
  <c r="AF519" i="1" s="1"/>
  <c r="AS519" i="1" s="1"/>
  <c r="AJ869" i="1"/>
  <c r="AI869" i="1"/>
  <c r="AH869" i="1"/>
  <c r="AD869" i="1"/>
  <c r="AE869" i="1" s="1"/>
  <c r="AA869" i="1"/>
  <c r="AB869" i="1" s="1"/>
  <c r="X869" i="1"/>
  <c r="Y869" i="1" s="1"/>
  <c r="AP868" i="1"/>
  <c r="AN868" i="1"/>
  <c r="AJ868" i="1"/>
  <c r="AI868" i="1"/>
  <c r="AH868" i="1"/>
  <c r="AD868" i="1"/>
  <c r="AE868" i="1" s="1"/>
  <c r="AA868" i="1"/>
  <c r="AB868" i="1" s="1"/>
  <c r="X868" i="1"/>
  <c r="Y868" i="1" s="1"/>
  <c r="AJ867" i="1"/>
  <c r="AI867" i="1"/>
  <c r="AH867" i="1"/>
  <c r="AD867" i="1"/>
  <c r="AE867" i="1" s="1"/>
  <c r="AA867" i="1"/>
  <c r="AB867" i="1" s="1"/>
  <c r="X867" i="1"/>
  <c r="Y867" i="1" s="1"/>
  <c r="AJ866" i="1"/>
  <c r="AI866" i="1"/>
  <c r="AH866" i="1"/>
  <c r="AD866" i="1"/>
  <c r="AE866" i="1" s="1"/>
  <c r="AA866" i="1"/>
  <c r="AB866" i="1" s="1"/>
  <c r="X866" i="1"/>
  <c r="Y866" i="1" s="1"/>
  <c r="AP865" i="1"/>
  <c r="AN865" i="1"/>
  <c r="AJ865" i="1"/>
  <c r="AI865" i="1"/>
  <c r="AH865" i="1"/>
  <c r="AD865" i="1"/>
  <c r="AE865" i="1" s="1"/>
  <c r="AA865" i="1"/>
  <c r="AB865" i="1" s="1"/>
  <c r="X865" i="1"/>
  <c r="Y865" i="1" s="1"/>
  <c r="AJ864" i="1"/>
  <c r="AI864" i="1"/>
  <c r="AH864" i="1"/>
  <c r="AD864" i="1"/>
  <c r="AE864" i="1" s="1"/>
  <c r="AA864" i="1"/>
  <c r="AB864" i="1" s="1"/>
  <c r="X864" i="1"/>
  <c r="Y864" i="1" s="1"/>
  <c r="AJ863" i="1"/>
  <c r="AI863" i="1"/>
  <c r="AH863" i="1"/>
  <c r="AD863" i="1"/>
  <c r="AE863" i="1" s="1"/>
  <c r="AA863" i="1"/>
  <c r="AB863" i="1" s="1"/>
  <c r="X863" i="1"/>
  <c r="Y863" i="1" s="1"/>
  <c r="AJ862" i="1"/>
  <c r="AI862" i="1"/>
  <c r="AH862" i="1"/>
  <c r="AD862" i="1"/>
  <c r="AE862" i="1" s="1"/>
  <c r="AA862" i="1"/>
  <c r="AB862" i="1" s="1"/>
  <c r="X862" i="1"/>
  <c r="Y862" i="1" s="1"/>
  <c r="AJ861" i="1"/>
  <c r="AI861" i="1"/>
  <c r="AH861" i="1"/>
  <c r="AD861" i="1"/>
  <c r="AE861" i="1" s="1"/>
  <c r="AA861" i="1"/>
  <c r="AB861" i="1" s="1"/>
  <c r="X861" i="1"/>
  <c r="Y861" i="1" s="1"/>
  <c r="AC705" i="1" s="1"/>
  <c r="AF705" i="1" s="1"/>
  <c r="AP860" i="1"/>
  <c r="AN860" i="1"/>
  <c r="AJ860" i="1"/>
  <c r="AI860" i="1"/>
  <c r="AH860" i="1"/>
  <c r="AD860" i="1"/>
  <c r="AE860" i="1" s="1"/>
  <c r="AA860" i="1"/>
  <c r="AB860" i="1" s="1"/>
  <c r="X860" i="1"/>
  <c r="Y860" i="1" s="1"/>
  <c r="AP859" i="1"/>
  <c r="AN859" i="1"/>
  <c r="AJ859" i="1"/>
  <c r="AI859" i="1"/>
  <c r="AH859" i="1"/>
  <c r="AD859" i="1"/>
  <c r="AE859" i="1" s="1"/>
  <c r="AA859" i="1"/>
  <c r="AB859" i="1" s="1"/>
  <c r="X859" i="1"/>
  <c r="Y859" i="1" s="1"/>
  <c r="AP858" i="1"/>
  <c r="AN858" i="1"/>
  <c r="AJ858" i="1"/>
  <c r="AI858" i="1"/>
  <c r="AH858" i="1"/>
  <c r="AD858" i="1"/>
  <c r="AE858" i="1" s="1"/>
  <c r="AA858" i="1"/>
  <c r="AB858" i="1" s="1"/>
  <c r="X858" i="1"/>
  <c r="Y858" i="1" s="1"/>
  <c r="AP857" i="1"/>
  <c r="AN857" i="1"/>
  <c r="AJ857" i="1"/>
  <c r="AI857" i="1"/>
  <c r="AH857" i="1"/>
  <c r="AD857" i="1"/>
  <c r="AE857" i="1" s="1"/>
  <c r="AA857" i="1"/>
  <c r="AB857" i="1" s="1"/>
  <c r="X857" i="1"/>
  <c r="Y857" i="1" s="1"/>
  <c r="AJ856" i="1"/>
  <c r="AI856" i="1"/>
  <c r="AH856" i="1"/>
  <c r="AD856" i="1"/>
  <c r="AE856" i="1" s="1"/>
  <c r="AA856" i="1"/>
  <c r="AB856" i="1" s="1"/>
  <c r="X856" i="1"/>
  <c r="Y856" i="1" s="1"/>
  <c r="AP855" i="1"/>
  <c r="AN855" i="1"/>
  <c r="AJ855" i="1"/>
  <c r="AI855" i="1"/>
  <c r="AH855" i="1"/>
  <c r="AD855" i="1"/>
  <c r="AE855" i="1" s="1"/>
  <c r="AA855" i="1"/>
  <c r="AB855" i="1" s="1"/>
  <c r="X855" i="1"/>
  <c r="Y855" i="1" s="1"/>
  <c r="AJ854" i="1"/>
  <c r="AI854" i="1"/>
  <c r="AH854" i="1"/>
  <c r="AD854" i="1"/>
  <c r="AE854" i="1" s="1"/>
  <c r="AA854" i="1"/>
  <c r="AB854" i="1" s="1"/>
  <c r="X854" i="1"/>
  <c r="Y854" i="1" s="1"/>
  <c r="AP853" i="1"/>
  <c r="AN853" i="1"/>
  <c r="AJ853" i="1"/>
  <c r="AI853" i="1"/>
  <c r="AH853" i="1"/>
  <c r="AD853" i="1"/>
  <c r="AE853" i="1" s="1"/>
  <c r="AA853" i="1"/>
  <c r="AB853" i="1" s="1"/>
  <c r="X853" i="1"/>
  <c r="Y853" i="1" s="1"/>
  <c r="AJ852" i="1"/>
  <c r="AI852" i="1"/>
  <c r="AH852" i="1"/>
  <c r="AD852" i="1"/>
  <c r="AE852" i="1" s="1"/>
  <c r="AA852" i="1"/>
  <c r="AB852" i="1" s="1"/>
  <c r="X852" i="1"/>
  <c r="Y852" i="1" s="1"/>
  <c r="AJ850" i="1"/>
  <c r="AI850" i="1"/>
  <c r="AH850" i="1"/>
  <c r="AD850" i="1"/>
  <c r="AE850" i="1" s="1"/>
  <c r="AA850" i="1"/>
  <c r="AB850" i="1" s="1"/>
  <c r="X850" i="1"/>
  <c r="Y850" i="1" s="1"/>
  <c r="AJ849" i="1"/>
  <c r="AI849" i="1"/>
  <c r="AH849" i="1"/>
  <c r="AD849" i="1"/>
  <c r="AE849" i="1" s="1"/>
  <c r="AA849" i="1"/>
  <c r="AB849" i="1" s="1"/>
  <c r="X849" i="1"/>
  <c r="Y849" i="1" s="1"/>
  <c r="AJ848" i="1"/>
  <c r="AI848" i="1"/>
  <c r="AH848" i="1"/>
  <c r="AD848" i="1"/>
  <c r="AE848" i="1" s="1"/>
  <c r="AA848" i="1"/>
  <c r="AB848" i="1" s="1"/>
  <c r="X848" i="1"/>
  <c r="Y848" i="1" s="1"/>
  <c r="AJ847" i="1"/>
  <c r="AI847" i="1"/>
  <c r="AH847" i="1"/>
  <c r="AD847" i="1"/>
  <c r="AE847" i="1" s="1"/>
  <c r="AA847" i="1"/>
  <c r="AB847" i="1" s="1"/>
  <c r="X847" i="1"/>
  <c r="Y847" i="1" s="1"/>
  <c r="AJ846" i="1"/>
  <c r="AI846" i="1"/>
  <c r="AH846" i="1"/>
  <c r="AD846" i="1"/>
  <c r="AE846" i="1" s="1"/>
  <c r="AA846" i="1"/>
  <c r="AB846" i="1" s="1"/>
  <c r="X846" i="1"/>
  <c r="Y846" i="1" s="1"/>
  <c r="AJ845" i="1"/>
  <c r="AI845" i="1"/>
  <c r="AH845" i="1"/>
  <c r="AD845" i="1"/>
  <c r="AE845" i="1" s="1"/>
  <c r="AA845" i="1"/>
  <c r="AB845" i="1" s="1"/>
  <c r="X845" i="1"/>
  <c r="Y845" i="1" s="1"/>
  <c r="AJ844" i="1"/>
  <c r="AI844" i="1"/>
  <c r="AH844" i="1"/>
  <c r="AD844" i="1"/>
  <c r="AE844" i="1" s="1"/>
  <c r="AA844" i="1"/>
  <c r="AB844" i="1" s="1"/>
  <c r="X844" i="1"/>
  <c r="Y844" i="1" s="1"/>
  <c r="AJ843" i="1"/>
  <c r="AI843" i="1"/>
  <c r="AH843" i="1"/>
  <c r="AD843" i="1"/>
  <c r="AE843" i="1" s="1"/>
  <c r="AA843" i="1"/>
  <c r="AB843" i="1" s="1"/>
  <c r="X843" i="1"/>
  <c r="Y843" i="1" s="1"/>
  <c r="AJ842" i="1"/>
  <c r="AI842" i="1"/>
  <c r="AH842" i="1"/>
  <c r="AD842" i="1"/>
  <c r="AE842" i="1" s="1"/>
  <c r="AA842" i="1"/>
  <c r="AB842" i="1" s="1"/>
  <c r="X842" i="1"/>
  <c r="Y842" i="1" s="1"/>
  <c r="AJ841" i="1"/>
  <c r="AI841" i="1"/>
  <c r="AH841" i="1"/>
  <c r="AD841" i="1"/>
  <c r="AE841" i="1" s="1"/>
  <c r="AA841" i="1"/>
  <c r="AB841" i="1" s="1"/>
  <c r="X841" i="1"/>
  <c r="Y841" i="1" s="1"/>
  <c r="AJ840" i="1"/>
  <c r="AI840" i="1"/>
  <c r="AH840" i="1"/>
  <c r="AD840" i="1"/>
  <c r="AE840" i="1" s="1"/>
  <c r="AA840" i="1"/>
  <c r="AB840" i="1" s="1"/>
  <c r="X840" i="1"/>
  <c r="Y840" i="1" s="1"/>
  <c r="AJ839" i="1"/>
  <c r="AI839" i="1"/>
  <c r="AH839" i="1"/>
  <c r="AD839" i="1"/>
  <c r="AE839" i="1" s="1"/>
  <c r="AA839" i="1"/>
  <c r="AB839" i="1" s="1"/>
  <c r="X839" i="1"/>
  <c r="Y839" i="1" s="1"/>
  <c r="AC1146" i="1" s="1"/>
  <c r="AF1146" i="1" s="1"/>
  <c r="AS1146" i="1" s="1"/>
  <c r="AJ838" i="1"/>
  <c r="AI838" i="1"/>
  <c r="AH838" i="1"/>
  <c r="AD838" i="1"/>
  <c r="AE838" i="1" s="1"/>
  <c r="AA838" i="1"/>
  <c r="AB838" i="1" s="1"/>
  <c r="X838" i="1"/>
  <c r="Y838" i="1" s="1"/>
  <c r="AC1145" i="1" s="1"/>
  <c r="AF1145" i="1" s="1"/>
  <c r="AS1145" i="1" s="1"/>
  <c r="AP837" i="1"/>
  <c r="AN837" i="1"/>
  <c r="AJ837" i="1"/>
  <c r="AI837" i="1"/>
  <c r="AH837" i="1"/>
  <c r="AD837" i="1"/>
  <c r="AE837" i="1" s="1"/>
  <c r="AA837" i="1"/>
  <c r="AB837" i="1" s="1"/>
  <c r="X837" i="1"/>
  <c r="Y837" i="1" s="1"/>
  <c r="AP836" i="1"/>
  <c r="AN836" i="1"/>
  <c r="AJ836" i="1"/>
  <c r="AI836" i="1"/>
  <c r="AH836" i="1"/>
  <c r="AD836" i="1"/>
  <c r="AE836" i="1" s="1"/>
  <c r="AA836" i="1"/>
  <c r="AB836" i="1" s="1"/>
  <c r="X836" i="1"/>
  <c r="Y836" i="1" s="1"/>
  <c r="AP835" i="1"/>
  <c r="AN835" i="1"/>
  <c r="AJ835" i="1"/>
  <c r="AI835" i="1"/>
  <c r="AH835" i="1"/>
  <c r="AD835" i="1"/>
  <c r="AE835" i="1" s="1"/>
  <c r="AA835" i="1"/>
  <c r="AB835" i="1" s="1"/>
  <c r="X835" i="1"/>
  <c r="Y835" i="1" s="1"/>
  <c r="AP834" i="1"/>
  <c r="AN834" i="1"/>
  <c r="AJ834" i="1"/>
  <c r="AI834" i="1"/>
  <c r="AH834" i="1"/>
  <c r="AD834" i="1"/>
  <c r="AE834" i="1" s="1"/>
  <c r="AA834" i="1"/>
  <c r="AB834" i="1" s="1"/>
  <c r="X834" i="1"/>
  <c r="Y834" i="1" s="1"/>
  <c r="AP833" i="1"/>
  <c r="AN833" i="1"/>
  <c r="AJ833" i="1"/>
  <c r="AI833" i="1"/>
  <c r="AH833" i="1"/>
  <c r="AD833" i="1"/>
  <c r="AE833" i="1" s="1"/>
  <c r="AA833" i="1"/>
  <c r="AB833" i="1" s="1"/>
  <c r="X833" i="1"/>
  <c r="Y833" i="1" s="1"/>
  <c r="AP832" i="1"/>
  <c r="AN832" i="1"/>
  <c r="AJ832" i="1"/>
  <c r="AI832" i="1"/>
  <c r="AH832" i="1"/>
  <c r="AD832" i="1"/>
  <c r="AE832" i="1" s="1"/>
  <c r="AA832" i="1"/>
  <c r="AB832" i="1" s="1"/>
  <c r="X832" i="1"/>
  <c r="Y832" i="1" s="1"/>
  <c r="AP831" i="1"/>
  <c r="AN831" i="1"/>
  <c r="AJ831" i="1"/>
  <c r="AI831" i="1"/>
  <c r="AH831" i="1"/>
  <c r="AD831" i="1"/>
  <c r="AE831" i="1" s="1"/>
  <c r="AA831" i="1"/>
  <c r="AB831" i="1" s="1"/>
  <c r="X831" i="1"/>
  <c r="Y831" i="1" s="1"/>
  <c r="AJ830" i="1"/>
  <c r="AI830" i="1"/>
  <c r="AH830" i="1"/>
  <c r="AD830" i="1"/>
  <c r="AE830" i="1" s="1"/>
  <c r="AA830" i="1"/>
  <c r="AB830" i="1" s="1"/>
  <c r="X830" i="1"/>
  <c r="Y830" i="1" s="1"/>
  <c r="AJ829" i="1"/>
  <c r="AI829" i="1"/>
  <c r="AH829" i="1"/>
  <c r="AD829" i="1"/>
  <c r="AE829" i="1" s="1"/>
  <c r="AA829" i="1"/>
  <c r="AB829" i="1" s="1"/>
  <c r="X829" i="1"/>
  <c r="Y829" i="1" s="1"/>
  <c r="AP828" i="1"/>
  <c r="AN828" i="1"/>
  <c r="AJ828" i="1"/>
  <c r="AI828" i="1"/>
  <c r="AH828" i="1"/>
  <c r="AD828" i="1"/>
  <c r="AE828" i="1" s="1"/>
  <c r="AA828" i="1"/>
  <c r="AB828" i="1" s="1"/>
  <c r="X828" i="1"/>
  <c r="Y828" i="1" s="1"/>
  <c r="AP827" i="1"/>
  <c r="AN827" i="1"/>
  <c r="AJ827" i="1"/>
  <c r="AI827" i="1"/>
  <c r="AH827" i="1"/>
  <c r="AD827" i="1"/>
  <c r="AE827" i="1" s="1"/>
  <c r="AA827" i="1"/>
  <c r="AB827" i="1" s="1"/>
  <c r="X827" i="1"/>
  <c r="Y827" i="1" s="1"/>
  <c r="AC1144" i="1" s="1"/>
  <c r="AF1144" i="1" s="1"/>
  <c r="AS1144" i="1" s="1"/>
  <c r="AP825" i="1"/>
  <c r="AN825" i="1"/>
  <c r="AJ825" i="1"/>
  <c r="AI825" i="1"/>
  <c r="AH825" i="1"/>
  <c r="AD825" i="1"/>
  <c r="AE825" i="1" s="1"/>
  <c r="AA825" i="1"/>
  <c r="AB825" i="1" s="1"/>
  <c r="X825" i="1"/>
  <c r="Y825" i="1" s="1"/>
  <c r="AJ823" i="1"/>
  <c r="AI823" i="1"/>
  <c r="AH823" i="1"/>
  <c r="AD823" i="1"/>
  <c r="AE823" i="1" s="1"/>
  <c r="AA823" i="1"/>
  <c r="AB823" i="1" s="1"/>
  <c r="X823" i="1"/>
  <c r="Y823" i="1" s="1"/>
  <c r="AJ822" i="1"/>
  <c r="AI822" i="1"/>
  <c r="AH822" i="1"/>
  <c r="AD822" i="1"/>
  <c r="AE822" i="1" s="1"/>
  <c r="AA822" i="1"/>
  <c r="AB822" i="1" s="1"/>
  <c r="X822" i="1"/>
  <c r="Y822" i="1" s="1"/>
  <c r="AJ821" i="1"/>
  <c r="AI821" i="1"/>
  <c r="AH821" i="1"/>
  <c r="AD821" i="1"/>
  <c r="AE821" i="1" s="1"/>
  <c r="AA821" i="1"/>
  <c r="AB821" i="1" s="1"/>
  <c r="X821" i="1"/>
  <c r="Y821" i="1" s="1"/>
  <c r="AP820" i="1"/>
  <c r="AN820" i="1"/>
  <c r="AJ820" i="1"/>
  <c r="AI820" i="1"/>
  <c r="AH820" i="1"/>
  <c r="AD820" i="1"/>
  <c r="AE820" i="1" s="1"/>
  <c r="AA820" i="1"/>
  <c r="AB820" i="1" s="1"/>
  <c r="X820" i="1"/>
  <c r="Y820" i="1" s="1"/>
  <c r="AJ815" i="1"/>
  <c r="AI815" i="1"/>
  <c r="AH815" i="1"/>
  <c r="AD815" i="1"/>
  <c r="AE815" i="1" s="1"/>
  <c r="AA815" i="1"/>
  <c r="AB815" i="1" s="1"/>
  <c r="X815" i="1"/>
  <c r="Y815" i="1" s="1"/>
  <c r="AJ814" i="1"/>
  <c r="AI814" i="1"/>
  <c r="AH814" i="1"/>
  <c r="AD814" i="1"/>
  <c r="AE814" i="1" s="1"/>
  <c r="AA814" i="1"/>
  <c r="AB814" i="1" s="1"/>
  <c r="X814" i="1"/>
  <c r="Y814" i="1" s="1"/>
  <c r="AJ813" i="1"/>
  <c r="AI813" i="1"/>
  <c r="AH813" i="1"/>
  <c r="AD813" i="1"/>
  <c r="AE813" i="1" s="1"/>
  <c r="AA813" i="1"/>
  <c r="AB813" i="1" s="1"/>
  <c r="X813" i="1"/>
  <c r="Y813" i="1" s="1"/>
  <c r="AJ819" i="1"/>
  <c r="AI819" i="1"/>
  <c r="AH819" i="1"/>
  <c r="AD819" i="1"/>
  <c r="AE819" i="1" s="1"/>
  <c r="AA819" i="1"/>
  <c r="AB819" i="1" s="1"/>
  <c r="X819" i="1"/>
  <c r="Y819" i="1" s="1"/>
  <c r="AC605" i="1" s="1"/>
  <c r="AF605" i="1" s="1"/>
  <c r="AS605" i="1" s="1"/>
  <c r="AJ818" i="1"/>
  <c r="AI818" i="1"/>
  <c r="AH818" i="1"/>
  <c r="AD818" i="1"/>
  <c r="AE818" i="1" s="1"/>
  <c r="AA818" i="1"/>
  <c r="AB818" i="1" s="1"/>
  <c r="X818" i="1"/>
  <c r="Y818" i="1" s="1"/>
  <c r="AJ817" i="1"/>
  <c r="AI817" i="1"/>
  <c r="AH817" i="1"/>
  <c r="AD817" i="1"/>
  <c r="AE817" i="1" s="1"/>
  <c r="AA817" i="1"/>
  <c r="AB817" i="1" s="1"/>
  <c r="X817" i="1"/>
  <c r="Y817" i="1" s="1"/>
  <c r="AP816" i="1"/>
  <c r="AN816" i="1"/>
  <c r="AJ816" i="1"/>
  <c r="AI816" i="1"/>
  <c r="AH816" i="1"/>
  <c r="AD816" i="1"/>
  <c r="AE816" i="1" s="1"/>
  <c r="AA816" i="1"/>
  <c r="AB816" i="1" s="1"/>
  <c r="X816" i="1"/>
  <c r="Y816" i="1" s="1"/>
  <c r="AJ812" i="1"/>
  <c r="AI812" i="1"/>
  <c r="AH812" i="1"/>
  <c r="AD812" i="1"/>
  <c r="AE812" i="1" s="1"/>
  <c r="AA812" i="1"/>
  <c r="AB812" i="1" s="1"/>
  <c r="X812" i="1"/>
  <c r="Y812" i="1" s="1"/>
  <c r="AJ811" i="1"/>
  <c r="AI811" i="1"/>
  <c r="AH811" i="1"/>
  <c r="AD811" i="1"/>
  <c r="AE811" i="1" s="1"/>
  <c r="AA811" i="1"/>
  <c r="AB811" i="1" s="1"/>
  <c r="X811" i="1"/>
  <c r="Y811" i="1" s="1"/>
  <c r="AJ810" i="1"/>
  <c r="AI810" i="1"/>
  <c r="AH810" i="1"/>
  <c r="AD810" i="1"/>
  <c r="AE810" i="1" s="1"/>
  <c r="AA810" i="1"/>
  <c r="AB810" i="1" s="1"/>
  <c r="X810" i="1"/>
  <c r="Y810" i="1" s="1"/>
  <c r="AJ809" i="1"/>
  <c r="AI809" i="1"/>
  <c r="AH809" i="1"/>
  <c r="AD809" i="1"/>
  <c r="AE809" i="1" s="1"/>
  <c r="AA809" i="1"/>
  <c r="AB809" i="1" s="1"/>
  <c r="X809" i="1"/>
  <c r="Y809" i="1" s="1"/>
  <c r="AP807" i="1"/>
  <c r="AN807" i="1"/>
  <c r="AJ807" i="1"/>
  <c r="AI807" i="1"/>
  <c r="AH807" i="1"/>
  <c r="AD807" i="1"/>
  <c r="AE807" i="1" s="1"/>
  <c r="AA807" i="1"/>
  <c r="AB807" i="1" s="1"/>
  <c r="X807" i="1"/>
  <c r="Y807" i="1" s="1"/>
  <c r="AP805" i="1"/>
  <c r="AN805" i="1"/>
  <c r="AJ805" i="1"/>
  <c r="AI805" i="1"/>
  <c r="AH805" i="1"/>
  <c r="AD805" i="1"/>
  <c r="AE805" i="1" s="1"/>
  <c r="AA805" i="1"/>
  <c r="AB805" i="1" s="1"/>
  <c r="X805" i="1"/>
  <c r="Y805" i="1" s="1"/>
  <c r="AP803" i="1"/>
  <c r="AN803" i="1"/>
  <c r="AJ803" i="1"/>
  <c r="AI803" i="1"/>
  <c r="AH803" i="1"/>
  <c r="AD803" i="1"/>
  <c r="AE803" i="1" s="1"/>
  <c r="AA803" i="1"/>
  <c r="AB803" i="1" s="1"/>
  <c r="X803" i="1"/>
  <c r="Y803" i="1" s="1"/>
  <c r="AJ800" i="1"/>
  <c r="AI800" i="1"/>
  <c r="AH800" i="1"/>
  <c r="AD800" i="1"/>
  <c r="AE800" i="1" s="1"/>
  <c r="AA800" i="1"/>
  <c r="AB800" i="1" s="1"/>
  <c r="X800" i="1"/>
  <c r="Y800" i="1" s="1"/>
  <c r="AN799" i="1"/>
  <c r="AJ799" i="1"/>
  <c r="AI799" i="1"/>
  <c r="AH799" i="1"/>
  <c r="AD799" i="1"/>
  <c r="AE799" i="1" s="1"/>
  <c r="AA799" i="1"/>
  <c r="AB799" i="1" s="1"/>
  <c r="X799" i="1"/>
  <c r="Y799" i="1" s="1"/>
  <c r="AJ798" i="1"/>
  <c r="AI798" i="1"/>
  <c r="AH798" i="1"/>
  <c r="AD798" i="1"/>
  <c r="AE798" i="1" s="1"/>
  <c r="AA798" i="1"/>
  <c r="AB798" i="1" s="1"/>
  <c r="X798" i="1"/>
  <c r="Y798" i="1" s="1"/>
  <c r="AN797" i="1"/>
  <c r="AJ797" i="1"/>
  <c r="AI797" i="1"/>
  <c r="AH797" i="1"/>
  <c r="AD797" i="1"/>
  <c r="AE797" i="1" s="1"/>
  <c r="AA797" i="1"/>
  <c r="AB797" i="1" s="1"/>
  <c r="X797" i="1"/>
  <c r="Y797" i="1" s="1"/>
  <c r="AP790" i="1"/>
  <c r="AN790" i="1"/>
  <c r="AJ790" i="1"/>
  <c r="AI790" i="1"/>
  <c r="AH790" i="1"/>
  <c r="AD790" i="1"/>
  <c r="AE790" i="1" s="1"/>
  <c r="AA790" i="1"/>
  <c r="AB790" i="1" s="1"/>
  <c r="X790" i="1"/>
  <c r="Y790" i="1" s="1"/>
  <c r="AP789" i="1"/>
  <c r="AN789" i="1"/>
  <c r="AJ789" i="1"/>
  <c r="AI789" i="1"/>
  <c r="AH789" i="1"/>
  <c r="AD789" i="1"/>
  <c r="AE789" i="1" s="1"/>
  <c r="AA789" i="1"/>
  <c r="AB789" i="1" s="1"/>
  <c r="X789" i="1"/>
  <c r="Y789" i="1" s="1"/>
  <c r="AJ787" i="1"/>
  <c r="AI787" i="1"/>
  <c r="AH787" i="1"/>
  <c r="AD787" i="1"/>
  <c r="AE787" i="1" s="1"/>
  <c r="AA787" i="1"/>
  <c r="AB787" i="1" s="1"/>
  <c r="X787" i="1"/>
  <c r="Y787" i="1" s="1"/>
  <c r="AJ786" i="1"/>
  <c r="AI786" i="1"/>
  <c r="AH786" i="1"/>
  <c r="AD786" i="1"/>
  <c r="AE786" i="1" s="1"/>
  <c r="AA786" i="1"/>
  <c r="AB786" i="1" s="1"/>
  <c r="X786" i="1"/>
  <c r="Y786" i="1" s="1"/>
  <c r="AJ785" i="1"/>
  <c r="AI785" i="1"/>
  <c r="AH785" i="1"/>
  <c r="AD785" i="1"/>
  <c r="AE785" i="1" s="1"/>
  <c r="AA785" i="1"/>
  <c r="AB785" i="1" s="1"/>
  <c r="X785" i="1"/>
  <c r="Y785" i="1" s="1"/>
  <c r="AJ784" i="1"/>
  <c r="AI784" i="1"/>
  <c r="AH784" i="1"/>
  <c r="AD784" i="1"/>
  <c r="AE784" i="1" s="1"/>
  <c r="AA784" i="1"/>
  <c r="AB784" i="1" s="1"/>
  <c r="X784" i="1"/>
  <c r="Y784" i="1" s="1"/>
  <c r="AJ783" i="1"/>
  <c r="AI783" i="1"/>
  <c r="AH783" i="1"/>
  <c r="AD783" i="1"/>
  <c r="AE783" i="1" s="1"/>
  <c r="AA783" i="1"/>
  <c r="AB783" i="1" s="1"/>
  <c r="X783" i="1"/>
  <c r="Y783" i="1" s="1"/>
  <c r="AJ782" i="1"/>
  <c r="AI782" i="1"/>
  <c r="AH782" i="1"/>
  <c r="AD782" i="1"/>
  <c r="AE782" i="1" s="1"/>
  <c r="AA782" i="1"/>
  <c r="AB782" i="1" s="1"/>
  <c r="X782" i="1"/>
  <c r="Y782" i="1" s="1"/>
  <c r="AJ781" i="1"/>
  <c r="AI781" i="1"/>
  <c r="AH781" i="1"/>
  <c r="AD781" i="1"/>
  <c r="AE781" i="1" s="1"/>
  <c r="AA781" i="1"/>
  <c r="AB781" i="1" s="1"/>
  <c r="X781" i="1"/>
  <c r="Y781" i="1" s="1"/>
  <c r="AJ780" i="1"/>
  <c r="AI780" i="1"/>
  <c r="AH780" i="1"/>
  <c r="AD780" i="1"/>
  <c r="AE780" i="1" s="1"/>
  <c r="AA780" i="1"/>
  <c r="AB780" i="1" s="1"/>
  <c r="X780" i="1"/>
  <c r="Y780" i="1" s="1"/>
  <c r="AP779" i="1"/>
  <c r="AN779" i="1"/>
  <c r="AJ779" i="1"/>
  <c r="AI779" i="1"/>
  <c r="AH779" i="1"/>
  <c r="AD779" i="1"/>
  <c r="AE779" i="1" s="1"/>
  <c r="AA779" i="1"/>
  <c r="AB779" i="1" s="1"/>
  <c r="X779" i="1"/>
  <c r="Y779" i="1" s="1"/>
  <c r="AJ778" i="1"/>
  <c r="AI778" i="1"/>
  <c r="AH778" i="1"/>
  <c r="AD778" i="1"/>
  <c r="AE778" i="1" s="1"/>
  <c r="AA778" i="1"/>
  <c r="AB778" i="1" s="1"/>
  <c r="X778" i="1"/>
  <c r="Y778" i="1" s="1"/>
  <c r="AJ777" i="1"/>
  <c r="AI777" i="1"/>
  <c r="AH777" i="1"/>
  <c r="AD777" i="1"/>
  <c r="AE777" i="1" s="1"/>
  <c r="AA777" i="1"/>
  <c r="AB777" i="1" s="1"/>
  <c r="X777" i="1"/>
  <c r="Y777" i="1" s="1"/>
  <c r="AP775" i="1"/>
  <c r="AN775" i="1"/>
  <c r="AJ775" i="1"/>
  <c r="AI775" i="1"/>
  <c r="AH775" i="1"/>
  <c r="AD775" i="1"/>
  <c r="AE775" i="1" s="1"/>
  <c r="AB775" i="1"/>
  <c r="Y775" i="1"/>
  <c r="AJ740" i="1"/>
  <c r="AI740" i="1"/>
  <c r="AH740" i="1"/>
  <c r="AD740" i="1"/>
  <c r="AE740" i="1" s="1"/>
  <c r="AA740" i="1"/>
  <c r="AB740" i="1" s="1"/>
  <c r="X740" i="1"/>
  <c r="Y740" i="1" s="1"/>
  <c r="AJ739" i="1"/>
  <c r="AI739" i="1"/>
  <c r="AH739" i="1"/>
  <c r="AD739" i="1"/>
  <c r="AE739" i="1" s="1"/>
  <c r="AA739" i="1"/>
  <c r="AB739" i="1" s="1"/>
  <c r="X739" i="1"/>
  <c r="Y739" i="1" s="1"/>
  <c r="AJ738" i="1"/>
  <c r="AI738" i="1"/>
  <c r="AH738" i="1"/>
  <c r="AD738" i="1"/>
  <c r="AE738" i="1" s="1"/>
  <c r="AA738" i="1"/>
  <c r="AB738" i="1" s="1"/>
  <c r="X738" i="1"/>
  <c r="Y738" i="1" s="1"/>
  <c r="AJ772" i="1"/>
  <c r="AI772" i="1"/>
  <c r="AH772" i="1"/>
  <c r="AD772" i="1"/>
  <c r="AE772" i="1" s="1"/>
  <c r="AA772" i="1"/>
  <c r="AB772" i="1" s="1"/>
  <c r="X772" i="1"/>
  <c r="Y772" i="1" s="1"/>
  <c r="AJ771" i="1"/>
  <c r="AI771" i="1"/>
  <c r="AH771" i="1"/>
  <c r="AD771" i="1"/>
  <c r="AE771" i="1" s="1"/>
  <c r="AA771" i="1"/>
  <c r="AB771" i="1" s="1"/>
  <c r="X771" i="1"/>
  <c r="Y771" i="1" s="1"/>
  <c r="AC746" i="1" s="1"/>
  <c r="AF746" i="1" s="1"/>
  <c r="AJ770" i="1"/>
  <c r="AI770" i="1"/>
  <c r="AH770" i="1"/>
  <c r="AD770" i="1"/>
  <c r="AE770" i="1" s="1"/>
  <c r="AA770" i="1"/>
  <c r="AB770" i="1" s="1"/>
  <c r="X770" i="1"/>
  <c r="Y770" i="1" s="1"/>
  <c r="AP769" i="1"/>
  <c r="AN769" i="1"/>
  <c r="AJ769" i="1"/>
  <c r="AI769" i="1"/>
  <c r="AH769" i="1"/>
  <c r="AD769" i="1"/>
  <c r="AE769" i="1" s="1"/>
  <c r="AA769" i="1"/>
  <c r="AB769" i="1" s="1"/>
  <c r="X769" i="1"/>
  <c r="Y769" i="1" s="1"/>
  <c r="AJ768" i="1"/>
  <c r="AI768" i="1"/>
  <c r="AH768" i="1"/>
  <c r="AD768" i="1"/>
  <c r="AE768" i="1" s="1"/>
  <c r="AA768" i="1"/>
  <c r="AB768" i="1" s="1"/>
  <c r="X768" i="1"/>
  <c r="Y768" i="1" s="1"/>
  <c r="AJ767" i="1"/>
  <c r="AI767" i="1"/>
  <c r="AH767" i="1"/>
  <c r="AD767" i="1"/>
  <c r="AE767" i="1" s="1"/>
  <c r="AA767" i="1"/>
  <c r="AB767" i="1" s="1"/>
  <c r="X767" i="1"/>
  <c r="Y767" i="1" s="1"/>
  <c r="AJ766" i="1"/>
  <c r="AI766" i="1"/>
  <c r="AH766" i="1"/>
  <c r="AD766" i="1"/>
  <c r="AE766" i="1" s="1"/>
  <c r="AA766" i="1"/>
  <c r="AB766" i="1" s="1"/>
  <c r="X766" i="1"/>
  <c r="Y766" i="1" s="1"/>
  <c r="AJ765" i="1"/>
  <c r="AI765" i="1"/>
  <c r="AH765" i="1"/>
  <c r="AD765" i="1"/>
  <c r="AE765" i="1" s="1"/>
  <c r="AA765" i="1"/>
  <c r="AB765" i="1" s="1"/>
  <c r="X765" i="1"/>
  <c r="Y765" i="1" s="1"/>
  <c r="AJ764" i="1"/>
  <c r="AI764" i="1"/>
  <c r="AH764" i="1"/>
  <c r="AD764" i="1"/>
  <c r="AE764" i="1" s="1"/>
  <c r="AA764" i="1"/>
  <c r="AB764" i="1" s="1"/>
  <c r="X764" i="1"/>
  <c r="Y764" i="1" s="1"/>
  <c r="AJ763" i="1"/>
  <c r="AI763" i="1"/>
  <c r="AH763" i="1"/>
  <c r="AD763" i="1"/>
  <c r="AE763" i="1" s="1"/>
  <c r="AA763" i="1"/>
  <c r="AB763" i="1" s="1"/>
  <c r="X763" i="1"/>
  <c r="Y763" i="1" s="1"/>
  <c r="AP762" i="1"/>
  <c r="AN762" i="1"/>
  <c r="AJ762" i="1"/>
  <c r="AI762" i="1"/>
  <c r="AH762" i="1"/>
  <c r="AD762" i="1"/>
  <c r="AE762" i="1" s="1"/>
  <c r="AA762" i="1"/>
  <c r="AB762" i="1" s="1"/>
  <c r="X762" i="1"/>
  <c r="Y762" i="1" s="1"/>
  <c r="AJ761" i="1"/>
  <c r="AI761" i="1"/>
  <c r="AH761" i="1"/>
  <c r="AD761" i="1"/>
  <c r="AE761" i="1" s="1"/>
  <c r="AA761" i="1"/>
  <c r="AB761" i="1" s="1"/>
  <c r="X761" i="1"/>
  <c r="Y761" i="1" s="1"/>
  <c r="AJ760" i="1"/>
  <c r="AI760" i="1"/>
  <c r="AH760" i="1"/>
  <c r="AD760" i="1"/>
  <c r="AE760" i="1" s="1"/>
  <c r="AA760" i="1"/>
  <c r="AB760" i="1" s="1"/>
  <c r="X760" i="1"/>
  <c r="Y760" i="1" s="1"/>
  <c r="AP759" i="1"/>
  <c r="AN759" i="1"/>
  <c r="AJ759" i="1"/>
  <c r="AI759" i="1"/>
  <c r="AH759" i="1"/>
  <c r="AD759" i="1"/>
  <c r="AE759" i="1" s="1"/>
  <c r="AA759" i="1"/>
  <c r="AB759" i="1" s="1"/>
  <c r="X759" i="1"/>
  <c r="Y759" i="1" s="1"/>
  <c r="AJ758" i="1"/>
  <c r="AI758" i="1"/>
  <c r="AH758" i="1"/>
  <c r="AD758" i="1"/>
  <c r="AE758" i="1" s="1"/>
  <c r="AA758" i="1"/>
  <c r="AB758" i="1" s="1"/>
  <c r="X758" i="1"/>
  <c r="Y758" i="1" s="1"/>
  <c r="AP757" i="1"/>
  <c r="AN757" i="1"/>
  <c r="AJ757" i="1"/>
  <c r="AI757" i="1"/>
  <c r="AH757" i="1"/>
  <c r="AD757" i="1"/>
  <c r="AE757" i="1" s="1"/>
  <c r="AA757" i="1"/>
  <c r="AB757" i="1" s="1"/>
  <c r="X757" i="1"/>
  <c r="Y757" i="1" s="1"/>
  <c r="AJ756" i="1"/>
  <c r="AI756" i="1"/>
  <c r="AH756" i="1"/>
  <c r="AD756" i="1"/>
  <c r="AE756" i="1" s="1"/>
  <c r="AA756" i="1"/>
  <c r="AB756" i="1" s="1"/>
  <c r="X756" i="1"/>
  <c r="Y756" i="1" s="1"/>
  <c r="AJ755" i="1"/>
  <c r="AI755" i="1"/>
  <c r="AH755" i="1"/>
  <c r="AD755" i="1"/>
  <c r="AE755" i="1" s="1"/>
  <c r="AA755" i="1"/>
  <c r="AB755" i="1" s="1"/>
  <c r="X755" i="1"/>
  <c r="Y755" i="1" s="1"/>
  <c r="AP754" i="1"/>
  <c r="AN754" i="1"/>
  <c r="AJ754" i="1"/>
  <c r="AI754" i="1"/>
  <c r="AH754" i="1"/>
  <c r="AD754" i="1"/>
  <c r="AE754" i="1" s="1"/>
  <c r="AA754" i="1"/>
  <c r="AB754" i="1" s="1"/>
  <c r="X754" i="1"/>
  <c r="Y754" i="1" s="1"/>
  <c r="AC613" i="1" s="1"/>
  <c r="AF613" i="1" s="1"/>
  <c r="AJ753" i="1"/>
  <c r="AI753" i="1"/>
  <c r="AH753" i="1"/>
  <c r="AD753" i="1"/>
  <c r="AE753" i="1" s="1"/>
  <c r="AA753" i="1"/>
  <c r="AB753" i="1" s="1"/>
  <c r="X753" i="1"/>
  <c r="Y753" i="1" s="1"/>
  <c r="AP752" i="1"/>
  <c r="AN752" i="1"/>
  <c r="AJ752" i="1"/>
  <c r="AI752" i="1"/>
  <c r="AH752" i="1"/>
  <c r="AD752" i="1"/>
  <c r="AE752" i="1" s="1"/>
  <c r="AA752" i="1"/>
  <c r="AB752" i="1" s="1"/>
  <c r="X752" i="1"/>
  <c r="Y752" i="1" s="1"/>
  <c r="AJ751" i="1"/>
  <c r="AI751" i="1"/>
  <c r="AH751" i="1"/>
  <c r="AD751" i="1"/>
  <c r="AE751" i="1" s="1"/>
  <c r="AA751" i="1"/>
  <c r="AB751" i="1" s="1"/>
  <c r="Y751" i="1"/>
  <c r="AJ750" i="1"/>
  <c r="AI750" i="1"/>
  <c r="AH750" i="1"/>
  <c r="AD750" i="1"/>
  <c r="AE750" i="1" s="1"/>
  <c r="AA750" i="1"/>
  <c r="AB750" i="1" s="1"/>
  <c r="AH747" i="1"/>
  <c r="AJ744" i="1"/>
  <c r="AI744" i="1"/>
  <c r="AH744" i="1"/>
  <c r="AD747" i="1"/>
  <c r="AE747" i="1" s="1"/>
  <c r="AA747" i="1"/>
  <c r="AB747" i="1" s="1"/>
  <c r="X747" i="1"/>
  <c r="Y747" i="1" s="1"/>
  <c r="AJ743" i="1"/>
  <c r="AI743" i="1"/>
  <c r="AH743" i="1"/>
  <c r="AD743" i="1"/>
  <c r="AE743" i="1" s="1"/>
  <c r="AA743" i="1"/>
  <c r="AB743" i="1" s="1"/>
  <c r="X743" i="1"/>
  <c r="Y743" i="1" s="1"/>
  <c r="AJ742" i="1"/>
  <c r="AI742" i="1"/>
  <c r="AH742" i="1"/>
  <c r="AD742" i="1"/>
  <c r="AE742" i="1" s="1"/>
  <c r="AA742" i="1"/>
  <c r="AB742" i="1" s="1"/>
  <c r="X742" i="1"/>
  <c r="Y742" i="1" s="1"/>
  <c r="AC543" i="1" s="1"/>
  <c r="AF543" i="1" s="1"/>
  <c r="AS543" i="1" s="1"/>
  <c r="AJ741" i="1"/>
  <c r="AI741" i="1"/>
  <c r="AH741" i="1"/>
  <c r="AD741" i="1"/>
  <c r="AE741" i="1" s="1"/>
  <c r="AA741" i="1"/>
  <c r="AB741" i="1" s="1"/>
  <c r="X741" i="1"/>
  <c r="Y741" i="1" s="1"/>
  <c r="AC516" i="1" s="1"/>
  <c r="AF516" i="1" s="1"/>
  <c r="AS516" i="1" s="1"/>
  <c r="AJ737" i="1"/>
  <c r="AI737" i="1"/>
  <c r="AH737" i="1"/>
  <c r="AD737" i="1"/>
  <c r="AE737" i="1" s="1"/>
  <c r="AA737" i="1"/>
  <c r="AB737" i="1" s="1"/>
  <c r="X737" i="1"/>
  <c r="Y737" i="1" s="1"/>
  <c r="AC542" i="1" s="1"/>
  <c r="AF542" i="1" s="1"/>
  <c r="AS542" i="1" s="1"/>
  <c r="AT542" i="1" s="1"/>
  <c r="AJ736" i="1"/>
  <c r="AI736" i="1"/>
  <c r="AH736" i="1"/>
  <c r="AD736" i="1"/>
  <c r="AE736" i="1" s="1"/>
  <c r="AA736" i="1"/>
  <c r="AB736" i="1" s="1"/>
  <c r="X736" i="1"/>
  <c r="Y736" i="1" s="1"/>
  <c r="AJ735" i="1"/>
  <c r="AI735" i="1"/>
  <c r="AH735" i="1"/>
  <c r="AD735" i="1"/>
  <c r="AE735" i="1" s="1"/>
  <c r="AA735" i="1"/>
  <c r="AB735" i="1" s="1"/>
  <c r="X735" i="1"/>
  <c r="Y735" i="1" s="1"/>
  <c r="AJ734" i="1"/>
  <c r="AI734" i="1"/>
  <c r="AH734" i="1"/>
  <c r="AD734" i="1"/>
  <c r="AE734" i="1" s="1"/>
  <c r="AA734" i="1"/>
  <c r="AB734" i="1" s="1"/>
  <c r="X734" i="1"/>
  <c r="Y734" i="1" s="1"/>
  <c r="AJ733" i="1"/>
  <c r="AI733" i="1"/>
  <c r="AH733" i="1"/>
  <c r="AD733" i="1"/>
  <c r="AE733" i="1" s="1"/>
  <c r="AA733" i="1"/>
  <c r="AB733" i="1" s="1"/>
  <c r="X733" i="1"/>
  <c r="Y733" i="1" s="1"/>
  <c r="AJ732" i="1"/>
  <c r="AI732" i="1"/>
  <c r="AH732" i="1"/>
  <c r="AD732" i="1"/>
  <c r="AE732" i="1" s="1"/>
  <c r="AA732" i="1"/>
  <c r="AB732" i="1" s="1"/>
  <c r="X732" i="1"/>
  <c r="Y732" i="1" s="1"/>
  <c r="AJ731" i="1"/>
  <c r="AI731" i="1"/>
  <c r="AH731" i="1"/>
  <c r="AD731" i="1"/>
  <c r="AE731" i="1" s="1"/>
  <c r="AA731" i="1"/>
  <c r="AB731" i="1" s="1"/>
  <c r="X731" i="1"/>
  <c r="Y731" i="1" s="1"/>
  <c r="AJ730" i="1"/>
  <c r="AI730" i="1"/>
  <c r="AH730" i="1"/>
  <c r="AD730" i="1"/>
  <c r="AE730" i="1" s="1"/>
  <c r="AA730" i="1"/>
  <c r="AB730" i="1" s="1"/>
  <c r="X730" i="1"/>
  <c r="Y730" i="1" s="1"/>
  <c r="AJ729" i="1"/>
  <c r="AI729" i="1"/>
  <c r="AH729" i="1"/>
  <c r="AD729" i="1"/>
  <c r="AE729" i="1" s="1"/>
  <c r="AA729" i="1"/>
  <c r="AB729" i="1" s="1"/>
  <c r="X729" i="1"/>
  <c r="Y729" i="1" s="1"/>
  <c r="AJ728" i="1"/>
  <c r="AI728" i="1"/>
  <c r="AH728" i="1"/>
  <c r="AD728" i="1"/>
  <c r="AE728" i="1" s="1"/>
  <c r="AA728" i="1"/>
  <c r="AB728" i="1" s="1"/>
  <c r="X728" i="1"/>
  <c r="Y728" i="1" s="1"/>
  <c r="AJ727" i="1"/>
  <c r="AI727" i="1"/>
  <c r="AH727" i="1"/>
  <c r="AD727" i="1"/>
  <c r="AE727" i="1" s="1"/>
  <c r="AA727" i="1"/>
  <c r="AB727" i="1" s="1"/>
  <c r="X727" i="1"/>
  <c r="Y727" i="1" s="1"/>
  <c r="AJ726" i="1"/>
  <c r="AI726" i="1"/>
  <c r="AH726" i="1"/>
  <c r="AD726" i="1"/>
  <c r="AE726" i="1" s="1"/>
  <c r="AA726" i="1"/>
  <c r="AB726" i="1" s="1"/>
  <c r="X726" i="1"/>
  <c r="Y726" i="1" s="1"/>
  <c r="AJ725" i="1"/>
  <c r="AI725" i="1"/>
  <c r="AH725" i="1"/>
  <c r="AD725" i="1"/>
  <c r="AE725" i="1" s="1"/>
  <c r="AA725" i="1"/>
  <c r="AB725" i="1" s="1"/>
  <c r="X725" i="1"/>
  <c r="Y725" i="1" s="1"/>
  <c r="AP724" i="1"/>
  <c r="AN724" i="1"/>
  <c r="AJ724" i="1"/>
  <c r="AI724" i="1"/>
  <c r="AH724" i="1"/>
  <c r="AD724" i="1"/>
  <c r="AE724" i="1" s="1"/>
  <c r="AA724" i="1"/>
  <c r="AB724" i="1" s="1"/>
  <c r="X724" i="1"/>
  <c r="Y724" i="1" s="1"/>
  <c r="AJ723" i="1"/>
  <c r="AI723" i="1"/>
  <c r="AH723" i="1"/>
  <c r="AD723" i="1"/>
  <c r="AE723" i="1" s="1"/>
  <c r="AA723" i="1"/>
  <c r="AB723" i="1" s="1"/>
  <c r="X723" i="1"/>
  <c r="Y723" i="1" s="1"/>
  <c r="AC272" i="1" s="1"/>
  <c r="AF272" i="1" s="1"/>
  <c r="AS272" i="1" s="1"/>
  <c r="AT272" i="1" s="1"/>
  <c r="AP722" i="1"/>
  <c r="AN722" i="1"/>
  <c r="AJ722" i="1"/>
  <c r="AI722" i="1"/>
  <c r="AH722" i="1"/>
  <c r="AD722" i="1"/>
  <c r="AE722" i="1" s="1"/>
  <c r="AA722" i="1"/>
  <c r="AB722" i="1" s="1"/>
  <c r="X722" i="1"/>
  <c r="Y722" i="1" s="1"/>
  <c r="AJ721" i="1"/>
  <c r="AI721" i="1"/>
  <c r="AH721" i="1"/>
  <c r="AD721" i="1"/>
  <c r="AE721" i="1" s="1"/>
  <c r="AA721" i="1"/>
  <c r="AB721" i="1" s="1"/>
  <c r="X721" i="1"/>
  <c r="Y721" i="1" s="1"/>
  <c r="AC640" i="1" s="1"/>
  <c r="AF640" i="1" s="1"/>
  <c r="AJ720" i="1"/>
  <c r="AI720" i="1"/>
  <c r="AH720" i="1"/>
  <c r="AD720" i="1"/>
  <c r="AE720" i="1" s="1"/>
  <c r="AA720" i="1"/>
  <c r="AB720" i="1" s="1"/>
  <c r="X720" i="1"/>
  <c r="Y720" i="1" s="1"/>
  <c r="AP719" i="1"/>
  <c r="AN719" i="1"/>
  <c r="AJ719" i="1"/>
  <c r="AI719" i="1"/>
  <c r="AH719" i="1"/>
  <c r="AD719" i="1"/>
  <c r="AE719" i="1" s="1"/>
  <c r="AA719" i="1"/>
  <c r="AB719" i="1" s="1"/>
  <c r="X719" i="1"/>
  <c r="Y719" i="1" s="1"/>
  <c r="AJ718" i="1"/>
  <c r="AI718" i="1"/>
  <c r="AH718" i="1"/>
  <c r="AD718" i="1"/>
  <c r="AE718" i="1" s="1"/>
  <c r="AA718" i="1"/>
  <c r="AB718" i="1" s="1"/>
  <c r="X718" i="1"/>
  <c r="Y718" i="1" s="1"/>
  <c r="AP717" i="1"/>
  <c r="AN717" i="1"/>
  <c r="AJ717" i="1"/>
  <c r="AI717" i="1"/>
  <c r="AH717" i="1"/>
  <c r="AD717" i="1"/>
  <c r="AE717" i="1" s="1"/>
  <c r="AA717" i="1"/>
  <c r="AB717" i="1" s="1"/>
  <c r="X717" i="1"/>
  <c r="Y717" i="1" s="1"/>
  <c r="AJ716" i="1"/>
  <c r="AI716" i="1"/>
  <c r="AH716" i="1"/>
  <c r="AD716" i="1"/>
  <c r="AE716" i="1" s="1"/>
  <c r="AA716" i="1"/>
  <c r="AB716" i="1" s="1"/>
  <c r="X716" i="1"/>
  <c r="Y716" i="1" s="1"/>
  <c r="AC801" i="1" s="1"/>
  <c r="AF801" i="1" s="1"/>
  <c r="AS801" i="1" s="1"/>
  <c r="AJ715" i="1"/>
  <c r="AI715" i="1"/>
  <c r="AH715" i="1"/>
  <c r="AD715" i="1"/>
  <c r="AE715" i="1" s="1"/>
  <c r="AA715" i="1"/>
  <c r="AB715" i="1" s="1"/>
  <c r="X715" i="1"/>
  <c r="Y715" i="1" s="1"/>
  <c r="AC604" i="1" s="1"/>
  <c r="AF604" i="1" s="1"/>
  <c r="AS604" i="1" s="1"/>
  <c r="AP714" i="1"/>
  <c r="AN714" i="1"/>
  <c r="AJ714" i="1"/>
  <c r="AI714" i="1"/>
  <c r="AH714" i="1"/>
  <c r="AD714" i="1"/>
  <c r="AE714" i="1" s="1"/>
  <c r="AA714" i="1"/>
  <c r="AB714" i="1" s="1"/>
  <c r="X714" i="1"/>
  <c r="Y714" i="1" s="1"/>
  <c r="AJ713" i="1"/>
  <c r="AI713" i="1"/>
  <c r="AH713" i="1"/>
  <c r="AD713" i="1"/>
  <c r="AE713" i="1" s="1"/>
  <c r="AA713" i="1"/>
  <c r="AB713" i="1" s="1"/>
  <c r="X713" i="1"/>
  <c r="Y713" i="1" s="1"/>
  <c r="AP712" i="1"/>
  <c r="AN712" i="1"/>
  <c r="AJ712" i="1"/>
  <c r="AI712" i="1"/>
  <c r="AH712" i="1"/>
  <c r="AD712" i="1"/>
  <c r="AE712" i="1" s="1"/>
  <c r="AA712" i="1"/>
  <c r="AB712" i="1" s="1"/>
  <c r="X712" i="1"/>
  <c r="Y712" i="1" s="1"/>
  <c r="AJ711" i="1"/>
  <c r="AI711" i="1"/>
  <c r="AH711" i="1"/>
  <c r="AD711" i="1"/>
  <c r="AE711" i="1" s="1"/>
  <c r="AA711" i="1"/>
  <c r="AB711" i="1" s="1"/>
  <c r="X711" i="1"/>
  <c r="Y711" i="1" s="1"/>
  <c r="AJ710" i="1"/>
  <c r="AI710" i="1"/>
  <c r="AH710" i="1"/>
  <c r="AD710" i="1"/>
  <c r="AE710" i="1" s="1"/>
  <c r="AA710" i="1"/>
  <c r="AB710" i="1" s="1"/>
  <c r="X710" i="1"/>
  <c r="Y710" i="1" s="1"/>
  <c r="AP709" i="1"/>
  <c r="AN709" i="1"/>
  <c r="AJ709" i="1"/>
  <c r="AI709" i="1"/>
  <c r="AH709" i="1"/>
  <c r="AD709" i="1"/>
  <c r="AE709" i="1" s="1"/>
  <c r="AA709" i="1"/>
  <c r="AB709" i="1" s="1"/>
  <c r="X709" i="1"/>
  <c r="Y709" i="1" s="1"/>
  <c r="AJ708" i="1"/>
  <c r="AI708" i="1"/>
  <c r="AH708" i="1"/>
  <c r="AD708" i="1"/>
  <c r="AE708" i="1" s="1"/>
  <c r="AA708" i="1"/>
  <c r="AB708" i="1" s="1"/>
  <c r="X708" i="1"/>
  <c r="Y708" i="1" s="1"/>
  <c r="AP707" i="1"/>
  <c r="AN707" i="1"/>
  <c r="AJ707" i="1"/>
  <c r="AI707" i="1"/>
  <c r="AH707" i="1"/>
  <c r="AD707" i="1"/>
  <c r="AE707" i="1" s="1"/>
  <c r="AA707" i="1"/>
  <c r="AB707" i="1" s="1"/>
  <c r="X707" i="1"/>
  <c r="Y707" i="1" s="1"/>
  <c r="AJ701" i="1"/>
  <c r="AI701" i="1"/>
  <c r="AH701" i="1"/>
  <c r="AD701" i="1"/>
  <c r="AE701" i="1" s="1"/>
  <c r="AA701" i="1"/>
  <c r="AB701" i="1" s="1"/>
  <c r="X701" i="1"/>
  <c r="Y701" i="1" s="1"/>
  <c r="AC650" i="1" s="1"/>
  <c r="AF650" i="1" s="1"/>
  <c r="AJ700" i="1"/>
  <c r="AI700" i="1"/>
  <c r="AH700" i="1"/>
  <c r="AD700" i="1"/>
  <c r="AE700" i="1" s="1"/>
  <c r="AA700" i="1"/>
  <c r="AB700" i="1" s="1"/>
  <c r="X700" i="1"/>
  <c r="Y700" i="1" s="1"/>
  <c r="AJ699" i="1"/>
  <c r="AI699" i="1"/>
  <c r="AH699" i="1"/>
  <c r="AD699" i="1"/>
  <c r="AE699" i="1" s="1"/>
  <c r="AA699" i="1"/>
  <c r="AB699" i="1" s="1"/>
  <c r="X699" i="1"/>
  <c r="Y699" i="1" s="1"/>
  <c r="AP698" i="1"/>
  <c r="AN698" i="1"/>
  <c r="AJ698" i="1"/>
  <c r="AI698" i="1"/>
  <c r="AH698" i="1"/>
  <c r="AD698" i="1"/>
  <c r="AE698" i="1" s="1"/>
  <c r="AA698" i="1"/>
  <c r="AB698" i="1" s="1"/>
  <c r="X698" i="1"/>
  <c r="Y698" i="1" s="1"/>
  <c r="AJ697" i="1"/>
  <c r="AI697" i="1"/>
  <c r="AH697" i="1"/>
  <c r="AD697" i="1"/>
  <c r="AE697" i="1" s="1"/>
  <c r="AA697" i="1"/>
  <c r="AB697" i="1" s="1"/>
  <c r="X697" i="1"/>
  <c r="Y697" i="1" s="1"/>
  <c r="AP696" i="1"/>
  <c r="AN696" i="1"/>
  <c r="AJ696" i="1"/>
  <c r="AI696" i="1"/>
  <c r="AH696" i="1"/>
  <c r="AD696" i="1"/>
  <c r="AE696" i="1" s="1"/>
  <c r="AA696" i="1"/>
  <c r="AB696" i="1" s="1"/>
  <c r="X696" i="1"/>
  <c r="Y696" i="1" s="1"/>
  <c r="AJ695" i="1"/>
  <c r="AI695" i="1"/>
  <c r="AH695" i="1"/>
  <c r="AD695" i="1"/>
  <c r="AE695" i="1" s="1"/>
  <c r="AA695" i="1"/>
  <c r="AB695" i="1" s="1"/>
  <c r="X695" i="1"/>
  <c r="Y695" i="1" s="1"/>
  <c r="AJ694" i="1"/>
  <c r="AI694" i="1"/>
  <c r="AH694" i="1"/>
  <c r="AD694" i="1"/>
  <c r="AE694" i="1" s="1"/>
  <c r="AA694" i="1"/>
  <c r="AB694" i="1" s="1"/>
  <c r="X694" i="1"/>
  <c r="Y694" i="1" s="1"/>
  <c r="AP693" i="1"/>
  <c r="AN693" i="1"/>
  <c r="AJ693" i="1"/>
  <c r="AI693" i="1"/>
  <c r="AH693" i="1"/>
  <c r="AD693" i="1"/>
  <c r="AE693" i="1" s="1"/>
  <c r="AA693" i="1"/>
  <c r="AB693" i="1" s="1"/>
  <c r="X693" i="1"/>
  <c r="Y693" i="1" s="1"/>
  <c r="AC527" i="1" s="1"/>
  <c r="AF527" i="1" s="1"/>
  <c r="AJ692" i="1"/>
  <c r="AI692" i="1"/>
  <c r="AH692" i="1"/>
  <c r="AD692" i="1"/>
  <c r="AE692" i="1" s="1"/>
  <c r="AA692" i="1"/>
  <c r="AB692" i="1" s="1"/>
  <c r="X692" i="1"/>
  <c r="Y692" i="1" s="1"/>
  <c r="AP691" i="1"/>
  <c r="AN691" i="1"/>
  <c r="AJ691" i="1"/>
  <c r="AI691" i="1"/>
  <c r="AH691" i="1"/>
  <c r="AD691" i="1"/>
  <c r="AE691" i="1" s="1"/>
  <c r="AA691" i="1"/>
  <c r="AB691" i="1" s="1"/>
  <c r="X691" i="1"/>
  <c r="Y691" i="1" s="1"/>
  <c r="AP671" i="1"/>
  <c r="AN671" i="1"/>
  <c r="AJ671" i="1"/>
  <c r="AI671" i="1"/>
  <c r="AH671" i="1"/>
  <c r="AD671" i="1"/>
  <c r="AE671" i="1" s="1"/>
  <c r="AA671" i="1"/>
  <c r="AB671" i="1" s="1"/>
  <c r="X671" i="1"/>
  <c r="Y671" i="1" s="1"/>
  <c r="AJ670" i="1"/>
  <c r="AI670" i="1"/>
  <c r="AH670" i="1"/>
  <c r="AD670" i="1"/>
  <c r="AE670" i="1" s="1"/>
  <c r="AA670" i="1"/>
  <c r="AB670" i="1" s="1"/>
  <c r="X670" i="1"/>
  <c r="Y670" i="1" s="1"/>
  <c r="AP669" i="1"/>
  <c r="AN669" i="1"/>
  <c r="AJ669" i="1"/>
  <c r="AI669" i="1"/>
  <c r="AH669" i="1"/>
  <c r="AD669" i="1"/>
  <c r="AE669" i="1" s="1"/>
  <c r="AA669" i="1"/>
  <c r="AB669" i="1" s="1"/>
  <c r="X669" i="1"/>
  <c r="Y669" i="1" s="1"/>
  <c r="AP668" i="1"/>
  <c r="AN668" i="1"/>
  <c r="AJ668" i="1"/>
  <c r="AI668" i="1"/>
  <c r="AH668" i="1"/>
  <c r="AD668" i="1"/>
  <c r="AE668" i="1" s="1"/>
  <c r="AA668" i="1"/>
  <c r="AB668" i="1" s="1"/>
  <c r="X668" i="1"/>
  <c r="Y668" i="1" s="1"/>
  <c r="AJ667" i="1"/>
  <c r="AI667" i="1"/>
  <c r="AH667" i="1"/>
  <c r="AD667" i="1"/>
  <c r="AE667" i="1" s="1"/>
  <c r="AA667" i="1"/>
  <c r="AB667" i="1" s="1"/>
  <c r="X667" i="1"/>
  <c r="Y667" i="1" s="1"/>
  <c r="AJ666" i="1"/>
  <c r="AI666" i="1"/>
  <c r="AH666" i="1"/>
  <c r="AD666" i="1"/>
  <c r="AE666" i="1" s="1"/>
  <c r="AA666" i="1"/>
  <c r="AB666" i="1" s="1"/>
  <c r="X666" i="1"/>
  <c r="Y666" i="1" s="1"/>
  <c r="AP665" i="1"/>
  <c r="AN665" i="1"/>
  <c r="AJ665" i="1"/>
  <c r="AI665" i="1"/>
  <c r="AH665" i="1"/>
  <c r="AD665" i="1"/>
  <c r="AE665" i="1" s="1"/>
  <c r="AA665" i="1"/>
  <c r="AB665" i="1" s="1"/>
  <c r="X665" i="1"/>
  <c r="Y665" i="1" s="1"/>
  <c r="AP664" i="1"/>
  <c r="AN664" i="1"/>
  <c r="AJ664" i="1"/>
  <c r="AI664" i="1"/>
  <c r="AH664" i="1"/>
  <c r="AD664" i="1"/>
  <c r="AE664" i="1" s="1"/>
  <c r="AA664" i="1"/>
  <c r="AB664" i="1" s="1"/>
  <c r="X664" i="1"/>
  <c r="Y664" i="1" s="1"/>
  <c r="AJ663" i="1"/>
  <c r="AI663" i="1"/>
  <c r="AH663" i="1"/>
  <c r="AD663" i="1"/>
  <c r="AE663" i="1" s="1"/>
  <c r="AA663" i="1"/>
  <c r="AB663" i="1" s="1"/>
  <c r="X663" i="1"/>
  <c r="Y663" i="1" s="1"/>
  <c r="AC609" i="1" s="1"/>
  <c r="AF609" i="1" s="1"/>
  <c r="AP662" i="1"/>
  <c r="AN662" i="1"/>
  <c r="AJ662" i="1"/>
  <c r="AI662" i="1"/>
  <c r="AH662" i="1"/>
  <c r="AD662" i="1"/>
  <c r="AE662" i="1" s="1"/>
  <c r="AA662" i="1"/>
  <c r="AB662" i="1" s="1"/>
  <c r="X662" i="1"/>
  <c r="Y662" i="1" s="1"/>
  <c r="AP661" i="1"/>
  <c r="AN661" i="1"/>
  <c r="AJ661" i="1"/>
  <c r="AI661" i="1"/>
  <c r="AH661" i="1"/>
  <c r="AD661" i="1"/>
  <c r="AE661" i="1" s="1"/>
  <c r="AA661" i="1"/>
  <c r="AB661" i="1" s="1"/>
  <c r="X661" i="1"/>
  <c r="Y661" i="1" s="1"/>
  <c r="AJ660" i="1"/>
  <c r="AI660" i="1"/>
  <c r="AH660" i="1"/>
  <c r="AD660" i="1"/>
  <c r="AE660" i="1" s="1"/>
  <c r="AA660" i="1"/>
  <c r="AB660" i="1" s="1"/>
  <c r="X660" i="1"/>
  <c r="Y660" i="1" s="1"/>
  <c r="AP659" i="1"/>
  <c r="AN659" i="1"/>
  <c r="AJ659" i="1"/>
  <c r="AI659" i="1"/>
  <c r="AH659" i="1"/>
  <c r="AD659" i="1"/>
  <c r="AE659" i="1" s="1"/>
  <c r="AA659" i="1"/>
  <c r="AB659" i="1" s="1"/>
  <c r="X659" i="1"/>
  <c r="Y659" i="1" s="1"/>
  <c r="AJ690" i="1"/>
  <c r="AI690" i="1"/>
  <c r="AH690" i="1"/>
  <c r="AD690" i="1"/>
  <c r="AE690" i="1" s="1"/>
  <c r="AA690" i="1"/>
  <c r="AB690" i="1" s="1"/>
  <c r="X690" i="1"/>
  <c r="Y690" i="1" s="1"/>
  <c r="AJ689" i="1"/>
  <c r="AI689" i="1"/>
  <c r="AH689" i="1"/>
  <c r="AD689" i="1"/>
  <c r="AE689" i="1" s="1"/>
  <c r="AA689" i="1"/>
  <c r="AB689" i="1" s="1"/>
  <c r="X689" i="1"/>
  <c r="Y689" i="1" s="1"/>
  <c r="AP688" i="1"/>
  <c r="AN688" i="1"/>
  <c r="AJ688" i="1"/>
  <c r="AI688" i="1"/>
  <c r="AH688" i="1"/>
  <c r="AD688" i="1"/>
  <c r="AE688" i="1" s="1"/>
  <c r="AA688" i="1"/>
  <c r="AB688" i="1" s="1"/>
  <c r="X688" i="1"/>
  <c r="Y688" i="1" s="1"/>
  <c r="AJ687" i="1"/>
  <c r="AI687" i="1"/>
  <c r="AH687" i="1"/>
  <c r="AD687" i="1"/>
  <c r="AE687" i="1" s="1"/>
  <c r="AA687" i="1"/>
  <c r="AB687" i="1" s="1"/>
  <c r="X687" i="1"/>
  <c r="Y687" i="1" s="1"/>
  <c r="AP686" i="1"/>
  <c r="AN686" i="1"/>
  <c r="AJ686" i="1"/>
  <c r="AI686" i="1"/>
  <c r="AH686" i="1"/>
  <c r="AD686" i="1"/>
  <c r="AE686" i="1" s="1"/>
  <c r="AA686" i="1"/>
  <c r="AB686" i="1" s="1"/>
  <c r="X686" i="1"/>
  <c r="Y686" i="1" s="1"/>
  <c r="AJ685" i="1"/>
  <c r="AI685" i="1"/>
  <c r="AH685" i="1"/>
  <c r="AD685" i="1"/>
  <c r="AE685" i="1" s="1"/>
  <c r="AA685" i="1"/>
  <c r="AB685" i="1" s="1"/>
  <c r="X685" i="1"/>
  <c r="Y685" i="1" s="1"/>
  <c r="AC563" i="1" s="1"/>
  <c r="AF563" i="1" s="1"/>
  <c r="AS563" i="1" s="1"/>
  <c r="AJ684" i="1"/>
  <c r="AI684" i="1"/>
  <c r="AH684" i="1"/>
  <c r="AD684" i="1"/>
  <c r="AE684" i="1" s="1"/>
  <c r="AA684" i="1"/>
  <c r="AB684" i="1" s="1"/>
  <c r="X684" i="1"/>
  <c r="Y684" i="1" s="1"/>
  <c r="AP683" i="1"/>
  <c r="AN683" i="1"/>
  <c r="AJ683" i="1"/>
  <c r="AI683" i="1"/>
  <c r="AH683" i="1"/>
  <c r="AD683" i="1"/>
  <c r="AE683" i="1" s="1"/>
  <c r="AA683" i="1"/>
  <c r="AB683" i="1" s="1"/>
  <c r="X683" i="1"/>
  <c r="Y683" i="1" s="1"/>
  <c r="AJ682" i="1"/>
  <c r="AI682" i="1"/>
  <c r="AH682" i="1"/>
  <c r="AD682" i="1"/>
  <c r="AE682" i="1" s="1"/>
  <c r="AA682" i="1"/>
  <c r="AB682" i="1" s="1"/>
  <c r="X682" i="1"/>
  <c r="Y682" i="1" s="1"/>
  <c r="AP681" i="1"/>
  <c r="AN681" i="1"/>
  <c r="AJ681" i="1"/>
  <c r="AI681" i="1"/>
  <c r="AH681" i="1"/>
  <c r="AD681" i="1"/>
  <c r="AE681" i="1" s="1"/>
  <c r="AA681" i="1"/>
  <c r="AB681" i="1" s="1"/>
  <c r="X681" i="1"/>
  <c r="Y681" i="1" s="1"/>
  <c r="AJ680" i="1"/>
  <c r="AI680" i="1"/>
  <c r="AH680" i="1"/>
  <c r="AD680" i="1"/>
  <c r="AE680" i="1" s="1"/>
  <c r="AA680" i="1"/>
  <c r="AB680" i="1" s="1"/>
  <c r="X680" i="1"/>
  <c r="Y680" i="1" s="1"/>
  <c r="AJ679" i="1"/>
  <c r="AI679" i="1"/>
  <c r="AH679" i="1"/>
  <c r="AD679" i="1"/>
  <c r="AE679" i="1" s="1"/>
  <c r="AA679" i="1"/>
  <c r="AB679" i="1" s="1"/>
  <c r="X679" i="1"/>
  <c r="Y679" i="1" s="1"/>
  <c r="AP678" i="1"/>
  <c r="AN678" i="1"/>
  <c r="AJ678" i="1"/>
  <c r="AI678" i="1"/>
  <c r="AH678" i="1"/>
  <c r="AD678" i="1"/>
  <c r="AE678" i="1" s="1"/>
  <c r="AA678" i="1"/>
  <c r="AB678" i="1" s="1"/>
  <c r="X678" i="1"/>
  <c r="Y678" i="1" s="1"/>
  <c r="AJ677" i="1"/>
  <c r="AI677" i="1"/>
  <c r="AH677" i="1"/>
  <c r="AD677" i="1"/>
  <c r="AE677" i="1" s="1"/>
  <c r="AA677" i="1"/>
  <c r="AB677" i="1" s="1"/>
  <c r="X677" i="1"/>
  <c r="Y677" i="1" s="1"/>
  <c r="AP676" i="1"/>
  <c r="AN676" i="1"/>
  <c r="AJ676" i="1"/>
  <c r="AI676" i="1"/>
  <c r="AH676" i="1"/>
  <c r="AD676" i="1"/>
  <c r="AE676" i="1" s="1"/>
  <c r="AA676" i="1"/>
  <c r="AB676" i="1" s="1"/>
  <c r="X676" i="1"/>
  <c r="Y676" i="1" s="1"/>
  <c r="AJ675" i="1"/>
  <c r="AI675" i="1"/>
  <c r="AH675" i="1"/>
  <c r="AD675" i="1"/>
  <c r="AE675" i="1" s="1"/>
  <c r="AA675" i="1"/>
  <c r="AB675" i="1" s="1"/>
  <c r="X675" i="1"/>
  <c r="Y675" i="1" s="1"/>
  <c r="AJ674" i="1"/>
  <c r="AI674" i="1"/>
  <c r="AH674" i="1"/>
  <c r="AD674" i="1"/>
  <c r="AE674" i="1" s="1"/>
  <c r="AA674" i="1"/>
  <c r="AB674" i="1" s="1"/>
  <c r="X674" i="1"/>
  <c r="Y674" i="1" s="1"/>
  <c r="AP673" i="1"/>
  <c r="AN673" i="1"/>
  <c r="AJ673" i="1"/>
  <c r="AI673" i="1"/>
  <c r="AH673" i="1"/>
  <c r="AD673" i="1"/>
  <c r="AE673" i="1" s="1"/>
  <c r="AA673" i="1"/>
  <c r="AB673" i="1" s="1"/>
  <c r="X673" i="1"/>
  <c r="Y673" i="1" s="1"/>
  <c r="AJ672" i="1"/>
  <c r="AI672" i="1"/>
  <c r="AH672" i="1"/>
  <c r="AD672" i="1"/>
  <c r="AE672" i="1" s="1"/>
  <c r="AA672" i="1"/>
  <c r="AB672" i="1" s="1"/>
  <c r="X672" i="1"/>
  <c r="Y672" i="1" s="1"/>
  <c r="AP658" i="1"/>
  <c r="AN658" i="1"/>
  <c r="AJ658" i="1"/>
  <c r="AI658" i="1"/>
  <c r="AH658" i="1"/>
  <c r="AD658" i="1"/>
  <c r="AE658" i="1" s="1"/>
  <c r="AA658" i="1"/>
  <c r="AB658" i="1" s="1"/>
  <c r="X658" i="1"/>
  <c r="Y658" i="1" s="1"/>
  <c r="AJ657" i="1"/>
  <c r="AI657" i="1"/>
  <c r="AH657" i="1"/>
  <c r="AD657" i="1"/>
  <c r="AE657" i="1" s="1"/>
  <c r="AA657" i="1"/>
  <c r="AB657" i="1" s="1"/>
  <c r="X657" i="1"/>
  <c r="Y657" i="1" s="1"/>
  <c r="AJ656" i="1"/>
  <c r="AI656" i="1"/>
  <c r="AH656" i="1"/>
  <c r="AD656" i="1"/>
  <c r="AE656" i="1" s="1"/>
  <c r="AA656" i="1"/>
  <c r="AB656" i="1" s="1"/>
  <c r="X656" i="1"/>
  <c r="Y656" i="1" s="1"/>
  <c r="AP655" i="1"/>
  <c r="AN655" i="1"/>
  <c r="AJ655" i="1"/>
  <c r="AI655" i="1"/>
  <c r="AH655" i="1"/>
  <c r="AD655" i="1"/>
  <c r="AE655" i="1" s="1"/>
  <c r="AA655" i="1"/>
  <c r="AB655" i="1" s="1"/>
  <c r="X655" i="1"/>
  <c r="Y655" i="1" s="1"/>
  <c r="AP654" i="1"/>
  <c r="AN654" i="1"/>
  <c r="AJ654" i="1"/>
  <c r="AI654" i="1"/>
  <c r="AH654" i="1"/>
  <c r="AD654" i="1"/>
  <c r="AE654" i="1" s="1"/>
  <c r="AA654" i="1"/>
  <c r="AB654" i="1" s="1"/>
  <c r="X654" i="1"/>
  <c r="Y654" i="1" s="1"/>
  <c r="AJ653" i="1"/>
  <c r="AI653" i="1"/>
  <c r="AH653" i="1"/>
  <c r="AD653" i="1"/>
  <c r="AE653" i="1" s="1"/>
  <c r="AA653" i="1"/>
  <c r="AB653" i="1" s="1"/>
  <c r="X653" i="1"/>
  <c r="Y653" i="1" s="1"/>
  <c r="AJ652" i="1"/>
  <c r="AI652" i="1"/>
  <c r="AH652" i="1"/>
  <c r="AD652" i="1"/>
  <c r="AE652" i="1" s="1"/>
  <c r="AA652" i="1"/>
  <c r="AB652" i="1" s="1"/>
  <c r="X652" i="1"/>
  <c r="Y652" i="1" s="1"/>
  <c r="AP651" i="1"/>
  <c r="AN651" i="1"/>
  <c r="AJ651" i="1"/>
  <c r="AI651" i="1"/>
  <c r="AH651" i="1"/>
  <c r="AD651" i="1"/>
  <c r="AE651" i="1" s="1"/>
  <c r="AA651" i="1"/>
  <c r="AB651" i="1" s="1"/>
  <c r="X651" i="1"/>
  <c r="Y651" i="1" s="1"/>
  <c r="AJ641" i="1"/>
  <c r="AI641" i="1"/>
  <c r="AH641" i="1"/>
  <c r="AD641" i="1"/>
  <c r="AE641" i="1" s="1"/>
  <c r="AA641" i="1"/>
  <c r="AB641" i="1" s="1"/>
  <c r="X641" i="1"/>
  <c r="Y641" i="1" s="1"/>
  <c r="AP639" i="1"/>
  <c r="AN639" i="1"/>
  <c r="AJ639" i="1"/>
  <c r="AI639" i="1"/>
  <c r="AH639" i="1"/>
  <c r="AD639" i="1"/>
  <c r="AE639" i="1" s="1"/>
  <c r="AA639" i="1"/>
  <c r="AB639" i="1" s="1"/>
  <c r="X639" i="1"/>
  <c r="Y639" i="1" s="1"/>
  <c r="AJ638" i="1"/>
  <c r="AI638" i="1"/>
  <c r="AH638" i="1"/>
  <c r="AD638" i="1"/>
  <c r="AE638" i="1" s="1"/>
  <c r="AA638" i="1"/>
  <c r="AB638" i="1" s="1"/>
  <c r="X638" i="1"/>
  <c r="Y638" i="1" s="1"/>
  <c r="AJ637" i="1"/>
  <c r="AI637" i="1"/>
  <c r="AH637" i="1"/>
  <c r="AD637" i="1"/>
  <c r="AE637" i="1" s="1"/>
  <c r="AA637" i="1"/>
  <c r="AB637" i="1" s="1"/>
  <c r="X637" i="1"/>
  <c r="Y637" i="1" s="1"/>
  <c r="AJ636" i="1"/>
  <c r="AI636" i="1"/>
  <c r="AH636" i="1"/>
  <c r="AD636" i="1"/>
  <c r="AE636" i="1" s="1"/>
  <c r="AA636" i="1"/>
  <c r="AB636" i="1" s="1"/>
  <c r="X636" i="1"/>
  <c r="Y636" i="1" s="1"/>
  <c r="AP635" i="1"/>
  <c r="AN635" i="1"/>
  <c r="AJ635" i="1"/>
  <c r="AI635" i="1"/>
  <c r="AH635" i="1"/>
  <c r="AD635" i="1"/>
  <c r="AE635" i="1" s="1"/>
  <c r="AA635" i="1"/>
  <c r="AB635" i="1" s="1"/>
  <c r="X635" i="1"/>
  <c r="Y635" i="1" s="1"/>
  <c r="AJ634" i="1"/>
  <c r="AI634" i="1"/>
  <c r="AH634" i="1"/>
  <c r="AD634" i="1"/>
  <c r="AE634" i="1" s="1"/>
  <c r="AA634" i="1"/>
  <c r="AB634" i="1" s="1"/>
  <c r="X634" i="1"/>
  <c r="Y634" i="1" s="1"/>
  <c r="AC570" i="1" s="1"/>
  <c r="AF570" i="1" s="1"/>
  <c r="AP633" i="1"/>
  <c r="AN633" i="1"/>
  <c r="AJ633" i="1"/>
  <c r="AI633" i="1"/>
  <c r="AH633" i="1"/>
  <c r="AD633" i="1"/>
  <c r="AE633" i="1" s="1"/>
  <c r="AA633" i="1"/>
  <c r="AB633" i="1" s="1"/>
  <c r="X633" i="1"/>
  <c r="Y633" i="1" s="1"/>
  <c r="AJ632" i="1"/>
  <c r="AI632" i="1"/>
  <c r="AH632" i="1"/>
  <c r="AD632" i="1"/>
  <c r="AE632" i="1" s="1"/>
  <c r="AA632" i="1"/>
  <c r="AB632" i="1" s="1"/>
  <c r="X632" i="1"/>
  <c r="Y632" i="1" s="1"/>
  <c r="AP631" i="1"/>
  <c r="AN631" i="1"/>
  <c r="AJ631" i="1"/>
  <c r="AI631" i="1"/>
  <c r="AH631" i="1"/>
  <c r="AD631" i="1"/>
  <c r="AE631" i="1" s="1"/>
  <c r="AA631" i="1"/>
  <c r="AB631" i="1" s="1"/>
  <c r="X631" i="1"/>
  <c r="Y631" i="1" s="1"/>
  <c r="AJ630" i="1"/>
  <c r="AI630" i="1"/>
  <c r="AH630" i="1"/>
  <c r="AD630" i="1"/>
  <c r="AE630" i="1" s="1"/>
  <c r="AA630" i="1"/>
  <c r="AB630" i="1" s="1"/>
  <c r="X630" i="1"/>
  <c r="Y630" i="1" s="1"/>
  <c r="AJ628" i="1"/>
  <c r="AI628" i="1"/>
  <c r="AH628" i="1"/>
  <c r="AD628" i="1"/>
  <c r="AE628" i="1" s="1"/>
  <c r="AA628" i="1"/>
  <c r="AB628" i="1" s="1"/>
  <c r="X628" i="1"/>
  <c r="Y628" i="1" s="1"/>
  <c r="AP627" i="1"/>
  <c r="AN627" i="1"/>
  <c r="AJ627" i="1"/>
  <c r="AI627" i="1"/>
  <c r="AH627" i="1"/>
  <c r="AD627" i="1"/>
  <c r="AE627" i="1" s="1"/>
  <c r="AA627" i="1"/>
  <c r="AB627" i="1" s="1"/>
  <c r="X627" i="1"/>
  <c r="Y627" i="1" s="1"/>
  <c r="AJ626" i="1"/>
  <c r="AI626" i="1"/>
  <c r="AH626" i="1"/>
  <c r="AD626" i="1"/>
  <c r="AE626" i="1" s="1"/>
  <c r="AA626" i="1"/>
  <c r="AB626" i="1" s="1"/>
  <c r="X626" i="1"/>
  <c r="Y626" i="1" s="1"/>
  <c r="AJ625" i="1"/>
  <c r="AI625" i="1"/>
  <c r="AH625" i="1"/>
  <c r="AD625" i="1"/>
  <c r="AE625" i="1" s="1"/>
  <c r="AA625" i="1"/>
  <c r="AB625" i="1" s="1"/>
  <c r="X625" i="1"/>
  <c r="Y625" i="1" s="1"/>
  <c r="AP624" i="1"/>
  <c r="AN624" i="1"/>
  <c r="AJ624" i="1"/>
  <c r="AI624" i="1"/>
  <c r="AH624" i="1"/>
  <c r="AD624" i="1"/>
  <c r="AE624" i="1" s="1"/>
  <c r="AA624" i="1"/>
  <c r="AB624" i="1" s="1"/>
  <c r="X624" i="1"/>
  <c r="Y624" i="1" s="1"/>
  <c r="AP623" i="1"/>
  <c r="AN623" i="1"/>
  <c r="AJ623" i="1"/>
  <c r="AI623" i="1"/>
  <c r="AH623" i="1"/>
  <c r="AD623" i="1"/>
  <c r="AE623" i="1" s="1"/>
  <c r="AA623" i="1"/>
  <c r="AB623" i="1" s="1"/>
  <c r="X623" i="1"/>
  <c r="Y623" i="1" s="1"/>
  <c r="AJ622" i="1"/>
  <c r="AI622" i="1"/>
  <c r="AH622" i="1"/>
  <c r="AD622" i="1"/>
  <c r="AE622" i="1" s="1"/>
  <c r="AA622" i="1"/>
  <c r="AB622" i="1" s="1"/>
  <c r="X622" i="1"/>
  <c r="Y622" i="1" s="1"/>
  <c r="AP621" i="1"/>
  <c r="AN621" i="1"/>
  <c r="AJ621" i="1"/>
  <c r="AI621" i="1"/>
  <c r="AH621" i="1"/>
  <c r="AD621" i="1"/>
  <c r="AE621" i="1" s="1"/>
  <c r="AA621" i="1"/>
  <c r="AB621" i="1" s="1"/>
  <c r="X621" i="1"/>
  <c r="Y621" i="1" s="1"/>
  <c r="AP620" i="1"/>
  <c r="AN620" i="1"/>
  <c r="AJ620" i="1"/>
  <c r="AI620" i="1"/>
  <c r="AH620" i="1"/>
  <c r="AD620" i="1"/>
  <c r="AE620" i="1" s="1"/>
  <c r="AA620" i="1"/>
  <c r="AB620" i="1" s="1"/>
  <c r="X620" i="1"/>
  <c r="Y620" i="1" s="1"/>
  <c r="AC190" i="1" s="1"/>
  <c r="AF190" i="1" s="1"/>
  <c r="AJ619" i="1"/>
  <c r="AI619" i="1"/>
  <c r="AH619" i="1"/>
  <c r="AD619" i="1"/>
  <c r="AE619" i="1" s="1"/>
  <c r="AA619" i="1"/>
  <c r="AB619" i="1" s="1"/>
  <c r="X619" i="1"/>
  <c r="Y619" i="1" s="1"/>
  <c r="AJ618" i="1"/>
  <c r="AI618" i="1"/>
  <c r="AH618" i="1"/>
  <c r="AD618" i="1"/>
  <c r="AE618" i="1" s="1"/>
  <c r="AA618" i="1"/>
  <c r="AB618" i="1" s="1"/>
  <c r="X618" i="1"/>
  <c r="Y618" i="1" s="1"/>
  <c r="AP617" i="1"/>
  <c r="AN617" i="1"/>
  <c r="AJ617" i="1"/>
  <c r="AI617" i="1"/>
  <c r="AH617" i="1"/>
  <c r="AD617" i="1"/>
  <c r="AE617" i="1" s="1"/>
  <c r="AA617" i="1"/>
  <c r="AB617" i="1" s="1"/>
  <c r="X617" i="1"/>
  <c r="Y617" i="1" s="1"/>
  <c r="AJ610" i="1"/>
  <c r="AI610" i="1"/>
  <c r="AH610" i="1"/>
  <c r="AD610" i="1"/>
  <c r="AE610" i="1" s="1"/>
  <c r="AA610" i="1"/>
  <c r="AB610" i="1" s="1"/>
  <c r="X610" i="1"/>
  <c r="Y610" i="1" s="1"/>
  <c r="AP607" i="1"/>
  <c r="AN607" i="1"/>
  <c r="AJ607" i="1"/>
  <c r="AI607" i="1"/>
  <c r="AH607" i="1"/>
  <c r="AD607" i="1"/>
  <c r="AE607" i="1" s="1"/>
  <c r="AA607" i="1"/>
  <c r="AB607" i="1" s="1"/>
  <c r="X607" i="1"/>
  <c r="Y607" i="1" s="1"/>
  <c r="AJ586" i="1"/>
  <c r="AI586" i="1"/>
  <c r="AH586" i="1"/>
  <c r="AD586" i="1"/>
  <c r="AE586" i="1" s="1"/>
  <c r="AA586" i="1"/>
  <c r="AB586" i="1" s="1"/>
  <c r="X586" i="1"/>
  <c r="Y586" i="1" s="1"/>
  <c r="AP585" i="1"/>
  <c r="AN585" i="1"/>
  <c r="AJ585" i="1"/>
  <c r="AI585" i="1"/>
  <c r="AH585" i="1"/>
  <c r="AD585" i="1"/>
  <c r="AE585" i="1" s="1"/>
  <c r="AA585" i="1"/>
  <c r="AB585" i="1" s="1"/>
  <c r="X585" i="1"/>
  <c r="Y585" i="1" s="1"/>
  <c r="AP584" i="1"/>
  <c r="AN584" i="1"/>
  <c r="AJ584" i="1"/>
  <c r="AI584" i="1"/>
  <c r="AH584" i="1"/>
  <c r="AD584" i="1"/>
  <c r="AE584" i="1" s="1"/>
  <c r="AA584" i="1"/>
  <c r="AB584" i="1" s="1"/>
  <c r="X584" i="1"/>
  <c r="Y584" i="1" s="1"/>
  <c r="AP583" i="1"/>
  <c r="AN583" i="1"/>
  <c r="AJ583" i="1"/>
  <c r="AI583" i="1"/>
  <c r="AH583" i="1"/>
  <c r="AD583" i="1"/>
  <c r="AE583" i="1" s="1"/>
  <c r="AA583" i="1"/>
  <c r="AB583" i="1" s="1"/>
  <c r="X583" i="1"/>
  <c r="Y583" i="1" s="1"/>
  <c r="AJ581" i="1"/>
  <c r="AI581" i="1"/>
  <c r="AH581" i="1"/>
  <c r="AD581" i="1"/>
  <c r="AE581" i="1" s="1"/>
  <c r="AA581" i="1"/>
  <c r="AB581" i="1" s="1"/>
  <c r="X581" i="1"/>
  <c r="Y581" i="1" s="1"/>
  <c r="AP580" i="1"/>
  <c r="AN580" i="1"/>
  <c r="AJ580" i="1"/>
  <c r="AI580" i="1"/>
  <c r="AH580" i="1"/>
  <c r="AD580" i="1"/>
  <c r="AE580" i="1" s="1"/>
  <c r="AA580" i="1"/>
  <c r="AB580" i="1" s="1"/>
  <c r="X580" i="1"/>
  <c r="Y580" i="1" s="1"/>
  <c r="AJ579" i="1"/>
  <c r="AI579" i="1"/>
  <c r="AH579" i="1"/>
  <c r="AD579" i="1"/>
  <c r="AE579" i="1" s="1"/>
  <c r="AA579" i="1"/>
  <c r="AB579" i="1" s="1"/>
  <c r="X579" i="1"/>
  <c r="Y579" i="1" s="1"/>
  <c r="AJ578" i="1"/>
  <c r="AI578" i="1"/>
  <c r="AH578" i="1"/>
  <c r="AD578" i="1"/>
  <c r="AE578" i="1" s="1"/>
  <c r="AA578" i="1"/>
  <c r="AB578" i="1" s="1"/>
  <c r="X578" i="1"/>
  <c r="Y578" i="1" s="1"/>
  <c r="AJ577" i="1"/>
  <c r="AI577" i="1"/>
  <c r="AH577" i="1"/>
  <c r="AD577" i="1"/>
  <c r="AE577" i="1" s="1"/>
  <c r="AA577" i="1"/>
  <c r="AB577" i="1" s="1"/>
  <c r="X577" i="1"/>
  <c r="Y577" i="1" s="1"/>
  <c r="AP576" i="1"/>
  <c r="AN576" i="1"/>
  <c r="AJ576" i="1"/>
  <c r="AI576" i="1"/>
  <c r="AH576" i="1"/>
  <c r="AD576" i="1"/>
  <c r="AE576" i="1" s="1"/>
  <c r="AA576" i="1"/>
  <c r="AB576" i="1" s="1"/>
  <c r="X576" i="1"/>
  <c r="Y576" i="1" s="1"/>
  <c r="AJ575" i="1"/>
  <c r="AI575" i="1"/>
  <c r="AH575" i="1"/>
  <c r="AD575" i="1"/>
  <c r="AE575" i="1" s="1"/>
  <c r="AA575" i="1"/>
  <c r="AB575" i="1" s="1"/>
  <c r="X575" i="1"/>
  <c r="Y575" i="1" s="1"/>
  <c r="AC1276" i="1" s="1"/>
  <c r="AF1276" i="1" s="1"/>
  <c r="AJ574" i="1"/>
  <c r="AI574" i="1"/>
  <c r="AH574" i="1"/>
  <c r="AD574" i="1"/>
  <c r="AE574" i="1" s="1"/>
  <c r="AA574" i="1"/>
  <c r="AB574" i="1" s="1"/>
  <c r="X574" i="1"/>
  <c r="Y574" i="1" s="1"/>
  <c r="AP573" i="1"/>
  <c r="AN573" i="1"/>
  <c r="AJ573" i="1"/>
  <c r="AI573" i="1"/>
  <c r="AH573" i="1"/>
  <c r="AD573" i="1"/>
  <c r="AE573" i="1" s="1"/>
  <c r="AA573" i="1"/>
  <c r="AB573" i="1" s="1"/>
  <c r="X573" i="1"/>
  <c r="Y573" i="1" s="1"/>
  <c r="AJ572" i="1"/>
  <c r="AI572" i="1"/>
  <c r="AH572" i="1"/>
  <c r="AD572" i="1"/>
  <c r="AE572" i="1" s="1"/>
  <c r="AA572" i="1"/>
  <c r="AB572" i="1" s="1"/>
  <c r="X572" i="1"/>
  <c r="Y572" i="1" s="1"/>
  <c r="AJ569" i="1"/>
  <c r="AI569" i="1"/>
  <c r="AH569" i="1"/>
  <c r="AD569" i="1"/>
  <c r="AE569" i="1" s="1"/>
  <c r="AA569" i="1"/>
  <c r="AB569" i="1" s="1"/>
  <c r="X569" i="1"/>
  <c r="Y569" i="1" s="1"/>
  <c r="AJ567" i="1"/>
  <c r="AI567" i="1"/>
  <c r="AH567" i="1"/>
  <c r="AD567" i="1"/>
  <c r="AE567" i="1" s="1"/>
  <c r="AA567" i="1"/>
  <c r="AB567" i="1" s="1"/>
  <c r="X567" i="1"/>
  <c r="Y567" i="1" s="1"/>
  <c r="AP566" i="1"/>
  <c r="AN566" i="1"/>
  <c r="AJ566" i="1"/>
  <c r="AI566" i="1"/>
  <c r="AH566" i="1"/>
  <c r="AD566" i="1"/>
  <c r="AE566" i="1" s="1"/>
  <c r="AA566" i="1"/>
  <c r="AB566" i="1" s="1"/>
  <c r="X566" i="1"/>
  <c r="Y566" i="1" s="1"/>
  <c r="AJ565" i="1"/>
  <c r="AI565" i="1"/>
  <c r="AH565" i="1"/>
  <c r="AD565" i="1"/>
  <c r="AE565" i="1" s="1"/>
  <c r="AA565" i="1"/>
  <c r="AB565" i="1" s="1"/>
  <c r="X565" i="1"/>
  <c r="Y565" i="1" s="1"/>
  <c r="AP564" i="1"/>
  <c r="AN564" i="1"/>
  <c r="AJ564" i="1"/>
  <c r="AI564" i="1"/>
  <c r="AH564" i="1"/>
  <c r="AD564" i="1"/>
  <c r="AE564" i="1" s="1"/>
  <c r="AA564" i="1"/>
  <c r="AB564" i="1" s="1"/>
  <c r="X564" i="1"/>
  <c r="Y564" i="1" s="1"/>
  <c r="AP561" i="1"/>
  <c r="AN561" i="1"/>
  <c r="AJ561" i="1"/>
  <c r="AI561" i="1"/>
  <c r="AH561" i="1"/>
  <c r="AD561" i="1"/>
  <c r="AE561" i="1" s="1"/>
  <c r="AA561" i="1"/>
  <c r="AB561" i="1" s="1"/>
  <c r="X561" i="1"/>
  <c r="Y561" i="1" s="1"/>
  <c r="AJ558" i="1"/>
  <c r="AI558" i="1"/>
  <c r="AH558" i="1"/>
  <c r="AD558" i="1"/>
  <c r="AE558" i="1" s="1"/>
  <c r="AA558" i="1"/>
  <c r="AB558" i="1" s="1"/>
  <c r="X558" i="1"/>
  <c r="Y558" i="1" s="1"/>
  <c r="AJ557" i="1"/>
  <c r="AI557" i="1"/>
  <c r="AH557" i="1"/>
  <c r="AD557" i="1"/>
  <c r="AE557" i="1" s="1"/>
  <c r="AA557" i="1"/>
  <c r="AB557" i="1" s="1"/>
  <c r="X557" i="1"/>
  <c r="Y557" i="1" s="1"/>
  <c r="AJ556" i="1"/>
  <c r="AI556" i="1"/>
  <c r="AH556" i="1"/>
  <c r="AD556" i="1"/>
  <c r="AE556" i="1" s="1"/>
  <c r="AA556" i="1"/>
  <c r="AB556" i="1" s="1"/>
  <c r="X556" i="1"/>
  <c r="Y556" i="1" s="1"/>
  <c r="AJ555" i="1"/>
  <c r="AI555" i="1"/>
  <c r="AH555" i="1"/>
  <c r="AD555" i="1"/>
  <c r="AE555" i="1" s="1"/>
  <c r="AA555" i="1"/>
  <c r="AB555" i="1" s="1"/>
  <c r="X555" i="1"/>
  <c r="Y555" i="1" s="1"/>
  <c r="AJ553" i="1"/>
  <c r="AI553" i="1"/>
  <c r="AH553" i="1"/>
  <c r="AD553" i="1"/>
  <c r="AE553" i="1" s="1"/>
  <c r="AA553" i="1"/>
  <c r="AB553" i="1" s="1"/>
  <c r="X553" i="1"/>
  <c r="Y553" i="1" s="1"/>
  <c r="AP552" i="1"/>
  <c r="AN552" i="1"/>
  <c r="AJ552" i="1"/>
  <c r="AI552" i="1"/>
  <c r="AH552" i="1"/>
  <c r="AD552" i="1"/>
  <c r="AE552" i="1" s="1"/>
  <c r="AA552" i="1"/>
  <c r="AB552" i="1" s="1"/>
  <c r="X552" i="1"/>
  <c r="Y552" i="1" s="1"/>
  <c r="AJ550" i="1"/>
  <c r="AI550" i="1"/>
  <c r="AH550" i="1"/>
  <c r="AD550" i="1"/>
  <c r="AE550" i="1" s="1"/>
  <c r="AA550" i="1"/>
  <c r="AB550" i="1" s="1"/>
  <c r="X550" i="1"/>
  <c r="Y550" i="1" s="1"/>
  <c r="AC1184" i="1" s="1"/>
  <c r="AF1184" i="1" s="1"/>
  <c r="AP549" i="1"/>
  <c r="AN549" i="1"/>
  <c r="AJ549" i="1"/>
  <c r="AI549" i="1"/>
  <c r="AH549" i="1"/>
  <c r="AD549" i="1"/>
  <c r="AE549" i="1" s="1"/>
  <c r="AA549" i="1"/>
  <c r="AB549" i="1" s="1"/>
  <c r="X549" i="1"/>
  <c r="Y549" i="1" s="1"/>
  <c r="AP547" i="1"/>
  <c r="AN547" i="1"/>
  <c r="AJ547" i="1"/>
  <c r="AI547" i="1"/>
  <c r="AH547" i="1"/>
  <c r="AD547" i="1"/>
  <c r="AE547" i="1" s="1"/>
  <c r="AA547" i="1"/>
  <c r="AB547" i="1" s="1"/>
  <c r="X547" i="1"/>
  <c r="Y547" i="1" s="1"/>
  <c r="AP540" i="1"/>
  <c r="AN540" i="1"/>
  <c r="AJ540" i="1"/>
  <c r="AI540" i="1"/>
  <c r="AH540" i="1"/>
  <c r="AD540" i="1"/>
  <c r="AE540" i="1" s="1"/>
  <c r="AA540" i="1"/>
  <c r="AB540" i="1" s="1"/>
  <c r="X540" i="1"/>
  <c r="Y540" i="1" s="1"/>
  <c r="AP538" i="1"/>
  <c r="AN538" i="1"/>
  <c r="AJ538" i="1"/>
  <c r="AI538" i="1"/>
  <c r="AH538" i="1"/>
  <c r="AD538" i="1"/>
  <c r="AE538" i="1" s="1"/>
  <c r="AA538" i="1"/>
  <c r="AB538" i="1" s="1"/>
  <c r="X538" i="1"/>
  <c r="Y538" i="1" s="1"/>
  <c r="AJ537" i="1"/>
  <c r="AI537" i="1"/>
  <c r="AH537" i="1"/>
  <c r="AD537" i="1"/>
  <c r="AE537" i="1" s="1"/>
  <c r="AA537" i="1"/>
  <c r="AB537" i="1" s="1"/>
  <c r="X537" i="1"/>
  <c r="Y537" i="1" s="1"/>
  <c r="AD535" i="1"/>
  <c r="AE535" i="1" s="1"/>
  <c r="AA535" i="1"/>
  <c r="AB535" i="1" s="1"/>
  <c r="X535" i="1"/>
  <c r="Y535" i="1" s="1"/>
  <c r="AD534" i="1"/>
  <c r="AE534" i="1" s="1"/>
  <c r="AA534" i="1"/>
  <c r="AB534" i="1" s="1"/>
  <c r="X534" i="1"/>
  <c r="Y534" i="1" s="1"/>
  <c r="AP533" i="1"/>
  <c r="AN533" i="1"/>
  <c r="AJ533" i="1"/>
  <c r="AI533" i="1"/>
  <c r="AH533" i="1"/>
  <c r="AD533" i="1"/>
  <c r="AE533" i="1" s="1"/>
  <c r="AA533" i="1"/>
  <c r="AB533" i="1" s="1"/>
  <c r="X533" i="1"/>
  <c r="Y533" i="1" s="1"/>
  <c r="AP531" i="1"/>
  <c r="AN531" i="1"/>
  <c r="AJ531" i="1"/>
  <c r="AI531" i="1"/>
  <c r="AH531" i="1"/>
  <c r="AD531" i="1"/>
  <c r="AE531" i="1" s="1"/>
  <c r="AA531" i="1"/>
  <c r="AB531" i="1" s="1"/>
  <c r="X531" i="1"/>
  <c r="Y531" i="1" s="1"/>
  <c r="AC1300" i="1" s="1"/>
  <c r="AF1300" i="1" s="1"/>
  <c r="AP522" i="1"/>
  <c r="AN522" i="1"/>
  <c r="AJ522" i="1"/>
  <c r="AI522" i="1"/>
  <c r="AH522" i="1"/>
  <c r="AD522" i="1"/>
  <c r="AE522" i="1" s="1"/>
  <c r="AA522" i="1"/>
  <c r="AB522" i="1" s="1"/>
  <c r="X522" i="1"/>
  <c r="Y522" i="1" s="1"/>
  <c r="AJ521" i="1"/>
  <c r="AI521" i="1"/>
  <c r="AH521" i="1"/>
  <c r="AD521" i="1"/>
  <c r="AE521" i="1" s="1"/>
  <c r="AA521" i="1"/>
  <c r="AB521" i="1" s="1"/>
  <c r="X521" i="1"/>
  <c r="Y521" i="1" s="1"/>
  <c r="AP520" i="1"/>
  <c r="AN520" i="1"/>
  <c r="AJ520" i="1"/>
  <c r="AI520" i="1"/>
  <c r="AH520" i="1"/>
  <c r="AD520" i="1"/>
  <c r="AE520" i="1" s="1"/>
  <c r="AA520" i="1"/>
  <c r="AB520" i="1" s="1"/>
  <c r="X520" i="1"/>
  <c r="Y520" i="1" s="1"/>
  <c r="AJ518" i="1"/>
  <c r="AI518" i="1"/>
  <c r="AH518" i="1"/>
  <c r="AD518" i="1"/>
  <c r="AE518" i="1" s="1"/>
  <c r="AA518" i="1"/>
  <c r="AB518" i="1" s="1"/>
  <c r="X518" i="1"/>
  <c r="Y518" i="1" s="1"/>
  <c r="AN514" i="1"/>
  <c r="AJ514" i="1"/>
  <c r="AI514" i="1"/>
  <c r="AH514" i="1"/>
  <c r="AD514" i="1"/>
  <c r="AE514" i="1" s="1"/>
  <c r="AA514" i="1"/>
  <c r="AB514" i="1" s="1"/>
  <c r="X514" i="1"/>
  <c r="Y514" i="1" s="1"/>
  <c r="AC159" i="1" s="1"/>
  <c r="AF159" i="1" s="1"/>
  <c r="AJ513" i="1"/>
  <c r="AI513" i="1"/>
  <c r="AH513" i="1"/>
  <c r="AD513" i="1"/>
  <c r="AE513" i="1" s="1"/>
  <c r="AA513" i="1"/>
  <c r="AB513" i="1" s="1"/>
  <c r="X513" i="1"/>
  <c r="Y513" i="1" s="1"/>
  <c r="AN512" i="1"/>
  <c r="AJ512" i="1"/>
  <c r="AI512" i="1"/>
  <c r="AH512" i="1"/>
  <c r="AD512" i="1"/>
  <c r="AE512" i="1" s="1"/>
  <c r="AA512" i="1"/>
  <c r="AB512" i="1" s="1"/>
  <c r="X512" i="1"/>
  <c r="Y512" i="1" s="1"/>
  <c r="AP510" i="1"/>
  <c r="AN510" i="1"/>
  <c r="AJ510" i="1"/>
  <c r="AI510" i="1"/>
  <c r="AH510" i="1"/>
  <c r="AD510" i="1"/>
  <c r="AE510" i="1" s="1"/>
  <c r="AA510" i="1"/>
  <c r="AB510" i="1" s="1"/>
  <c r="X510" i="1"/>
  <c r="Y510" i="1" s="1"/>
  <c r="AJ509" i="1"/>
  <c r="AI509" i="1"/>
  <c r="AH509" i="1"/>
  <c r="AD509" i="1"/>
  <c r="AE509" i="1" s="1"/>
  <c r="AA509" i="1"/>
  <c r="AB509" i="1" s="1"/>
  <c r="X509" i="1"/>
  <c r="Y509" i="1" s="1"/>
  <c r="AJ506" i="1"/>
  <c r="AI506" i="1"/>
  <c r="AH506" i="1"/>
  <c r="AD506" i="1"/>
  <c r="AE506" i="1" s="1"/>
  <c r="AA506" i="1"/>
  <c r="AB506" i="1" s="1"/>
  <c r="X506" i="1"/>
  <c r="Y506" i="1" s="1"/>
  <c r="AP505" i="1"/>
  <c r="AN505" i="1"/>
  <c r="AJ505" i="1"/>
  <c r="AI505" i="1"/>
  <c r="AH505" i="1"/>
  <c r="AD505" i="1"/>
  <c r="AE505" i="1" s="1"/>
  <c r="AA505" i="1"/>
  <c r="AB505" i="1" s="1"/>
  <c r="X505" i="1"/>
  <c r="Y505" i="1" s="1"/>
  <c r="AJ504" i="1"/>
  <c r="AI504" i="1"/>
  <c r="AH504" i="1"/>
  <c r="AD504" i="1"/>
  <c r="AE504" i="1" s="1"/>
  <c r="AA504" i="1"/>
  <c r="AB504" i="1" s="1"/>
  <c r="X504" i="1"/>
  <c r="Y504" i="1" s="1"/>
  <c r="AP503" i="1"/>
  <c r="AN503" i="1"/>
  <c r="AJ503" i="1"/>
  <c r="AI503" i="1"/>
  <c r="AH503" i="1"/>
  <c r="AD503" i="1"/>
  <c r="AE503" i="1" s="1"/>
  <c r="AA503" i="1"/>
  <c r="AB503" i="1" s="1"/>
  <c r="X503" i="1"/>
  <c r="Y503" i="1" s="1"/>
  <c r="AJ501" i="1"/>
  <c r="AI501" i="1"/>
  <c r="AH501" i="1"/>
  <c r="AD501" i="1"/>
  <c r="AE501" i="1" s="1"/>
  <c r="AA501" i="1"/>
  <c r="AB501" i="1" s="1"/>
  <c r="X501" i="1"/>
  <c r="Y501" i="1" s="1"/>
  <c r="AC1205" i="1" s="1"/>
  <c r="AF1205" i="1" s="1"/>
  <c r="AS1205" i="1" s="1"/>
  <c r="AP500" i="1"/>
  <c r="AN500" i="1"/>
  <c r="AJ500" i="1"/>
  <c r="AI500" i="1"/>
  <c r="AH500" i="1"/>
  <c r="AD500" i="1"/>
  <c r="AE500" i="1" s="1"/>
  <c r="AA500" i="1"/>
  <c r="AB500" i="1" s="1"/>
  <c r="X500" i="1"/>
  <c r="Y500" i="1" s="1"/>
  <c r="AP492" i="1"/>
  <c r="AN492" i="1"/>
  <c r="AJ492" i="1"/>
  <c r="AI492" i="1"/>
  <c r="AH492" i="1"/>
  <c r="AD492" i="1"/>
  <c r="AE492" i="1" s="1"/>
  <c r="AA492" i="1"/>
  <c r="AB492" i="1" s="1"/>
  <c r="X492" i="1"/>
  <c r="Y492" i="1" s="1"/>
  <c r="AP489" i="1"/>
  <c r="AN489" i="1"/>
  <c r="AJ489" i="1"/>
  <c r="AI489" i="1"/>
  <c r="AH489" i="1"/>
  <c r="AD489" i="1"/>
  <c r="AE489" i="1" s="1"/>
  <c r="AA489" i="1"/>
  <c r="AB489" i="1" s="1"/>
  <c r="X489" i="1"/>
  <c r="Y489" i="1" s="1"/>
  <c r="AP498" i="1"/>
  <c r="AN498" i="1"/>
  <c r="AJ498" i="1"/>
  <c r="AI498" i="1"/>
  <c r="AH498" i="1"/>
  <c r="AD498" i="1"/>
  <c r="AE498" i="1" s="1"/>
  <c r="AA498" i="1"/>
  <c r="AB498" i="1" s="1"/>
  <c r="X498" i="1"/>
  <c r="Y498" i="1" s="1"/>
  <c r="AJ497" i="1"/>
  <c r="AI497" i="1"/>
  <c r="AH497" i="1"/>
  <c r="AD497" i="1"/>
  <c r="AE497" i="1" s="1"/>
  <c r="AA497" i="1"/>
  <c r="AB497" i="1" s="1"/>
  <c r="X497" i="1"/>
  <c r="Y497" i="1" s="1"/>
  <c r="AP496" i="1"/>
  <c r="AN496" i="1"/>
  <c r="AJ496" i="1"/>
  <c r="AI496" i="1"/>
  <c r="AH496" i="1"/>
  <c r="AD496" i="1"/>
  <c r="AE496" i="1" s="1"/>
  <c r="AA496" i="1"/>
  <c r="AB496" i="1" s="1"/>
  <c r="X496" i="1"/>
  <c r="Y496" i="1" s="1"/>
  <c r="AJ495" i="1"/>
  <c r="AI495" i="1"/>
  <c r="AH495" i="1"/>
  <c r="AD495" i="1"/>
  <c r="AE495" i="1" s="1"/>
  <c r="AA495" i="1"/>
  <c r="AB495" i="1" s="1"/>
  <c r="X495" i="1"/>
  <c r="Y495" i="1" s="1"/>
  <c r="AJ494" i="1"/>
  <c r="AI494" i="1"/>
  <c r="AH494" i="1"/>
  <c r="AD494" i="1"/>
  <c r="AE494" i="1" s="1"/>
  <c r="AA494" i="1"/>
  <c r="AB494" i="1" s="1"/>
  <c r="X494" i="1"/>
  <c r="Y494" i="1" s="1"/>
  <c r="AJ493" i="1"/>
  <c r="AI493" i="1"/>
  <c r="AH493" i="1"/>
  <c r="AD493" i="1"/>
  <c r="AE493" i="1" s="1"/>
  <c r="AA493" i="1"/>
  <c r="AB493" i="1" s="1"/>
  <c r="X493" i="1"/>
  <c r="Y493" i="1" s="1"/>
  <c r="AJ491" i="1"/>
  <c r="AI491" i="1"/>
  <c r="AH491" i="1"/>
  <c r="AD491" i="1"/>
  <c r="AE491" i="1" s="1"/>
  <c r="AA491" i="1"/>
  <c r="AB491" i="1" s="1"/>
  <c r="X491" i="1"/>
  <c r="Y491" i="1" s="1"/>
  <c r="AP490" i="1"/>
  <c r="AN490" i="1"/>
  <c r="AJ490" i="1"/>
  <c r="AI490" i="1"/>
  <c r="AH490" i="1"/>
  <c r="AD490" i="1"/>
  <c r="AE490" i="1" s="1"/>
  <c r="AA490" i="1"/>
  <c r="AB490" i="1" s="1"/>
  <c r="X490" i="1"/>
  <c r="Y490" i="1" s="1"/>
  <c r="AJ488" i="1"/>
  <c r="AI488" i="1"/>
  <c r="AH488" i="1"/>
  <c r="AD488" i="1"/>
  <c r="AE488" i="1" s="1"/>
  <c r="AA488" i="1"/>
  <c r="AB488" i="1" s="1"/>
  <c r="X488" i="1"/>
  <c r="Y488" i="1" s="1"/>
  <c r="AP487" i="1"/>
  <c r="AN487" i="1"/>
  <c r="AJ487" i="1"/>
  <c r="AI487" i="1"/>
  <c r="AH487" i="1"/>
  <c r="AD487" i="1"/>
  <c r="AE487" i="1" s="1"/>
  <c r="AA487" i="1"/>
  <c r="AB487" i="1" s="1"/>
  <c r="X487" i="1"/>
  <c r="Y487" i="1" s="1"/>
  <c r="AP486" i="1"/>
  <c r="AN486" i="1"/>
  <c r="AJ486" i="1"/>
  <c r="AI486" i="1"/>
  <c r="AH486" i="1"/>
  <c r="AD486" i="1"/>
  <c r="AE486" i="1" s="1"/>
  <c r="AA486" i="1"/>
  <c r="AB486" i="1" s="1"/>
  <c r="X486" i="1"/>
  <c r="Y486" i="1" s="1"/>
  <c r="AJ484" i="1"/>
  <c r="AI484" i="1"/>
  <c r="AH484" i="1"/>
  <c r="AD484" i="1"/>
  <c r="AE484" i="1" s="1"/>
  <c r="AA484" i="1"/>
  <c r="AB484" i="1" s="1"/>
  <c r="X484" i="1"/>
  <c r="Y484" i="1" s="1"/>
  <c r="AD482" i="1"/>
  <c r="AE482" i="1" s="1"/>
  <c r="AA482" i="1"/>
  <c r="AB482" i="1" s="1"/>
  <c r="X482" i="1"/>
  <c r="Y482" i="1" s="1"/>
  <c r="AC114" i="1" s="1"/>
  <c r="AF114" i="1" s="1"/>
  <c r="AP480" i="1"/>
  <c r="AN480" i="1"/>
  <c r="AJ480" i="1"/>
  <c r="AI480" i="1"/>
  <c r="AH480" i="1"/>
  <c r="AD480" i="1"/>
  <c r="AE480" i="1" s="1"/>
  <c r="AA480" i="1"/>
  <c r="AB480" i="1" s="1"/>
  <c r="X480" i="1"/>
  <c r="Y480" i="1" s="1"/>
  <c r="AJ479" i="1"/>
  <c r="AI479" i="1"/>
  <c r="AH479" i="1"/>
  <c r="AD479" i="1"/>
  <c r="AE479" i="1" s="1"/>
  <c r="AA479" i="1"/>
  <c r="AB479" i="1" s="1"/>
  <c r="X479" i="1"/>
  <c r="Y479" i="1" s="1"/>
  <c r="AP477" i="1"/>
  <c r="AN477" i="1"/>
  <c r="AJ477" i="1"/>
  <c r="AI477" i="1"/>
  <c r="AH477" i="1"/>
  <c r="AD477" i="1"/>
  <c r="AE477" i="1" s="1"/>
  <c r="AA477" i="1"/>
  <c r="AB477" i="1" s="1"/>
  <c r="X477" i="1"/>
  <c r="Y477" i="1" s="1"/>
  <c r="AJ476" i="1"/>
  <c r="AI476" i="1"/>
  <c r="AH476" i="1"/>
  <c r="AD476" i="1"/>
  <c r="AE476" i="1" s="1"/>
  <c r="AA476" i="1"/>
  <c r="AB476" i="1" s="1"/>
  <c r="X476" i="1"/>
  <c r="Y476" i="1" s="1"/>
  <c r="AJ474" i="1"/>
  <c r="AI474" i="1"/>
  <c r="AH474" i="1"/>
  <c r="AD474" i="1"/>
  <c r="AE474" i="1" s="1"/>
  <c r="AA474" i="1"/>
  <c r="AB474" i="1" s="1"/>
  <c r="X474" i="1"/>
  <c r="Y474" i="1" s="1"/>
  <c r="AJ473" i="1"/>
  <c r="AI473" i="1"/>
  <c r="AH473" i="1"/>
  <c r="AD473" i="1"/>
  <c r="AE473" i="1" s="1"/>
  <c r="AA473" i="1"/>
  <c r="AB473" i="1" s="1"/>
  <c r="X473" i="1"/>
  <c r="Y473" i="1" s="1"/>
  <c r="AP472" i="1"/>
  <c r="AN472" i="1"/>
  <c r="AJ472" i="1"/>
  <c r="AI472" i="1"/>
  <c r="AH472" i="1"/>
  <c r="AD472" i="1"/>
  <c r="AE472" i="1" s="1"/>
  <c r="AA472" i="1"/>
  <c r="AB472" i="1" s="1"/>
  <c r="X472" i="1"/>
  <c r="Y472" i="1" s="1"/>
  <c r="AJ471" i="1"/>
  <c r="AI471" i="1"/>
  <c r="AH471" i="1"/>
  <c r="AD471" i="1"/>
  <c r="AE471" i="1" s="1"/>
  <c r="AA471" i="1"/>
  <c r="AB471" i="1" s="1"/>
  <c r="X471" i="1"/>
  <c r="Y471" i="1" s="1"/>
  <c r="AJ470" i="1"/>
  <c r="AI470" i="1"/>
  <c r="AH470" i="1"/>
  <c r="AD470" i="1"/>
  <c r="AE470" i="1" s="1"/>
  <c r="AA470" i="1"/>
  <c r="AB470" i="1" s="1"/>
  <c r="X470" i="1"/>
  <c r="Y470" i="1" s="1"/>
  <c r="AP469" i="1"/>
  <c r="AN469" i="1"/>
  <c r="AJ469" i="1"/>
  <c r="AI469" i="1"/>
  <c r="AH469" i="1"/>
  <c r="AD469" i="1"/>
  <c r="AE469" i="1" s="1"/>
  <c r="AA469" i="1"/>
  <c r="AB469" i="1" s="1"/>
  <c r="X469" i="1"/>
  <c r="Y469" i="1" s="1"/>
  <c r="AJ468" i="1"/>
  <c r="AI468" i="1"/>
  <c r="AH468" i="1"/>
  <c r="AD468" i="1"/>
  <c r="AE468" i="1" s="1"/>
  <c r="AA468" i="1"/>
  <c r="AB468" i="1" s="1"/>
  <c r="X468" i="1"/>
  <c r="Y468" i="1" s="1"/>
  <c r="AJ467" i="1"/>
  <c r="AI467" i="1"/>
  <c r="AH467" i="1"/>
  <c r="AD467" i="1"/>
  <c r="AE467" i="1" s="1"/>
  <c r="AA467" i="1"/>
  <c r="AB467" i="1" s="1"/>
  <c r="X467" i="1"/>
  <c r="Y467" i="1" s="1"/>
  <c r="AP466" i="1"/>
  <c r="AN466" i="1"/>
  <c r="AJ466" i="1"/>
  <c r="AI466" i="1"/>
  <c r="AH466" i="1"/>
  <c r="AD466" i="1"/>
  <c r="AE466" i="1" s="1"/>
  <c r="AA466" i="1"/>
  <c r="AB466" i="1" s="1"/>
  <c r="X466" i="1"/>
  <c r="Y466" i="1" s="1"/>
  <c r="AJ465" i="1"/>
  <c r="AI465" i="1"/>
  <c r="AH465" i="1"/>
  <c r="AD465" i="1"/>
  <c r="AE465" i="1" s="1"/>
  <c r="AA465" i="1"/>
  <c r="AB465" i="1" s="1"/>
  <c r="X465" i="1"/>
  <c r="Y465" i="1" s="1"/>
  <c r="AJ464" i="1"/>
  <c r="AI464" i="1"/>
  <c r="AH464" i="1"/>
  <c r="AD464" i="1"/>
  <c r="AE464" i="1" s="1"/>
  <c r="AA464" i="1"/>
  <c r="AB464" i="1" s="1"/>
  <c r="X464" i="1"/>
  <c r="Y464" i="1" s="1"/>
  <c r="AP463" i="1"/>
  <c r="AN463" i="1"/>
  <c r="AJ463" i="1"/>
  <c r="AI463" i="1"/>
  <c r="AH463" i="1"/>
  <c r="AD463" i="1"/>
  <c r="AE463" i="1" s="1"/>
  <c r="AA463" i="1"/>
  <c r="AB463" i="1" s="1"/>
  <c r="X463" i="1"/>
  <c r="Y463" i="1" s="1"/>
  <c r="AC25" i="1" s="1"/>
  <c r="AF25" i="1" s="1"/>
  <c r="AS25" i="1" s="1"/>
  <c r="AJ462" i="1"/>
  <c r="AI462" i="1"/>
  <c r="AH462" i="1"/>
  <c r="AD462" i="1"/>
  <c r="AE462" i="1" s="1"/>
  <c r="AA462" i="1"/>
  <c r="AB462" i="1" s="1"/>
  <c r="X462" i="1"/>
  <c r="Y462" i="1" s="1"/>
  <c r="AJ461" i="1"/>
  <c r="AI461" i="1"/>
  <c r="AH461" i="1"/>
  <c r="AD461" i="1"/>
  <c r="AE461" i="1" s="1"/>
  <c r="AA461" i="1"/>
  <c r="AB461" i="1" s="1"/>
  <c r="X461" i="1"/>
  <c r="Y461" i="1" s="1"/>
  <c r="AP460" i="1"/>
  <c r="AN460" i="1"/>
  <c r="AJ460" i="1"/>
  <c r="AI460" i="1"/>
  <c r="AH460" i="1"/>
  <c r="AD460" i="1"/>
  <c r="AE460" i="1" s="1"/>
  <c r="AA460" i="1"/>
  <c r="AB460" i="1" s="1"/>
  <c r="X460" i="1"/>
  <c r="Y460" i="1" s="1"/>
  <c r="AJ459" i="1"/>
  <c r="AI459" i="1"/>
  <c r="AH459" i="1"/>
  <c r="AD459" i="1"/>
  <c r="AE459" i="1" s="1"/>
  <c r="AA459" i="1"/>
  <c r="AB459" i="1" s="1"/>
  <c r="X459" i="1"/>
  <c r="Y459" i="1" s="1"/>
  <c r="AJ458" i="1"/>
  <c r="AI458" i="1"/>
  <c r="AH458" i="1"/>
  <c r="AD458" i="1"/>
  <c r="AE458" i="1" s="1"/>
  <c r="AA458" i="1"/>
  <c r="AB458" i="1" s="1"/>
  <c r="X458" i="1"/>
  <c r="Y458" i="1" s="1"/>
  <c r="AP457" i="1"/>
  <c r="AN457" i="1"/>
  <c r="AJ457" i="1"/>
  <c r="AI457" i="1"/>
  <c r="AH457" i="1"/>
  <c r="AD457" i="1"/>
  <c r="AE457" i="1" s="1"/>
  <c r="AA457" i="1"/>
  <c r="AB457" i="1" s="1"/>
  <c r="X457" i="1"/>
  <c r="Y457" i="1" s="1"/>
  <c r="AJ456" i="1"/>
  <c r="AI456" i="1"/>
  <c r="AH456" i="1"/>
  <c r="AD456" i="1"/>
  <c r="AE456" i="1" s="1"/>
  <c r="AA456" i="1"/>
  <c r="AB456" i="1" s="1"/>
  <c r="X456" i="1"/>
  <c r="Y456" i="1" s="1"/>
  <c r="AJ455" i="1"/>
  <c r="AI455" i="1"/>
  <c r="AH455" i="1"/>
  <c r="AD455" i="1"/>
  <c r="AE455" i="1" s="1"/>
  <c r="AA455" i="1"/>
  <c r="AB455" i="1" s="1"/>
  <c r="X455" i="1"/>
  <c r="Y455" i="1" s="1"/>
  <c r="AJ454" i="1"/>
  <c r="AI454" i="1"/>
  <c r="AH454" i="1"/>
  <c r="AD454" i="1"/>
  <c r="AE454" i="1" s="1"/>
  <c r="AA454" i="1"/>
  <c r="AB454" i="1" s="1"/>
  <c r="X454" i="1"/>
  <c r="Y454" i="1" s="1"/>
  <c r="AP453" i="1"/>
  <c r="AN453" i="1"/>
  <c r="AJ453" i="1"/>
  <c r="AI453" i="1"/>
  <c r="AH453" i="1"/>
  <c r="AD453" i="1"/>
  <c r="AE453" i="1" s="1"/>
  <c r="AA453" i="1"/>
  <c r="AB453" i="1" s="1"/>
  <c r="X453" i="1"/>
  <c r="Y453" i="1" s="1"/>
  <c r="AJ452" i="1"/>
  <c r="AI452" i="1"/>
  <c r="AH452" i="1"/>
  <c r="AD452" i="1"/>
  <c r="AE452" i="1" s="1"/>
  <c r="AA452" i="1"/>
  <c r="AB452" i="1" s="1"/>
  <c r="X452" i="1"/>
  <c r="Y452" i="1" s="1"/>
  <c r="AJ451" i="1"/>
  <c r="AI451" i="1"/>
  <c r="AH451" i="1"/>
  <c r="AD451" i="1"/>
  <c r="AE451" i="1" s="1"/>
  <c r="AA451" i="1"/>
  <c r="AB451" i="1" s="1"/>
  <c r="X451" i="1"/>
  <c r="Y451" i="1" s="1"/>
  <c r="AP450" i="1"/>
  <c r="AN450" i="1"/>
  <c r="AJ450" i="1"/>
  <c r="AI450" i="1"/>
  <c r="AH450" i="1"/>
  <c r="AD450" i="1"/>
  <c r="AE450" i="1" s="1"/>
  <c r="AA450" i="1"/>
  <c r="AB450" i="1" s="1"/>
  <c r="X450" i="1"/>
  <c r="Y450" i="1" s="1"/>
  <c r="AJ449" i="1"/>
  <c r="AI449" i="1"/>
  <c r="AH449" i="1"/>
  <c r="AD449" i="1"/>
  <c r="AE449" i="1" s="1"/>
  <c r="AA449" i="1"/>
  <c r="AB449" i="1" s="1"/>
  <c r="X449" i="1"/>
  <c r="Y449" i="1" s="1"/>
  <c r="AJ448" i="1"/>
  <c r="AI448" i="1"/>
  <c r="AH448" i="1"/>
  <c r="AD448" i="1"/>
  <c r="AE448" i="1" s="1"/>
  <c r="AA448" i="1"/>
  <c r="AB448" i="1" s="1"/>
  <c r="X448" i="1"/>
  <c r="Y448" i="1" s="1"/>
  <c r="AP447" i="1"/>
  <c r="AN447" i="1"/>
  <c r="AJ447" i="1"/>
  <c r="AI447" i="1"/>
  <c r="AH447" i="1"/>
  <c r="AD447" i="1"/>
  <c r="AE447" i="1" s="1"/>
  <c r="AA447" i="1"/>
  <c r="AB447" i="1" s="1"/>
  <c r="X447" i="1"/>
  <c r="Y447" i="1" s="1"/>
  <c r="AC211" i="1" s="1"/>
  <c r="AF211" i="1" s="1"/>
  <c r="AS211" i="1" s="1"/>
  <c r="AJ446" i="1"/>
  <c r="AI446" i="1"/>
  <c r="AH446" i="1"/>
  <c r="AD446" i="1"/>
  <c r="AE446" i="1" s="1"/>
  <c r="AA446" i="1"/>
  <c r="AB446" i="1" s="1"/>
  <c r="X446" i="1"/>
  <c r="Y446" i="1" s="1"/>
  <c r="AJ445" i="1"/>
  <c r="AI445" i="1"/>
  <c r="AH445" i="1"/>
  <c r="AD445" i="1"/>
  <c r="AE445" i="1" s="1"/>
  <c r="AA445" i="1"/>
  <c r="AB445" i="1" s="1"/>
  <c r="X445" i="1"/>
  <c r="Y445" i="1" s="1"/>
  <c r="AP444" i="1"/>
  <c r="AN444" i="1"/>
  <c r="AJ444" i="1"/>
  <c r="AI444" i="1"/>
  <c r="AH444" i="1"/>
  <c r="AD444" i="1"/>
  <c r="AE444" i="1" s="1"/>
  <c r="AA444" i="1"/>
  <c r="AB444" i="1" s="1"/>
  <c r="X444" i="1"/>
  <c r="Y444" i="1" s="1"/>
  <c r="AJ443" i="1"/>
  <c r="AI443" i="1"/>
  <c r="AH443" i="1"/>
  <c r="AD443" i="1"/>
  <c r="AE443" i="1" s="1"/>
  <c r="AA443" i="1"/>
  <c r="AB443" i="1" s="1"/>
  <c r="X443" i="1"/>
  <c r="Y443" i="1" s="1"/>
  <c r="AJ442" i="1"/>
  <c r="AI442" i="1"/>
  <c r="AH442" i="1"/>
  <c r="AD442" i="1"/>
  <c r="AE442" i="1" s="1"/>
  <c r="AA442" i="1"/>
  <c r="AB442" i="1" s="1"/>
  <c r="X442" i="1"/>
  <c r="Y442" i="1" s="1"/>
  <c r="AP441" i="1"/>
  <c r="AN441" i="1"/>
  <c r="AJ441" i="1"/>
  <c r="AI441" i="1"/>
  <c r="AH441" i="1"/>
  <c r="AD441" i="1"/>
  <c r="AE441" i="1" s="1"/>
  <c r="AA441" i="1"/>
  <c r="AB441" i="1" s="1"/>
  <c r="X441" i="1"/>
  <c r="Y441" i="1" s="1"/>
  <c r="AJ440" i="1"/>
  <c r="AI440" i="1"/>
  <c r="AH440" i="1"/>
  <c r="AD440" i="1"/>
  <c r="AE440" i="1" s="1"/>
  <c r="AA440" i="1"/>
  <c r="AB440" i="1" s="1"/>
  <c r="X440" i="1"/>
  <c r="Y440" i="1" s="1"/>
  <c r="AJ439" i="1"/>
  <c r="AI439" i="1"/>
  <c r="AH439" i="1"/>
  <c r="AD439" i="1"/>
  <c r="AE439" i="1" s="1"/>
  <c r="AA439" i="1"/>
  <c r="AB439" i="1" s="1"/>
  <c r="X439" i="1"/>
  <c r="Y439" i="1" s="1"/>
  <c r="AP438" i="1"/>
  <c r="AN438" i="1"/>
  <c r="AJ438" i="1"/>
  <c r="AI438" i="1"/>
  <c r="AH438" i="1"/>
  <c r="AD438" i="1"/>
  <c r="AE438" i="1" s="1"/>
  <c r="AA438" i="1"/>
  <c r="AB438" i="1" s="1"/>
  <c r="X438" i="1"/>
  <c r="Y438" i="1" s="1"/>
  <c r="AJ437" i="1"/>
  <c r="AI437" i="1"/>
  <c r="AH437" i="1"/>
  <c r="AD437" i="1"/>
  <c r="AE437" i="1" s="1"/>
  <c r="AA437" i="1"/>
  <c r="AB437" i="1" s="1"/>
  <c r="X437" i="1"/>
  <c r="Y437" i="1" s="1"/>
  <c r="AJ436" i="1"/>
  <c r="AI436" i="1"/>
  <c r="AH436" i="1"/>
  <c r="AD436" i="1"/>
  <c r="AE436" i="1" s="1"/>
  <c r="AA436" i="1"/>
  <c r="AB436" i="1" s="1"/>
  <c r="X436" i="1"/>
  <c r="Y436" i="1" s="1"/>
  <c r="AP435" i="1"/>
  <c r="AN435" i="1"/>
  <c r="AJ435" i="1"/>
  <c r="AI435" i="1"/>
  <c r="AH435" i="1"/>
  <c r="AD435" i="1"/>
  <c r="AE435" i="1" s="1"/>
  <c r="AA435" i="1"/>
  <c r="AB435" i="1" s="1"/>
  <c r="X435" i="1"/>
  <c r="Y435" i="1" s="1"/>
  <c r="AJ434" i="1"/>
  <c r="AI434" i="1"/>
  <c r="AH434" i="1"/>
  <c r="AD434" i="1"/>
  <c r="AE434" i="1" s="1"/>
  <c r="AA434" i="1"/>
  <c r="AB434" i="1" s="1"/>
  <c r="X434" i="1"/>
  <c r="Y434" i="1" s="1"/>
  <c r="AJ433" i="1"/>
  <c r="AI433" i="1"/>
  <c r="AH433" i="1"/>
  <c r="AD433" i="1"/>
  <c r="AE433" i="1" s="1"/>
  <c r="AA433" i="1"/>
  <c r="AB433" i="1" s="1"/>
  <c r="X433" i="1"/>
  <c r="Y433" i="1" s="1"/>
  <c r="AP432" i="1"/>
  <c r="AN432" i="1"/>
  <c r="AJ432" i="1"/>
  <c r="AI432" i="1"/>
  <c r="AH432" i="1"/>
  <c r="AD432" i="1"/>
  <c r="AE432" i="1" s="1"/>
  <c r="AA432" i="1"/>
  <c r="AB432" i="1" s="1"/>
  <c r="X432" i="1"/>
  <c r="Y432" i="1" s="1"/>
  <c r="AJ431" i="1"/>
  <c r="AI431" i="1"/>
  <c r="AH431" i="1"/>
  <c r="AD431" i="1"/>
  <c r="AE431" i="1" s="1"/>
  <c r="AA431" i="1"/>
  <c r="AB431" i="1" s="1"/>
  <c r="X431" i="1"/>
  <c r="Y431" i="1" s="1"/>
  <c r="AJ430" i="1"/>
  <c r="AI430" i="1"/>
  <c r="AH430" i="1"/>
  <c r="AD430" i="1"/>
  <c r="AE430" i="1" s="1"/>
  <c r="AA430" i="1"/>
  <c r="AB430" i="1" s="1"/>
  <c r="X430" i="1"/>
  <c r="Y430" i="1" s="1"/>
  <c r="AJ429" i="1"/>
  <c r="AI429" i="1"/>
  <c r="AH429" i="1"/>
  <c r="AD429" i="1"/>
  <c r="AE429" i="1" s="1"/>
  <c r="AA429" i="1"/>
  <c r="AB429" i="1" s="1"/>
  <c r="X429" i="1"/>
  <c r="Y429" i="1" s="1"/>
  <c r="AJ428" i="1"/>
  <c r="AI428" i="1"/>
  <c r="AH428" i="1"/>
  <c r="AD428" i="1"/>
  <c r="AE428" i="1" s="1"/>
  <c r="AA428" i="1"/>
  <c r="AB428" i="1" s="1"/>
  <c r="X428" i="1"/>
  <c r="Y428" i="1" s="1"/>
  <c r="AJ427" i="1"/>
  <c r="AI427" i="1"/>
  <c r="AH427" i="1"/>
  <c r="AD427" i="1"/>
  <c r="AE427" i="1" s="1"/>
  <c r="AA427" i="1"/>
  <c r="AB427" i="1" s="1"/>
  <c r="X427" i="1"/>
  <c r="Y427" i="1" s="1"/>
  <c r="AP426" i="1"/>
  <c r="AN426" i="1"/>
  <c r="AJ426" i="1"/>
  <c r="AI426" i="1"/>
  <c r="AH426" i="1"/>
  <c r="AD426" i="1"/>
  <c r="AE426" i="1" s="1"/>
  <c r="AA426" i="1"/>
  <c r="AB426" i="1" s="1"/>
  <c r="X426" i="1"/>
  <c r="Y426" i="1" s="1"/>
  <c r="AJ425" i="1"/>
  <c r="AI425" i="1"/>
  <c r="AH425" i="1"/>
  <c r="AD425" i="1"/>
  <c r="AE425" i="1" s="1"/>
  <c r="AA425" i="1"/>
  <c r="AB425" i="1" s="1"/>
  <c r="X425" i="1"/>
  <c r="Y425" i="1" s="1"/>
  <c r="AJ424" i="1"/>
  <c r="AI424" i="1"/>
  <c r="AH424" i="1"/>
  <c r="AD424" i="1"/>
  <c r="AE424" i="1" s="1"/>
  <c r="AA424" i="1"/>
  <c r="AB424" i="1" s="1"/>
  <c r="X424" i="1"/>
  <c r="Y424" i="1" s="1"/>
  <c r="AP423" i="1"/>
  <c r="AN423" i="1"/>
  <c r="AJ423" i="1"/>
  <c r="AI423" i="1"/>
  <c r="AH423" i="1"/>
  <c r="AD423" i="1"/>
  <c r="AE423" i="1" s="1"/>
  <c r="AA423" i="1"/>
  <c r="AB423" i="1" s="1"/>
  <c r="X423" i="1"/>
  <c r="Y423" i="1" s="1"/>
  <c r="AJ422" i="1"/>
  <c r="AI422" i="1"/>
  <c r="AH422" i="1"/>
  <c r="AD422" i="1"/>
  <c r="AE422" i="1" s="1"/>
  <c r="AA422" i="1"/>
  <c r="AB422" i="1" s="1"/>
  <c r="X422" i="1"/>
  <c r="Y422" i="1" s="1"/>
  <c r="AJ421" i="1"/>
  <c r="AI421" i="1"/>
  <c r="AH421" i="1"/>
  <c r="AD421" i="1"/>
  <c r="AE421" i="1" s="1"/>
  <c r="AA421" i="1"/>
  <c r="AB421" i="1" s="1"/>
  <c r="X421" i="1"/>
  <c r="Y421" i="1" s="1"/>
  <c r="AP420" i="1"/>
  <c r="AN420" i="1"/>
  <c r="AJ420" i="1"/>
  <c r="AI420" i="1"/>
  <c r="AH420" i="1"/>
  <c r="AD420" i="1"/>
  <c r="AE420" i="1" s="1"/>
  <c r="AA420" i="1"/>
  <c r="AB420" i="1" s="1"/>
  <c r="X420" i="1"/>
  <c r="Y420" i="1" s="1"/>
  <c r="AJ419" i="1"/>
  <c r="AI419" i="1"/>
  <c r="AH419" i="1"/>
  <c r="AD419" i="1"/>
  <c r="AE419" i="1" s="1"/>
  <c r="AA419" i="1"/>
  <c r="AB419" i="1" s="1"/>
  <c r="X419" i="1"/>
  <c r="Y419" i="1" s="1"/>
  <c r="AJ418" i="1"/>
  <c r="AI418" i="1"/>
  <c r="AH418" i="1"/>
  <c r="AD418" i="1"/>
  <c r="AE418" i="1" s="1"/>
  <c r="AA418" i="1"/>
  <c r="AB418" i="1" s="1"/>
  <c r="X418" i="1"/>
  <c r="Y418" i="1" s="1"/>
  <c r="AC593" i="1" s="1"/>
  <c r="AF593" i="1" s="1"/>
  <c r="AP417" i="1"/>
  <c r="AN417" i="1"/>
  <c r="AJ417" i="1"/>
  <c r="AI417" i="1"/>
  <c r="AH417" i="1"/>
  <c r="AD417" i="1"/>
  <c r="AE417" i="1" s="1"/>
  <c r="AA417" i="1"/>
  <c r="AB417" i="1" s="1"/>
  <c r="X417" i="1"/>
  <c r="Y417" i="1" s="1"/>
  <c r="AJ416" i="1"/>
  <c r="AI416" i="1"/>
  <c r="AH416" i="1"/>
  <c r="AD416" i="1"/>
  <c r="AE416" i="1" s="1"/>
  <c r="AA416" i="1"/>
  <c r="AB416" i="1" s="1"/>
  <c r="X416" i="1"/>
  <c r="Y416" i="1" s="1"/>
  <c r="AJ415" i="1"/>
  <c r="AI415" i="1"/>
  <c r="AH415" i="1"/>
  <c r="AD415" i="1"/>
  <c r="AE415" i="1" s="1"/>
  <c r="AA415" i="1"/>
  <c r="AB415" i="1" s="1"/>
  <c r="X415" i="1"/>
  <c r="Y415" i="1" s="1"/>
  <c r="AC205" i="1" s="1"/>
  <c r="AF205" i="1" s="1"/>
  <c r="AS205" i="1" s="1"/>
  <c r="AP414" i="1"/>
  <c r="AN414" i="1"/>
  <c r="AJ414" i="1"/>
  <c r="AI414" i="1"/>
  <c r="AH414" i="1"/>
  <c r="AD414" i="1"/>
  <c r="AE414" i="1" s="1"/>
  <c r="AA414" i="1"/>
  <c r="AB414" i="1" s="1"/>
  <c r="X414" i="1"/>
  <c r="Y414" i="1" s="1"/>
  <c r="AJ413" i="1"/>
  <c r="AI413" i="1"/>
  <c r="AH413" i="1"/>
  <c r="AD413" i="1"/>
  <c r="AE413" i="1" s="1"/>
  <c r="AA413" i="1"/>
  <c r="AB413" i="1" s="1"/>
  <c r="X413" i="1"/>
  <c r="Y413" i="1" s="1"/>
  <c r="AJ412" i="1"/>
  <c r="AI412" i="1"/>
  <c r="AH412" i="1"/>
  <c r="AD412" i="1"/>
  <c r="AE412" i="1" s="1"/>
  <c r="AA412" i="1"/>
  <c r="AB412" i="1" s="1"/>
  <c r="X412" i="1"/>
  <c r="Y412" i="1" s="1"/>
  <c r="AP411" i="1"/>
  <c r="AN411" i="1"/>
  <c r="AJ411" i="1"/>
  <c r="AI411" i="1"/>
  <c r="AH411" i="1"/>
  <c r="AD411" i="1"/>
  <c r="AE411" i="1" s="1"/>
  <c r="AA411" i="1"/>
  <c r="AB411" i="1" s="1"/>
  <c r="X411" i="1"/>
  <c r="Y411" i="1" s="1"/>
  <c r="AJ410" i="1"/>
  <c r="AI410" i="1"/>
  <c r="AH410" i="1"/>
  <c r="AD410" i="1"/>
  <c r="AE410" i="1" s="1"/>
  <c r="AA410" i="1"/>
  <c r="AB410" i="1" s="1"/>
  <c r="X410" i="1"/>
  <c r="Y410" i="1" s="1"/>
  <c r="AC203" i="1" s="1"/>
  <c r="AF203" i="1" s="1"/>
  <c r="AS203" i="1" s="1"/>
  <c r="AJ409" i="1"/>
  <c r="AI409" i="1"/>
  <c r="AH409" i="1"/>
  <c r="AD409" i="1"/>
  <c r="AE409" i="1" s="1"/>
  <c r="AA409" i="1"/>
  <c r="AB409" i="1" s="1"/>
  <c r="X409" i="1"/>
  <c r="Y409" i="1" s="1"/>
  <c r="AP408" i="1"/>
  <c r="AN408" i="1"/>
  <c r="AJ408" i="1"/>
  <c r="AI408" i="1"/>
  <c r="AH408" i="1"/>
  <c r="AD408" i="1"/>
  <c r="AE408" i="1" s="1"/>
  <c r="AA408" i="1"/>
  <c r="AB408" i="1" s="1"/>
  <c r="X408" i="1"/>
  <c r="Y408" i="1" s="1"/>
  <c r="AJ407" i="1"/>
  <c r="AI407" i="1"/>
  <c r="AH407" i="1"/>
  <c r="AD407" i="1"/>
  <c r="AE407" i="1" s="1"/>
  <c r="AA407" i="1"/>
  <c r="AB407" i="1" s="1"/>
  <c r="X407" i="1"/>
  <c r="Y407" i="1" s="1"/>
  <c r="AC259" i="1" s="1"/>
  <c r="AF259" i="1" s="1"/>
  <c r="AJ406" i="1"/>
  <c r="AI406" i="1"/>
  <c r="AH406" i="1"/>
  <c r="AD406" i="1"/>
  <c r="AE406" i="1" s="1"/>
  <c r="AA406" i="1"/>
  <c r="AB406" i="1" s="1"/>
  <c r="X406" i="1"/>
  <c r="Y406" i="1" s="1"/>
  <c r="AP405" i="1"/>
  <c r="AN405" i="1"/>
  <c r="AJ405" i="1"/>
  <c r="AI405" i="1"/>
  <c r="AH405" i="1"/>
  <c r="AD405" i="1"/>
  <c r="AE405" i="1" s="1"/>
  <c r="AA405" i="1"/>
  <c r="AB405" i="1" s="1"/>
  <c r="X405" i="1"/>
  <c r="Y405" i="1" s="1"/>
  <c r="AJ404" i="1"/>
  <c r="AI404" i="1"/>
  <c r="AH404" i="1"/>
  <c r="AD404" i="1"/>
  <c r="AE404" i="1" s="1"/>
  <c r="AA404" i="1"/>
  <c r="AB404" i="1" s="1"/>
  <c r="X404" i="1"/>
  <c r="Y404" i="1" s="1"/>
  <c r="AJ403" i="1"/>
  <c r="AI403" i="1"/>
  <c r="AH403" i="1"/>
  <c r="AD403" i="1"/>
  <c r="AE403" i="1" s="1"/>
  <c r="AA403" i="1"/>
  <c r="AB403" i="1" s="1"/>
  <c r="X403" i="1"/>
  <c r="Y403" i="1" s="1"/>
  <c r="AP402" i="1"/>
  <c r="AN402" i="1"/>
  <c r="AJ402" i="1"/>
  <c r="AI402" i="1"/>
  <c r="AH402" i="1"/>
  <c r="AD402" i="1"/>
  <c r="AE402" i="1" s="1"/>
  <c r="AA402" i="1"/>
  <c r="AB402" i="1" s="1"/>
  <c r="X402" i="1"/>
  <c r="Y402" i="1" s="1"/>
  <c r="AJ401" i="1"/>
  <c r="AI401" i="1"/>
  <c r="AH401" i="1"/>
  <c r="AD401" i="1"/>
  <c r="AE401" i="1" s="1"/>
  <c r="AA401" i="1"/>
  <c r="AB401" i="1" s="1"/>
  <c r="X401" i="1"/>
  <c r="Y401" i="1" s="1"/>
  <c r="AJ400" i="1"/>
  <c r="AI400" i="1"/>
  <c r="AH400" i="1"/>
  <c r="AD400" i="1"/>
  <c r="AE400" i="1" s="1"/>
  <c r="AA400" i="1"/>
  <c r="AB400" i="1" s="1"/>
  <c r="X400" i="1"/>
  <c r="Y400" i="1" s="1"/>
  <c r="AP399" i="1"/>
  <c r="AN399" i="1"/>
  <c r="AJ399" i="1"/>
  <c r="AI399" i="1"/>
  <c r="AH399" i="1"/>
  <c r="AD399" i="1"/>
  <c r="AE399" i="1" s="1"/>
  <c r="AA399" i="1"/>
  <c r="AB399" i="1" s="1"/>
  <c r="X399" i="1"/>
  <c r="Y399" i="1" s="1"/>
  <c r="AJ398" i="1"/>
  <c r="AI398" i="1"/>
  <c r="AH398" i="1"/>
  <c r="AD398" i="1"/>
  <c r="AE398" i="1" s="1"/>
  <c r="AA398" i="1"/>
  <c r="AB398" i="1" s="1"/>
  <c r="X398" i="1"/>
  <c r="Y398" i="1" s="1"/>
  <c r="AJ397" i="1"/>
  <c r="AI397" i="1"/>
  <c r="AH397" i="1"/>
  <c r="AD397" i="1"/>
  <c r="AE397" i="1" s="1"/>
  <c r="AA397" i="1"/>
  <c r="AB397" i="1" s="1"/>
  <c r="X397" i="1"/>
  <c r="Y397" i="1" s="1"/>
  <c r="AP396" i="1"/>
  <c r="AN396" i="1"/>
  <c r="AJ396" i="1"/>
  <c r="AI396" i="1"/>
  <c r="AH396" i="1"/>
  <c r="AD396" i="1"/>
  <c r="AE396" i="1" s="1"/>
  <c r="AA396" i="1"/>
  <c r="AB396" i="1" s="1"/>
  <c r="X396" i="1"/>
  <c r="Y396" i="1" s="1"/>
  <c r="AJ395" i="1"/>
  <c r="AI395" i="1"/>
  <c r="AH395" i="1"/>
  <c r="AD395" i="1"/>
  <c r="AE395" i="1" s="1"/>
  <c r="AA395" i="1"/>
  <c r="AB395" i="1" s="1"/>
  <c r="X395" i="1"/>
  <c r="Y395" i="1" s="1"/>
  <c r="AJ394" i="1"/>
  <c r="AI394" i="1"/>
  <c r="AH394" i="1"/>
  <c r="AD394" i="1"/>
  <c r="AE394" i="1" s="1"/>
  <c r="AA394" i="1"/>
  <c r="AB394" i="1" s="1"/>
  <c r="X394" i="1"/>
  <c r="Y394" i="1" s="1"/>
  <c r="AP393" i="1"/>
  <c r="AN393" i="1"/>
  <c r="AJ393" i="1"/>
  <c r="AI393" i="1"/>
  <c r="AH393" i="1"/>
  <c r="AD393" i="1"/>
  <c r="AE393" i="1" s="1"/>
  <c r="AA393" i="1"/>
  <c r="AB393" i="1" s="1"/>
  <c r="X393" i="1"/>
  <c r="Y393" i="1" s="1"/>
  <c r="AJ392" i="1"/>
  <c r="AI392" i="1"/>
  <c r="AH392" i="1"/>
  <c r="AD392" i="1"/>
  <c r="AE392" i="1" s="1"/>
  <c r="AA392" i="1"/>
  <c r="AB392" i="1" s="1"/>
  <c r="X392" i="1"/>
  <c r="Y392" i="1" s="1"/>
  <c r="AJ391" i="1"/>
  <c r="AI391" i="1"/>
  <c r="AH391" i="1"/>
  <c r="AD391" i="1"/>
  <c r="AE391" i="1" s="1"/>
  <c r="AA391" i="1"/>
  <c r="AB391" i="1" s="1"/>
  <c r="X391" i="1"/>
  <c r="Y391" i="1" s="1"/>
  <c r="AP390" i="1"/>
  <c r="AN390" i="1"/>
  <c r="AJ390" i="1"/>
  <c r="AI390" i="1"/>
  <c r="AH390" i="1"/>
  <c r="AD390" i="1"/>
  <c r="AE390" i="1" s="1"/>
  <c r="AA390" i="1"/>
  <c r="AB390" i="1" s="1"/>
  <c r="X390" i="1"/>
  <c r="Y390" i="1" s="1"/>
  <c r="AJ389" i="1"/>
  <c r="AI389" i="1"/>
  <c r="AH389" i="1"/>
  <c r="AD389" i="1"/>
  <c r="AE389" i="1" s="1"/>
  <c r="AA389" i="1"/>
  <c r="AB389" i="1" s="1"/>
  <c r="X389" i="1"/>
  <c r="Y389" i="1" s="1"/>
  <c r="AJ388" i="1"/>
  <c r="AI388" i="1"/>
  <c r="AH388" i="1"/>
  <c r="AD388" i="1"/>
  <c r="AE388" i="1" s="1"/>
  <c r="AA388" i="1"/>
  <c r="AB388" i="1" s="1"/>
  <c r="X388" i="1"/>
  <c r="Y388" i="1" s="1"/>
  <c r="AP387" i="1"/>
  <c r="AN387" i="1"/>
  <c r="AJ387" i="1"/>
  <c r="AI387" i="1"/>
  <c r="AH387" i="1"/>
  <c r="AD387" i="1"/>
  <c r="AE387" i="1" s="1"/>
  <c r="AA387" i="1"/>
  <c r="AB387" i="1" s="1"/>
  <c r="X387" i="1"/>
  <c r="Y387" i="1" s="1"/>
  <c r="AJ386" i="1"/>
  <c r="AI386" i="1"/>
  <c r="AH386" i="1"/>
  <c r="AD386" i="1"/>
  <c r="AE386" i="1" s="1"/>
  <c r="AA386" i="1"/>
  <c r="AB386" i="1" s="1"/>
  <c r="X386" i="1"/>
  <c r="Y386" i="1" s="1"/>
  <c r="AC237" i="1" s="1"/>
  <c r="AF237" i="1" s="1"/>
  <c r="AS237" i="1" s="1"/>
  <c r="AJ385" i="1"/>
  <c r="AI385" i="1"/>
  <c r="AH385" i="1"/>
  <c r="AD385" i="1"/>
  <c r="AE385" i="1" s="1"/>
  <c r="AA385" i="1"/>
  <c r="AB385" i="1" s="1"/>
  <c r="X385" i="1"/>
  <c r="Y385" i="1" s="1"/>
  <c r="AP384" i="1"/>
  <c r="AN384" i="1"/>
  <c r="AJ384" i="1"/>
  <c r="AI384" i="1"/>
  <c r="AH384" i="1"/>
  <c r="AD384" i="1"/>
  <c r="AE384" i="1" s="1"/>
  <c r="AA384" i="1"/>
  <c r="AB384" i="1" s="1"/>
  <c r="X384" i="1"/>
  <c r="Y384" i="1" s="1"/>
  <c r="AJ383" i="1"/>
  <c r="AI383" i="1"/>
  <c r="AH383" i="1"/>
  <c r="AD383" i="1"/>
  <c r="AE383" i="1" s="1"/>
  <c r="AA383" i="1"/>
  <c r="AB383" i="1" s="1"/>
  <c r="X383" i="1"/>
  <c r="Y383" i="1" s="1"/>
  <c r="AJ382" i="1"/>
  <c r="AI382" i="1"/>
  <c r="AH382" i="1"/>
  <c r="AD382" i="1"/>
  <c r="AE382" i="1" s="1"/>
  <c r="AA382" i="1"/>
  <c r="AB382" i="1" s="1"/>
  <c r="X382" i="1"/>
  <c r="Y382" i="1" s="1"/>
  <c r="AP381" i="1"/>
  <c r="AN381" i="1"/>
  <c r="AJ381" i="1"/>
  <c r="AI381" i="1"/>
  <c r="AH381" i="1"/>
  <c r="AD381" i="1"/>
  <c r="AE381" i="1" s="1"/>
  <c r="AA381" i="1"/>
  <c r="AB381" i="1" s="1"/>
  <c r="X381" i="1"/>
  <c r="Y381" i="1" s="1"/>
  <c r="AJ380" i="1"/>
  <c r="AI380" i="1"/>
  <c r="AH380" i="1"/>
  <c r="AD380" i="1"/>
  <c r="AE380" i="1" s="1"/>
  <c r="AA380" i="1"/>
  <c r="AB380" i="1" s="1"/>
  <c r="X380" i="1"/>
  <c r="Y380" i="1" s="1"/>
  <c r="AJ379" i="1"/>
  <c r="AI379" i="1"/>
  <c r="AH379" i="1"/>
  <c r="AD379" i="1"/>
  <c r="AE379" i="1" s="1"/>
  <c r="AA379" i="1"/>
  <c r="AB379" i="1" s="1"/>
  <c r="X379" i="1"/>
  <c r="Y379" i="1" s="1"/>
  <c r="AP378" i="1"/>
  <c r="AN378" i="1"/>
  <c r="AJ378" i="1"/>
  <c r="AI378" i="1"/>
  <c r="AH378" i="1"/>
  <c r="AD378" i="1"/>
  <c r="AE378" i="1" s="1"/>
  <c r="AA378" i="1"/>
  <c r="AB378" i="1" s="1"/>
  <c r="X378" i="1"/>
  <c r="Y378" i="1" s="1"/>
  <c r="AJ377" i="1"/>
  <c r="AI377" i="1"/>
  <c r="AH377" i="1"/>
  <c r="AD377" i="1"/>
  <c r="AE377" i="1" s="1"/>
  <c r="AA377" i="1"/>
  <c r="AB377" i="1" s="1"/>
  <c r="X377" i="1"/>
  <c r="Y377" i="1" s="1"/>
  <c r="AJ376" i="1"/>
  <c r="AI376" i="1"/>
  <c r="AH376" i="1"/>
  <c r="AD376" i="1"/>
  <c r="AE376" i="1" s="1"/>
  <c r="AA376" i="1"/>
  <c r="AB376" i="1" s="1"/>
  <c r="X376" i="1"/>
  <c r="Y376" i="1" s="1"/>
  <c r="AP375" i="1"/>
  <c r="AN375" i="1"/>
  <c r="AJ375" i="1"/>
  <c r="AI375" i="1"/>
  <c r="AH375" i="1"/>
  <c r="AD375" i="1"/>
  <c r="AE375" i="1" s="1"/>
  <c r="AA375" i="1"/>
  <c r="AB375" i="1" s="1"/>
  <c r="X375" i="1"/>
  <c r="Y375" i="1" s="1"/>
  <c r="AJ374" i="1"/>
  <c r="AI374" i="1"/>
  <c r="AH374" i="1"/>
  <c r="AD374" i="1"/>
  <c r="AE374" i="1" s="1"/>
  <c r="AA374" i="1"/>
  <c r="AB374" i="1" s="1"/>
  <c r="X374" i="1"/>
  <c r="Y374" i="1" s="1"/>
  <c r="AJ373" i="1"/>
  <c r="AI373" i="1"/>
  <c r="AH373" i="1"/>
  <c r="AD373" i="1"/>
  <c r="AE373" i="1" s="1"/>
  <c r="AA373" i="1"/>
  <c r="AB373" i="1" s="1"/>
  <c r="X373" i="1"/>
  <c r="Y373" i="1" s="1"/>
  <c r="AP372" i="1"/>
  <c r="AN372" i="1"/>
  <c r="AJ372" i="1"/>
  <c r="AI372" i="1"/>
  <c r="AH372" i="1"/>
  <c r="AD372" i="1"/>
  <c r="AE372" i="1" s="1"/>
  <c r="AA372" i="1"/>
  <c r="AB372" i="1" s="1"/>
  <c r="X372" i="1"/>
  <c r="Y372" i="1" s="1"/>
  <c r="AC314" i="1" s="1"/>
  <c r="AF314" i="1" s="1"/>
  <c r="AS314" i="1" s="1"/>
  <c r="AT314" i="1" s="1"/>
  <c r="AU314" i="1" s="1"/>
  <c r="AJ371" i="1"/>
  <c r="AI371" i="1"/>
  <c r="AH371" i="1"/>
  <c r="AD371" i="1"/>
  <c r="AE371" i="1" s="1"/>
  <c r="AA371" i="1"/>
  <c r="AB371" i="1" s="1"/>
  <c r="X371" i="1"/>
  <c r="Y371" i="1" s="1"/>
  <c r="AJ370" i="1"/>
  <c r="AI370" i="1"/>
  <c r="AH370" i="1"/>
  <c r="AD370" i="1"/>
  <c r="AE370" i="1" s="1"/>
  <c r="AA370" i="1"/>
  <c r="AB370" i="1" s="1"/>
  <c r="X370" i="1"/>
  <c r="Y370" i="1" s="1"/>
  <c r="AP369" i="1"/>
  <c r="AN369" i="1"/>
  <c r="AJ369" i="1"/>
  <c r="AI369" i="1"/>
  <c r="AH369" i="1"/>
  <c r="AD369" i="1"/>
  <c r="AE369" i="1" s="1"/>
  <c r="AA369" i="1"/>
  <c r="AB369" i="1" s="1"/>
  <c r="X369" i="1"/>
  <c r="Y369" i="1" s="1"/>
  <c r="AJ368" i="1"/>
  <c r="AI368" i="1"/>
  <c r="AH368" i="1"/>
  <c r="AD368" i="1"/>
  <c r="AE368" i="1" s="1"/>
  <c r="AA368" i="1"/>
  <c r="AB368" i="1" s="1"/>
  <c r="X368" i="1"/>
  <c r="Y368" i="1" s="1"/>
  <c r="AJ367" i="1"/>
  <c r="AI367" i="1"/>
  <c r="AH367" i="1"/>
  <c r="AD367" i="1"/>
  <c r="AE367" i="1" s="1"/>
  <c r="AA367" i="1"/>
  <c r="AB367" i="1" s="1"/>
  <c r="X367" i="1"/>
  <c r="Y367" i="1" s="1"/>
  <c r="AP366" i="1"/>
  <c r="AN366" i="1"/>
  <c r="AJ366" i="1"/>
  <c r="AI366" i="1"/>
  <c r="AH366" i="1"/>
  <c r="AD366" i="1"/>
  <c r="AE366" i="1" s="1"/>
  <c r="AA366" i="1"/>
  <c r="AB366" i="1" s="1"/>
  <c r="X366" i="1"/>
  <c r="Y366" i="1" s="1"/>
  <c r="AJ365" i="1"/>
  <c r="AI365" i="1"/>
  <c r="AH365" i="1"/>
  <c r="AD365" i="1"/>
  <c r="AE365" i="1" s="1"/>
  <c r="AA365" i="1"/>
  <c r="AB365" i="1" s="1"/>
  <c r="X365" i="1"/>
  <c r="Y365" i="1" s="1"/>
  <c r="AJ364" i="1"/>
  <c r="AI364" i="1"/>
  <c r="AH364" i="1"/>
  <c r="AD364" i="1"/>
  <c r="AE364" i="1" s="1"/>
  <c r="AA364" i="1"/>
  <c r="AB364" i="1" s="1"/>
  <c r="X364" i="1"/>
  <c r="Y364" i="1" s="1"/>
  <c r="AP363" i="1"/>
  <c r="AN363" i="1"/>
  <c r="AJ363" i="1"/>
  <c r="AI363" i="1"/>
  <c r="AH363" i="1"/>
  <c r="AD363" i="1"/>
  <c r="AE363" i="1" s="1"/>
  <c r="AA363" i="1"/>
  <c r="AB363" i="1" s="1"/>
  <c r="X363" i="1"/>
  <c r="Y363" i="1" s="1"/>
  <c r="AJ362" i="1"/>
  <c r="AI362" i="1"/>
  <c r="AH362" i="1"/>
  <c r="AD362" i="1"/>
  <c r="AE362" i="1" s="1"/>
  <c r="AA362" i="1"/>
  <c r="AB362" i="1" s="1"/>
  <c r="X362" i="1"/>
  <c r="Y362" i="1" s="1"/>
  <c r="AJ361" i="1"/>
  <c r="AI361" i="1"/>
  <c r="AH361" i="1"/>
  <c r="AD361" i="1"/>
  <c r="AE361" i="1" s="1"/>
  <c r="AA361" i="1"/>
  <c r="AB361" i="1" s="1"/>
  <c r="X361" i="1"/>
  <c r="Y361" i="1" s="1"/>
  <c r="AP360" i="1"/>
  <c r="AN360" i="1"/>
  <c r="AJ360" i="1"/>
  <c r="AI360" i="1"/>
  <c r="AH360" i="1"/>
  <c r="AD360" i="1"/>
  <c r="AE360" i="1" s="1"/>
  <c r="AA360" i="1"/>
  <c r="AB360" i="1" s="1"/>
  <c r="X360" i="1"/>
  <c r="Y360" i="1" s="1"/>
  <c r="AJ359" i="1"/>
  <c r="AI359" i="1"/>
  <c r="AH359" i="1"/>
  <c r="AD359" i="1"/>
  <c r="AE359" i="1" s="1"/>
  <c r="AA359" i="1"/>
  <c r="AB359" i="1" s="1"/>
  <c r="X359" i="1"/>
  <c r="Y359" i="1" s="1"/>
  <c r="AC614" i="1" s="1"/>
  <c r="AF614" i="1" s="1"/>
  <c r="AJ358" i="1"/>
  <c r="AI358" i="1"/>
  <c r="AH358" i="1"/>
  <c r="AD358" i="1"/>
  <c r="AE358" i="1" s="1"/>
  <c r="AA358" i="1"/>
  <c r="AB358" i="1" s="1"/>
  <c r="X358" i="1"/>
  <c r="Y358" i="1" s="1"/>
  <c r="AP357" i="1"/>
  <c r="AN357" i="1"/>
  <c r="AJ357" i="1"/>
  <c r="AI357" i="1"/>
  <c r="AH357" i="1"/>
  <c r="AD357" i="1"/>
  <c r="AE357" i="1" s="1"/>
  <c r="AA357" i="1"/>
  <c r="AB357" i="1" s="1"/>
  <c r="X357" i="1"/>
  <c r="Y357" i="1" s="1"/>
  <c r="AJ356" i="1"/>
  <c r="AI356" i="1"/>
  <c r="AH356" i="1"/>
  <c r="AD356" i="1"/>
  <c r="AE356" i="1" s="1"/>
  <c r="AA356" i="1"/>
  <c r="AB356" i="1" s="1"/>
  <c r="X356" i="1"/>
  <c r="Y356" i="1" s="1"/>
  <c r="AJ355" i="1"/>
  <c r="AI355" i="1"/>
  <c r="AH355" i="1"/>
  <c r="AD355" i="1"/>
  <c r="AE355" i="1" s="1"/>
  <c r="AA355" i="1"/>
  <c r="AB355" i="1" s="1"/>
  <c r="X355" i="1"/>
  <c r="Y355" i="1" s="1"/>
  <c r="AP354" i="1"/>
  <c r="AN354" i="1"/>
  <c r="AJ354" i="1"/>
  <c r="AI354" i="1"/>
  <c r="AH354" i="1"/>
  <c r="AD354" i="1"/>
  <c r="AE354" i="1" s="1"/>
  <c r="AA354" i="1"/>
  <c r="AB354" i="1" s="1"/>
  <c r="X354" i="1"/>
  <c r="Y354" i="1" s="1"/>
  <c r="AJ353" i="1"/>
  <c r="AI353" i="1"/>
  <c r="AH353" i="1"/>
  <c r="AD353" i="1"/>
  <c r="AE353" i="1" s="1"/>
  <c r="AA353" i="1"/>
  <c r="AB353" i="1" s="1"/>
  <c r="X353" i="1"/>
  <c r="Y353" i="1" s="1"/>
  <c r="AJ352" i="1"/>
  <c r="AI352" i="1"/>
  <c r="AH352" i="1"/>
  <c r="AD352" i="1"/>
  <c r="AE352" i="1" s="1"/>
  <c r="AA352" i="1"/>
  <c r="AB352" i="1" s="1"/>
  <c r="X352" i="1"/>
  <c r="Y352" i="1" s="1"/>
  <c r="AC13" i="1" s="1"/>
  <c r="AF13" i="1" s="1"/>
  <c r="AS13" i="1" s="1"/>
  <c r="AJ351" i="1"/>
  <c r="AI351" i="1"/>
  <c r="AH351" i="1"/>
  <c r="AD351" i="1"/>
  <c r="AE351" i="1" s="1"/>
  <c r="AA351" i="1"/>
  <c r="AB351" i="1" s="1"/>
  <c r="X351" i="1"/>
  <c r="Y351" i="1" s="1"/>
  <c r="AJ350" i="1"/>
  <c r="AI350" i="1"/>
  <c r="AH350" i="1"/>
  <c r="AD350" i="1"/>
  <c r="AE350" i="1" s="1"/>
  <c r="AA350" i="1"/>
  <c r="AB350" i="1" s="1"/>
  <c r="X350" i="1"/>
  <c r="Y350" i="1" s="1"/>
  <c r="AJ349" i="1"/>
  <c r="AI349" i="1"/>
  <c r="AH349" i="1"/>
  <c r="AD349" i="1"/>
  <c r="AE349" i="1" s="1"/>
  <c r="AA349" i="1"/>
  <c r="AB349" i="1" s="1"/>
  <c r="X349" i="1"/>
  <c r="Y349" i="1" s="1"/>
  <c r="AP348" i="1"/>
  <c r="AN348" i="1"/>
  <c r="AJ348" i="1"/>
  <c r="AI348" i="1"/>
  <c r="AH348" i="1"/>
  <c r="AD348" i="1"/>
  <c r="AE348" i="1" s="1"/>
  <c r="AA348" i="1"/>
  <c r="AB348" i="1" s="1"/>
  <c r="X348" i="1"/>
  <c r="Y348" i="1" s="1"/>
  <c r="AJ347" i="1"/>
  <c r="AI347" i="1"/>
  <c r="AH347" i="1"/>
  <c r="AD347" i="1"/>
  <c r="AE347" i="1" s="1"/>
  <c r="AA347" i="1"/>
  <c r="AB347" i="1" s="1"/>
  <c r="X347" i="1"/>
  <c r="Y347" i="1" s="1"/>
  <c r="AJ346" i="1"/>
  <c r="AI346" i="1"/>
  <c r="AH346" i="1"/>
  <c r="AD346" i="1"/>
  <c r="AE346" i="1" s="1"/>
  <c r="AA346" i="1"/>
  <c r="AB346" i="1" s="1"/>
  <c r="X346" i="1"/>
  <c r="Y346" i="1" s="1"/>
  <c r="AJ345" i="1"/>
  <c r="AI345" i="1"/>
  <c r="AH345" i="1"/>
  <c r="AD345" i="1"/>
  <c r="AE345" i="1" s="1"/>
  <c r="AA345" i="1"/>
  <c r="AB345" i="1" s="1"/>
  <c r="X345" i="1"/>
  <c r="Y345" i="1" s="1"/>
  <c r="AP344" i="1"/>
  <c r="AN344" i="1"/>
  <c r="AJ344" i="1"/>
  <c r="AI344" i="1"/>
  <c r="AH344" i="1"/>
  <c r="AD344" i="1"/>
  <c r="AE344" i="1" s="1"/>
  <c r="AA344" i="1"/>
  <c r="AB344" i="1" s="1"/>
  <c r="X344" i="1"/>
  <c r="Y344" i="1" s="1"/>
  <c r="AJ343" i="1"/>
  <c r="AI343" i="1"/>
  <c r="AH343" i="1"/>
  <c r="AD343" i="1"/>
  <c r="AE343" i="1" s="1"/>
  <c r="AA343" i="1"/>
  <c r="AB343" i="1" s="1"/>
  <c r="X343" i="1"/>
  <c r="Y343" i="1" s="1"/>
  <c r="AJ342" i="1"/>
  <c r="AI342" i="1"/>
  <c r="AH342" i="1"/>
  <c r="AD342" i="1"/>
  <c r="AE342" i="1" s="1"/>
  <c r="AA342" i="1"/>
  <c r="AB342" i="1" s="1"/>
  <c r="X342" i="1"/>
  <c r="Y342" i="1" s="1"/>
  <c r="AP341" i="1"/>
  <c r="AN341" i="1"/>
  <c r="AJ341" i="1"/>
  <c r="AI341" i="1"/>
  <c r="AH341" i="1"/>
  <c r="AD341" i="1"/>
  <c r="AE341" i="1" s="1"/>
  <c r="AA341" i="1"/>
  <c r="AB341" i="1" s="1"/>
  <c r="X341" i="1"/>
  <c r="Y341" i="1" s="1"/>
  <c r="AJ340" i="1"/>
  <c r="AI340" i="1"/>
  <c r="AH340" i="1"/>
  <c r="AD340" i="1"/>
  <c r="AE340" i="1" s="1"/>
  <c r="AA340" i="1"/>
  <c r="AB340" i="1" s="1"/>
  <c r="X340" i="1"/>
  <c r="Y340" i="1" s="1"/>
  <c r="AJ339" i="1"/>
  <c r="AI339" i="1"/>
  <c r="AH339" i="1"/>
  <c r="AD339" i="1"/>
  <c r="AE339" i="1" s="1"/>
  <c r="AA339" i="1"/>
  <c r="AB339" i="1" s="1"/>
  <c r="X339" i="1"/>
  <c r="Y339" i="1" s="1"/>
  <c r="AC591" i="1" s="1"/>
  <c r="AF591" i="1" s="1"/>
  <c r="AS591" i="1" s="1"/>
  <c r="AP338" i="1"/>
  <c r="AN338" i="1"/>
  <c r="AJ338" i="1"/>
  <c r="AI338" i="1"/>
  <c r="AH338" i="1"/>
  <c r="AD338" i="1"/>
  <c r="AE338" i="1" s="1"/>
  <c r="AA338" i="1"/>
  <c r="AB338" i="1" s="1"/>
  <c r="X338" i="1"/>
  <c r="Y338" i="1" s="1"/>
  <c r="AJ337" i="1"/>
  <c r="AI337" i="1"/>
  <c r="AH337" i="1"/>
  <c r="AD337" i="1"/>
  <c r="AE337" i="1" s="1"/>
  <c r="AA337" i="1"/>
  <c r="AB337" i="1" s="1"/>
  <c r="X337" i="1"/>
  <c r="Y337" i="1" s="1"/>
  <c r="AC748" i="1" s="1"/>
  <c r="AF748" i="1" s="1"/>
  <c r="AJ336" i="1"/>
  <c r="AI336" i="1"/>
  <c r="AH336" i="1"/>
  <c r="AD336" i="1"/>
  <c r="AE336" i="1" s="1"/>
  <c r="AA336" i="1"/>
  <c r="AB336" i="1" s="1"/>
  <c r="X336" i="1"/>
  <c r="Y336" i="1" s="1"/>
  <c r="AP335" i="1"/>
  <c r="AN335" i="1"/>
  <c r="AJ335" i="1"/>
  <c r="AI335" i="1"/>
  <c r="AH335" i="1"/>
  <c r="AD335" i="1"/>
  <c r="AE335" i="1" s="1"/>
  <c r="AA335" i="1"/>
  <c r="AB335" i="1" s="1"/>
  <c r="X335" i="1"/>
  <c r="Y335" i="1" s="1"/>
  <c r="AJ334" i="1"/>
  <c r="AI334" i="1"/>
  <c r="AH334" i="1"/>
  <c r="AD334" i="1"/>
  <c r="AE334" i="1" s="1"/>
  <c r="AA334" i="1"/>
  <c r="AB334" i="1" s="1"/>
  <c r="X334" i="1"/>
  <c r="Y334" i="1" s="1"/>
  <c r="AJ333" i="1"/>
  <c r="AI333" i="1"/>
  <c r="AH333" i="1"/>
  <c r="AD333" i="1"/>
  <c r="AE333" i="1" s="1"/>
  <c r="AA333" i="1"/>
  <c r="AB333" i="1" s="1"/>
  <c r="X333" i="1"/>
  <c r="Y333" i="1" s="1"/>
  <c r="AP332" i="1"/>
  <c r="AN332" i="1"/>
  <c r="AJ332" i="1"/>
  <c r="AI332" i="1"/>
  <c r="AH332" i="1"/>
  <c r="AD332" i="1"/>
  <c r="AE332" i="1" s="1"/>
  <c r="AA332" i="1"/>
  <c r="AB332" i="1" s="1"/>
  <c r="X332" i="1"/>
  <c r="Y332" i="1" s="1"/>
  <c r="AJ331" i="1"/>
  <c r="AI331" i="1"/>
  <c r="AH331" i="1"/>
  <c r="AD331" i="1"/>
  <c r="AE331" i="1" s="1"/>
  <c r="AA331" i="1"/>
  <c r="AB331" i="1" s="1"/>
  <c r="X331" i="1"/>
  <c r="Y331" i="1" s="1"/>
  <c r="AJ330" i="1"/>
  <c r="AI330" i="1"/>
  <c r="AH330" i="1"/>
  <c r="AD330" i="1"/>
  <c r="AE330" i="1" s="1"/>
  <c r="AA330" i="1"/>
  <c r="AB330" i="1" s="1"/>
  <c r="X330" i="1"/>
  <c r="Y330" i="1" s="1"/>
  <c r="AP329" i="1"/>
  <c r="AN329" i="1"/>
  <c r="AJ329" i="1"/>
  <c r="AI329" i="1"/>
  <c r="AH329" i="1"/>
  <c r="AD329" i="1"/>
  <c r="AE329" i="1" s="1"/>
  <c r="AA329" i="1"/>
  <c r="AB329" i="1" s="1"/>
  <c r="X329" i="1"/>
  <c r="Y329" i="1" s="1"/>
  <c r="AJ328" i="1"/>
  <c r="AI328" i="1"/>
  <c r="AH328" i="1"/>
  <c r="AD328" i="1"/>
  <c r="AE328" i="1" s="1"/>
  <c r="AA328" i="1"/>
  <c r="AB328" i="1" s="1"/>
  <c r="X328" i="1"/>
  <c r="Y328" i="1" s="1"/>
  <c r="AJ327" i="1"/>
  <c r="AI327" i="1"/>
  <c r="AH327" i="1"/>
  <c r="AD327" i="1"/>
  <c r="AE327" i="1" s="1"/>
  <c r="AA327" i="1"/>
  <c r="AB327" i="1" s="1"/>
  <c r="X327" i="1"/>
  <c r="Y327" i="1" s="1"/>
  <c r="AP326" i="1"/>
  <c r="AN326" i="1"/>
  <c r="AJ326" i="1"/>
  <c r="AI326" i="1"/>
  <c r="AH326" i="1"/>
  <c r="AD326" i="1"/>
  <c r="AE326" i="1" s="1"/>
  <c r="AA326" i="1"/>
  <c r="AB326" i="1" s="1"/>
  <c r="X326" i="1"/>
  <c r="Y326" i="1" s="1"/>
  <c r="AC11" i="1" s="1"/>
  <c r="AF11" i="1" s="1"/>
  <c r="AS11" i="1" s="1"/>
  <c r="AJ325" i="1"/>
  <c r="AI325" i="1"/>
  <c r="AH325" i="1"/>
  <c r="AD325" i="1"/>
  <c r="AE325" i="1" s="1"/>
  <c r="AA325" i="1"/>
  <c r="AB325" i="1" s="1"/>
  <c r="X325" i="1"/>
  <c r="Y325" i="1" s="1"/>
  <c r="AJ324" i="1"/>
  <c r="AI324" i="1"/>
  <c r="AH324" i="1"/>
  <c r="AD324" i="1"/>
  <c r="AE324" i="1" s="1"/>
  <c r="AA324" i="1"/>
  <c r="AB324" i="1" s="1"/>
  <c r="X324" i="1"/>
  <c r="Y324" i="1" s="1"/>
  <c r="AP323" i="1"/>
  <c r="AN323" i="1"/>
  <c r="AJ323" i="1"/>
  <c r="AI323" i="1"/>
  <c r="AH323" i="1"/>
  <c r="AD323" i="1"/>
  <c r="AE323" i="1" s="1"/>
  <c r="AA323" i="1"/>
  <c r="AB323" i="1" s="1"/>
  <c r="X323" i="1"/>
  <c r="Y323" i="1" s="1"/>
  <c r="AJ322" i="1"/>
  <c r="AI322" i="1"/>
  <c r="AH322" i="1"/>
  <c r="AD322" i="1"/>
  <c r="AE322" i="1" s="1"/>
  <c r="AA322" i="1"/>
  <c r="AB322" i="1" s="1"/>
  <c r="X322" i="1"/>
  <c r="Y322" i="1" s="1"/>
  <c r="AJ321" i="1"/>
  <c r="AI321" i="1"/>
  <c r="AH321" i="1"/>
  <c r="AD321" i="1"/>
  <c r="AE321" i="1" s="1"/>
  <c r="AA321" i="1"/>
  <c r="AB321" i="1" s="1"/>
  <c r="X321" i="1"/>
  <c r="Y321" i="1" s="1"/>
  <c r="AJ320" i="1"/>
  <c r="AI320" i="1"/>
  <c r="AH320" i="1"/>
  <c r="AD320" i="1"/>
  <c r="AE320" i="1" s="1"/>
  <c r="AA320" i="1"/>
  <c r="AB320" i="1" s="1"/>
  <c r="X320" i="1"/>
  <c r="Y320" i="1" s="1"/>
  <c r="AC603" i="1" s="1"/>
  <c r="AF603" i="1" s="1"/>
  <c r="AS603" i="1" s="1"/>
  <c r="AJ319" i="1"/>
  <c r="AI319" i="1"/>
  <c r="AH319" i="1"/>
  <c r="AD319" i="1"/>
  <c r="AE319" i="1" s="1"/>
  <c r="AA319" i="1"/>
  <c r="AB319" i="1" s="1"/>
  <c r="X319" i="1"/>
  <c r="Y319" i="1" s="1"/>
  <c r="AJ318" i="1"/>
  <c r="AI318" i="1"/>
  <c r="AH318" i="1"/>
  <c r="AD318" i="1"/>
  <c r="AE318" i="1" s="1"/>
  <c r="AA318" i="1"/>
  <c r="AB318" i="1" s="1"/>
  <c r="X318" i="1"/>
  <c r="Y318" i="1" s="1"/>
  <c r="AJ317" i="1"/>
  <c r="AI317" i="1"/>
  <c r="AH317" i="1"/>
  <c r="AD317" i="1"/>
  <c r="AE317" i="1" s="1"/>
  <c r="AA317" i="1"/>
  <c r="AB317" i="1" s="1"/>
  <c r="X317" i="1"/>
  <c r="Y317" i="1" s="1"/>
  <c r="AJ316" i="1"/>
  <c r="AI316" i="1"/>
  <c r="AH316" i="1"/>
  <c r="AD316" i="1"/>
  <c r="AE316" i="1" s="1"/>
  <c r="AA316" i="1"/>
  <c r="AB316" i="1" s="1"/>
  <c r="X316" i="1"/>
  <c r="Y316" i="1" s="1"/>
  <c r="AJ311" i="1"/>
  <c r="AI311" i="1"/>
  <c r="AH311" i="1"/>
  <c r="AD311" i="1"/>
  <c r="AE311" i="1" s="1"/>
  <c r="AA311" i="1"/>
  <c r="AB311" i="1" s="1"/>
  <c r="X311" i="1"/>
  <c r="Y311" i="1" s="1"/>
  <c r="AC704" i="1" s="1"/>
  <c r="AF704" i="1" s="1"/>
  <c r="AJ310" i="1"/>
  <c r="AI310" i="1"/>
  <c r="AH310" i="1"/>
  <c r="AD310" i="1"/>
  <c r="AE310" i="1" s="1"/>
  <c r="AA310" i="1"/>
  <c r="AB310" i="1" s="1"/>
  <c r="X310" i="1"/>
  <c r="Y310" i="1" s="1"/>
  <c r="AC703" i="1" s="1"/>
  <c r="AF703" i="1" s="1"/>
  <c r="AP309" i="1"/>
  <c r="AN309" i="1"/>
  <c r="AJ309" i="1"/>
  <c r="AI309" i="1"/>
  <c r="AH309" i="1"/>
  <c r="AD309" i="1"/>
  <c r="AE309" i="1" s="1"/>
  <c r="AA309" i="1"/>
  <c r="AB309" i="1" s="1"/>
  <c r="X309" i="1"/>
  <c r="Y309" i="1" s="1"/>
  <c r="AP308" i="1"/>
  <c r="AN308" i="1"/>
  <c r="AJ308" i="1"/>
  <c r="AI308" i="1"/>
  <c r="AH308" i="1"/>
  <c r="AD308" i="1"/>
  <c r="AE308" i="1" s="1"/>
  <c r="AA308" i="1"/>
  <c r="AB308" i="1" s="1"/>
  <c r="X308" i="1"/>
  <c r="Y308" i="1" s="1"/>
  <c r="AJ315" i="1"/>
  <c r="AI315" i="1"/>
  <c r="AH315" i="1"/>
  <c r="AD315" i="1"/>
  <c r="AE315" i="1" s="1"/>
  <c r="AA315" i="1"/>
  <c r="AB315" i="1" s="1"/>
  <c r="X315" i="1"/>
  <c r="Y315" i="1" s="1"/>
  <c r="AC615" i="1" s="1"/>
  <c r="AF615" i="1" s="1"/>
  <c r="AP306" i="1"/>
  <c r="AN306" i="1"/>
  <c r="AJ306" i="1"/>
  <c r="AI306" i="1"/>
  <c r="AH306" i="1"/>
  <c r="AD306" i="1"/>
  <c r="AE306" i="1" s="1"/>
  <c r="AA306" i="1"/>
  <c r="AB306" i="1" s="1"/>
  <c r="X306" i="1"/>
  <c r="Y306" i="1" s="1"/>
  <c r="AJ305" i="1"/>
  <c r="AI305" i="1"/>
  <c r="AH305" i="1"/>
  <c r="AD305" i="1"/>
  <c r="AE305" i="1" s="1"/>
  <c r="AA305" i="1"/>
  <c r="AB305" i="1" s="1"/>
  <c r="X305" i="1"/>
  <c r="Y305" i="1" s="1"/>
  <c r="AJ303" i="1"/>
  <c r="AI303" i="1"/>
  <c r="AH303" i="1"/>
  <c r="AD303" i="1"/>
  <c r="AE303" i="1" s="1"/>
  <c r="AA303" i="1"/>
  <c r="AB303" i="1" s="1"/>
  <c r="X303" i="1"/>
  <c r="Y303" i="1" s="1"/>
  <c r="AJ302" i="1"/>
  <c r="AI302" i="1"/>
  <c r="AH302" i="1"/>
  <c r="AD302" i="1"/>
  <c r="AE302" i="1" s="1"/>
  <c r="AA302" i="1"/>
  <c r="AB302" i="1" s="1"/>
  <c r="X302" i="1"/>
  <c r="Y302" i="1" s="1"/>
  <c r="AC269" i="1" s="1"/>
  <c r="AF269" i="1" s="1"/>
  <c r="AS269" i="1" s="1"/>
  <c r="AJ301" i="1"/>
  <c r="AI301" i="1"/>
  <c r="AH301" i="1"/>
  <c r="AD301" i="1"/>
  <c r="AE301" i="1" s="1"/>
  <c r="AA301" i="1"/>
  <c r="AB301" i="1" s="1"/>
  <c r="X301" i="1"/>
  <c r="Y301" i="1" s="1"/>
  <c r="AJ300" i="1"/>
  <c r="AI300" i="1"/>
  <c r="AH300" i="1"/>
  <c r="AD300" i="1"/>
  <c r="AE300" i="1" s="1"/>
  <c r="AA300" i="1"/>
  <c r="AB300" i="1" s="1"/>
  <c r="X300" i="1"/>
  <c r="Y300" i="1" s="1"/>
  <c r="AJ299" i="1"/>
  <c r="AI299" i="1"/>
  <c r="AH299" i="1"/>
  <c r="AD299" i="1"/>
  <c r="AE299" i="1" s="1"/>
  <c r="AA299" i="1"/>
  <c r="AB299" i="1" s="1"/>
  <c r="X299" i="1"/>
  <c r="Y299" i="1" s="1"/>
  <c r="AJ298" i="1"/>
  <c r="AI298" i="1"/>
  <c r="AH298" i="1"/>
  <c r="AD298" i="1"/>
  <c r="AE298" i="1" s="1"/>
  <c r="AA298" i="1"/>
  <c r="AB298" i="1" s="1"/>
  <c r="X298" i="1"/>
  <c r="Y298" i="1" s="1"/>
  <c r="AJ297" i="1"/>
  <c r="AI297" i="1"/>
  <c r="AH297" i="1"/>
  <c r="AD297" i="1"/>
  <c r="AE297" i="1" s="1"/>
  <c r="AA297" i="1"/>
  <c r="AB297" i="1" s="1"/>
  <c r="X297" i="1"/>
  <c r="Y297" i="1" s="1"/>
  <c r="AJ296" i="1"/>
  <c r="AI296" i="1"/>
  <c r="AH296" i="1"/>
  <c r="AD296" i="1"/>
  <c r="AE296" i="1" s="1"/>
  <c r="AA296" i="1"/>
  <c r="AB296" i="1" s="1"/>
  <c r="X296" i="1"/>
  <c r="Y296" i="1" s="1"/>
  <c r="AJ295" i="1"/>
  <c r="AI295" i="1"/>
  <c r="AH295" i="1"/>
  <c r="AD295" i="1"/>
  <c r="AE295" i="1" s="1"/>
  <c r="AA295" i="1"/>
  <c r="AB295" i="1" s="1"/>
  <c r="X295" i="1"/>
  <c r="Y295" i="1" s="1"/>
  <c r="AP293" i="1"/>
  <c r="AN293" i="1"/>
  <c r="AJ293" i="1"/>
  <c r="AI293" i="1"/>
  <c r="AH293" i="1"/>
  <c r="AD293" i="1"/>
  <c r="AE293" i="1" s="1"/>
  <c r="AA293" i="1"/>
  <c r="AB293" i="1" s="1"/>
  <c r="X293" i="1"/>
  <c r="Y293" i="1" s="1"/>
  <c r="AJ291" i="1"/>
  <c r="AI291" i="1"/>
  <c r="AH291" i="1"/>
  <c r="AD291" i="1"/>
  <c r="AE291" i="1" s="1"/>
  <c r="AA291" i="1"/>
  <c r="AB291" i="1" s="1"/>
  <c r="X291" i="1"/>
  <c r="Y291" i="1" s="1"/>
  <c r="AJ290" i="1"/>
  <c r="AI290" i="1"/>
  <c r="AH290" i="1"/>
  <c r="AD290" i="1"/>
  <c r="AE290" i="1" s="1"/>
  <c r="AA290" i="1"/>
  <c r="AB290" i="1" s="1"/>
  <c r="X290" i="1"/>
  <c r="Y290" i="1" s="1"/>
  <c r="AJ289" i="1"/>
  <c r="AI289" i="1"/>
  <c r="AH289" i="1"/>
  <c r="AD289" i="1"/>
  <c r="AE289" i="1" s="1"/>
  <c r="AA289" i="1"/>
  <c r="AB289" i="1" s="1"/>
  <c r="X289" i="1"/>
  <c r="Y289" i="1" s="1"/>
  <c r="AJ288" i="1"/>
  <c r="AI288" i="1"/>
  <c r="AH288" i="1"/>
  <c r="AD288" i="1"/>
  <c r="AE288" i="1" s="1"/>
  <c r="AA288" i="1"/>
  <c r="AB288" i="1" s="1"/>
  <c r="X288" i="1"/>
  <c r="Y288" i="1" s="1"/>
  <c r="AJ287" i="1"/>
  <c r="AI287" i="1"/>
  <c r="AH287" i="1"/>
  <c r="AD287" i="1"/>
  <c r="AE287" i="1" s="1"/>
  <c r="AA287" i="1"/>
  <c r="AB287" i="1" s="1"/>
  <c r="X287" i="1"/>
  <c r="Y287" i="1" s="1"/>
  <c r="AP286" i="1"/>
  <c r="AN286" i="1"/>
  <c r="AJ286" i="1"/>
  <c r="AI286" i="1"/>
  <c r="AH286" i="1"/>
  <c r="AD286" i="1"/>
  <c r="AE286" i="1" s="1"/>
  <c r="AA286" i="1"/>
  <c r="AB286" i="1" s="1"/>
  <c r="X286" i="1"/>
  <c r="Y286" i="1" s="1"/>
  <c r="AC795" i="1" s="1"/>
  <c r="AF795" i="1" s="1"/>
  <c r="AS795" i="1" s="1"/>
  <c r="AT795" i="1" s="1"/>
  <c r="AU795" i="1" s="1"/>
  <c r="AV792" i="1" s="1"/>
  <c r="BH792" i="1" s="1"/>
  <c r="AJ285" i="1"/>
  <c r="AI285" i="1"/>
  <c r="AH285" i="1"/>
  <c r="AD285" i="1"/>
  <c r="AE285" i="1" s="1"/>
  <c r="AA285" i="1"/>
  <c r="AB285" i="1" s="1"/>
  <c r="X285" i="1"/>
  <c r="Y285" i="1" s="1"/>
  <c r="AP283" i="1"/>
  <c r="AN283" i="1"/>
  <c r="AJ283" i="1"/>
  <c r="AI283" i="1"/>
  <c r="AH283" i="1"/>
  <c r="AD283" i="1"/>
  <c r="AE283" i="1" s="1"/>
  <c r="AA283" i="1"/>
  <c r="AB283" i="1" s="1"/>
  <c r="X283" i="1"/>
  <c r="Y283" i="1" s="1"/>
  <c r="AP275" i="1"/>
  <c r="AN275" i="1"/>
  <c r="AJ275" i="1"/>
  <c r="AI275" i="1"/>
  <c r="AH275" i="1"/>
  <c r="AD275" i="1"/>
  <c r="AE275" i="1" s="1"/>
  <c r="AA275" i="1"/>
  <c r="AB275" i="1" s="1"/>
  <c r="X275" i="1"/>
  <c r="Y275" i="1" s="1"/>
  <c r="AJ274" i="1"/>
  <c r="AI274" i="1"/>
  <c r="AH274" i="1"/>
  <c r="AD274" i="1"/>
  <c r="AE274" i="1" s="1"/>
  <c r="AA274" i="1"/>
  <c r="AB274" i="1" s="1"/>
  <c r="X274" i="1"/>
  <c r="Y274" i="1" s="1"/>
  <c r="AJ271" i="1"/>
  <c r="AI271" i="1"/>
  <c r="AH271" i="1"/>
  <c r="AD271" i="1"/>
  <c r="AE271" i="1" s="1"/>
  <c r="AA271" i="1"/>
  <c r="AB271" i="1" s="1"/>
  <c r="X271" i="1"/>
  <c r="Y271" i="1" s="1"/>
  <c r="AP270" i="1"/>
  <c r="AN270" i="1"/>
  <c r="AJ270" i="1"/>
  <c r="AI270" i="1"/>
  <c r="AH270" i="1"/>
  <c r="AD270" i="1"/>
  <c r="AE270" i="1" s="1"/>
  <c r="AA270" i="1"/>
  <c r="AB270" i="1" s="1"/>
  <c r="X270" i="1"/>
  <c r="Y270" i="1" s="1"/>
  <c r="AJ267" i="1"/>
  <c r="AI267" i="1"/>
  <c r="AH267" i="1"/>
  <c r="AP266" i="1"/>
  <c r="AN266" i="1"/>
  <c r="AJ266" i="1"/>
  <c r="AI266" i="1"/>
  <c r="AH266" i="1"/>
  <c r="AJ265" i="1"/>
  <c r="AI265" i="1"/>
  <c r="AH265" i="1"/>
  <c r="AP264" i="1"/>
  <c r="AN264" i="1"/>
  <c r="AJ264" i="1"/>
  <c r="AI264" i="1"/>
  <c r="AH264" i="1"/>
  <c r="AJ263" i="1"/>
  <c r="AI263" i="1"/>
  <c r="AH263" i="1"/>
  <c r="AP262" i="1"/>
  <c r="AN262" i="1"/>
  <c r="AJ262" i="1"/>
  <c r="AI262" i="1"/>
  <c r="AH262" i="1"/>
  <c r="AJ261" i="1"/>
  <c r="AI261" i="1"/>
  <c r="AH261" i="1"/>
  <c r="AP260" i="1"/>
  <c r="AN260" i="1"/>
  <c r="AJ260" i="1"/>
  <c r="AI260" i="1"/>
  <c r="AH260" i="1"/>
  <c r="AP259" i="1"/>
  <c r="AN259" i="1"/>
  <c r="AJ259" i="1"/>
  <c r="AI259" i="1"/>
  <c r="AH259" i="1"/>
  <c r="AP254" i="1"/>
  <c r="AN254" i="1"/>
  <c r="AJ254" i="1"/>
  <c r="AI254" i="1"/>
  <c r="AH254" i="1"/>
  <c r="AD254" i="1"/>
  <c r="AE254" i="1" s="1"/>
  <c r="AA254" i="1"/>
  <c r="AB254" i="1" s="1"/>
  <c r="X254" i="1"/>
  <c r="Y254" i="1" s="1"/>
  <c r="AC1299" i="1" s="1"/>
  <c r="AF1299" i="1" s="1"/>
  <c r="AP253" i="1"/>
  <c r="AN253" i="1"/>
  <c r="AJ253" i="1"/>
  <c r="AI253" i="1"/>
  <c r="AH253" i="1"/>
  <c r="AD253" i="1"/>
  <c r="AE253" i="1" s="1"/>
  <c r="AA253" i="1"/>
  <c r="AB253" i="1" s="1"/>
  <c r="X253" i="1"/>
  <c r="Y253" i="1" s="1"/>
  <c r="AP252" i="1"/>
  <c r="AN252" i="1"/>
  <c r="AJ252" i="1"/>
  <c r="AI252" i="1"/>
  <c r="AH252" i="1"/>
  <c r="AD252" i="1"/>
  <c r="AE252" i="1" s="1"/>
  <c r="AA252" i="1"/>
  <c r="AB252" i="1" s="1"/>
  <c r="X252" i="1"/>
  <c r="Y252" i="1" s="1"/>
  <c r="AJ250" i="1"/>
  <c r="AI250" i="1"/>
  <c r="AH250" i="1"/>
  <c r="AD250" i="1"/>
  <c r="AE250" i="1" s="1"/>
  <c r="AA250" i="1"/>
  <c r="AB250" i="1" s="1"/>
  <c r="X250" i="1"/>
  <c r="Y250" i="1" s="1"/>
  <c r="AJ249" i="1"/>
  <c r="AI249" i="1"/>
  <c r="AH249" i="1"/>
  <c r="AD249" i="1"/>
  <c r="AE249" i="1" s="1"/>
  <c r="AA249" i="1"/>
  <c r="AB249" i="1" s="1"/>
  <c r="X249" i="1"/>
  <c r="Y249" i="1" s="1"/>
  <c r="AC1290" i="1" s="1"/>
  <c r="AF1290" i="1" s="1"/>
  <c r="AJ248" i="1"/>
  <c r="AI248" i="1"/>
  <c r="AH248" i="1"/>
  <c r="AD248" i="1"/>
  <c r="AE248" i="1" s="1"/>
  <c r="AA248" i="1"/>
  <c r="AB248" i="1" s="1"/>
  <c r="X248" i="1"/>
  <c r="Y248" i="1" s="1"/>
  <c r="AJ247" i="1"/>
  <c r="AI247" i="1"/>
  <c r="AH247" i="1"/>
  <c r="AD247" i="1"/>
  <c r="AE247" i="1" s="1"/>
  <c r="AA247" i="1"/>
  <c r="AB247" i="1" s="1"/>
  <c r="X247" i="1"/>
  <c r="Y247" i="1" s="1"/>
  <c r="AC1148" i="1" s="1"/>
  <c r="AF1148" i="1" s="1"/>
  <c r="AS1148" i="1" s="1"/>
  <c r="AJ246" i="1"/>
  <c r="AI246" i="1"/>
  <c r="AH246" i="1"/>
  <c r="AD246" i="1"/>
  <c r="AE246" i="1" s="1"/>
  <c r="AA246" i="1"/>
  <c r="AB246" i="1" s="1"/>
  <c r="X246" i="1"/>
  <c r="Y246" i="1" s="1"/>
  <c r="AC1147" i="1" s="1"/>
  <c r="AF1147" i="1" s="1"/>
  <c r="AS1147" i="1" s="1"/>
  <c r="AJ245" i="1"/>
  <c r="AI245" i="1"/>
  <c r="AH245" i="1"/>
  <c r="AD245" i="1"/>
  <c r="AE245" i="1" s="1"/>
  <c r="AA245" i="1"/>
  <c r="AB245" i="1" s="1"/>
  <c r="X245" i="1"/>
  <c r="Y245" i="1" s="1"/>
  <c r="AJ244" i="1"/>
  <c r="AI244" i="1"/>
  <c r="AH244" i="1"/>
  <c r="AD244" i="1"/>
  <c r="AE244" i="1" s="1"/>
  <c r="AA244" i="1"/>
  <c r="AB244" i="1" s="1"/>
  <c r="X244" i="1"/>
  <c r="Y244" i="1" s="1"/>
  <c r="AC1289" i="1" s="1"/>
  <c r="AF1289" i="1" s="1"/>
  <c r="AP243" i="1"/>
  <c r="AN243" i="1"/>
  <c r="AJ243" i="1"/>
  <c r="AI243" i="1"/>
  <c r="AH243" i="1"/>
  <c r="AD243" i="1"/>
  <c r="AE243" i="1" s="1"/>
  <c r="AA243" i="1"/>
  <c r="AB243" i="1" s="1"/>
  <c r="X243" i="1"/>
  <c r="Y243" i="1" s="1"/>
  <c r="AJ242" i="1"/>
  <c r="AI242" i="1"/>
  <c r="AH242" i="1"/>
  <c r="AD242" i="1"/>
  <c r="AE242" i="1" s="1"/>
  <c r="AA242" i="1"/>
  <c r="AB242" i="1" s="1"/>
  <c r="X242" i="1"/>
  <c r="Y242" i="1" s="1"/>
  <c r="AP240" i="1"/>
  <c r="AN240" i="1"/>
  <c r="AJ240" i="1"/>
  <c r="AI240" i="1"/>
  <c r="AH240" i="1"/>
  <c r="AD240" i="1"/>
  <c r="AE240" i="1" s="1"/>
  <c r="AA240" i="1"/>
  <c r="AB240" i="1" s="1"/>
  <c r="X240" i="1"/>
  <c r="Y240" i="1" s="1"/>
  <c r="AJ239" i="1"/>
  <c r="AI239" i="1"/>
  <c r="AH239" i="1"/>
  <c r="AD239" i="1"/>
  <c r="AE239" i="1" s="1"/>
  <c r="AA239" i="1"/>
  <c r="AB239" i="1" s="1"/>
  <c r="X239" i="1"/>
  <c r="Y239" i="1" s="1"/>
  <c r="AP238" i="1"/>
  <c r="AN238" i="1"/>
  <c r="AJ238" i="1"/>
  <c r="AI238" i="1"/>
  <c r="AH238" i="1"/>
  <c r="AD238" i="1"/>
  <c r="AE238" i="1" s="1"/>
  <c r="AA238" i="1"/>
  <c r="AB238" i="1" s="1"/>
  <c r="X238" i="1"/>
  <c r="Y238" i="1" s="1"/>
  <c r="AJ236" i="1"/>
  <c r="AI236" i="1"/>
  <c r="AH236" i="1"/>
  <c r="AD236" i="1"/>
  <c r="AE236" i="1" s="1"/>
  <c r="AA236" i="1"/>
  <c r="AB236" i="1" s="1"/>
  <c r="X236" i="1"/>
  <c r="Y236" i="1" s="1"/>
  <c r="AJ235" i="1"/>
  <c r="AI235" i="1"/>
  <c r="AH235" i="1"/>
  <c r="AD235" i="1"/>
  <c r="AE235" i="1" s="1"/>
  <c r="AA235" i="1"/>
  <c r="AB235" i="1" s="1"/>
  <c r="X235" i="1"/>
  <c r="Y235" i="1" s="1"/>
  <c r="AJ234" i="1"/>
  <c r="AI234" i="1"/>
  <c r="AH234" i="1"/>
  <c r="AD234" i="1"/>
  <c r="AE234" i="1" s="1"/>
  <c r="AA234" i="1"/>
  <c r="AB234" i="1" s="1"/>
  <c r="X234" i="1"/>
  <c r="Y234" i="1" s="1"/>
  <c r="AJ233" i="1"/>
  <c r="AI233" i="1"/>
  <c r="AH233" i="1"/>
  <c r="AD233" i="1"/>
  <c r="AE233" i="1" s="1"/>
  <c r="AA233" i="1"/>
  <c r="AB233" i="1" s="1"/>
  <c r="X233" i="1"/>
  <c r="Y233" i="1" s="1"/>
  <c r="AJ232" i="1"/>
  <c r="AI232" i="1"/>
  <c r="AH232" i="1"/>
  <c r="AD232" i="1"/>
  <c r="AE232" i="1" s="1"/>
  <c r="AA232" i="1"/>
  <c r="AB232" i="1" s="1"/>
  <c r="X232" i="1"/>
  <c r="Y232" i="1" s="1"/>
  <c r="AJ231" i="1"/>
  <c r="AI231" i="1"/>
  <c r="AH231" i="1"/>
  <c r="AD231" i="1"/>
  <c r="AE231" i="1" s="1"/>
  <c r="AA231" i="1"/>
  <c r="AB231" i="1" s="1"/>
  <c r="X231" i="1"/>
  <c r="Y231" i="1" s="1"/>
  <c r="AJ230" i="1"/>
  <c r="AI230" i="1"/>
  <c r="AH230" i="1"/>
  <c r="AD230" i="1"/>
  <c r="AE230" i="1" s="1"/>
  <c r="AA230" i="1"/>
  <c r="AB230" i="1" s="1"/>
  <c r="X230" i="1"/>
  <c r="Y230" i="1" s="1"/>
  <c r="AJ229" i="1"/>
  <c r="AI229" i="1"/>
  <c r="AH229" i="1"/>
  <c r="AD229" i="1"/>
  <c r="AE229" i="1" s="1"/>
  <c r="AA229" i="1"/>
  <c r="AB229" i="1" s="1"/>
  <c r="X229" i="1"/>
  <c r="Y229" i="1" s="1"/>
  <c r="AJ228" i="1"/>
  <c r="AI228" i="1"/>
  <c r="AH228" i="1"/>
  <c r="AD228" i="1"/>
  <c r="AE228" i="1" s="1"/>
  <c r="AA228" i="1"/>
  <c r="AB228" i="1" s="1"/>
  <c r="X228" i="1"/>
  <c r="Y228" i="1" s="1"/>
  <c r="AC1180" i="1" s="1"/>
  <c r="AF1180" i="1" s="1"/>
  <c r="AJ227" i="1"/>
  <c r="AI227" i="1"/>
  <c r="AH227" i="1"/>
  <c r="AD227" i="1"/>
  <c r="AE227" i="1" s="1"/>
  <c r="AA227" i="1"/>
  <c r="AB227" i="1" s="1"/>
  <c r="X227" i="1"/>
  <c r="Y227" i="1" s="1"/>
  <c r="AP226" i="1"/>
  <c r="AN226" i="1"/>
  <c r="AJ226" i="1"/>
  <c r="AI226" i="1"/>
  <c r="AH226" i="1"/>
  <c r="AD226" i="1"/>
  <c r="AE226" i="1" s="1"/>
  <c r="AA226" i="1"/>
  <c r="AB226" i="1" s="1"/>
  <c r="X226" i="1"/>
  <c r="Y226" i="1" s="1"/>
  <c r="AC113" i="1" s="1"/>
  <c r="AF113" i="1" s="1"/>
  <c r="AS113" i="1" s="1"/>
  <c r="AP224" i="1"/>
  <c r="AN224" i="1"/>
  <c r="AJ224" i="1"/>
  <c r="AI224" i="1"/>
  <c r="AH224" i="1"/>
  <c r="AD224" i="1"/>
  <c r="AE224" i="1" s="1"/>
  <c r="AA224" i="1"/>
  <c r="AB224" i="1" s="1"/>
  <c r="X224" i="1"/>
  <c r="Y224" i="1" s="1"/>
  <c r="AP223" i="1"/>
  <c r="AN223" i="1"/>
  <c r="AJ223" i="1"/>
  <c r="AI223" i="1"/>
  <c r="AH223" i="1"/>
  <c r="AD223" i="1"/>
  <c r="AE223" i="1" s="1"/>
  <c r="AA223" i="1"/>
  <c r="AB223" i="1" s="1"/>
  <c r="X223" i="1"/>
  <c r="Y223" i="1" s="1"/>
  <c r="AP222" i="1"/>
  <c r="AN222" i="1"/>
  <c r="AJ222" i="1"/>
  <c r="AI222" i="1"/>
  <c r="AH222" i="1"/>
  <c r="AD222" i="1"/>
  <c r="AE222" i="1" s="1"/>
  <c r="AA222" i="1"/>
  <c r="AB222" i="1" s="1"/>
  <c r="X222" i="1"/>
  <c r="Y222" i="1" s="1"/>
  <c r="AP221" i="1"/>
  <c r="AN221" i="1"/>
  <c r="AJ221" i="1"/>
  <c r="AI221" i="1"/>
  <c r="AH221" i="1"/>
  <c r="AD221" i="1"/>
  <c r="AE221" i="1" s="1"/>
  <c r="AA221" i="1"/>
  <c r="AB221" i="1" s="1"/>
  <c r="X221" i="1"/>
  <c r="Y221" i="1" s="1"/>
  <c r="AP220" i="1"/>
  <c r="AN220" i="1"/>
  <c r="AJ220" i="1"/>
  <c r="AI220" i="1"/>
  <c r="AH220" i="1"/>
  <c r="AD220" i="1"/>
  <c r="AE220" i="1" s="1"/>
  <c r="AA220" i="1"/>
  <c r="AB220" i="1" s="1"/>
  <c r="X220" i="1"/>
  <c r="Y220" i="1" s="1"/>
  <c r="AP219" i="1"/>
  <c r="AN219" i="1"/>
  <c r="AJ219" i="1"/>
  <c r="AI219" i="1"/>
  <c r="AH219" i="1"/>
  <c r="AD219" i="1"/>
  <c r="AE219" i="1" s="1"/>
  <c r="AA219" i="1"/>
  <c r="AB219" i="1" s="1"/>
  <c r="X219" i="1"/>
  <c r="Y219" i="1" s="1"/>
  <c r="AP218" i="1"/>
  <c r="AN218" i="1"/>
  <c r="AJ218" i="1"/>
  <c r="AI218" i="1"/>
  <c r="AH218" i="1"/>
  <c r="AD218" i="1"/>
  <c r="AE218" i="1" s="1"/>
  <c r="AA218" i="1"/>
  <c r="AB218" i="1" s="1"/>
  <c r="X218" i="1"/>
  <c r="Y218" i="1" s="1"/>
  <c r="AP217" i="1"/>
  <c r="AN217" i="1"/>
  <c r="AJ217" i="1"/>
  <c r="AI217" i="1"/>
  <c r="AH217" i="1"/>
  <c r="AD217" i="1"/>
  <c r="AE217" i="1" s="1"/>
  <c r="AA217" i="1"/>
  <c r="AB217" i="1" s="1"/>
  <c r="X217" i="1"/>
  <c r="Y217" i="1" s="1"/>
  <c r="AP215" i="1"/>
  <c r="AN215" i="1"/>
  <c r="AJ215" i="1"/>
  <c r="AI215" i="1"/>
  <c r="AH215" i="1"/>
  <c r="AD215" i="1"/>
  <c r="AE215" i="1" s="1"/>
  <c r="AA215" i="1"/>
  <c r="AB215" i="1" s="1"/>
  <c r="X215" i="1"/>
  <c r="Y215" i="1" s="1"/>
  <c r="AC268" i="1" s="1"/>
  <c r="AF268" i="1" s="1"/>
  <c r="AS268" i="1" s="1"/>
  <c r="AP213" i="1"/>
  <c r="AN213" i="1"/>
  <c r="AJ213" i="1"/>
  <c r="AI213" i="1"/>
  <c r="AH213" i="1"/>
  <c r="AD213" i="1"/>
  <c r="AE213" i="1" s="1"/>
  <c r="AA213" i="1"/>
  <c r="AB213" i="1" s="1"/>
  <c r="X213" i="1"/>
  <c r="Y213" i="1" s="1"/>
  <c r="AC112" i="1" s="1"/>
  <c r="AF112" i="1" s="1"/>
  <c r="AS112" i="1" s="1"/>
  <c r="AJ210" i="1"/>
  <c r="AI210" i="1"/>
  <c r="AH210" i="1"/>
  <c r="AD210" i="1"/>
  <c r="AE210" i="1" s="1"/>
  <c r="AA210" i="1"/>
  <c r="AB210" i="1" s="1"/>
  <c r="X210" i="1"/>
  <c r="Y210" i="1" s="1"/>
  <c r="AP209" i="1"/>
  <c r="AN209" i="1"/>
  <c r="AJ209" i="1"/>
  <c r="AI209" i="1"/>
  <c r="AH209" i="1"/>
  <c r="AD209" i="1"/>
  <c r="AE209" i="1" s="1"/>
  <c r="AA209" i="1"/>
  <c r="AB209" i="1" s="1"/>
  <c r="X209" i="1"/>
  <c r="Y209" i="1" s="1"/>
  <c r="AJ208" i="1"/>
  <c r="AI208" i="1"/>
  <c r="AH208" i="1"/>
  <c r="AD208" i="1"/>
  <c r="AE208" i="1" s="1"/>
  <c r="AA208" i="1"/>
  <c r="AB208" i="1" s="1"/>
  <c r="X208" i="1"/>
  <c r="Y208" i="1" s="1"/>
  <c r="AP207" i="1"/>
  <c r="AN207" i="1"/>
  <c r="AJ207" i="1"/>
  <c r="AI207" i="1"/>
  <c r="AH207" i="1"/>
  <c r="AD207" i="1"/>
  <c r="AE207" i="1" s="1"/>
  <c r="AA207" i="1"/>
  <c r="AB207" i="1" s="1"/>
  <c r="X207" i="1"/>
  <c r="Y207" i="1" s="1"/>
  <c r="AJ202" i="1"/>
  <c r="AI202" i="1"/>
  <c r="AH202" i="1"/>
  <c r="AD202" i="1"/>
  <c r="AE202" i="1" s="1"/>
  <c r="AA202" i="1"/>
  <c r="AB202" i="1" s="1"/>
  <c r="X202" i="1"/>
  <c r="Y202" i="1" s="1"/>
  <c r="AP201" i="1"/>
  <c r="AN201" i="1"/>
  <c r="AJ201" i="1"/>
  <c r="AI201" i="1"/>
  <c r="AH201" i="1"/>
  <c r="AD201" i="1"/>
  <c r="AE201" i="1" s="1"/>
  <c r="AA201" i="1"/>
  <c r="AB201" i="1" s="1"/>
  <c r="X201" i="1"/>
  <c r="Y201" i="1" s="1"/>
  <c r="AP199" i="1"/>
  <c r="AN199" i="1"/>
  <c r="AJ199" i="1"/>
  <c r="AI199" i="1"/>
  <c r="AH199" i="1"/>
  <c r="AD199" i="1"/>
  <c r="AE199" i="1" s="1"/>
  <c r="AA199" i="1"/>
  <c r="AB199" i="1" s="1"/>
  <c r="X199" i="1"/>
  <c r="Y199" i="1" s="1"/>
  <c r="AP198" i="1"/>
  <c r="AN198" i="1"/>
  <c r="AJ198" i="1"/>
  <c r="AI198" i="1"/>
  <c r="AH198" i="1"/>
  <c r="AD198" i="1"/>
  <c r="AE198" i="1" s="1"/>
  <c r="AA198" i="1"/>
  <c r="AB198" i="1" s="1"/>
  <c r="X198" i="1"/>
  <c r="Y198" i="1" s="1"/>
  <c r="AJ196" i="1"/>
  <c r="AI196" i="1"/>
  <c r="AH196" i="1"/>
  <c r="AD196" i="1"/>
  <c r="AE196" i="1" s="1"/>
  <c r="AA196" i="1"/>
  <c r="AB196" i="1" s="1"/>
  <c r="X196" i="1"/>
  <c r="Y196" i="1" s="1"/>
  <c r="AP195" i="1"/>
  <c r="AN195" i="1"/>
  <c r="AJ195" i="1"/>
  <c r="AI195" i="1"/>
  <c r="AH195" i="1"/>
  <c r="AD195" i="1"/>
  <c r="AE195" i="1" s="1"/>
  <c r="AA195" i="1"/>
  <c r="AB195" i="1" s="1"/>
  <c r="X195" i="1"/>
  <c r="Y195" i="1" s="1"/>
  <c r="AJ194" i="1"/>
  <c r="AI194" i="1"/>
  <c r="AH194" i="1"/>
  <c r="AD194" i="1"/>
  <c r="AE194" i="1" s="1"/>
  <c r="AA194" i="1"/>
  <c r="AB194" i="1" s="1"/>
  <c r="X194" i="1"/>
  <c r="Y194" i="1" s="1"/>
  <c r="AJ193" i="1"/>
  <c r="AI193" i="1"/>
  <c r="AH193" i="1"/>
  <c r="AD193" i="1"/>
  <c r="AE193" i="1" s="1"/>
  <c r="AA193" i="1"/>
  <c r="AB193" i="1" s="1"/>
  <c r="X193" i="1"/>
  <c r="Y193" i="1" s="1"/>
  <c r="AJ191" i="1"/>
  <c r="AI191" i="1"/>
  <c r="AH191" i="1"/>
  <c r="AD191" i="1"/>
  <c r="AE191" i="1" s="1"/>
  <c r="AA191" i="1"/>
  <c r="AB191" i="1" s="1"/>
  <c r="X191" i="1"/>
  <c r="Y191" i="1" s="1"/>
  <c r="AC1177" i="1" s="1"/>
  <c r="AF1177" i="1" s="1"/>
  <c r="AP189" i="1"/>
  <c r="AN189" i="1"/>
  <c r="AJ189" i="1"/>
  <c r="AI189" i="1"/>
  <c r="AH189" i="1"/>
  <c r="AD189" i="1"/>
  <c r="AE189" i="1" s="1"/>
  <c r="AA189" i="1"/>
  <c r="AB189" i="1" s="1"/>
  <c r="X189" i="1"/>
  <c r="Y189" i="1" s="1"/>
  <c r="AJ188" i="1"/>
  <c r="AI188" i="1"/>
  <c r="AH188" i="1"/>
  <c r="AD188" i="1"/>
  <c r="AE188" i="1" s="1"/>
  <c r="AA188" i="1"/>
  <c r="AB188" i="1" s="1"/>
  <c r="X188" i="1"/>
  <c r="Y188" i="1" s="1"/>
  <c r="AJ186" i="1"/>
  <c r="AI186" i="1"/>
  <c r="AH186" i="1"/>
  <c r="AD186" i="1"/>
  <c r="AE186" i="1" s="1"/>
  <c r="AA186" i="1"/>
  <c r="AB186" i="1" s="1"/>
  <c r="X186" i="1"/>
  <c r="Y186" i="1" s="1"/>
  <c r="AP185" i="1"/>
  <c r="AN185" i="1"/>
  <c r="AJ185" i="1"/>
  <c r="AI185" i="1"/>
  <c r="AH185" i="1"/>
  <c r="AD185" i="1"/>
  <c r="AE185" i="1" s="1"/>
  <c r="AA185" i="1"/>
  <c r="AB185" i="1" s="1"/>
  <c r="X185" i="1"/>
  <c r="Y185" i="1" s="1"/>
  <c r="AC111" i="1" s="1"/>
  <c r="AF111" i="1" s="1"/>
  <c r="AS111" i="1" s="1"/>
  <c r="AJ184" i="1"/>
  <c r="AI184" i="1"/>
  <c r="AH184" i="1"/>
  <c r="AD184" i="1"/>
  <c r="AE184" i="1" s="1"/>
  <c r="AA184" i="1"/>
  <c r="AB184" i="1" s="1"/>
  <c r="X184" i="1"/>
  <c r="Y184" i="1" s="1"/>
  <c r="AJ183" i="1"/>
  <c r="AI183" i="1"/>
  <c r="AH183" i="1"/>
  <c r="AD183" i="1"/>
  <c r="AE183" i="1" s="1"/>
  <c r="AA183" i="1"/>
  <c r="AB183" i="1" s="1"/>
  <c r="X183" i="1"/>
  <c r="Y183" i="1" s="1"/>
  <c r="AJ182" i="1"/>
  <c r="AI182" i="1"/>
  <c r="AH182" i="1"/>
  <c r="AD182" i="1"/>
  <c r="AE182" i="1" s="1"/>
  <c r="AA182" i="1"/>
  <c r="AB182" i="1" s="1"/>
  <c r="X182" i="1"/>
  <c r="Y182" i="1" s="1"/>
  <c r="AJ181" i="1"/>
  <c r="AI181" i="1"/>
  <c r="AH181" i="1"/>
  <c r="AD181" i="1"/>
  <c r="AE181" i="1" s="1"/>
  <c r="AA181" i="1"/>
  <c r="AB181" i="1" s="1"/>
  <c r="X181" i="1"/>
  <c r="Y181" i="1" s="1"/>
  <c r="AJ172" i="1"/>
  <c r="AI172" i="1"/>
  <c r="AH172" i="1"/>
  <c r="AD172" i="1"/>
  <c r="AE172" i="1" s="1"/>
  <c r="AA172" i="1"/>
  <c r="AB172" i="1" s="1"/>
  <c r="Y172" i="1"/>
  <c r="AP171" i="1"/>
  <c r="AN171" i="1"/>
  <c r="AJ171" i="1"/>
  <c r="AI171" i="1"/>
  <c r="AD171" i="1"/>
  <c r="AE171" i="1" s="1"/>
  <c r="AA171" i="1"/>
  <c r="AB171" i="1" s="1"/>
  <c r="Y171" i="1"/>
  <c r="AJ170" i="1"/>
  <c r="AI170" i="1"/>
  <c r="AH170" i="1"/>
  <c r="AD170" i="1"/>
  <c r="AE170" i="1" s="1"/>
  <c r="AA170" i="1"/>
  <c r="AB170" i="1" s="1"/>
  <c r="AJ168" i="1"/>
  <c r="AI168" i="1"/>
  <c r="AH168" i="1"/>
  <c r="AD168" i="1"/>
  <c r="AE168" i="1" s="1"/>
  <c r="AA168" i="1"/>
  <c r="AB168" i="1" s="1"/>
  <c r="Y168" i="1"/>
  <c r="AJ167" i="1"/>
  <c r="AI167" i="1"/>
  <c r="AH167" i="1"/>
  <c r="AD167" i="1"/>
  <c r="AE167" i="1" s="1"/>
  <c r="AA167" i="1"/>
  <c r="AB167" i="1" s="1"/>
  <c r="X167" i="1"/>
  <c r="Y167" i="1" s="1"/>
  <c r="AC485" i="1" s="1"/>
  <c r="AF485" i="1" s="1"/>
  <c r="AS485" i="1" s="1"/>
  <c r="AP166" i="1"/>
  <c r="AN166" i="1"/>
  <c r="AJ166" i="1"/>
  <c r="AI166" i="1"/>
  <c r="AH166" i="1"/>
  <c r="AD166" i="1"/>
  <c r="AE166" i="1" s="1"/>
  <c r="AA166" i="1"/>
  <c r="AB166" i="1" s="1"/>
  <c r="X166" i="1"/>
  <c r="Y166" i="1" s="1"/>
  <c r="AJ165" i="1"/>
  <c r="AI165" i="1"/>
  <c r="AH165" i="1"/>
  <c r="AD165" i="1"/>
  <c r="AE165" i="1" s="1"/>
  <c r="AA165" i="1"/>
  <c r="AB165" i="1" s="1"/>
  <c r="X165" i="1"/>
  <c r="Y165" i="1" s="1"/>
  <c r="AP164" i="1"/>
  <c r="AN164" i="1"/>
  <c r="AJ164" i="1"/>
  <c r="AI164" i="1"/>
  <c r="AH164" i="1"/>
  <c r="AD164" i="1"/>
  <c r="AE164" i="1" s="1"/>
  <c r="AA164" i="1"/>
  <c r="AB164" i="1" s="1"/>
  <c r="X164" i="1"/>
  <c r="Y164" i="1" s="1"/>
  <c r="AJ163" i="1"/>
  <c r="AI163" i="1"/>
  <c r="AH163" i="1"/>
  <c r="AD163" i="1"/>
  <c r="AE163" i="1" s="1"/>
  <c r="AA163" i="1"/>
  <c r="AB163" i="1" s="1"/>
  <c r="X163" i="1"/>
  <c r="Y163" i="1" s="1"/>
  <c r="AP162" i="1"/>
  <c r="AN162" i="1"/>
  <c r="AJ162" i="1"/>
  <c r="AI162" i="1"/>
  <c r="AH162" i="1"/>
  <c r="AD162" i="1"/>
  <c r="AE162" i="1" s="1"/>
  <c r="AA162" i="1"/>
  <c r="AB162" i="1" s="1"/>
  <c r="X162" i="1"/>
  <c r="Y162" i="1" s="1"/>
  <c r="AJ161" i="1"/>
  <c r="AI161" i="1"/>
  <c r="AH161" i="1"/>
  <c r="AD161" i="1"/>
  <c r="AE161" i="1" s="1"/>
  <c r="AA161" i="1"/>
  <c r="AB161" i="1" s="1"/>
  <c r="X161" i="1"/>
  <c r="Y161" i="1" s="1"/>
  <c r="AP160" i="1"/>
  <c r="AN160" i="1"/>
  <c r="AJ160" i="1"/>
  <c r="AI160" i="1"/>
  <c r="AH160" i="1"/>
  <c r="AD160" i="1"/>
  <c r="AE160" i="1" s="1"/>
  <c r="AA160" i="1"/>
  <c r="AB160" i="1" s="1"/>
  <c r="X160" i="1"/>
  <c r="Y160" i="1" s="1"/>
  <c r="AP157" i="1"/>
  <c r="AN157" i="1"/>
  <c r="AJ157" i="1"/>
  <c r="AI157" i="1"/>
  <c r="AH157" i="1"/>
  <c r="AD157" i="1"/>
  <c r="AE157" i="1" s="1"/>
  <c r="AA157" i="1"/>
  <c r="AB157" i="1" s="1"/>
  <c r="AJ155" i="1"/>
  <c r="AI155" i="1"/>
  <c r="AH155" i="1"/>
  <c r="AD155" i="1"/>
  <c r="AE155" i="1" s="1"/>
  <c r="AA155" i="1"/>
  <c r="AB155" i="1" s="1"/>
  <c r="X155" i="1"/>
  <c r="Y155" i="1" s="1"/>
  <c r="AC267" i="1" s="1"/>
  <c r="AF267" i="1" s="1"/>
  <c r="AP154" i="1"/>
  <c r="AN154" i="1"/>
  <c r="AJ154" i="1"/>
  <c r="AI154" i="1"/>
  <c r="AH154" i="1"/>
  <c r="AD154" i="1"/>
  <c r="AE154" i="1" s="1"/>
  <c r="AA154" i="1"/>
  <c r="AB154" i="1" s="1"/>
  <c r="X154" i="1"/>
  <c r="Y154" i="1" s="1"/>
  <c r="AP153" i="1"/>
  <c r="AN153" i="1"/>
  <c r="AJ153" i="1"/>
  <c r="AI153" i="1"/>
  <c r="AH153" i="1"/>
  <c r="AD153" i="1"/>
  <c r="AE153" i="1" s="1"/>
  <c r="AA153" i="1"/>
  <c r="AB153" i="1" s="1"/>
  <c r="X153" i="1"/>
  <c r="Y153" i="1" s="1"/>
  <c r="AP152" i="1"/>
  <c r="AN152" i="1"/>
  <c r="AJ152" i="1"/>
  <c r="AI152" i="1"/>
  <c r="AH152" i="1"/>
  <c r="AD152" i="1"/>
  <c r="AE152" i="1" s="1"/>
  <c r="AA152" i="1"/>
  <c r="AB152" i="1" s="1"/>
  <c r="X152" i="1"/>
  <c r="Y152" i="1" s="1"/>
  <c r="AJ151" i="1"/>
  <c r="AI151" i="1"/>
  <c r="AH151" i="1"/>
  <c r="AD151" i="1"/>
  <c r="AE151" i="1" s="1"/>
  <c r="AA151" i="1"/>
  <c r="AB151" i="1" s="1"/>
  <c r="X151" i="1"/>
  <c r="Y151" i="1" s="1"/>
  <c r="AC266" i="1" s="1"/>
  <c r="AF266" i="1" s="1"/>
  <c r="AJ150" i="1"/>
  <c r="AI150" i="1"/>
  <c r="AH150" i="1"/>
  <c r="AD150" i="1"/>
  <c r="AE150" i="1" s="1"/>
  <c r="AA150" i="1"/>
  <c r="AB150" i="1" s="1"/>
  <c r="X150" i="1"/>
  <c r="Y150" i="1" s="1"/>
  <c r="AJ149" i="1"/>
  <c r="AI149" i="1"/>
  <c r="AH149" i="1"/>
  <c r="AD149" i="1"/>
  <c r="AE149" i="1" s="1"/>
  <c r="AA149" i="1"/>
  <c r="AB149" i="1" s="1"/>
  <c r="X149" i="1"/>
  <c r="Y149" i="1" s="1"/>
  <c r="AJ148" i="1"/>
  <c r="AI148" i="1"/>
  <c r="AH148" i="1"/>
  <c r="AD148" i="1"/>
  <c r="AE148" i="1" s="1"/>
  <c r="AA148" i="1"/>
  <c r="AB148" i="1" s="1"/>
  <c r="X148" i="1"/>
  <c r="Y148" i="1" s="1"/>
  <c r="AP147" i="1"/>
  <c r="AN147" i="1"/>
  <c r="AJ147" i="1"/>
  <c r="AI147" i="1"/>
  <c r="AH147" i="1"/>
  <c r="AD147" i="1"/>
  <c r="AE147" i="1" s="1"/>
  <c r="AA147" i="1"/>
  <c r="AB147" i="1" s="1"/>
  <c r="X147" i="1"/>
  <c r="Y147" i="1" s="1"/>
  <c r="AJ146" i="1"/>
  <c r="AI146" i="1"/>
  <c r="AH146" i="1"/>
  <c r="AD146" i="1"/>
  <c r="AE146" i="1" s="1"/>
  <c r="AA146" i="1"/>
  <c r="AB146" i="1" s="1"/>
  <c r="X146" i="1"/>
  <c r="Y146" i="1" s="1"/>
  <c r="AC265" i="1" s="1"/>
  <c r="AF265" i="1" s="1"/>
  <c r="AP145" i="1"/>
  <c r="AN145" i="1"/>
  <c r="AJ145" i="1"/>
  <c r="AI145" i="1"/>
  <c r="AH145" i="1"/>
  <c r="AD145" i="1"/>
  <c r="AE145" i="1" s="1"/>
  <c r="AA145" i="1"/>
  <c r="AB145" i="1" s="1"/>
  <c r="X145" i="1"/>
  <c r="Y145" i="1" s="1"/>
  <c r="AP144" i="1"/>
  <c r="AN144" i="1"/>
  <c r="AJ144" i="1"/>
  <c r="AI144" i="1"/>
  <c r="AH144" i="1"/>
  <c r="AD144" i="1"/>
  <c r="AE144" i="1" s="1"/>
  <c r="AA144" i="1"/>
  <c r="AB144" i="1" s="1"/>
  <c r="X144" i="1"/>
  <c r="Y144" i="1" s="1"/>
  <c r="AC98" i="1" s="1"/>
  <c r="AF98" i="1" s="1"/>
  <c r="AJ143" i="1"/>
  <c r="AI143" i="1"/>
  <c r="AH143" i="1"/>
  <c r="AD143" i="1"/>
  <c r="AE143" i="1" s="1"/>
  <c r="AA143" i="1"/>
  <c r="AB143" i="1" s="1"/>
  <c r="X143" i="1"/>
  <c r="Y143" i="1" s="1"/>
  <c r="AC264" i="1" s="1"/>
  <c r="AF264" i="1" s="1"/>
  <c r="AP142" i="1"/>
  <c r="AN142" i="1"/>
  <c r="AJ142" i="1"/>
  <c r="AI142" i="1"/>
  <c r="AH142" i="1"/>
  <c r="AD142" i="1"/>
  <c r="AE142" i="1" s="1"/>
  <c r="AA142" i="1"/>
  <c r="AB142" i="1" s="1"/>
  <c r="X142" i="1"/>
  <c r="Y142" i="1" s="1"/>
  <c r="AC97" i="1" s="1"/>
  <c r="AF97" i="1" s="1"/>
  <c r="AJ141" i="1"/>
  <c r="AI141" i="1"/>
  <c r="AH141" i="1"/>
  <c r="AD141" i="1"/>
  <c r="AE141" i="1" s="1"/>
  <c r="AA141" i="1"/>
  <c r="AB141" i="1" s="1"/>
  <c r="X141" i="1"/>
  <c r="Y141" i="1" s="1"/>
  <c r="AC263" i="1" s="1"/>
  <c r="AF263" i="1" s="1"/>
  <c r="AJ140" i="1"/>
  <c r="AI140" i="1"/>
  <c r="AH140" i="1"/>
  <c r="AD140" i="1"/>
  <c r="AE140" i="1" s="1"/>
  <c r="AA140" i="1"/>
  <c r="AB140" i="1" s="1"/>
  <c r="X140" i="1"/>
  <c r="Y140" i="1" s="1"/>
  <c r="AJ139" i="1"/>
  <c r="AI139" i="1"/>
  <c r="AH139" i="1"/>
  <c r="AD139" i="1"/>
  <c r="AE139" i="1" s="1"/>
  <c r="AA139" i="1"/>
  <c r="AB139" i="1" s="1"/>
  <c r="X139" i="1"/>
  <c r="Y139" i="1" s="1"/>
  <c r="AP135" i="1"/>
  <c r="AJ135" i="1"/>
  <c r="AI135" i="1"/>
  <c r="AH135" i="1"/>
  <c r="AD135" i="1"/>
  <c r="AE135" i="1" s="1"/>
  <c r="AA135" i="1"/>
  <c r="AB135" i="1" s="1"/>
  <c r="X135" i="1"/>
  <c r="Y135" i="1" s="1"/>
  <c r="AP134" i="1"/>
  <c r="AN134" i="1"/>
  <c r="AJ134" i="1"/>
  <c r="AI134" i="1"/>
  <c r="AH134" i="1"/>
  <c r="AD134" i="1"/>
  <c r="AE134" i="1" s="1"/>
  <c r="AA134" i="1"/>
  <c r="AB134" i="1" s="1"/>
  <c r="X134" i="1"/>
  <c r="Y134" i="1" s="1"/>
  <c r="AP132" i="1"/>
  <c r="AN132" i="1"/>
  <c r="AJ132" i="1"/>
  <c r="AI132" i="1"/>
  <c r="AH132" i="1"/>
  <c r="AD132" i="1"/>
  <c r="AE132" i="1" s="1"/>
  <c r="AA132" i="1"/>
  <c r="AB132" i="1" s="1"/>
  <c r="X132" i="1"/>
  <c r="Y132" i="1" s="1"/>
  <c r="AJ130" i="1"/>
  <c r="AI130" i="1"/>
  <c r="AH130" i="1"/>
  <c r="AD130" i="1"/>
  <c r="AE130" i="1" s="1"/>
  <c r="AA130" i="1"/>
  <c r="AB130" i="1" s="1"/>
  <c r="X130" i="1"/>
  <c r="Y130" i="1" s="1"/>
  <c r="AC1298" i="1" s="1"/>
  <c r="AF1298" i="1" s="1"/>
  <c r="AS1298" i="1" s="1"/>
  <c r="AT1298" i="1" s="1"/>
  <c r="AP129" i="1"/>
  <c r="AN129" i="1"/>
  <c r="AJ129" i="1"/>
  <c r="AI129" i="1"/>
  <c r="AH129" i="1"/>
  <c r="AD129" i="1"/>
  <c r="AE129" i="1" s="1"/>
  <c r="AA129" i="1"/>
  <c r="AB129" i="1" s="1"/>
  <c r="X129" i="1"/>
  <c r="Y129" i="1" s="1"/>
  <c r="AJ128" i="1"/>
  <c r="AI128" i="1"/>
  <c r="AH128" i="1"/>
  <c r="AD128" i="1"/>
  <c r="AE128" i="1" s="1"/>
  <c r="AA128" i="1"/>
  <c r="AB128" i="1" s="1"/>
  <c r="X128" i="1"/>
  <c r="Y128" i="1" s="1"/>
  <c r="AP127" i="1"/>
  <c r="AN127" i="1"/>
  <c r="AJ127" i="1"/>
  <c r="AI127" i="1"/>
  <c r="AH127" i="1"/>
  <c r="AD127" i="1"/>
  <c r="AE127" i="1" s="1"/>
  <c r="AA127" i="1"/>
  <c r="AB127" i="1" s="1"/>
  <c r="X127" i="1"/>
  <c r="Y127" i="1" s="1"/>
  <c r="AJ126" i="1"/>
  <c r="AI126" i="1"/>
  <c r="AH126" i="1"/>
  <c r="AD126" i="1"/>
  <c r="AE126" i="1" s="1"/>
  <c r="AA126" i="1"/>
  <c r="AB126" i="1" s="1"/>
  <c r="X126" i="1"/>
  <c r="Y126" i="1" s="1"/>
  <c r="AP124" i="1"/>
  <c r="AN124" i="1"/>
  <c r="AJ124" i="1"/>
  <c r="AI124" i="1"/>
  <c r="AH124" i="1"/>
  <c r="AD124" i="1"/>
  <c r="AE124" i="1" s="1"/>
  <c r="AA124" i="1"/>
  <c r="AB124" i="1" s="1"/>
  <c r="X124" i="1"/>
  <c r="Y124" i="1" s="1"/>
  <c r="AP123" i="1"/>
  <c r="AN123" i="1"/>
  <c r="AJ123" i="1"/>
  <c r="AI123" i="1"/>
  <c r="AH123" i="1"/>
  <c r="AD123" i="1"/>
  <c r="AE123" i="1" s="1"/>
  <c r="AA123" i="1"/>
  <c r="AB123" i="1" s="1"/>
  <c r="X123" i="1"/>
  <c r="Y123" i="1" s="1"/>
  <c r="AP121" i="1"/>
  <c r="AN121" i="1"/>
  <c r="AJ121" i="1"/>
  <c r="AI121" i="1"/>
  <c r="AH121" i="1"/>
  <c r="AD121" i="1"/>
  <c r="AE121" i="1" s="1"/>
  <c r="AA121" i="1"/>
  <c r="AB121" i="1" s="1"/>
  <c r="X121" i="1"/>
  <c r="Y121" i="1" s="1"/>
  <c r="AC1348" i="1" s="1"/>
  <c r="AF1348" i="1" s="1"/>
  <c r="AP120" i="1"/>
  <c r="AN120" i="1"/>
  <c r="AJ120" i="1"/>
  <c r="AI120" i="1"/>
  <c r="AH120" i="1"/>
  <c r="AD120" i="1"/>
  <c r="AE120" i="1" s="1"/>
  <c r="AA120" i="1"/>
  <c r="AB120" i="1" s="1"/>
  <c r="X120" i="1"/>
  <c r="Y120" i="1" s="1"/>
  <c r="AP119" i="1"/>
  <c r="AN119" i="1"/>
  <c r="AJ119" i="1"/>
  <c r="AI119" i="1"/>
  <c r="AH119" i="1"/>
  <c r="AD119" i="1"/>
  <c r="AE119" i="1" s="1"/>
  <c r="AA119" i="1"/>
  <c r="AB119" i="1" s="1"/>
  <c r="X119" i="1"/>
  <c r="Y119" i="1" s="1"/>
  <c r="AP117" i="1"/>
  <c r="AN117" i="1"/>
  <c r="AJ117" i="1"/>
  <c r="AI117" i="1"/>
  <c r="AH117" i="1"/>
  <c r="AD117" i="1"/>
  <c r="AE117" i="1" s="1"/>
  <c r="AA117" i="1"/>
  <c r="AB117" i="1" s="1"/>
  <c r="X117" i="1"/>
  <c r="Y117" i="1" s="1"/>
  <c r="AJ108" i="1"/>
  <c r="AI108" i="1"/>
  <c r="AH108" i="1"/>
  <c r="AD108" i="1"/>
  <c r="AE108" i="1" s="1"/>
  <c r="AA108" i="1"/>
  <c r="AB108" i="1" s="1"/>
  <c r="X108" i="1"/>
  <c r="Y108" i="1" s="1"/>
  <c r="AP281" i="1"/>
  <c r="AN281" i="1"/>
  <c r="AJ281" i="1"/>
  <c r="AI281" i="1"/>
  <c r="AH281" i="1"/>
  <c r="AD281" i="1"/>
  <c r="AE281" i="1" s="1"/>
  <c r="AA281" i="1"/>
  <c r="AB281" i="1" s="1"/>
  <c r="X281" i="1"/>
  <c r="Y281" i="1" s="1"/>
  <c r="AP280" i="1"/>
  <c r="AN280" i="1"/>
  <c r="AJ280" i="1"/>
  <c r="AI280" i="1"/>
  <c r="AH280" i="1"/>
  <c r="AD280" i="1"/>
  <c r="AE280" i="1" s="1"/>
  <c r="AA280" i="1"/>
  <c r="AB280" i="1" s="1"/>
  <c r="X280" i="1"/>
  <c r="Y280" i="1" s="1"/>
  <c r="AJ106" i="1"/>
  <c r="AI106" i="1"/>
  <c r="AH106" i="1"/>
  <c r="AD106" i="1"/>
  <c r="AE106" i="1" s="1"/>
  <c r="AA106" i="1"/>
  <c r="AB106" i="1" s="1"/>
  <c r="X106" i="1"/>
  <c r="Y106" i="1" s="1"/>
  <c r="AN105" i="1"/>
  <c r="AJ105" i="1"/>
  <c r="AI105" i="1"/>
  <c r="AH105" i="1"/>
  <c r="AD105" i="1"/>
  <c r="AE105" i="1" s="1"/>
  <c r="AA105" i="1"/>
  <c r="AB105" i="1" s="1"/>
  <c r="X105" i="1"/>
  <c r="Y105" i="1" s="1"/>
  <c r="AJ104" i="1"/>
  <c r="AI104" i="1"/>
  <c r="AH104" i="1"/>
  <c r="AD104" i="1"/>
  <c r="AE104" i="1" s="1"/>
  <c r="AA104" i="1"/>
  <c r="AB104" i="1" s="1"/>
  <c r="X104" i="1"/>
  <c r="Y104" i="1" s="1"/>
  <c r="AN103" i="1"/>
  <c r="AJ103" i="1"/>
  <c r="AI103" i="1"/>
  <c r="AH103" i="1"/>
  <c r="AD103" i="1"/>
  <c r="AE103" i="1" s="1"/>
  <c r="AA103" i="1"/>
  <c r="AB103" i="1" s="1"/>
  <c r="X103" i="1"/>
  <c r="Y103" i="1" s="1"/>
  <c r="AJ102" i="1"/>
  <c r="AI102" i="1"/>
  <c r="AH102" i="1"/>
  <c r="AD102" i="1"/>
  <c r="AE102" i="1" s="1"/>
  <c r="AA102" i="1"/>
  <c r="AB102" i="1" s="1"/>
  <c r="X102" i="1"/>
  <c r="Y102" i="1" s="1"/>
  <c r="AP101" i="1"/>
  <c r="AN101" i="1"/>
  <c r="AJ101" i="1"/>
  <c r="AI101" i="1"/>
  <c r="AH101" i="1"/>
  <c r="AD101" i="1"/>
  <c r="AE101" i="1" s="1"/>
  <c r="AA101" i="1"/>
  <c r="AB101" i="1" s="1"/>
  <c r="X101" i="1"/>
  <c r="Y101" i="1" s="1"/>
  <c r="AJ100" i="1"/>
  <c r="AI100" i="1"/>
  <c r="AH100" i="1"/>
  <c r="AD100" i="1"/>
  <c r="AE100" i="1" s="1"/>
  <c r="AA100" i="1"/>
  <c r="AB100" i="1" s="1"/>
  <c r="X100" i="1"/>
  <c r="Y100" i="1" s="1"/>
  <c r="AN99" i="1"/>
  <c r="AJ99" i="1"/>
  <c r="AI99" i="1"/>
  <c r="AH99" i="1"/>
  <c r="AD99" i="1"/>
  <c r="AE99" i="1" s="1"/>
  <c r="AA99" i="1"/>
  <c r="AB99" i="1" s="1"/>
  <c r="X99" i="1"/>
  <c r="Y99" i="1" s="1"/>
  <c r="AJ96" i="1"/>
  <c r="AI96" i="1"/>
  <c r="AH96" i="1"/>
  <c r="AD96" i="1"/>
  <c r="AE96" i="1" s="1"/>
  <c r="AA96" i="1"/>
  <c r="AB96" i="1" s="1"/>
  <c r="X96" i="1"/>
  <c r="Y96" i="1" s="1"/>
  <c r="AP93" i="1"/>
  <c r="AN93" i="1"/>
  <c r="AJ93" i="1"/>
  <c r="AI93" i="1"/>
  <c r="AH93" i="1"/>
  <c r="AD93" i="1"/>
  <c r="AE93" i="1" s="1"/>
  <c r="AA93" i="1"/>
  <c r="AB93" i="1" s="1"/>
  <c r="X93" i="1"/>
  <c r="Y93" i="1" s="1"/>
  <c r="AC1110" i="1" s="1"/>
  <c r="AF1110" i="1" s="1"/>
  <c r="AS1110" i="1" s="1"/>
  <c r="AT1110" i="1" s="1"/>
  <c r="AU1110" i="1" s="1"/>
  <c r="AV1110" i="1" s="1"/>
  <c r="BH1110" i="1" s="1"/>
  <c r="AP91" i="1"/>
  <c r="AN91" i="1"/>
  <c r="AJ91" i="1"/>
  <c r="AI91" i="1"/>
  <c r="AH91" i="1"/>
  <c r="AD91" i="1"/>
  <c r="AE91" i="1" s="1"/>
  <c r="AA91" i="1"/>
  <c r="AB91" i="1" s="1"/>
  <c r="X91" i="1"/>
  <c r="Y91" i="1" s="1"/>
  <c r="AC529" i="1" s="1"/>
  <c r="AF529" i="1" s="1"/>
  <c r="AJ90" i="1"/>
  <c r="AI90" i="1"/>
  <c r="AH90" i="1"/>
  <c r="AD90" i="1"/>
  <c r="AE90" i="1" s="1"/>
  <c r="AA90" i="1"/>
  <c r="AB90" i="1" s="1"/>
  <c r="X90" i="1"/>
  <c r="Y90" i="1" s="1"/>
  <c r="AJ89" i="1"/>
  <c r="AI89" i="1"/>
  <c r="AH89" i="1"/>
  <c r="AD89" i="1"/>
  <c r="AE89" i="1" s="1"/>
  <c r="AA89" i="1"/>
  <c r="AB89" i="1" s="1"/>
  <c r="X89" i="1"/>
  <c r="Y89" i="1" s="1"/>
  <c r="AP87" i="1"/>
  <c r="AN87" i="1"/>
  <c r="AJ87" i="1"/>
  <c r="AI87" i="1"/>
  <c r="AH87" i="1"/>
  <c r="AD87" i="1"/>
  <c r="AE87" i="1" s="1"/>
  <c r="AA87" i="1"/>
  <c r="AB87" i="1" s="1"/>
  <c r="X87" i="1"/>
  <c r="Y87" i="1" s="1"/>
  <c r="AC110" i="1" s="1"/>
  <c r="AF110" i="1" s="1"/>
  <c r="AS110" i="1" s="1"/>
  <c r="AP84" i="1"/>
  <c r="AN84" i="1"/>
  <c r="AJ84" i="1"/>
  <c r="AI84" i="1"/>
  <c r="AH84" i="1"/>
  <c r="AD84" i="1"/>
  <c r="AE84" i="1" s="1"/>
  <c r="AA84" i="1"/>
  <c r="AB84" i="1" s="1"/>
  <c r="AP82" i="1"/>
  <c r="AN82" i="1"/>
  <c r="AJ82" i="1"/>
  <c r="AI82" i="1"/>
  <c r="AH82" i="1"/>
  <c r="AD82" i="1"/>
  <c r="AE82" i="1" s="1"/>
  <c r="AA82" i="1"/>
  <c r="AB82" i="1" s="1"/>
  <c r="X82" i="1"/>
  <c r="Y82" i="1" s="1"/>
  <c r="AJ80" i="1"/>
  <c r="AI80" i="1"/>
  <c r="AH80" i="1"/>
  <c r="AD80" i="1"/>
  <c r="AE80" i="1" s="1"/>
  <c r="AA80" i="1"/>
  <c r="AB80" i="1" s="1"/>
  <c r="X80" i="1"/>
  <c r="Y80" i="1" s="1"/>
  <c r="AP79" i="1"/>
  <c r="AN79" i="1"/>
  <c r="AJ79" i="1"/>
  <c r="AI79" i="1"/>
  <c r="AH79" i="1"/>
  <c r="AD79" i="1"/>
  <c r="AE79" i="1" s="1"/>
  <c r="AA79" i="1"/>
  <c r="AB79" i="1" s="1"/>
  <c r="X79" i="1"/>
  <c r="Y79" i="1" s="1"/>
  <c r="AC109" i="1" s="1"/>
  <c r="AF109" i="1" s="1"/>
  <c r="AS109" i="1" s="1"/>
  <c r="AP77" i="1"/>
  <c r="AN77" i="1"/>
  <c r="AJ77" i="1"/>
  <c r="AI77" i="1"/>
  <c r="AH77" i="1"/>
  <c r="AD77" i="1"/>
  <c r="AE77" i="1" s="1"/>
  <c r="AA77" i="1"/>
  <c r="AB77" i="1" s="1"/>
  <c r="X77" i="1"/>
  <c r="Y77" i="1" s="1"/>
  <c r="AP75" i="1"/>
  <c r="AN75" i="1"/>
  <c r="AJ75" i="1"/>
  <c r="AI75" i="1"/>
  <c r="AH75" i="1"/>
  <c r="AD75" i="1"/>
  <c r="AE75" i="1" s="1"/>
  <c r="AA75" i="1"/>
  <c r="AB75" i="1" s="1"/>
  <c r="X75" i="1"/>
  <c r="Y75" i="1" s="1"/>
  <c r="AP74" i="1"/>
  <c r="AN74" i="1"/>
  <c r="AJ74" i="1"/>
  <c r="AI74" i="1"/>
  <c r="AH74" i="1"/>
  <c r="AD74" i="1"/>
  <c r="AE74" i="1" s="1"/>
  <c r="AA74" i="1"/>
  <c r="AB74" i="1" s="1"/>
  <c r="X74" i="1"/>
  <c r="Y74" i="1" s="1"/>
  <c r="AP73" i="1"/>
  <c r="AN73" i="1"/>
  <c r="AJ73" i="1"/>
  <c r="AI73" i="1"/>
  <c r="AH73" i="1"/>
  <c r="AD73" i="1"/>
  <c r="AE73" i="1" s="1"/>
  <c r="AA73" i="1"/>
  <c r="AB73" i="1" s="1"/>
  <c r="X73" i="1"/>
  <c r="Y73" i="1" s="1"/>
  <c r="AP72" i="1"/>
  <c r="AN72" i="1"/>
  <c r="AJ72" i="1"/>
  <c r="AI72" i="1"/>
  <c r="AH72" i="1"/>
  <c r="AD72" i="1"/>
  <c r="AE72" i="1" s="1"/>
  <c r="AA72" i="1"/>
  <c r="AB72" i="1" s="1"/>
  <c r="X72" i="1"/>
  <c r="Y72" i="1" s="1"/>
  <c r="AJ70" i="1"/>
  <c r="AI70" i="1"/>
  <c r="AH70" i="1"/>
  <c r="AD70" i="1"/>
  <c r="AE70" i="1" s="1"/>
  <c r="AA70" i="1"/>
  <c r="AB70" i="1" s="1"/>
  <c r="X70" i="1"/>
  <c r="Y70" i="1" s="1"/>
  <c r="AJ69" i="1"/>
  <c r="AI69" i="1"/>
  <c r="AH69" i="1"/>
  <c r="AD69" i="1"/>
  <c r="AE69" i="1" s="1"/>
  <c r="AA69" i="1"/>
  <c r="AB69" i="1" s="1"/>
  <c r="X69" i="1"/>
  <c r="Y69" i="1" s="1"/>
  <c r="AJ67" i="1"/>
  <c r="AI67" i="1"/>
  <c r="AH67" i="1"/>
  <c r="AD67" i="1"/>
  <c r="AE67" i="1" s="1"/>
  <c r="AA67" i="1"/>
  <c r="AB67" i="1" s="1"/>
  <c r="X67" i="1"/>
  <c r="Y67" i="1" s="1"/>
  <c r="AP66" i="1"/>
  <c r="AJ66" i="1"/>
  <c r="AI66" i="1"/>
  <c r="AH66" i="1"/>
  <c r="AD66" i="1"/>
  <c r="AE66" i="1" s="1"/>
  <c r="AA66" i="1"/>
  <c r="AB66" i="1" s="1"/>
  <c r="X66" i="1"/>
  <c r="Y66" i="1" s="1"/>
  <c r="AJ65" i="1"/>
  <c r="AI65" i="1"/>
  <c r="AH65" i="1"/>
  <c r="AD65" i="1"/>
  <c r="AE65" i="1" s="1"/>
  <c r="AA65" i="1"/>
  <c r="AB65" i="1" s="1"/>
  <c r="X65" i="1"/>
  <c r="Y65" i="1" s="1"/>
  <c r="AJ64" i="1"/>
  <c r="AI64" i="1"/>
  <c r="AH64" i="1"/>
  <c r="AD64" i="1"/>
  <c r="AE64" i="1" s="1"/>
  <c r="AA64" i="1"/>
  <c r="AB64" i="1" s="1"/>
  <c r="X64" i="1"/>
  <c r="Y64" i="1" s="1"/>
  <c r="AJ63" i="1"/>
  <c r="AI63" i="1"/>
  <c r="AH63" i="1"/>
  <c r="AD63" i="1"/>
  <c r="AE63" i="1" s="1"/>
  <c r="AA63" i="1"/>
  <c r="AB63" i="1" s="1"/>
  <c r="X63" i="1"/>
  <c r="Y63" i="1" s="1"/>
  <c r="AC515" i="1" s="1"/>
  <c r="AF515" i="1" s="1"/>
  <c r="AP62" i="1"/>
  <c r="AN62" i="1"/>
  <c r="AJ62" i="1"/>
  <c r="AI62" i="1"/>
  <c r="AH62" i="1"/>
  <c r="AD62" i="1"/>
  <c r="AE62" i="1" s="1"/>
  <c r="AA62" i="1"/>
  <c r="AB62" i="1" s="1"/>
  <c r="X62" i="1"/>
  <c r="Y62" i="1" s="1"/>
  <c r="AJ60" i="1"/>
  <c r="AI60" i="1"/>
  <c r="AH60" i="1"/>
  <c r="AD60" i="1"/>
  <c r="AE60" i="1" s="1"/>
  <c r="AA60" i="1"/>
  <c r="AB60" i="1" s="1"/>
  <c r="X60" i="1"/>
  <c r="Y60" i="1" s="1"/>
  <c r="AJ59" i="1"/>
  <c r="AI59" i="1"/>
  <c r="AH59" i="1"/>
  <c r="AD59" i="1"/>
  <c r="AE59" i="1" s="1"/>
  <c r="AA59" i="1"/>
  <c r="AB59" i="1" s="1"/>
  <c r="X59" i="1"/>
  <c r="Y59" i="1" s="1"/>
  <c r="AP57" i="1"/>
  <c r="AN57" i="1"/>
  <c r="AJ57" i="1"/>
  <c r="AI57" i="1"/>
  <c r="AH57" i="1"/>
  <c r="AD57" i="1"/>
  <c r="AE57" i="1" s="1"/>
  <c r="AA57" i="1"/>
  <c r="AB57" i="1" s="1"/>
  <c r="X57" i="1"/>
  <c r="Y57" i="1" s="1"/>
  <c r="AC1185" i="1" s="1"/>
  <c r="AF1185" i="1" s="1"/>
  <c r="AP56" i="1"/>
  <c r="AN56" i="1"/>
  <c r="AJ56" i="1"/>
  <c r="AI56" i="1"/>
  <c r="AH56" i="1"/>
  <c r="AD56" i="1"/>
  <c r="AE56" i="1" s="1"/>
  <c r="AA56" i="1"/>
  <c r="AB56" i="1" s="1"/>
  <c r="X56" i="1"/>
  <c r="Y56" i="1" s="1"/>
  <c r="AP46" i="1"/>
  <c r="AN46" i="1"/>
  <c r="AD46" i="1"/>
  <c r="AE46" i="1" s="1"/>
  <c r="AA46" i="1"/>
  <c r="AB46" i="1" s="1"/>
  <c r="X46" i="1"/>
  <c r="Y46" i="1" s="1"/>
  <c r="AD45" i="1"/>
  <c r="AE45" i="1" s="1"/>
  <c r="AA45" i="1"/>
  <c r="AB45" i="1" s="1"/>
  <c r="X45" i="1"/>
  <c r="Y45" i="1" s="1"/>
  <c r="AP42" i="1"/>
  <c r="AN42" i="1"/>
  <c r="AJ42" i="1"/>
  <c r="AI42" i="1"/>
  <c r="AH42" i="1"/>
  <c r="AD42" i="1"/>
  <c r="AE42" i="1" s="1"/>
  <c r="AA42" i="1"/>
  <c r="AB42" i="1" s="1"/>
  <c r="X42" i="1"/>
  <c r="Y42" i="1" s="1"/>
  <c r="AJ41" i="1"/>
  <c r="AI41" i="1"/>
  <c r="AH41" i="1"/>
  <c r="AD41" i="1"/>
  <c r="AE41" i="1" s="1"/>
  <c r="AA41" i="1"/>
  <c r="AB41" i="1" s="1"/>
  <c r="X41" i="1"/>
  <c r="Y41" i="1" s="1"/>
  <c r="AJ39" i="1"/>
  <c r="AI39" i="1"/>
  <c r="AH39" i="1"/>
  <c r="AD39" i="1"/>
  <c r="AE39" i="1" s="1"/>
  <c r="AA39" i="1"/>
  <c r="AB39" i="1" s="1"/>
  <c r="X39" i="1"/>
  <c r="Y39" i="1" s="1"/>
  <c r="AP38" i="1"/>
  <c r="AN38" i="1"/>
  <c r="AJ38" i="1"/>
  <c r="AI38" i="1"/>
  <c r="AH38" i="1"/>
  <c r="AD38" i="1"/>
  <c r="AE38" i="1" s="1"/>
  <c r="AA38" i="1"/>
  <c r="AB38" i="1" s="1"/>
  <c r="X38" i="1"/>
  <c r="Y38" i="1" s="1"/>
  <c r="AJ37" i="1"/>
  <c r="AI37" i="1"/>
  <c r="AH37" i="1"/>
  <c r="AD37" i="1"/>
  <c r="AE37" i="1" s="1"/>
  <c r="AA37" i="1"/>
  <c r="AB37" i="1" s="1"/>
  <c r="X37" i="1"/>
  <c r="Y37" i="1" s="1"/>
  <c r="AP35" i="1"/>
  <c r="AN35" i="1"/>
  <c r="AJ35" i="1"/>
  <c r="AI35" i="1"/>
  <c r="AH35" i="1"/>
  <c r="AD35" i="1"/>
  <c r="AE35" i="1" s="1"/>
  <c r="AA35" i="1"/>
  <c r="AB35" i="1" s="1"/>
  <c r="X35" i="1"/>
  <c r="Y35" i="1" s="1"/>
  <c r="AP34" i="1"/>
  <c r="AN34" i="1"/>
  <c r="AJ34" i="1"/>
  <c r="AI34" i="1"/>
  <c r="AH34" i="1"/>
  <c r="AD34" i="1"/>
  <c r="AE34" i="1" s="1"/>
  <c r="AA34" i="1"/>
  <c r="AB34" i="1" s="1"/>
  <c r="X34" i="1"/>
  <c r="Y34" i="1" s="1"/>
  <c r="AP32" i="1"/>
  <c r="AN32" i="1"/>
  <c r="AJ32" i="1"/>
  <c r="AI32" i="1"/>
  <c r="AH32" i="1"/>
  <c r="AD32" i="1"/>
  <c r="AE32" i="1" s="1"/>
  <c r="AA32" i="1"/>
  <c r="AB32" i="1" s="1"/>
  <c r="X32" i="1"/>
  <c r="Y32" i="1" s="1"/>
  <c r="AP31" i="1"/>
  <c r="AN31" i="1"/>
  <c r="AJ31" i="1"/>
  <c r="AI31" i="1"/>
  <c r="AH31" i="1"/>
  <c r="AD31" i="1"/>
  <c r="AE31" i="1" s="1"/>
  <c r="AA31" i="1"/>
  <c r="AB31" i="1" s="1"/>
  <c r="X31" i="1"/>
  <c r="Y31" i="1" s="1"/>
  <c r="AP30" i="1"/>
  <c r="AN30" i="1"/>
  <c r="AJ30" i="1"/>
  <c r="AI30" i="1"/>
  <c r="AH30" i="1"/>
  <c r="AD30" i="1"/>
  <c r="AE30" i="1" s="1"/>
  <c r="AA30" i="1"/>
  <c r="AB30" i="1" s="1"/>
  <c r="X30" i="1"/>
  <c r="Y30" i="1" s="1"/>
  <c r="AJ27" i="1"/>
  <c r="AI27" i="1"/>
  <c r="AH27" i="1"/>
  <c r="AD27" i="1"/>
  <c r="AE27" i="1" s="1"/>
  <c r="AA27" i="1"/>
  <c r="AB27" i="1" s="1"/>
  <c r="X27" i="1"/>
  <c r="Y27" i="1" s="1"/>
  <c r="AP26" i="1"/>
  <c r="AN26" i="1"/>
  <c r="AJ26" i="1"/>
  <c r="AI26" i="1"/>
  <c r="AH26" i="1"/>
  <c r="AD26" i="1"/>
  <c r="AE26" i="1" s="1"/>
  <c r="AA26" i="1"/>
  <c r="AB26" i="1" s="1"/>
  <c r="X26" i="1"/>
  <c r="Y26" i="1" s="1"/>
  <c r="AP23" i="1"/>
  <c r="AN23" i="1"/>
  <c r="AJ23" i="1"/>
  <c r="AI23" i="1"/>
  <c r="AH23" i="1"/>
  <c r="AD23" i="1"/>
  <c r="AE23" i="1" s="1"/>
  <c r="AA23" i="1"/>
  <c r="AB23" i="1" s="1"/>
  <c r="X23" i="1"/>
  <c r="Y23" i="1" s="1"/>
  <c r="AJ24" i="1"/>
  <c r="AI24" i="1"/>
  <c r="AH24" i="1"/>
  <c r="AD24" i="1"/>
  <c r="AE24" i="1" s="1"/>
  <c r="AA24" i="1"/>
  <c r="AB24" i="1" s="1"/>
  <c r="X24" i="1"/>
  <c r="Y24" i="1" s="1"/>
  <c r="AJ22" i="1"/>
  <c r="AI22" i="1"/>
  <c r="AH22" i="1"/>
  <c r="AD22" i="1"/>
  <c r="AE22" i="1" s="1"/>
  <c r="AA22" i="1"/>
  <c r="AB22" i="1" s="1"/>
  <c r="X22" i="1"/>
  <c r="Y22" i="1" s="1"/>
  <c r="AP20" i="1"/>
  <c r="AN20" i="1"/>
  <c r="AJ20" i="1"/>
  <c r="AI20" i="1"/>
  <c r="AH20" i="1"/>
  <c r="AD20" i="1"/>
  <c r="AE20" i="1" s="1"/>
  <c r="AA20" i="1"/>
  <c r="AB20" i="1" s="1"/>
  <c r="X20" i="1"/>
  <c r="Y20" i="1" s="1"/>
  <c r="AJ19" i="1"/>
  <c r="AI19" i="1"/>
  <c r="AH19" i="1"/>
  <c r="AD19" i="1"/>
  <c r="AE19" i="1" s="1"/>
  <c r="AA19" i="1"/>
  <c r="AB19" i="1" s="1"/>
  <c r="X19" i="1"/>
  <c r="Y19" i="1" s="1"/>
  <c r="AP18" i="1"/>
  <c r="AN18" i="1"/>
  <c r="AJ18" i="1"/>
  <c r="AI18" i="1"/>
  <c r="AH18" i="1"/>
  <c r="AD18" i="1"/>
  <c r="AE18" i="1" s="1"/>
  <c r="AA18" i="1"/>
  <c r="AB18" i="1" s="1"/>
  <c r="X18" i="1"/>
  <c r="Y18" i="1" s="1"/>
  <c r="AJ17" i="1"/>
  <c r="AI17" i="1"/>
  <c r="AH17" i="1"/>
  <c r="AD17" i="1"/>
  <c r="AE17" i="1" s="1"/>
  <c r="AA17" i="1"/>
  <c r="AB17" i="1" s="1"/>
  <c r="Y17" i="1"/>
  <c r="AP16" i="1"/>
  <c r="AN16" i="1"/>
  <c r="AJ16" i="1"/>
  <c r="AI16" i="1"/>
  <c r="AH16" i="1"/>
  <c r="AD16" i="1"/>
  <c r="AE16" i="1" s="1"/>
  <c r="AA16" i="1"/>
  <c r="AB16" i="1" s="1"/>
  <c r="X16" i="1"/>
  <c r="Y16" i="1" s="1"/>
  <c r="AN15" i="1"/>
  <c r="AJ15" i="1"/>
  <c r="AI15" i="1"/>
  <c r="AH15" i="1"/>
  <c r="AD15" i="1"/>
  <c r="AE15" i="1" s="1"/>
  <c r="AA15" i="1"/>
  <c r="AB15" i="1" s="1"/>
  <c r="X15" i="1"/>
  <c r="Y15" i="1" s="1"/>
  <c r="AJ14" i="1"/>
  <c r="AI14" i="1"/>
  <c r="AH14" i="1"/>
  <c r="AD14" i="1"/>
  <c r="AE14" i="1" s="1"/>
  <c r="AA14" i="1"/>
  <c r="AB14" i="1" s="1"/>
  <c r="X14" i="1"/>
  <c r="Y14" i="1" s="1"/>
  <c r="AJ10" i="1"/>
  <c r="AI10" i="1"/>
  <c r="AH10" i="1"/>
  <c r="AD10" i="1"/>
  <c r="AE10" i="1" s="1"/>
  <c r="AA10" i="1"/>
  <c r="AB10" i="1" s="1"/>
  <c r="X10" i="1"/>
  <c r="AP9" i="1"/>
  <c r="AN9" i="1"/>
  <c r="AJ9" i="1"/>
  <c r="AI9" i="1"/>
  <c r="AH9" i="1"/>
  <c r="AD9" i="1"/>
  <c r="AE9" i="1" s="1"/>
  <c r="AA9" i="1"/>
  <c r="AB9" i="1" s="1"/>
  <c r="X9" i="1"/>
  <c r="Y9" i="1" s="1"/>
  <c r="AJ8" i="1"/>
  <c r="AI8" i="1"/>
  <c r="AH8" i="1"/>
  <c r="AD8" i="1"/>
  <c r="AE8" i="1" s="1"/>
  <c r="AA8" i="1"/>
  <c r="AB8" i="1" s="1"/>
  <c r="X8" i="1"/>
  <c r="Y8" i="1" s="1"/>
  <c r="AP7" i="1"/>
  <c r="AN7" i="1"/>
  <c r="AJ7" i="1"/>
  <c r="AI7" i="1"/>
  <c r="AH7" i="1"/>
  <c r="AD7" i="1"/>
  <c r="AE7" i="1" s="1"/>
  <c r="AA7" i="1"/>
  <c r="AB7" i="1" s="1"/>
  <c r="X7" i="1"/>
  <c r="Y7" i="1" s="1"/>
  <c r="BF5" i="1"/>
  <c r="BE5" i="1"/>
  <c r="BD5" i="1"/>
  <c r="BC5" i="1"/>
  <c r="BB5" i="1"/>
  <c r="BA5" i="1"/>
  <c r="AP5" i="1"/>
  <c r="AN5" i="1"/>
  <c r="AJ5" i="1"/>
  <c r="AI5" i="1"/>
  <c r="AH5" i="1"/>
  <c r="AD5" i="1"/>
  <c r="AE5" i="1" s="1"/>
  <c r="AA5" i="1"/>
  <c r="AB5" i="1" s="1"/>
  <c r="X5" i="1"/>
  <c r="Y5" i="1" s="1"/>
  <c r="AL45" i="1" l="1"/>
  <c r="AL46" i="1"/>
  <c r="AU1297" i="1"/>
  <c r="Y10" i="1"/>
  <c r="AC10" i="1" s="1"/>
  <c r="AF10" i="1" s="1"/>
  <c r="AC866" i="1"/>
  <c r="AF866" i="1" s="1"/>
  <c r="AC856" i="1"/>
  <c r="AF856" i="1" s="1"/>
  <c r="AT1142" i="1"/>
  <c r="AU1142" i="1" s="1"/>
  <c r="AV1142" i="1" s="1"/>
  <c r="BH1142" i="1" s="1"/>
  <c r="AL482" i="1"/>
  <c r="AM482" i="1" s="1"/>
  <c r="AL486" i="1"/>
  <c r="AL747" i="1"/>
  <c r="AL535" i="1"/>
  <c r="AL534" i="1"/>
  <c r="AL956" i="1"/>
  <c r="AC1172" i="1"/>
  <c r="AF1172" i="1" s="1"/>
  <c r="AS1172" i="1" s="1"/>
  <c r="AT1172" i="1" s="1"/>
  <c r="AL1491" i="1"/>
  <c r="AL555" i="1"/>
  <c r="AL623" i="1"/>
  <c r="AL628" i="1"/>
  <c r="AL398" i="1"/>
  <c r="AL450" i="1"/>
  <c r="AC315" i="1"/>
  <c r="AF315" i="1" s="1"/>
  <c r="AL1204" i="1"/>
  <c r="AL1485" i="1"/>
  <c r="AL141" i="1"/>
  <c r="AL147" i="1"/>
  <c r="AL152" i="1"/>
  <c r="AL1353" i="1"/>
  <c r="AL1422" i="1"/>
  <c r="AC1515" i="1"/>
  <c r="AF1515" i="1" s="1"/>
  <c r="AC1517" i="1"/>
  <c r="AF1517" i="1" s="1"/>
  <c r="AL700" i="1"/>
  <c r="AL722" i="1"/>
  <c r="AL1137" i="1"/>
  <c r="AL1360" i="1"/>
  <c r="AL134" i="1"/>
  <c r="AL142" i="1"/>
  <c r="BG142" i="1" s="1"/>
  <c r="AL149" i="1"/>
  <c r="AL157" i="1"/>
  <c r="BG157" i="1" s="1"/>
  <c r="AC365" i="1"/>
  <c r="AF365" i="1" s="1"/>
  <c r="AC586" i="1"/>
  <c r="AF586" i="1" s="1"/>
  <c r="AL756" i="1"/>
  <c r="AL767" i="1"/>
  <c r="AL1223" i="1"/>
  <c r="AC535" i="1"/>
  <c r="AF535" i="1" s="1"/>
  <c r="AC537" i="1"/>
  <c r="AF537" i="1" s="1"/>
  <c r="AL969" i="1"/>
  <c r="AL1034" i="1"/>
  <c r="AL1153" i="1"/>
  <c r="AL280" i="1"/>
  <c r="AL123" i="1"/>
  <c r="BG123" i="1" s="1"/>
  <c r="AL873" i="1"/>
  <c r="AL915" i="1"/>
  <c r="AL953" i="1"/>
  <c r="AC1229" i="1"/>
  <c r="AF1229" i="1" s="1"/>
  <c r="AS1229" i="1" s="1"/>
  <c r="AT1229" i="1" s="1"/>
  <c r="AL1284" i="1"/>
  <c r="AL1328" i="1"/>
  <c r="AL38" i="1"/>
  <c r="BG38" i="1" s="1"/>
  <c r="AL281" i="1"/>
  <c r="AL117" i="1"/>
  <c r="AL128" i="1"/>
  <c r="AL198" i="1"/>
  <c r="BG198" i="1" s="1"/>
  <c r="AL232" i="1"/>
  <c r="AC463" i="1"/>
  <c r="AF463" i="1" s="1"/>
  <c r="AS463" i="1" s="1"/>
  <c r="AL618" i="1"/>
  <c r="AL630" i="1"/>
  <c r="AL690" i="1"/>
  <c r="AC864" i="1"/>
  <c r="AF864" i="1" s="1"/>
  <c r="AC896" i="1"/>
  <c r="AF896" i="1" s="1"/>
  <c r="AC902" i="1"/>
  <c r="AF902" i="1" s="1"/>
  <c r="AC926" i="1"/>
  <c r="AF926" i="1" s="1"/>
  <c r="AC375" i="1"/>
  <c r="AF375" i="1" s="1"/>
  <c r="AS375" i="1" s="1"/>
  <c r="AC376" i="1"/>
  <c r="AF376" i="1" s="1"/>
  <c r="AL425" i="1"/>
  <c r="AL518" i="1"/>
  <c r="AL537" i="1"/>
  <c r="AL547" i="1"/>
  <c r="AC480" i="1"/>
  <c r="AF480" i="1" s="1"/>
  <c r="AS480" i="1" s="1"/>
  <c r="AL720" i="1"/>
  <c r="AL844" i="1"/>
  <c r="AC1060" i="1"/>
  <c r="AF1060" i="1" s="1"/>
  <c r="AS1060" i="1" s="1"/>
  <c r="AT1060" i="1" s="1"/>
  <c r="AU1060" i="1" s="1"/>
  <c r="AC1356" i="1"/>
  <c r="AF1356" i="1" s="1"/>
  <c r="AC1362" i="1"/>
  <c r="AF1362" i="1" s="1"/>
  <c r="AS1362" i="1" s="1"/>
  <c r="AT1362" i="1" s="1"/>
  <c r="AU1362" i="1" s="1"/>
  <c r="AV1362" i="1" s="1"/>
  <c r="BH1362" i="1" s="1"/>
  <c r="AC1518" i="1"/>
  <c r="AF1518" i="1" s="1"/>
  <c r="AL229" i="1"/>
  <c r="AL579" i="1"/>
  <c r="AC897" i="1"/>
  <c r="AF897" i="1" s="1"/>
  <c r="AC909" i="1"/>
  <c r="AF909" i="1" s="1"/>
  <c r="AL1000" i="1"/>
  <c r="AL1001" i="1"/>
  <c r="AC1381" i="1"/>
  <c r="AF1381" i="1" s="1"/>
  <c r="AS1381" i="1" s="1"/>
  <c r="AT1381" i="1" s="1"/>
  <c r="AC1470" i="1"/>
  <c r="AF1470" i="1" s="1"/>
  <c r="AS1470" i="1" s="1"/>
  <c r="AL759" i="1"/>
  <c r="AL220" i="1"/>
  <c r="AL234" i="1"/>
  <c r="AL271" i="1"/>
  <c r="AL440" i="1"/>
  <c r="AC666" i="1"/>
  <c r="AF666" i="1" s="1"/>
  <c r="AC843" i="1"/>
  <c r="AF843" i="1" s="1"/>
  <c r="AC893" i="1"/>
  <c r="AF893" i="1" s="1"/>
  <c r="AL940" i="1"/>
  <c r="AC1008" i="1"/>
  <c r="AF1008" i="1" s="1"/>
  <c r="AC1013" i="1"/>
  <c r="AF1013" i="1" s="1"/>
  <c r="AS1013" i="1" s="1"/>
  <c r="AC1188" i="1"/>
  <c r="AF1188" i="1" s="1"/>
  <c r="AL1232" i="1"/>
  <c r="AL1304" i="1"/>
  <c r="AL1306" i="1"/>
  <c r="AL1307" i="1"/>
  <c r="AC1170" i="1"/>
  <c r="AF1170" i="1" s="1"/>
  <c r="AC127" i="1"/>
  <c r="AF127" i="1" s="1"/>
  <c r="AS127" i="1" s="1"/>
  <c r="AL471" i="1"/>
  <c r="AL701" i="1"/>
  <c r="AC1385" i="1"/>
  <c r="AF1385" i="1" s="1"/>
  <c r="AL32" i="1"/>
  <c r="AL93" i="1"/>
  <c r="AL120" i="1"/>
  <c r="AL121" i="1"/>
  <c r="AL126" i="1"/>
  <c r="AC191" i="1"/>
  <c r="AF191" i="1" s="1"/>
  <c r="AS191" i="1" s="1"/>
  <c r="AC196" i="1"/>
  <c r="AF196" i="1" s="1"/>
  <c r="AC394" i="1"/>
  <c r="AF394" i="1" s="1"/>
  <c r="AC411" i="1"/>
  <c r="AF411" i="1" s="1"/>
  <c r="AS411" i="1" s="1"/>
  <c r="AL510" i="1"/>
  <c r="BG510" i="1" s="1"/>
  <c r="AC520" i="1"/>
  <c r="AF520" i="1" s="1"/>
  <c r="AS520" i="1" s="1"/>
  <c r="AL586" i="1"/>
  <c r="AC708" i="1"/>
  <c r="AF708" i="1" s="1"/>
  <c r="AL882" i="1"/>
  <c r="AL894" i="1"/>
  <c r="AC900" i="1"/>
  <c r="AF900" i="1" s="1"/>
  <c r="AL902" i="1"/>
  <c r="AC940" i="1"/>
  <c r="AF940" i="1" s="1"/>
  <c r="AS940" i="1" s="1"/>
  <c r="AL973" i="1"/>
  <c r="AC1202" i="1"/>
  <c r="AF1202" i="1" s="1"/>
  <c r="AL1308" i="1"/>
  <c r="AC1367" i="1"/>
  <c r="AF1367" i="1" s="1"/>
  <c r="AS1367" i="1" s="1"/>
  <c r="AT1367" i="1" s="1"/>
  <c r="AU1367" i="1" s="1"/>
  <c r="AL1482" i="1"/>
  <c r="AC74" i="1"/>
  <c r="AF74" i="1" s="1"/>
  <c r="AS74" i="1" s="1"/>
  <c r="AC75" i="1"/>
  <c r="AF75" i="1" s="1"/>
  <c r="AS75" i="1" s="1"/>
  <c r="AC77" i="1"/>
  <c r="AF77" i="1" s="1"/>
  <c r="AS77" i="1" s="1"/>
  <c r="AT77" i="1" s="1"/>
  <c r="AU77" i="1" s="1"/>
  <c r="AV77" i="1" s="1"/>
  <c r="BH77" i="1" s="1"/>
  <c r="AC219" i="1"/>
  <c r="AF219" i="1" s="1"/>
  <c r="AS219" i="1" s="1"/>
  <c r="AT219" i="1" s="1"/>
  <c r="AL298" i="1"/>
  <c r="AL684" i="1"/>
  <c r="AC690" i="1"/>
  <c r="AF690" i="1" s="1"/>
  <c r="AL1377" i="1"/>
  <c r="AL1433" i="1"/>
  <c r="AC72" i="1"/>
  <c r="AF72" i="1" s="1"/>
  <c r="AS72" i="1" s="1"/>
  <c r="AL195" i="1"/>
  <c r="BG195" i="1" s="1"/>
  <c r="AL207" i="1"/>
  <c r="AC699" i="1"/>
  <c r="AF699" i="1" s="1"/>
  <c r="AL1235" i="1"/>
  <c r="AL1461" i="1"/>
  <c r="AC1462" i="1"/>
  <c r="AF1462" i="1" s="1"/>
  <c r="AS1462" i="1" s="1"/>
  <c r="AT1462" i="1" s="1"/>
  <c r="AC665" i="1"/>
  <c r="AF665" i="1" s="1"/>
  <c r="AS665" i="1" s="1"/>
  <c r="AC811" i="1"/>
  <c r="AF811" i="1" s="1"/>
  <c r="AC1210" i="1"/>
  <c r="AF1210" i="1" s="1"/>
  <c r="AL1459" i="1"/>
  <c r="BG1459" i="1" s="1"/>
  <c r="AC23" i="1"/>
  <c r="AF23" i="1" s="1"/>
  <c r="AS23" i="1" s="1"/>
  <c r="AC30" i="1"/>
  <c r="AF30" i="1" s="1"/>
  <c r="AS30" i="1" s="1"/>
  <c r="AC336" i="1"/>
  <c r="AF336" i="1" s="1"/>
  <c r="AL859" i="1"/>
  <c r="AL899" i="1"/>
  <c r="AC916" i="1"/>
  <c r="AF916" i="1" s="1"/>
  <c r="AS916" i="1" s="1"/>
  <c r="AC922" i="1"/>
  <c r="AF922" i="1" s="1"/>
  <c r="AS922" i="1" s="1"/>
  <c r="AC965" i="1"/>
  <c r="AF965" i="1" s="1"/>
  <c r="AC970" i="1"/>
  <c r="AF970" i="1" s="1"/>
  <c r="AS970" i="1" s="1"/>
  <c r="AC971" i="1"/>
  <c r="AF971" i="1" s="1"/>
  <c r="AC989" i="1"/>
  <c r="AF989" i="1" s="1"/>
  <c r="AC995" i="1"/>
  <c r="AF995" i="1" s="1"/>
  <c r="AL996" i="1"/>
  <c r="AC1488" i="1"/>
  <c r="AF1488" i="1" s="1"/>
  <c r="AS1488" i="1" s="1"/>
  <c r="AT1488" i="1" s="1"/>
  <c r="AC60" i="1"/>
  <c r="AF60" i="1" s="1"/>
  <c r="AC87" i="1"/>
  <c r="AF87" i="1" s="1"/>
  <c r="AS87" i="1" s="1"/>
  <c r="AL201" i="1"/>
  <c r="AS264" i="1"/>
  <c r="AL333" i="1"/>
  <c r="AL352" i="1"/>
  <c r="AL370" i="1"/>
  <c r="AL497" i="1"/>
  <c r="AL492" i="1"/>
  <c r="AC628" i="1"/>
  <c r="AF628" i="1" s="1"/>
  <c r="AL707" i="1"/>
  <c r="AL750" i="1"/>
  <c r="AC835" i="1"/>
  <c r="AF835" i="1" s="1"/>
  <c r="AS835" i="1" s="1"/>
  <c r="AC933" i="1"/>
  <c r="AF933" i="1" s="1"/>
  <c r="AL961" i="1"/>
  <c r="AC1010" i="1"/>
  <c r="AF1010" i="1" s="1"/>
  <c r="AS1010" i="1" s="1"/>
  <c r="AC1123" i="1"/>
  <c r="AF1123" i="1" s="1"/>
  <c r="AS1123" i="1" s="1"/>
  <c r="AT1123" i="1" s="1"/>
  <c r="AU1123" i="1" s="1"/>
  <c r="AV1123" i="1" s="1"/>
  <c r="BH1123" i="1" s="1"/>
  <c r="AL1133" i="1"/>
  <c r="AL1134" i="1"/>
  <c r="AL1166" i="1"/>
  <c r="AC1271" i="1"/>
  <c r="AF1271" i="1" s="1"/>
  <c r="AS1271" i="1" s="1"/>
  <c r="AL1274" i="1"/>
  <c r="AC1347" i="1"/>
  <c r="AF1347" i="1" s="1"/>
  <c r="AS1347" i="1" s="1"/>
  <c r="AL132" i="1"/>
  <c r="BG132" i="1" s="1"/>
  <c r="AC143" i="1"/>
  <c r="AF143" i="1" s="1"/>
  <c r="AC182" i="1"/>
  <c r="AF182" i="1" s="1"/>
  <c r="AC231" i="1"/>
  <c r="AF231" i="1" s="1"/>
  <c r="AC240" i="1"/>
  <c r="AF240" i="1" s="1"/>
  <c r="AS240" i="1" s="1"/>
  <c r="AL299" i="1"/>
  <c r="AC337" i="1"/>
  <c r="AF337" i="1" s="1"/>
  <c r="AL393" i="1"/>
  <c r="AC627" i="1"/>
  <c r="AF627" i="1" s="1"/>
  <c r="AS627" i="1" s="1"/>
  <c r="AC675" i="1"/>
  <c r="AF675" i="1" s="1"/>
  <c r="AC766" i="1"/>
  <c r="AF766" i="1" s="1"/>
  <c r="AC781" i="1"/>
  <c r="AF781" i="1" s="1"/>
  <c r="AL807" i="1"/>
  <c r="AC814" i="1"/>
  <c r="AF814" i="1" s="1"/>
  <c r="AC830" i="1"/>
  <c r="AF830" i="1" s="1"/>
  <c r="AL847" i="1"/>
  <c r="AL869" i="1"/>
  <c r="AL875" i="1"/>
  <c r="AL932" i="1"/>
  <c r="AL952" i="1"/>
  <c r="AC1053" i="1"/>
  <c r="AF1053" i="1" s="1"/>
  <c r="AC1169" i="1"/>
  <c r="AF1169" i="1" s="1"/>
  <c r="AS1169" i="1" s="1"/>
  <c r="AT1169" i="1" s="1"/>
  <c r="AL1314" i="1"/>
  <c r="AC1326" i="1"/>
  <c r="AF1326" i="1" s="1"/>
  <c r="AL1347" i="1"/>
  <c r="AL1374" i="1"/>
  <c r="AC1412" i="1"/>
  <c r="AF1412" i="1" s="1"/>
  <c r="AS1412" i="1" s="1"/>
  <c r="AL1434" i="1"/>
  <c r="AC319" i="1"/>
  <c r="AF319" i="1" s="1"/>
  <c r="AL442" i="1"/>
  <c r="AC447" i="1"/>
  <c r="AF447" i="1" s="1"/>
  <c r="AS447" i="1" s="1"/>
  <c r="AL479" i="1"/>
  <c r="AC506" i="1"/>
  <c r="AF506" i="1" s="1"/>
  <c r="AL651" i="1"/>
  <c r="AL711" i="1"/>
  <c r="AL752" i="1"/>
  <c r="AL924" i="1"/>
  <c r="AC958" i="1"/>
  <c r="AF958" i="1" s="1"/>
  <c r="AS958" i="1" s="1"/>
  <c r="AC1044" i="1"/>
  <c r="AF1044" i="1" s="1"/>
  <c r="AS1044" i="1" s="1"/>
  <c r="AL1215" i="1"/>
  <c r="AL1252" i="1"/>
  <c r="AL1256" i="1"/>
  <c r="AL1296" i="1"/>
  <c r="AL1302" i="1"/>
  <c r="BG1302" i="1" s="1"/>
  <c r="AC1333" i="1"/>
  <c r="AF1333" i="1" s="1"/>
  <c r="AS1333" i="1" s="1"/>
  <c r="AT1333" i="1" s="1"/>
  <c r="AL1355" i="1"/>
  <c r="AC1474" i="1"/>
  <c r="AF1474" i="1" s="1"/>
  <c r="AS1474" i="1" s="1"/>
  <c r="AC1513" i="1"/>
  <c r="AF1513" i="1" s="1"/>
  <c r="AL301" i="1"/>
  <c r="AC340" i="1"/>
  <c r="AF340" i="1" s="1"/>
  <c r="AL341" i="1"/>
  <c r="AL342" i="1"/>
  <c r="AL347" i="1"/>
  <c r="AL359" i="1"/>
  <c r="AL403" i="1"/>
  <c r="AL453" i="1"/>
  <c r="AC459" i="1"/>
  <c r="AF459" i="1" s="1"/>
  <c r="AL474" i="1"/>
  <c r="AL553" i="1"/>
  <c r="AL697" i="1"/>
  <c r="AL769" i="1"/>
  <c r="AL770" i="1"/>
  <c r="AL810" i="1"/>
  <c r="AC821" i="1"/>
  <c r="AF821" i="1" s="1"/>
  <c r="AC839" i="1"/>
  <c r="AF839" i="1" s="1"/>
  <c r="AL872" i="1"/>
  <c r="AC884" i="1"/>
  <c r="AF884" i="1" s="1"/>
  <c r="AC889" i="1"/>
  <c r="AF889" i="1" s="1"/>
  <c r="AS889" i="1" s="1"/>
  <c r="AC890" i="1"/>
  <c r="AF890" i="1" s="1"/>
  <c r="AL928" i="1"/>
  <c r="AL929" i="1"/>
  <c r="AC943" i="1"/>
  <c r="AF943" i="1" s="1"/>
  <c r="AS943" i="1" s="1"/>
  <c r="AC955" i="1"/>
  <c r="AF955" i="1" s="1"/>
  <c r="AS955" i="1" s="1"/>
  <c r="AC969" i="1"/>
  <c r="AF969" i="1" s="1"/>
  <c r="AL983" i="1"/>
  <c r="AC1018" i="1"/>
  <c r="AF1018" i="1" s="1"/>
  <c r="AC1033" i="1"/>
  <c r="AF1033" i="1" s="1"/>
  <c r="AS1033" i="1" s="1"/>
  <c r="AL1247" i="1"/>
  <c r="AC1316" i="1"/>
  <c r="AF1316" i="1" s="1"/>
  <c r="AS1316" i="1" s="1"/>
  <c r="AC1433" i="1"/>
  <c r="AF1433" i="1" s="1"/>
  <c r="AS1433" i="1" s="1"/>
  <c r="AL1462" i="1"/>
  <c r="AL89" i="1"/>
  <c r="AC102" i="1"/>
  <c r="AF102" i="1" s="1"/>
  <c r="AC147" i="1"/>
  <c r="AF147" i="1" s="1"/>
  <c r="AS147" i="1" s="1"/>
  <c r="AC148" i="1"/>
  <c r="AF148" i="1" s="1"/>
  <c r="AC202" i="1"/>
  <c r="AF202" i="1" s="1"/>
  <c r="AC283" i="1"/>
  <c r="AF283" i="1" s="1"/>
  <c r="AS283" i="1" s="1"/>
  <c r="AL291" i="1"/>
  <c r="AC406" i="1"/>
  <c r="AF406" i="1" s="1"/>
  <c r="AL459" i="1"/>
  <c r="AC566" i="1"/>
  <c r="AF566" i="1" s="1"/>
  <c r="AS566" i="1" s="1"/>
  <c r="AL610" i="1"/>
  <c r="AL683" i="1"/>
  <c r="AC735" i="1"/>
  <c r="AF735" i="1" s="1"/>
  <c r="AC755" i="1"/>
  <c r="AF755" i="1" s="1"/>
  <c r="AC1040" i="1"/>
  <c r="AF1040" i="1" s="1"/>
  <c r="AC1113" i="1"/>
  <c r="AF1113" i="1" s="1"/>
  <c r="AS1113" i="1" s="1"/>
  <c r="AT1113" i="1" s="1"/>
  <c r="AL1389" i="1"/>
  <c r="AC199" i="1"/>
  <c r="AF199" i="1" s="1"/>
  <c r="AS199" i="1" s="1"/>
  <c r="AL8" i="1"/>
  <c r="AL14" i="1"/>
  <c r="AC37" i="1"/>
  <c r="AF37" i="1" s="1"/>
  <c r="AL80" i="1"/>
  <c r="AL87" i="1"/>
  <c r="BG87" i="1" s="1"/>
  <c r="AC145" i="1"/>
  <c r="AF145" i="1" s="1"/>
  <c r="AS145" i="1" s="1"/>
  <c r="AT145" i="1" s="1"/>
  <c r="AC146" i="1"/>
  <c r="AF146" i="1" s="1"/>
  <c r="AL182" i="1"/>
  <c r="AL218" i="1"/>
  <c r="AS259" i="1"/>
  <c r="AC496" i="1"/>
  <c r="AF496" i="1" s="1"/>
  <c r="AS496" i="1" s="1"/>
  <c r="AC498" i="1"/>
  <c r="AF498" i="1" s="1"/>
  <c r="AS498" i="1" s="1"/>
  <c r="AC637" i="1"/>
  <c r="AF637" i="1" s="1"/>
  <c r="AL729" i="1"/>
  <c r="AL998" i="1"/>
  <c r="AL1212" i="1"/>
  <c r="AC1256" i="1"/>
  <c r="AF1256" i="1" s="1"/>
  <c r="AS1256" i="1" s="1"/>
  <c r="AT1256" i="1" s="1"/>
  <c r="AU1256" i="1" s="1"/>
  <c r="AV1256" i="1" s="1"/>
  <c r="BH1256" i="1" s="1"/>
  <c r="AC1417" i="1"/>
  <c r="AF1417" i="1" s="1"/>
  <c r="AL1437" i="1"/>
  <c r="AL1445" i="1"/>
  <c r="AL317" i="1"/>
  <c r="AC469" i="1"/>
  <c r="AF469" i="1" s="1"/>
  <c r="AS469" i="1" s="1"/>
  <c r="AC751" i="1"/>
  <c r="AF751" i="1" s="1"/>
  <c r="AL17" i="1"/>
  <c r="AL23" i="1"/>
  <c r="AL65" i="1"/>
  <c r="AL73" i="1"/>
  <c r="AL90" i="1"/>
  <c r="AC281" i="1"/>
  <c r="AF281" i="1" s="1"/>
  <c r="AS281" i="1" s="1"/>
  <c r="AC149" i="1"/>
  <c r="AF149" i="1" s="1"/>
  <c r="AC160" i="1"/>
  <c r="AF160" i="1" s="1"/>
  <c r="AS160" i="1" s="1"/>
  <c r="AC161" i="1"/>
  <c r="AF161" i="1" s="1"/>
  <c r="AC164" i="1"/>
  <c r="AF164" i="1" s="1"/>
  <c r="AS164" i="1" s="1"/>
  <c r="AT164" i="1" s="1"/>
  <c r="AC223" i="1"/>
  <c r="AF223" i="1" s="1"/>
  <c r="AS223" i="1" s="1"/>
  <c r="AT223" i="1" s="1"/>
  <c r="AC234" i="1"/>
  <c r="AF234" i="1" s="1"/>
  <c r="AC288" i="1"/>
  <c r="AF288" i="1" s="1"/>
  <c r="AC303" i="1"/>
  <c r="AF303" i="1" s="1"/>
  <c r="AL460" i="1"/>
  <c r="AC619" i="1"/>
  <c r="AF619" i="1" s="1"/>
  <c r="AC911" i="1"/>
  <c r="AF911" i="1" s="1"/>
  <c r="AL912" i="1"/>
  <c r="AC1097" i="1"/>
  <c r="AF1097" i="1" s="1"/>
  <c r="AS1097" i="1" s="1"/>
  <c r="AL305" i="1"/>
  <c r="AL309" i="1"/>
  <c r="AC324" i="1"/>
  <c r="AF324" i="1" s="1"/>
  <c r="AC389" i="1"/>
  <c r="AF389" i="1" s="1"/>
  <c r="AC513" i="1"/>
  <c r="AF513" i="1" s="1"/>
  <c r="AL575" i="1"/>
  <c r="AC626" i="1"/>
  <c r="AF626" i="1" s="1"/>
  <c r="AL631" i="1"/>
  <c r="AC652" i="1"/>
  <c r="AF652" i="1" s="1"/>
  <c r="AC653" i="1"/>
  <c r="AF653" i="1" s="1"/>
  <c r="AL676" i="1"/>
  <c r="AC710" i="1"/>
  <c r="AF710" i="1" s="1"/>
  <c r="AC986" i="1"/>
  <c r="AF986" i="1" s="1"/>
  <c r="AL1023" i="1"/>
  <c r="AL1042" i="1"/>
  <c r="BG1042" i="1" s="1"/>
  <c r="AC1319" i="1"/>
  <c r="AF1319" i="1" s="1"/>
  <c r="AL1322" i="1"/>
  <c r="AC1380" i="1"/>
  <c r="AF1380" i="1" s="1"/>
  <c r="AS1380" i="1" s="1"/>
  <c r="AT1380" i="1" s="1"/>
  <c r="AL338" i="1"/>
  <c r="AL339" i="1"/>
  <c r="AC346" i="1"/>
  <c r="AF346" i="1" s="1"/>
  <c r="AC358" i="1"/>
  <c r="AF358" i="1" s="1"/>
  <c r="AL371" i="1"/>
  <c r="AL377" i="1"/>
  <c r="AC386" i="1"/>
  <c r="AF386" i="1" s="1"/>
  <c r="AC395" i="1"/>
  <c r="AF395" i="1" s="1"/>
  <c r="AC410" i="1"/>
  <c r="AF410" i="1" s="1"/>
  <c r="AC429" i="1"/>
  <c r="AF429" i="1" s="1"/>
  <c r="AC503" i="1"/>
  <c r="AF503" i="1" s="1"/>
  <c r="AS503" i="1" s="1"/>
  <c r="AL552" i="1"/>
  <c r="BG552" i="1" s="1"/>
  <c r="AC555" i="1"/>
  <c r="AF555" i="1" s="1"/>
  <c r="AS555" i="1" s="1"/>
  <c r="AC556" i="1"/>
  <c r="AF556" i="1" s="1"/>
  <c r="AC581" i="1"/>
  <c r="AF581" i="1" s="1"/>
  <c r="AL625" i="1"/>
  <c r="AC684" i="1"/>
  <c r="AF684" i="1" s="1"/>
  <c r="AC659" i="1"/>
  <c r="AF659" i="1" s="1"/>
  <c r="AS659" i="1" s="1"/>
  <c r="AC660" i="1"/>
  <c r="AF660" i="1" s="1"/>
  <c r="AC662" i="1"/>
  <c r="AF662" i="1" s="1"/>
  <c r="AS662" i="1" s="1"/>
  <c r="AC707" i="1"/>
  <c r="AF707" i="1" s="1"/>
  <c r="AS707" i="1" s="1"/>
  <c r="AC714" i="1"/>
  <c r="AF714" i="1" s="1"/>
  <c r="AS714" i="1" s="1"/>
  <c r="AC725" i="1"/>
  <c r="AF725" i="1" s="1"/>
  <c r="AL772" i="1"/>
  <c r="AC785" i="1"/>
  <c r="AF785" i="1" s="1"/>
  <c r="AL831" i="1"/>
  <c r="AC944" i="1"/>
  <c r="AF944" i="1" s="1"/>
  <c r="AC996" i="1"/>
  <c r="AF996" i="1" s="1"/>
  <c r="AS996" i="1" s="1"/>
  <c r="AL1011" i="1"/>
  <c r="AL1207" i="1"/>
  <c r="AC1265" i="1"/>
  <c r="AF1265" i="1" s="1"/>
  <c r="AS1265" i="1" s="1"/>
  <c r="AT1265" i="1" s="1"/>
  <c r="AU1265" i="1" s="1"/>
  <c r="AL1279" i="1"/>
  <c r="AC1309" i="1"/>
  <c r="AF1309" i="1" s="1"/>
  <c r="AL1331" i="1"/>
  <c r="AC1484" i="1"/>
  <c r="AF1484" i="1" s="1"/>
  <c r="AS1484" i="1" s="1"/>
  <c r="AC297" i="1"/>
  <c r="AF297" i="1" s="1"/>
  <c r="AC325" i="1"/>
  <c r="AF325" i="1" s="1"/>
  <c r="AL332" i="1"/>
  <c r="AC354" i="1"/>
  <c r="AF354" i="1" s="1"/>
  <c r="AS354" i="1" s="1"/>
  <c r="AC420" i="1"/>
  <c r="AF420" i="1" s="1"/>
  <c r="AS420" i="1" s="1"/>
  <c r="AC426" i="1"/>
  <c r="AF426" i="1" s="1"/>
  <c r="AS426" i="1" s="1"/>
  <c r="AL438" i="1"/>
  <c r="AC439" i="1"/>
  <c r="AF439" i="1" s="1"/>
  <c r="AL445" i="1"/>
  <c r="AC458" i="1"/>
  <c r="AF458" i="1" s="1"/>
  <c r="AC476" i="1"/>
  <c r="AF476" i="1" s="1"/>
  <c r="AL500" i="1"/>
  <c r="BG500" i="1" s="1"/>
  <c r="AC514" i="1"/>
  <c r="AF514" i="1" s="1"/>
  <c r="AS514" i="1" s="1"/>
  <c r="AC585" i="1"/>
  <c r="AF585" i="1" s="1"/>
  <c r="AS585" i="1" s="1"/>
  <c r="AC607" i="1"/>
  <c r="AF607" i="1" s="1"/>
  <c r="AS607" i="1" s="1"/>
  <c r="AT607" i="1" s="1"/>
  <c r="AU607" i="1" s="1"/>
  <c r="AV607" i="1" s="1"/>
  <c r="BH607" i="1" s="1"/>
  <c r="AC639" i="1"/>
  <c r="AF639" i="1" s="1"/>
  <c r="AS639" i="1" s="1"/>
  <c r="AL680" i="1"/>
  <c r="AC688" i="1"/>
  <c r="AF688" i="1" s="1"/>
  <c r="AS688" i="1" s="1"/>
  <c r="AC689" i="1"/>
  <c r="AF689" i="1" s="1"/>
  <c r="AL695" i="1"/>
  <c r="AL734" i="1"/>
  <c r="AC768" i="1"/>
  <c r="AF768" i="1" s="1"/>
  <c r="AL797" i="1"/>
  <c r="AL954" i="1"/>
  <c r="AC1031" i="1"/>
  <c r="AF1031" i="1" s="1"/>
  <c r="AS1031" i="1" s="1"/>
  <c r="AL1056" i="1"/>
  <c r="AL1179" i="1"/>
  <c r="AL1443" i="1"/>
  <c r="AL783" i="1"/>
  <c r="AC790" i="1"/>
  <c r="AF790" i="1" s="1"/>
  <c r="AS790" i="1" s="1"/>
  <c r="AT790" i="1" s="1"/>
  <c r="AC799" i="1"/>
  <c r="AF799" i="1" s="1"/>
  <c r="AS799" i="1" s="1"/>
  <c r="AL816" i="1"/>
  <c r="AC872" i="1"/>
  <c r="AF872" i="1" s="1"/>
  <c r="AL907" i="1"/>
  <c r="AC928" i="1"/>
  <c r="AF928" i="1" s="1"/>
  <c r="AS928" i="1" s="1"/>
  <c r="AL987" i="1"/>
  <c r="AC1019" i="1"/>
  <c r="AF1019" i="1" s="1"/>
  <c r="AS1019" i="1" s="1"/>
  <c r="AC1020" i="1"/>
  <c r="AF1020" i="1" s="1"/>
  <c r="AL1028" i="1"/>
  <c r="AL1063" i="1"/>
  <c r="AL1067" i="1"/>
  <c r="AC1072" i="1"/>
  <c r="AF1072" i="1" s="1"/>
  <c r="AS1072" i="1" s="1"/>
  <c r="AL1160" i="1"/>
  <c r="AC1162" i="1"/>
  <c r="AF1162" i="1" s="1"/>
  <c r="AS1162" i="1" s="1"/>
  <c r="AT1162" i="1" s="1"/>
  <c r="AC1165" i="1"/>
  <c r="AF1165" i="1" s="1"/>
  <c r="AL1196" i="1"/>
  <c r="AL1201" i="1"/>
  <c r="AC1206" i="1"/>
  <c r="AF1206" i="1" s="1"/>
  <c r="AS1206" i="1" s="1"/>
  <c r="AC1207" i="1"/>
  <c r="AF1207" i="1" s="1"/>
  <c r="AS1207" i="1" s="1"/>
  <c r="AL1230" i="1"/>
  <c r="AL1245" i="1"/>
  <c r="AC1246" i="1"/>
  <c r="AF1246" i="1" s="1"/>
  <c r="AC1340" i="1"/>
  <c r="AF1340" i="1" s="1"/>
  <c r="AC1436" i="1"/>
  <c r="AF1436" i="1" s="1"/>
  <c r="AL1463" i="1"/>
  <c r="AL1481" i="1"/>
  <c r="AC789" i="1"/>
  <c r="AF789" i="1" s="1"/>
  <c r="AS789" i="1" s="1"/>
  <c r="AT789" i="1" s="1"/>
  <c r="AL858" i="1"/>
  <c r="AC892" i="1"/>
  <c r="AF892" i="1" s="1"/>
  <c r="AS892" i="1" s="1"/>
  <c r="AC906" i="1"/>
  <c r="AF906" i="1" s="1"/>
  <c r="AL971" i="1"/>
  <c r="AC976" i="1"/>
  <c r="AF976" i="1" s="1"/>
  <c r="AS976" i="1" s="1"/>
  <c r="AC977" i="1"/>
  <c r="AF977" i="1" s="1"/>
  <c r="AC999" i="1"/>
  <c r="AF999" i="1" s="1"/>
  <c r="AC1041" i="1"/>
  <c r="AF1041" i="1" s="1"/>
  <c r="AC1071" i="1"/>
  <c r="AF1071" i="1" s="1"/>
  <c r="AS1071" i="1" s="1"/>
  <c r="AL1088" i="1"/>
  <c r="AL1116" i="1"/>
  <c r="AL1123" i="1"/>
  <c r="AL1125" i="1"/>
  <c r="BG1125" i="1" s="1"/>
  <c r="AL1158" i="1"/>
  <c r="BG1158" i="1" s="1"/>
  <c r="AL1165" i="1"/>
  <c r="BG1165" i="1" s="1"/>
  <c r="AC1253" i="1"/>
  <c r="AF1253" i="1" s="1"/>
  <c r="AC1279" i="1"/>
  <c r="AF1279" i="1" s="1"/>
  <c r="AC1295" i="1"/>
  <c r="AF1295" i="1" s="1"/>
  <c r="AS1295" i="1" s="1"/>
  <c r="AT1295" i="1" s="1"/>
  <c r="AU1295" i="1" s="1"/>
  <c r="AL1312" i="1"/>
  <c r="AL1354" i="1"/>
  <c r="BG1354" i="1" s="1"/>
  <c r="AC1431" i="1"/>
  <c r="AF1431" i="1" s="1"/>
  <c r="AS1431" i="1" s="1"/>
  <c r="AC1443" i="1"/>
  <c r="AF1443" i="1" s="1"/>
  <c r="AS1443" i="1" s="1"/>
  <c r="AC819" i="1"/>
  <c r="AF819" i="1" s="1"/>
  <c r="AC841" i="1"/>
  <c r="AF841" i="1" s="1"/>
  <c r="AC867" i="1"/>
  <c r="AF867" i="1" s="1"/>
  <c r="AL960" i="1"/>
  <c r="AL967" i="1"/>
  <c r="AC980" i="1"/>
  <c r="AF980" i="1" s="1"/>
  <c r="AL981" i="1"/>
  <c r="AC993" i="1"/>
  <c r="AF993" i="1" s="1"/>
  <c r="AS993" i="1" s="1"/>
  <c r="AC994" i="1"/>
  <c r="AF994" i="1" s="1"/>
  <c r="AC1002" i="1"/>
  <c r="AF1002" i="1" s="1"/>
  <c r="AC1038" i="1"/>
  <c r="AF1038" i="1" s="1"/>
  <c r="AS1038" i="1" s="1"/>
  <c r="AT1038" i="1" s="1"/>
  <c r="AU1038" i="1" s="1"/>
  <c r="AV1038" i="1" s="1"/>
  <c r="BH1038" i="1" s="1"/>
  <c r="AL1040" i="1"/>
  <c r="AL1059" i="1"/>
  <c r="AL1091" i="1"/>
  <c r="AL1197" i="1"/>
  <c r="AC1200" i="1"/>
  <c r="AF1200" i="1" s="1"/>
  <c r="AS1200" i="1" s="1"/>
  <c r="AC1201" i="1"/>
  <c r="AF1201" i="1" s="1"/>
  <c r="AL1225" i="1"/>
  <c r="AL1242" i="1"/>
  <c r="BG1242" i="1" s="1"/>
  <c r="AC1247" i="1"/>
  <c r="AF1247" i="1" s="1"/>
  <c r="AS1247" i="1" s="1"/>
  <c r="AC1248" i="1"/>
  <c r="AF1248" i="1" s="1"/>
  <c r="AL1266" i="1"/>
  <c r="AL1272" i="1"/>
  <c r="AL1273" i="1"/>
  <c r="AL1373" i="1"/>
  <c r="AC1416" i="1"/>
  <c r="AF1416" i="1" s="1"/>
  <c r="AC1437" i="1"/>
  <c r="AF1437" i="1" s="1"/>
  <c r="AS1437" i="1" s="1"/>
  <c r="AL1439" i="1"/>
  <c r="AC423" i="1"/>
  <c r="AF423" i="1" s="1"/>
  <c r="AS423" i="1" s="1"/>
  <c r="AL423" i="1"/>
  <c r="AL775" i="1"/>
  <c r="BG775" i="1" s="1"/>
  <c r="AC18" i="1"/>
  <c r="AF18" i="1" s="1"/>
  <c r="AS18" i="1" s="1"/>
  <c r="AT18" i="1" s="1"/>
  <c r="AU18" i="1" s="1"/>
  <c r="AC41" i="1"/>
  <c r="AF41" i="1" s="1"/>
  <c r="AC66" i="1"/>
  <c r="AF66" i="1" s="1"/>
  <c r="AS66" i="1" s="1"/>
  <c r="AC79" i="1"/>
  <c r="AF79" i="1" s="1"/>
  <c r="AS79" i="1" s="1"/>
  <c r="AC89" i="1"/>
  <c r="AF89" i="1" s="1"/>
  <c r="AC141" i="1"/>
  <c r="AF141" i="1" s="1"/>
  <c r="AL302" i="1"/>
  <c r="BG302" i="1" s="1"/>
  <c r="AL303" i="1"/>
  <c r="AL477" i="1"/>
  <c r="BG477" i="1" s="1"/>
  <c r="AC522" i="1"/>
  <c r="AF522" i="1" s="1"/>
  <c r="AS522" i="1" s="1"/>
  <c r="AL531" i="1"/>
  <c r="AC561" i="1"/>
  <c r="AF561" i="1" s="1"/>
  <c r="AS561" i="1" s="1"/>
  <c r="AL577" i="1"/>
  <c r="AL622" i="1"/>
  <c r="AC765" i="1"/>
  <c r="AF765" i="1" s="1"/>
  <c r="AC1066" i="1"/>
  <c r="AF1066" i="1" s="1"/>
  <c r="AS1066" i="1" s="1"/>
  <c r="AL1103" i="1"/>
  <c r="BG1103" i="1" s="1"/>
  <c r="AC15" i="1"/>
  <c r="AF15" i="1" s="1"/>
  <c r="AS15" i="1" s="1"/>
  <c r="AL37" i="1"/>
  <c r="AC362" i="1"/>
  <c r="AF362" i="1" s="1"/>
  <c r="AC235" i="1"/>
  <c r="AF235" i="1" s="1"/>
  <c r="AL235" i="1"/>
  <c r="AL27" i="1"/>
  <c r="AL30" i="1"/>
  <c r="BG30" i="1" s="1"/>
  <c r="AC82" i="1"/>
  <c r="AF82" i="1" s="1"/>
  <c r="AS82" i="1" s="1"/>
  <c r="AT82" i="1" s="1"/>
  <c r="AU82" i="1" s="1"/>
  <c r="AV82" i="1" s="1"/>
  <c r="BH82" i="1" s="1"/>
  <c r="AC96" i="1"/>
  <c r="AF96" i="1" s="1"/>
  <c r="AC105" i="1"/>
  <c r="AF105" i="1" s="1"/>
  <c r="AS105" i="1" s="1"/>
  <c r="AC130" i="1"/>
  <c r="AF130" i="1" s="1"/>
  <c r="AL135" i="1"/>
  <c r="AL139" i="1"/>
  <c r="AL151" i="1"/>
  <c r="AL162" i="1"/>
  <c r="AL163" i="1"/>
  <c r="AL223" i="1"/>
  <c r="AC230" i="1"/>
  <c r="AF230" i="1" s="1"/>
  <c r="AC298" i="1"/>
  <c r="AF298" i="1" s="1"/>
  <c r="AC318" i="1"/>
  <c r="AF318" i="1" s="1"/>
  <c r="AL323" i="1"/>
  <c r="AL329" i="1"/>
  <c r="AL330" i="1"/>
  <c r="AL416" i="1"/>
  <c r="AL417" i="1"/>
  <c r="AL42" i="1"/>
  <c r="AC221" i="1"/>
  <c r="AF221" i="1" s="1"/>
  <c r="AS221" i="1" s="1"/>
  <c r="AL387" i="1"/>
  <c r="AC20" i="1"/>
  <c r="AF20" i="1" s="1"/>
  <c r="AS20" i="1" s="1"/>
  <c r="AC22" i="1"/>
  <c r="AF22" i="1" s="1"/>
  <c r="AC39" i="1"/>
  <c r="AF39" i="1" s="1"/>
  <c r="AC42" i="1"/>
  <c r="AF42" i="1" s="1"/>
  <c r="AC46" i="1"/>
  <c r="AF46" i="1" s="1"/>
  <c r="AS46" i="1" s="1"/>
  <c r="AT46" i="1" s="1"/>
  <c r="AU46" i="1" s="1"/>
  <c r="AC62" i="1"/>
  <c r="AF62" i="1" s="1"/>
  <c r="AS62" i="1" s="1"/>
  <c r="AT61" i="1" s="1"/>
  <c r="AL63" i="1"/>
  <c r="AC69" i="1"/>
  <c r="AF69" i="1" s="1"/>
  <c r="AS69" i="1" s="1"/>
  <c r="AL105" i="1"/>
  <c r="AL143" i="1"/>
  <c r="AC150" i="1"/>
  <c r="AF150" i="1" s="1"/>
  <c r="AL189" i="1"/>
  <c r="BG189" i="1" s="1"/>
  <c r="AC218" i="1"/>
  <c r="AF218" i="1" s="1"/>
  <c r="AS218" i="1" s="1"/>
  <c r="AT218" i="1" s="1"/>
  <c r="AC229" i="1"/>
  <c r="AF229" i="1" s="1"/>
  <c r="AL274" i="1"/>
  <c r="AL289" i="1"/>
  <c r="AL290" i="1"/>
  <c r="AC316" i="1"/>
  <c r="AF316" i="1" s="1"/>
  <c r="AC405" i="1"/>
  <c r="AF405" i="1" s="1"/>
  <c r="AS405" i="1" s="1"/>
  <c r="AL409" i="1"/>
  <c r="AL422" i="1"/>
  <c r="AL657" i="1"/>
  <c r="AL777" i="1"/>
  <c r="AL1068" i="1"/>
  <c r="AC181" i="1"/>
  <c r="AF181" i="1" s="1"/>
  <c r="AL217" i="1"/>
  <c r="BG217" i="1" s="1"/>
  <c r="AL260" i="1"/>
  <c r="AC569" i="1"/>
  <c r="AF569" i="1" s="1"/>
  <c r="AL669" i="1"/>
  <c r="AC670" i="1"/>
  <c r="AF670" i="1" s="1"/>
  <c r="AC1022" i="1"/>
  <c r="AF1022" i="1" s="1"/>
  <c r="AC189" i="1"/>
  <c r="AF189" i="1" s="1"/>
  <c r="AS189" i="1" s="1"/>
  <c r="AT189" i="1" s="1"/>
  <c r="AL193" i="1"/>
  <c r="AC213" i="1"/>
  <c r="AF213" i="1" s="1"/>
  <c r="AS213" i="1" s="1"/>
  <c r="AL228" i="1"/>
  <c r="AL239" i="1"/>
  <c r="AL247" i="1"/>
  <c r="AL266" i="1"/>
  <c r="AC285" i="1"/>
  <c r="AF285" i="1" s="1"/>
  <c r="AC296" i="1"/>
  <c r="AF296" i="1" s="1"/>
  <c r="AL321" i="1"/>
  <c r="AL326" i="1"/>
  <c r="AC344" i="1"/>
  <c r="AF344" i="1" s="1"/>
  <c r="AS344" i="1" s="1"/>
  <c r="AL432" i="1"/>
  <c r="AC433" i="1"/>
  <c r="AF433" i="1" s="1"/>
  <c r="AL490" i="1"/>
  <c r="AL494" i="1"/>
  <c r="AC618" i="1"/>
  <c r="AF618" i="1" s="1"/>
  <c r="AL825" i="1"/>
  <c r="BG825" i="1" s="1"/>
  <c r="AC831" i="1"/>
  <c r="AF831" i="1" s="1"/>
  <c r="AS831" i="1" s="1"/>
  <c r="AC1204" i="1"/>
  <c r="AF1204" i="1" s="1"/>
  <c r="AL296" i="1"/>
  <c r="AC343" i="1"/>
  <c r="AF343" i="1" s="1"/>
  <c r="AC409" i="1"/>
  <c r="AF409" i="1" s="1"/>
  <c r="AC549" i="1"/>
  <c r="AF549" i="1" s="1"/>
  <c r="AS549" i="1" s="1"/>
  <c r="AL674" i="1"/>
  <c r="AC165" i="1"/>
  <c r="AF165" i="1" s="1"/>
  <c r="AC172" i="1"/>
  <c r="AF172" i="1" s="1"/>
  <c r="AL183" i="1"/>
  <c r="AC201" i="1"/>
  <c r="AF201" i="1" s="1"/>
  <c r="AS201" i="1" s="1"/>
  <c r="AT201" i="1" s="1"/>
  <c r="AL202" i="1"/>
  <c r="AC222" i="1"/>
  <c r="AF222" i="1" s="1"/>
  <c r="AS222" i="1" s="1"/>
  <c r="AL227" i="1"/>
  <c r="AL246" i="1"/>
  <c r="AC250" i="1"/>
  <c r="AF250" i="1" s="1"/>
  <c r="AL264" i="1"/>
  <c r="AL287" i="1"/>
  <c r="AL295" i="1"/>
  <c r="AC308" i="1"/>
  <c r="AF308" i="1" s="1"/>
  <c r="AS308" i="1" s="1"/>
  <c r="AC317" i="1"/>
  <c r="AF317" i="1" s="1"/>
  <c r="AL334" i="1"/>
  <c r="AC341" i="1"/>
  <c r="AF341" i="1" s="1"/>
  <c r="AS341" i="1" s="1"/>
  <c r="AT13" i="1" s="1"/>
  <c r="AU13" i="1" s="1"/>
  <c r="AL350" i="1"/>
  <c r="AC387" i="1"/>
  <c r="AF387" i="1" s="1"/>
  <c r="AS387" i="1" s="1"/>
  <c r="AC407" i="1"/>
  <c r="AF407" i="1" s="1"/>
  <c r="AL504" i="1"/>
  <c r="AC547" i="1"/>
  <c r="AF547" i="1" s="1"/>
  <c r="AS547" i="1" s="1"/>
  <c r="AT547" i="1" s="1"/>
  <c r="AU547" i="1" s="1"/>
  <c r="AV547" i="1" s="1"/>
  <c r="BH547" i="1" s="1"/>
  <c r="AC617" i="1"/>
  <c r="AF617" i="1" s="1"/>
  <c r="AS617" i="1" s="1"/>
  <c r="AL712" i="1"/>
  <c r="AC732" i="1"/>
  <c r="AF732" i="1" s="1"/>
  <c r="AL1479" i="1"/>
  <c r="BG1479" i="1" s="1"/>
  <c r="AL1517" i="1"/>
  <c r="AC397" i="1"/>
  <c r="AF397" i="1" s="1"/>
  <c r="AC425" i="1"/>
  <c r="AF425" i="1" s="1"/>
  <c r="AL434" i="1"/>
  <c r="AC491" i="1"/>
  <c r="AF491" i="1" s="1"/>
  <c r="AL506" i="1"/>
  <c r="AL513" i="1"/>
  <c r="AL550" i="1"/>
  <c r="AC565" i="1"/>
  <c r="AF565" i="1" s="1"/>
  <c r="AC567" i="1"/>
  <c r="AF567" i="1" s="1"/>
  <c r="AC620" i="1"/>
  <c r="AF620" i="1" s="1"/>
  <c r="AS620" i="1" s="1"/>
  <c r="AC625" i="1"/>
  <c r="AF625" i="1" s="1"/>
  <c r="AC636" i="1"/>
  <c r="AF636" i="1" s="1"/>
  <c r="AL672" i="1"/>
  <c r="AL675" i="1"/>
  <c r="AC682" i="1"/>
  <c r="AF682" i="1" s="1"/>
  <c r="AC697" i="1"/>
  <c r="AF697" i="1" s="1"/>
  <c r="AL741" i="1"/>
  <c r="AL742" i="1"/>
  <c r="AC752" i="1"/>
  <c r="AF752" i="1" s="1"/>
  <c r="AS752" i="1" s="1"/>
  <c r="AL760" i="1"/>
  <c r="AL778" i="1"/>
  <c r="AL779" i="1"/>
  <c r="BG779" i="1" s="1"/>
  <c r="AL850" i="1"/>
  <c r="AC918" i="1"/>
  <c r="AF918" i="1" s="1"/>
  <c r="AC972" i="1"/>
  <c r="AF972" i="1" s="1"/>
  <c r="AL1077" i="1"/>
  <c r="BG1077" i="1" s="1"/>
  <c r="AL1342" i="1"/>
  <c r="AC1355" i="1"/>
  <c r="AF1355" i="1" s="1"/>
  <c r="AL1356" i="1"/>
  <c r="AC366" i="1"/>
  <c r="AF366" i="1" s="1"/>
  <c r="AS366" i="1" s="1"/>
  <c r="AC367" i="1"/>
  <c r="AF367" i="1" s="1"/>
  <c r="AL368" i="1"/>
  <c r="AC388" i="1"/>
  <c r="AF388" i="1" s="1"/>
  <c r="AC492" i="1"/>
  <c r="AF492" i="1" s="1"/>
  <c r="AS492" i="1" s="1"/>
  <c r="AL549" i="1"/>
  <c r="BG549" i="1" s="1"/>
  <c r="AL557" i="1"/>
  <c r="AC767" i="1"/>
  <c r="AF767" i="1" s="1"/>
  <c r="AL1101" i="1"/>
  <c r="AL367" i="1"/>
  <c r="AC374" i="1"/>
  <c r="AF374" i="1" s="1"/>
  <c r="AC400" i="1"/>
  <c r="AF400" i="1" s="1"/>
  <c r="AL404" i="1"/>
  <c r="AC454" i="1"/>
  <c r="AF454" i="1" s="1"/>
  <c r="AL470" i="1"/>
  <c r="AC484" i="1"/>
  <c r="AF484" i="1" s="1"/>
  <c r="AC505" i="1"/>
  <c r="AF505" i="1" s="1"/>
  <c r="AS505" i="1" s="1"/>
  <c r="AL572" i="1"/>
  <c r="AL617" i="1"/>
  <c r="AC687" i="1"/>
  <c r="AF687" i="1" s="1"/>
  <c r="AC698" i="1"/>
  <c r="AF698" i="1" s="1"/>
  <c r="AS698" i="1" s="1"/>
  <c r="AC709" i="1"/>
  <c r="AF709" i="1" s="1"/>
  <c r="AS709" i="1" s="1"/>
  <c r="AC784" i="1"/>
  <c r="AF784" i="1" s="1"/>
  <c r="AC797" i="1"/>
  <c r="AF797" i="1" s="1"/>
  <c r="AS797" i="1" s="1"/>
  <c r="AT594" i="1" s="1"/>
  <c r="AC930" i="1"/>
  <c r="AF930" i="1" s="1"/>
  <c r="AL931" i="1"/>
  <c r="AC973" i="1"/>
  <c r="AF973" i="1" s="1"/>
  <c r="AS973" i="1" s="1"/>
  <c r="AL975" i="1"/>
  <c r="AL1006" i="1"/>
  <c r="AL691" i="1"/>
  <c r="AL727" i="1"/>
  <c r="AC750" i="1"/>
  <c r="AF750" i="1" s="1"/>
  <c r="AL757" i="1"/>
  <c r="AL771" i="1"/>
  <c r="AL785" i="1"/>
  <c r="AC816" i="1"/>
  <c r="AF816" i="1" s="1"/>
  <c r="AS816" i="1" s="1"/>
  <c r="AL848" i="1"/>
  <c r="AL885" i="1"/>
  <c r="AC895" i="1"/>
  <c r="AF895" i="1" s="1"/>
  <c r="AS895" i="1" s="1"/>
  <c r="AC923" i="1"/>
  <c r="AF923" i="1" s="1"/>
  <c r="AC931" i="1"/>
  <c r="AF931" i="1" s="1"/>
  <c r="AS931" i="1" s="1"/>
  <c r="AC942" i="1"/>
  <c r="AF942" i="1" s="1"/>
  <c r="AC1017" i="1"/>
  <c r="AF1017" i="1" s="1"/>
  <c r="AL1018" i="1"/>
  <c r="AC1024" i="1"/>
  <c r="AF1024" i="1" s="1"/>
  <c r="AL1025" i="1"/>
  <c r="AL1027" i="1"/>
  <c r="AC1042" i="1"/>
  <c r="AF1042" i="1" s="1"/>
  <c r="AS1042" i="1" s="1"/>
  <c r="AC1074" i="1"/>
  <c r="AF1074" i="1" s="1"/>
  <c r="AS1074" i="1" s="1"/>
  <c r="AL1194" i="1"/>
  <c r="AL1219" i="1"/>
  <c r="AC1227" i="1"/>
  <c r="AF1227" i="1" s="1"/>
  <c r="AC738" i="1"/>
  <c r="AF738" i="1" s="1"/>
  <c r="AC780" i="1"/>
  <c r="AF780" i="1" s="1"/>
  <c r="AC782" i="1"/>
  <c r="AF782" i="1" s="1"/>
  <c r="AC787" i="1"/>
  <c r="AF787" i="1" s="1"/>
  <c r="AL830" i="1"/>
  <c r="AC888" i="1"/>
  <c r="AF888" i="1" s="1"/>
  <c r="AC952" i="1"/>
  <c r="AF952" i="1" s="1"/>
  <c r="AS952" i="1" s="1"/>
  <c r="AC1003" i="1"/>
  <c r="AF1003" i="1" s="1"/>
  <c r="AS1003" i="1" s="1"/>
  <c r="AC1056" i="1"/>
  <c r="AF1056" i="1" s="1"/>
  <c r="AL666" i="1"/>
  <c r="AL668" i="1"/>
  <c r="AC669" i="1"/>
  <c r="AF669" i="1" s="1"/>
  <c r="AS669" i="1" s="1"/>
  <c r="AL723" i="1"/>
  <c r="AL732" i="1"/>
  <c r="AC743" i="1"/>
  <c r="AF743" i="1" s="1"/>
  <c r="AC759" i="1"/>
  <c r="AF759" i="1" s="1"/>
  <c r="AS759" i="1" s="1"/>
  <c r="AC829" i="1"/>
  <c r="AF829" i="1" s="1"/>
  <c r="AL853" i="1"/>
  <c r="BG853" i="1" s="1"/>
  <c r="AL863" i="1"/>
  <c r="AL886" i="1"/>
  <c r="AC899" i="1"/>
  <c r="AF899" i="1" s="1"/>
  <c r="AC968" i="1"/>
  <c r="AF968" i="1" s="1"/>
  <c r="AC1004" i="1"/>
  <c r="AF1004" i="1" s="1"/>
  <c r="AC1036" i="1"/>
  <c r="AF1036" i="1" s="1"/>
  <c r="AS1036" i="1" s="1"/>
  <c r="AT1036" i="1" s="1"/>
  <c r="AC1141" i="1"/>
  <c r="AF1141" i="1" s="1"/>
  <c r="AL1210" i="1"/>
  <c r="AC1269" i="1"/>
  <c r="AF1269" i="1" s="1"/>
  <c r="AS1269" i="1" s="1"/>
  <c r="AL839" i="1"/>
  <c r="AL860" i="1"/>
  <c r="AL896" i="1"/>
  <c r="AC903" i="1"/>
  <c r="AF903" i="1" s="1"/>
  <c r="AC913" i="1"/>
  <c r="AF913" i="1" s="1"/>
  <c r="AS913" i="1" s="1"/>
  <c r="AC914" i="1"/>
  <c r="AF914" i="1" s="1"/>
  <c r="AC925" i="1"/>
  <c r="AF925" i="1" s="1"/>
  <c r="AS925" i="1" s="1"/>
  <c r="AC941" i="1"/>
  <c r="AF941" i="1" s="1"/>
  <c r="AC964" i="1"/>
  <c r="AF964" i="1" s="1"/>
  <c r="AS964" i="1" s="1"/>
  <c r="AL968" i="1"/>
  <c r="AC978" i="1"/>
  <c r="AF978" i="1" s="1"/>
  <c r="AC1070" i="1"/>
  <c r="AF1070" i="1" s="1"/>
  <c r="AS1070" i="1" s="1"/>
  <c r="AL1320" i="1"/>
  <c r="AL1323" i="1"/>
  <c r="AL1330" i="1"/>
  <c r="AC1350" i="1"/>
  <c r="AF1350" i="1" s="1"/>
  <c r="AS1350" i="1" s="1"/>
  <c r="AC1426" i="1"/>
  <c r="AF1426" i="1" s="1"/>
  <c r="AS1426" i="1" s="1"/>
  <c r="AT1426" i="1" s="1"/>
  <c r="AU1426" i="1" s="1"/>
  <c r="AV1426" i="1" s="1"/>
  <c r="BH1426" i="1" s="1"/>
  <c r="AC1441" i="1"/>
  <c r="AF1441" i="1" s="1"/>
  <c r="AS1441" i="1" s="1"/>
  <c r="AC961" i="1"/>
  <c r="AF961" i="1" s="1"/>
  <c r="AS961" i="1" s="1"/>
  <c r="AL985" i="1"/>
  <c r="AC1075" i="1"/>
  <c r="AF1075" i="1" s="1"/>
  <c r="AS1075" i="1" s="1"/>
  <c r="AC1096" i="1"/>
  <c r="AF1096" i="1" s="1"/>
  <c r="AS1096" i="1" s="1"/>
  <c r="AL1423" i="1"/>
  <c r="AL1424" i="1"/>
  <c r="AL1426" i="1"/>
  <c r="BG1426" i="1" s="1"/>
  <c r="AL1456" i="1"/>
  <c r="AL1470" i="1"/>
  <c r="BG1470" i="1" s="1"/>
  <c r="AL1516" i="1"/>
  <c r="AL838" i="1"/>
  <c r="AL845" i="1"/>
  <c r="AL874" i="1"/>
  <c r="AL878" i="1"/>
  <c r="AC887" i="1"/>
  <c r="AF887" i="1" s="1"/>
  <c r="AC891" i="1"/>
  <c r="AF891" i="1" s="1"/>
  <c r="AC919" i="1"/>
  <c r="AF919" i="1" s="1"/>
  <c r="AS919" i="1" s="1"/>
  <c r="AC947" i="1"/>
  <c r="AF947" i="1" s="1"/>
  <c r="AL964" i="1"/>
  <c r="AL965" i="1"/>
  <c r="AL994" i="1"/>
  <c r="AC1030" i="1"/>
  <c r="AF1030" i="1" s="1"/>
  <c r="AS1030" i="1" s="1"/>
  <c r="AL1053" i="1"/>
  <c r="BG1053" i="1" s="1"/>
  <c r="AL1069" i="1"/>
  <c r="AL1071" i="1"/>
  <c r="AC1092" i="1"/>
  <c r="AF1092" i="1" s="1"/>
  <c r="AL1104" i="1"/>
  <c r="AL1189" i="1"/>
  <c r="BG1189" i="1" s="1"/>
  <c r="AC1189" i="1"/>
  <c r="AF1189" i="1" s="1"/>
  <c r="AS1189" i="1" s="1"/>
  <c r="AT1189" i="1" s="1"/>
  <c r="AU1189" i="1" s="1"/>
  <c r="AV1189" i="1" s="1"/>
  <c r="BH1189" i="1" s="1"/>
  <c r="AC1198" i="1"/>
  <c r="AF1198" i="1" s="1"/>
  <c r="AS1198" i="1" s="1"/>
  <c r="AC1280" i="1"/>
  <c r="AF1280" i="1" s="1"/>
  <c r="AC1283" i="1"/>
  <c r="AF1283" i="1" s="1"/>
  <c r="AS1283" i="1" s="1"/>
  <c r="AT1283" i="1" s="1"/>
  <c r="AU1283" i="1" s="1"/>
  <c r="AC1303" i="1"/>
  <c r="AF1303" i="1" s="1"/>
  <c r="AL1332" i="1"/>
  <c r="AC1371" i="1"/>
  <c r="AF1371" i="1" s="1"/>
  <c r="AS1371" i="1" s="1"/>
  <c r="AC1461" i="1"/>
  <c r="AF1461" i="1" s="1"/>
  <c r="AS1461" i="1" s="1"/>
  <c r="AT1461" i="1" s="1"/>
  <c r="AL1490" i="1"/>
  <c r="AC1187" i="1"/>
  <c r="AF1187" i="1" s="1"/>
  <c r="AC1214" i="1"/>
  <c r="AF1214" i="1" s="1"/>
  <c r="AL1216" i="1"/>
  <c r="AL1224" i="1"/>
  <c r="AC1308" i="1"/>
  <c r="AF1308" i="1" s="1"/>
  <c r="AS1308" i="1" s="1"/>
  <c r="AC1310" i="1"/>
  <c r="AF1310" i="1" s="1"/>
  <c r="AS1310" i="1" s="1"/>
  <c r="AT605" i="1" s="1"/>
  <c r="AL1378" i="1"/>
  <c r="AC1414" i="1"/>
  <c r="AF1414" i="1" s="1"/>
  <c r="AS1414" i="1" s="1"/>
  <c r="AT1414" i="1" s="1"/>
  <c r="AU1414" i="1" s="1"/>
  <c r="AV1414" i="1" s="1"/>
  <c r="BH1414" i="1" s="1"/>
  <c r="AC1422" i="1"/>
  <c r="AF1422" i="1" s="1"/>
  <c r="AS1422" i="1" s="1"/>
  <c r="AT1422" i="1" s="1"/>
  <c r="AU1422" i="1" s="1"/>
  <c r="AC1452" i="1"/>
  <c r="AF1452" i="1" s="1"/>
  <c r="AS1452" i="1" s="1"/>
  <c r="AT1452" i="1" s="1"/>
  <c r="AL1187" i="1"/>
  <c r="AL1372" i="1"/>
  <c r="AL1450" i="1"/>
  <c r="BG1450" i="1" s="1"/>
  <c r="AL1452" i="1"/>
  <c r="AL1464" i="1"/>
  <c r="AC1490" i="1"/>
  <c r="AF1490" i="1" s="1"/>
  <c r="AL1171" i="1"/>
  <c r="AC1194" i="1"/>
  <c r="AF1194" i="1" s="1"/>
  <c r="AL1203" i="1"/>
  <c r="AL1213" i="1"/>
  <c r="AC1306" i="1"/>
  <c r="AF1306" i="1" s="1"/>
  <c r="AS1306" i="1" s="1"/>
  <c r="AL1358" i="1"/>
  <c r="AC1370" i="1"/>
  <c r="AF1370" i="1" s="1"/>
  <c r="AS1370" i="1" s="1"/>
  <c r="AL1386" i="1"/>
  <c r="AL1421" i="1"/>
  <c r="BG1421" i="1" s="1"/>
  <c r="AL1454" i="1"/>
  <c r="AL1455" i="1"/>
  <c r="AC1471" i="1"/>
  <c r="AF1471" i="1" s="1"/>
  <c r="AS1471" i="1" s="1"/>
  <c r="AC1493" i="1"/>
  <c r="AF1493" i="1" s="1"/>
  <c r="AS1493" i="1" s="1"/>
  <c r="AT1493" i="1" s="1"/>
  <c r="AU1493" i="1" s="1"/>
  <c r="AC1511" i="1"/>
  <c r="AF1511" i="1" s="1"/>
  <c r="AC1516" i="1"/>
  <c r="AF1516" i="1" s="1"/>
  <c r="AC1190" i="1"/>
  <c r="AF1190" i="1" s="1"/>
  <c r="AL1217" i="1"/>
  <c r="AC1230" i="1"/>
  <c r="AF1230" i="1" s="1"/>
  <c r="AL1231" i="1"/>
  <c r="AC1234" i="1"/>
  <c r="AF1234" i="1" s="1"/>
  <c r="AC1249" i="1"/>
  <c r="AF1249" i="1" s="1"/>
  <c r="AL1250" i="1"/>
  <c r="AL1253" i="1"/>
  <c r="AL1263" i="1"/>
  <c r="AC1351" i="1"/>
  <c r="AF1351" i="1" s="1"/>
  <c r="AS1351" i="1" s="1"/>
  <c r="AC1387" i="1"/>
  <c r="AF1387" i="1" s="1"/>
  <c r="AS1387" i="1" s="1"/>
  <c r="AT1387" i="1" s="1"/>
  <c r="AC1388" i="1"/>
  <c r="AF1388" i="1" s="1"/>
  <c r="AL1417" i="1"/>
  <c r="AC1442" i="1"/>
  <c r="AF1442" i="1" s="1"/>
  <c r="AL1514" i="1"/>
  <c r="AL320" i="1"/>
  <c r="AC320" i="1"/>
  <c r="AF320" i="1" s="1"/>
  <c r="AL7" i="1"/>
  <c r="AC152" i="1"/>
  <c r="AF152" i="1" s="1"/>
  <c r="AS152" i="1" s="1"/>
  <c r="AC8" i="1"/>
  <c r="AF8" i="1" s="1"/>
  <c r="AC119" i="1"/>
  <c r="AF119" i="1" s="1"/>
  <c r="AS119" i="1" s="1"/>
  <c r="AL106" i="1"/>
  <c r="AL148" i="1"/>
  <c r="AC198" i="1"/>
  <c r="AF198" i="1" s="1"/>
  <c r="AS198" i="1" s="1"/>
  <c r="AL199" i="1"/>
  <c r="AC228" i="1"/>
  <c r="AF228" i="1" s="1"/>
  <c r="AC253" i="1"/>
  <c r="AF253" i="1" s="1"/>
  <c r="AS253" i="1" s="1"/>
  <c r="AL253" i="1"/>
  <c r="AC355" i="1"/>
  <c r="AF355" i="1" s="1"/>
  <c r="AC495" i="1"/>
  <c r="AF495" i="1" s="1"/>
  <c r="AC552" i="1"/>
  <c r="AF552" i="1" s="1"/>
  <c r="AS552" i="1" s="1"/>
  <c r="AT552" i="1" s="1"/>
  <c r="AU552" i="1" s="1"/>
  <c r="AV552" i="1" s="1"/>
  <c r="BH552" i="1" s="1"/>
  <c r="AL842" i="1"/>
  <c r="AC32" i="1"/>
  <c r="AF32" i="1" s="1"/>
  <c r="AS32" i="1" s="1"/>
  <c r="AT32" i="1" s="1"/>
  <c r="AU32" i="1" s="1"/>
  <c r="AL9" i="1"/>
  <c r="AC124" i="1"/>
  <c r="AF124" i="1" s="1"/>
  <c r="AS124" i="1" s="1"/>
  <c r="AC24" i="1"/>
  <c r="AF24" i="1" s="1"/>
  <c r="AL185" i="1"/>
  <c r="BG185" i="1" s="1"/>
  <c r="AL215" i="1"/>
  <c r="BG215" i="1" s="1"/>
  <c r="AC322" i="1"/>
  <c r="AF322" i="1" s="1"/>
  <c r="AL322" i="1"/>
  <c r="AC353" i="1"/>
  <c r="AF353" i="1" s="1"/>
  <c r="AL31" i="1"/>
  <c r="AC232" i="1"/>
  <c r="AF232" i="1" s="1"/>
  <c r="AL24" i="1"/>
  <c r="AC26" i="1"/>
  <c r="AF26" i="1" s="1"/>
  <c r="AS26" i="1" s="1"/>
  <c r="AL26" i="1"/>
  <c r="AC27" i="1"/>
  <c r="AF27" i="1" s="1"/>
  <c r="AC31" i="1"/>
  <c r="AF31" i="1" s="1"/>
  <c r="AS31" i="1" s="1"/>
  <c r="AC38" i="1"/>
  <c r="AF38" i="1" s="1"/>
  <c r="AS38" i="1" s="1"/>
  <c r="AL62" i="1"/>
  <c r="BG61" i="1" s="1"/>
  <c r="AL144" i="1"/>
  <c r="AC157" i="1"/>
  <c r="AF157" i="1" s="1"/>
  <c r="AS157" i="1" s="1"/>
  <c r="AT157" i="1" s="1"/>
  <c r="AU157" i="1" s="1"/>
  <c r="AV157" i="1" s="1"/>
  <c r="BH157" i="1" s="1"/>
  <c r="AL186" i="1"/>
  <c r="AC227" i="1"/>
  <c r="AF227" i="1" s="1"/>
  <c r="AC238" i="1"/>
  <c r="AF238" i="1" s="1"/>
  <c r="AS238" i="1" s="1"/>
  <c r="AL361" i="1"/>
  <c r="AC377" i="1"/>
  <c r="AF377" i="1" s="1"/>
  <c r="AL379" i="1"/>
  <c r="AL576" i="1"/>
  <c r="AC576" i="1"/>
  <c r="AF576" i="1" s="1"/>
  <c r="AS576" i="1" s="1"/>
  <c r="AL145" i="1"/>
  <c r="AL161" i="1"/>
  <c r="AC254" i="1"/>
  <c r="AF254" i="1" s="1"/>
  <c r="AS254" i="1" s="1"/>
  <c r="AT254" i="1" s="1"/>
  <c r="AL306" i="1"/>
  <c r="BG306" i="1" s="1"/>
  <c r="AL35" i="1"/>
  <c r="AL238" i="1"/>
  <c r="AC5" i="1"/>
  <c r="AF5" i="1" s="1"/>
  <c r="AS5" i="1" s="1"/>
  <c r="AC7" i="1"/>
  <c r="AF7" i="1" s="1"/>
  <c r="AS7" i="1" s="1"/>
  <c r="AL39" i="1"/>
  <c r="AL41" i="1"/>
  <c r="AC56" i="1"/>
  <c r="AF56" i="1" s="1"/>
  <c r="AS56" i="1" s="1"/>
  <c r="AC67" i="1"/>
  <c r="AF67" i="1" s="1"/>
  <c r="AL74" i="1"/>
  <c r="AL75" i="1"/>
  <c r="AC93" i="1"/>
  <c r="AF93" i="1" s="1"/>
  <c r="AS93" i="1" s="1"/>
  <c r="AT93" i="1" s="1"/>
  <c r="AU93" i="1" s="1"/>
  <c r="AV93" i="1" s="1"/>
  <c r="BH93" i="1" s="1"/>
  <c r="AL102" i="1"/>
  <c r="AC129" i="1"/>
  <c r="AF129" i="1" s="1"/>
  <c r="AS129" i="1" s="1"/>
  <c r="AL226" i="1"/>
  <c r="AC300" i="1"/>
  <c r="AF300" i="1" s="1"/>
  <c r="AC310" i="1"/>
  <c r="AF310" i="1" s="1"/>
  <c r="AL310" i="1"/>
  <c r="AC329" i="1"/>
  <c r="AF329" i="1" s="1"/>
  <c r="AS329" i="1" s="1"/>
  <c r="AC339" i="1"/>
  <c r="AF339" i="1" s="1"/>
  <c r="AL362" i="1"/>
  <c r="AL365" i="1"/>
  <c r="AL385" i="1"/>
  <c r="AL388" i="1"/>
  <c r="AL401" i="1"/>
  <c r="AL446" i="1"/>
  <c r="AC448" i="1"/>
  <c r="AF448" i="1" s="1"/>
  <c r="AC497" i="1"/>
  <c r="AF497" i="1" s="1"/>
  <c r="AL512" i="1"/>
  <c r="AL817" i="1"/>
  <c r="AL813" i="1"/>
  <c r="AC825" i="1"/>
  <c r="AF825" i="1" s="1"/>
  <c r="AS825" i="1" s="1"/>
  <c r="AT825" i="1" s="1"/>
  <c r="AU825" i="1" s="1"/>
  <c r="AV825" i="1" s="1"/>
  <c r="BH825" i="1" s="1"/>
  <c r="AC975" i="1"/>
  <c r="AF975" i="1" s="1"/>
  <c r="AL1107" i="1"/>
  <c r="AC1107" i="1"/>
  <c r="AF1107" i="1" s="1"/>
  <c r="AS1107" i="1" s="1"/>
  <c r="AT1107" i="1" s="1"/>
  <c r="AL155" i="1"/>
  <c r="AC368" i="1"/>
  <c r="AF368" i="1" s="1"/>
  <c r="AL786" i="1"/>
  <c r="AL833" i="1"/>
  <c r="AC70" i="1"/>
  <c r="AF70" i="1" s="1"/>
  <c r="AS70" i="1" s="1"/>
  <c r="AT70" i="1" s="1"/>
  <c r="AU70" i="1" s="1"/>
  <c r="AC247" i="1"/>
  <c r="AF247" i="1" s="1"/>
  <c r="AC302" i="1"/>
  <c r="AF302" i="1" s="1"/>
  <c r="AS302" i="1" s="1"/>
  <c r="AC778" i="1"/>
  <c r="AF778" i="1" s="1"/>
  <c r="AC504" i="1"/>
  <c r="AF504" i="1" s="1"/>
  <c r="AC771" i="1"/>
  <c r="AF771" i="1" s="1"/>
  <c r="AC9" i="1"/>
  <c r="AF9" i="1" s="1"/>
  <c r="AS9" i="1" s="1"/>
  <c r="AC84" i="1"/>
  <c r="AF84" i="1" s="1"/>
  <c r="AS84" i="1" s="1"/>
  <c r="AC91" i="1"/>
  <c r="AF91" i="1" s="1"/>
  <c r="AS91" i="1" s="1"/>
  <c r="AT91" i="1" s="1"/>
  <c r="AU91" i="1" s="1"/>
  <c r="AV91" i="1" s="1"/>
  <c r="BH91" i="1" s="1"/>
  <c r="AL184" i="1"/>
  <c r="AC195" i="1"/>
  <c r="AF195" i="1" s="1"/>
  <c r="AS195" i="1" s="1"/>
  <c r="AT48" i="1" s="1"/>
  <c r="AU48" i="1" s="1"/>
  <c r="AL261" i="1"/>
  <c r="AC333" i="1"/>
  <c r="AF333" i="1" s="1"/>
  <c r="AC351" i="1"/>
  <c r="AF351" i="1" s="1"/>
  <c r="AL351" i="1"/>
  <c r="AC364" i="1"/>
  <c r="AF364" i="1" s="1"/>
  <c r="AL408" i="1"/>
  <c r="AC531" i="1"/>
  <c r="AF531" i="1" s="1"/>
  <c r="AS531" i="1" s="1"/>
  <c r="AL673" i="1"/>
  <c r="AC676" i="1"/>
  <c r="AF676" i="1" s="1"/>
  <c r="AS676" i="1" s="1"/>
  <c r="AL171" i="1"/>
  <c r="BG171" i="1" s="1"/>
  <c r="AC327" i="1"/>
  <c r="AF327" i="1" s="1"/>
  <c r="AL327" i="1"/>
  <c r="AL621" i="1"/>
  <c r="AC108" i="1"/>
  <c r="AF108" i="1" s="1"/>
  <c r="AC170" i="1"/>
  <c r="AF170" i="1" s="1"/>
  <c r="AL170" i="1"/>
  <c r="AL181" i="1"/>
  <c r="AL318" i="1"/>
  <c r="AC342" i="1"/>
  <c r="AF342" i="1" s="1"/>
  <c r="AL855" i="1"/>
  <c r="AC16" i="1"/>
  <c r="AF16" i="1" s="1"/>
  <c r="AS16" i="1" s="1"/>
  <c r="AC64" i="1"/>
  <c r="AF64" i="1" s="1"/>
  <c r="AL82" i="1"/>
  <c r="AC99" i="1"/>
  <c r="AF99" i="1" s="1"/>
  <c r="AS99" i="1" s="1"/>
  <c r="AC100" i="1"/>
  <c r="AF100" i="1" s="1"/>
  <c r="AC123" i="1"/>
  <c r="AF123" i="1" s="1"/>
  <c r="AS123" i="1" s="1"/>
  <c r="AC142" i="1"/>
  <c r="AF142" i="1" s="1"/>
  <c r="AS142" i="1" s="1"/>
  <c r="AC151" i="1"/>
  <c r="AF151" i="1" s="1"/>
  <c r="AC183" i="1"/>
  <c r="AF183" i="1" s="1"/>
  <c r="AC193" i="1"/>
  <c r="AF193" i="1" s="1"/>
  <c r="AL208" i="1"/>
  <c r="AC215" i="1"/>
  <c r="AF215" i="1" s="1"/>
  <c r="AS215" i="1" s="1"/>
  <c r="AT215" i="1" s="1"/>
  <c r="AU215" i="1" s="1"/>
  <c r="AV215" i="1" s="1"/>
  <c r="BH215" i="1" s="1"/>
  <c r="AS266" i="1"/>
  <c r="AC270" i="1"/>
  <c r="AF270" i="1" s="1"/>
  <c r="AS270" i="1" s="1"/>
  <c r="AT270" i="1" s="1"/>
  <c r="AU270" i="1" s="1"/>
  <c r="AL270" i="1"/>
  <c r="AC299" i="1"/>
  <c r="AF299" i="1" s="1"/>
  <c r="AC328" i="1"/>
  <c r="AF328" i="1" s="1"/>
  <c r="AL382" i="1"/>
  <c r="AC651" i="1"/>
  <c r="AF651" i="1" s="1"/>
  <c r="AS651" i="1" s="1"/>
  <c r="AL653" i="1"/>
  <c r="AL658" i="1"/>
  <c r="AC677" i="1"/>
  <c r="AF677" i="1" s="1"/>
  <c r="AC685" i="1"/>
  <c r="AF685" i="1" s="1"/>
  <c r="AC686" i="1"/>
  <c r="AF686" i="1" s="1"/>
  <c r="AS686" i="1" s="1"/>
  <c r="AC741" i="1"/>
  <c r="AF741" i="1" s="1"/>
  <c r="AC742" i="1"/>
  <c r="AF742" i="1" s="1"/>
  <c r="AL803" i="1"/>
  <c r="BG803" i="1" s="1"/>
  <c r="AC822" i="1"/>
  <c r="AF822" i="1" s="1"/>
  <c r="AC850" i="1"/>
  <c r="AF850" i="1" s="1"/>
  <c r="AC857" i="1"/>
  <c r="AF857" i="1" s="1"/>
  <c r="AS857" i="1" s="1"/>
  <c r="AT857" i="1" s="1"/>
  <c r="AL876" i="1"/>
  <c r="AL877" i="1"/>
  <c r="AC901" i="1"/>
  <c r="AF901" i="1" s="1"/>
  <c r="AS901" i="1" s="1"/>
  <c r="AC904" i="1"/>
  <c r="AF904" i="1" s="1"/>
  <c r="AS904" i="1" s="1"/>
  <c r="AL908" i="1"/>
  <c r="AC184" i="1"/>
  <c r="AF184" i="1" s="1"/>
  <c r="AL188" i="1"/>
  <c r="AC208" i="1"/>
  <c r="AF208" i="1" s="1"/>
  <c r="AC233" i="1"/>
  <c r="AF233" i="1" s="1"/>
  <c r="AL259" i="1"/>
  <c r="AL288" i="1"/>
  <c r="AC359" i="1"/>
  <c r="AF359" i="1" s="1"/>
  <c r="AC360" i="1"/>
  <c r="AF360" i="1" s="1"/>
  <c r="AS360" i="1" s="1"/>
  <c r="AC385" i="1"/>
  <c r="AF385" i="1" s="1"/>
  <c r="AC392" i="1"/>
  <c r="AF392" i="1" s="1"/>
  <c r="AC440" i="1"/>
  <c r="AF440" i="1" s="1"/>
  <c r="AC468" i="1"/>
  <c r="AF468" i="1" s="1"/>
  <c r="AL489" i="1"/>
  <c r="AL520" i="1"/>
  <c r="AL521" i="1"/>
  <c r="AC540" i="1"/>
  <c r="AF540" i="1" s="1"/>
  <c r="AS540" i="1" s="1"/>
  <c r="AT540" i="1" s="1"/>
  <c r="AU540" i="1" s="1"/>
  <c r="AV540" i="1" s="1"/>
  <c r="BH540" i="1" s="1"/>
  <c r="AC577" i="1"/>
  <c r="AF577" i="1" s="1"/>
  <c r="AC634" i="1"/>
  <c r="AF634" i="1" s="1"/>
  <c r="AL634" i="1"/>
  <c r="AL846" i="1"/>
  <c r="AL982" i="1"/>
  <c r="AL990" i="1"/>
  <c r="AL991" i="1"/>
  <c r="AC1012" i="1"/>
  <c r="AF1012" i="1" s="1"/>
  <c r="AC1015" i="1"/>
  <c r="AF1015" i="1" s="1"/>
  <c r="AL1016" i="1"/>
  <c r="AL1036" i="1"/>
  <c r="AL1083" i="1"/>
  <c r="AC171" i="1"/>
  <c r="AF171" i="1" s="1"/>
  <c r="AS171" i="1" s="1"/>
  <c r="AT171" i="1" s="1"/>
  <c r="AU171" i="1" s="1"/>
  <c r="AV171" i="1" s="1"/>
  <c r="BH171" i="1" s="1"/>
  <c r="AL213" i="1"/>
  <c r="BG213" i="1" s="1"/>
  <c r="AL222" i="1"/>
  <c r="AL231" i="1"/>
  <c r="AS262" i="1"/>
  <c r="AL381" i="1"/>
  <c r="AL383" i="1"/>
  <c r="AL461" i="1"/>
  <c r="AL466" i="1"/>
  <c r="AL540" i="1"/>
  <c r="BG540" i="1" s="1"/>
  <c r="AL564" i="1"/>
  <c r="AL744" i="1"/>
  <c r="AC786" i="1"/>
  <c r="AF786" i="1" s="1"/>
  <c r="AL800" i="1"/>
  <c r="AC818" i="1"/>
  <c r="AF818" i="1" s="1"/>
  <c r="AC844" i="1"/>
  <c r="AF844" i="1" s="1"/>
  <c r="AC1011" i="1"/>
  <c r="AF1011" i="1" s="1"/>
  <c r="AC1014" i="1"/>
  <c r="AF1014" i="1" s="1"/>
  <c r="AL164" i="1"/>
  <c r="AC220" i="1"/>
  <c r="AF220" i="1" s="1"/>
  <c r="AS220" i="1" s="1"/>
  <c r="AT220" i="1" s="1"/>
  <c r="AC274" i="1"/>
  <c r="AF274" i="1" s="1"/>
  <c r="AL283" i="1"/>
  <c r="BG283" i="1" s="1"/>
  <c r="AL286" i="1"/>
  <c r="BG286" i="1" s="1"/>
  <c r="AC301" i="1"/>
  <c r="AF301" i="1" s="1"/>
  <c r="AC305" i="1"/>
  <c r="AF305" i="1" s="1"/>
  <c r="AC311" i="1"/>
  <c r="AF311" i="1" s="1"/>
  <c r="AL316" i="1"/>
  <c r="AC323" i="1"/>
  <c r="AF323" i="1" s="1"/>
  <c r="AS323" i="1" s="1"/>
  <c r="AC330" i="1"/>
  <c r="AF330" i="1" s="1"/>
  <c r="AL358" i="1"/>
  <c r="AC361" i="1"/>
  <c r="AF361" i="1" s="1"/>
  <c r="AL384" i="1"/>
  <c r="AL414" i="1"/>
  <c r="AL427" i="1"/>
  <c r="AC434" i="1"/>
  <c r="AF434" i="1" s="1"/>
  <c r="AL436" i="1"/>
  <c r="AC441" i="1"/>
  <c r="AF441" i="1" s="1"/>
  <c r="AS441" i="1" s="1"/>
  <c r="AC442" i="1"/>
  <c r="AF442" i="1" s="1"/>
  <c r="AC443" i="1"/>
  <c r="AF443" i="1" s="1"/>
  <c r="AL444" i="1"/>
  <c r="AL467" i="1"/>
  <c r="AL505" i="1"/>
  <c r="AC518" i="1"/>
  <c r="AF518" i="1" s="1"/>
  <c r="AL538" i="1"/>
  <c r="BG538" i="1" s="1"/>
  <c r="AL566" i="1"/>
  <c r="AC610" i="1"/>
  <c r="AF610" i="1" s="1"/>
  <c r="AC664" i="1"/>
  <c r="AF664" i="1" s="1"/>
  <c r="AS664" i="1" s="1"/>
  <c r="AL671" i="1"/>
  <c r="AC756" i="1"/>
  <c r="AF756" i="1" s="1"/>
  <c r="AL762" i="1"/>
  <c r="AC779" i="1"/>
  <c r="AF779" i="1" s="1"/>
  <c r="AS779" i="1" s="1"/>
  <c r="AT779" i="1" s="1"/>
  <c r="AU779" i="1" s="1"/>
  <c r="AV779" i="1" s="1"/>
  <c r="BH779" i="1" s="1"/>
  <c r="AC827" i="1"/>
  <c r="AF827" i="1" s="1"/>
  <c r="AS827" i="1" s="1"/>
  <c r="AL827" i="1"/>
  <c r="BG827" i="1" s="1"/>
  <c r="AL919" i="1"/>
  <c r="AC1085" i="1"/>
  <c r="AF1085" i="1" s="1"/>
  <c r="AS1085" i="1" s="1"/>
  <c r="AC369" i="1"/>
  <c r="AF369" i="1" s="1"/>
  <c r="AS369" i="1" s="1"/>
  <c r="AC383" i="1"/>
  <c r="AF383" i="1" s="1"/>
  <c r="AC384" i="1"/>
  <c r="AF384" i="1" s="1"/>
  <c r="AS384" i="1" s="1"/>
  <c r="AT111" i="1" s="1"/>
  <c r="AC398" i="1"/>
  <c r="AF398" i="1" s="1"/>
  <c r="AC416" i="1"/>
  <c r="AF416" i="1" s="1"/>
  <c r="AC417" i="1"/>
  <c r="AF417" i="1" s="1"/>
  <c r="AS417" i="1" s="1"/>
  <c r="AL430" i="1"/>
  <c r="AC456" i="1"/>
  <c r="AF456" i="1" s="1"/>
  <c r="AL458" i="1"/>
  <c r="AC470" i="1"/>
  <c r="AF470" i="1" s="1"/>
  <c r="AC479" i="1"/>
  <c r="AF479" i="1" s="1"/>
  <c r="AC493" i="1"/>
  <c r="AF493" i="1" s="1"/>
  <c r="AL496" i="1"/>
  <c r="AC510" i="1"/>
  <c r="AF510" i="1" s="1"/>
  <c r="AS510" i="1" s="1"/>
  <c r="AT510" i="1" s="1"/>
  <c r="AU510" i="1" s="1"/>
  <c r="AV510" i="1" s="1"/>
  <c r="BH510" i="1" s="1"/>
  <c r="AC512" i="1"/>
  <c r="AF512" i="1" s="1"/>
  <c r="AS512" i="1" s="1"/>
  <c r="AL585" i="1"/>
  <c r="AL619" i="1"/>
  <c r="AC663" i="1"/>
  <c r="AF663" i="1" s="1"/>
  <c r="AL713" i="1"/>
  <c r="AL754" i="1"/>
  <c r="AC754" i="1"/>
  <c r="AF754" i="1" s="1"/>
  <c r="AS754" i="1" s="1"/>
  <c r="AL739" i="1"/>
  <c r="AL789" i="1"/>
  <c r="BG789" i="1" s="1"/>
  <c r="AL819" i="1"/>
  <c r="AC813" i="1"/>
  <c r="AF813" i="1" s="1"/>
  <c r="AL815" i="1"/>
  <c r="AL822" i="1"/>
  <c r="AL832" i="1"/>
  <c r="AC833" i="1"/>
  <c r="AF833" i="1" s="1"/>
  <c r="AS833" i="1" s="1"/>
  <c r="AC838" i="1"/>
  <c r="AF838" i="1" s="1"/>
  <c r="AC848" i="1"/>
  <c r="AF848" i="1" s="1"/>
  <c r="AL861" i="1"/>
  <c r="AC873" i="1"/>
  <c r="AF873" i="1" s="1"/>
  <c r="AL926" i="1"/>
  <c r="AC951" i="1"/>
  <c r="AF951" i="1" s="1"/>
  <c r="AC984" i="1"/>
  <c r="AF984" i="1" s="1"/>
  <c r="AL993" i="1"/>
  <c r="AC1007" i="1"/>
  <c r="AF1007" i="1" s="1"/>
  <c r="AL1192" i="1"/>
  <c r="AC1254" i="1"/>
  <c r="AF1254" i="1" s="1"/>
  <c r="AS1254" i="1" s="1"/>
  <c r="AL380" i="1"/>
  <c r="AL394" i="1"/>
  <c r="AL396" i="1"/>
  <c r="AL405" i="1"/>
  <c r="AC408" i="1"/>
  <c r="AF408" i="1" s="1"/>
  <c r="AS408" i="1" s="1"/>
  <c r="AL418" i="1"/>
  <c r="AL437" i="1"/>
  <c r="AL484" i="1"/>
  <c r="AL503" i="1"/>
  <c r="AL509" i="1"/>
  <c r="AL556" i="1"/>
  <c r="AC557" i="1"/>
  <c r="AF557" i="1" s="1"/>
  <c r="AS557" i="1" s="1"/>
  <c r="AC564" i="1"/>
  <c r="AF564" i="1" s="1"/>
  <c r="AS564" i="1" s="1"/>
  <c r="AT564" i="1" s="1"/>
  <c r="AU564" i="1" s="1"/>
  <c r="AL632" i="1"/>
  <c r="AL635" i="1"/>
  <c r="AC693" i="1"/>
  <c r="AF693" i="1" s="1"/>
  <c r="AS693" i="1" s="1"/>
  <c r="AC694" i="1"/>
  <c r="AF694" i="1" s="1"/>
  <c r="AC700" i="1"/>
  <c r="AF700" i="1" s="1"/>
  <c r="AC701" i="1"/>
  <c r="AF701" i="1" s="1"/>
  <c r="AL710" i="1"/>
  <c r="AC723" i="1"/>
  <c r="AF723" i="1" s="1"/>
  <c r="AL728" i="1"/>
  <c r="AL755" i="1"/>
  <c r="AL798" i="1"/>
  <c r="AC807" i="1"/>
  <c r="AF807" i="1" s="1"/>
  <c r="AS807" i="1" s="1"/>
  <c r="AT807" i="1" s="1"/>
  <c r="AU807" i="1" s="1"/>
  <c r="AV807" i="1" s="1"/>
  <c r="BH807" i="1" s="1"/>
  <c r="AC846" i="1"/>
  <c r="AF846" i="1" s="1"/>
  <c r="AC853" i="1"/>
  <c r="AF853" i="1" s="1"/>
  <c r="AS853" i="1" s="1"/>
  <c r="AT853" i="1" s="1"/>
  <c r="AC855" i="1"/>
  <c r="AF855" i="1" s="1"/>
  <c r="AS855" i="1" s="1"/>
  <c r="AT855" i="1" s="1"/>
  <c r="AL957" i="1"/>
  <c r="AL984" i="1"/>
  <c r="AC990" i="1"/>
  <c r="AF990" i="1" s="1"/>
  <c r="AS990" i="1" s="1"/>
  <c r="AL1005" i="1"/>
  <c r="AC1005" i="1"/>
  <c r="AF1005" i="1" s="1"/>
  <c r="AL1065" i="1"/>
  <c r="AC1069" i="1"/>
  <c r="AF1069" i="1" s="1"/>
  <c r="AS1069" i="1" s="1"/>
  <c r="AL1163" i="1"/>
  <c r="AC1163" i="1"/>
  <c r="AF1163" i="1" s="1"/>
  <c r="AS1163" i="1" s="1"/>
  <c r="AT1163" i="1" s="1"/>
  <c r="AL373" i="1"/>
  <c r="AL374" i="1"/>
  <c r="AL376" i="1"/>
  <c r="AC399" i="1"/>
  <c r="AF399" i="1" s="1"/>
  <c r="AS399" i="1" s="1"/>
  <c r="AC421" i="1"/>
  <c r="AF421" i="1" s="1"/>
  <c r="AL433" i="1"/>
  <c r="AC460" i="1"/>
  <c r="AF460" i="1" s="1"/>
  <c r="AS460" i="1" s="1"/>
  <c r="AT203" i="1" s="1"/>
  <c r="AC471" i="1"/>
  <c r="AF471" i="1" s="1"/>
  <c r="AL488" i="1"/>
  <c r="AC521" i="1"/>
  <c r="AF521" i="1" s="1"/>
  <c r="AL567" i="1"/>
  <c r="AL573" i="1"/>
  <c r="BG573" i="1" s="1"/>
  <c r="AC578" i="1"/>
  <c r="AF578" i="1" s="1"/>
  <c r="AC583" i="1"/>
  <c r="AF583" i="1" s="1"/>
  <c r="AS583" i="1" s="1"/>
  <c r="AT583" i="1" s="1"/>
  <c r="AC621" i="1"/>
  <c r="AF621" i="1" s="1"/>
  <c r="AS621" i="1" s="1"/>
  <c r="AC679" i="1"/>
  <c r="AF679" i="1" s="1"/>
  <c r="AC713" i="1"/>
  <c r="AF713" i="1" s="1"/>
  <c r="AL714" i="1"/>
  <c r="AL726" i="1"/>
  <c r="AC769" i="1"/>
  <c r="AF769" i="1" s="1"/>
  <c r="AS769" i="1" s="1"/>
  <c r="AT769" i="1" s="1"/>
  <c r="AU769" i="1" s="1"/>
  <c r="AC777" i="1"/>
  <c r="AF777" i="1" s="1"/>
  <c r="AC837" i="1"/>
  <c r="AF837" i="1" s="1"/>
  <c r="AS837" i="1" s="1"/>
  <c r="AC842" i="1"/>
  <c r="AF842" i="1" s="1"/>
  <c r="AC868" i="1"/>
  <c r="AF868" i="1" s="1"/>
  <c r="AS868" i="1" s="1"/>
  <c r="AC874" i="1"/>
  <c r="AF874" i="1" s="1"/>
  <c r="AS874" i="1" s="1"/>
  <c r="AC879" i="1"/>
  <c r="AF879" i="1" s="1"/>
  <c r="AL884" i="1"/>
  <c r="AL895" i="1"/>
  <c r="AL901" i="1"/>
  <c r="AC924" i="1"/>
  <c r="AF924" i="1" s="1"/>
  <c r="AL927" i="1"/>
  <c r="AL936" i="1"/>
  <c r="AL1097" i="1"/>
  <c r="AC1099" i="1"/>
  <c r="AF1099" i="1" s="1"/>
  <c r="AC1104" i="1"/>
  <c r="AF1104" i="1" s="1"/>
  <c r="AS1104" i="1" s="1"/>
  <c r="AT1104" i="1" s="1"/>
  <c r="AC1118" i="1"/>
  <c r="AF1118" i="1" s="1"/>
  <c r="AS1118" i="1" s="1"/>
  <c r="AT1118" i="1" s="1"/>
  <c r="AC1126" i="1"/>
  <c r="AF1126" i="1" s="1"/>
  <c r="AS1126" i="1" s="1"/>
  <c r="AT1126" i="1" s="1"/>
  <c r="AL686" i="1"/>
  <c r="AL717" i="1"/>
  <c r="AC718" i="1"/>
  <c r="AF718" i="1" s="1"/>
  <c r="AC720" i="1"/>
  <c r="AF720" i="1" s="1"/>
  <c r="AC729" i="1"/>
  <c r="AF729" i="1" s="1"/>
  <c r="AL731" i="1"/>
  <c r="AL809" i="1"/>
  <c r="AL857" i="1"/>
  <c r="AL892" i="1"/>
  <c r="AL913" i="1"/>
  <c r="AC998" i="1"/>
  <c r="AF998" i="1" s="1"/>
  <c r="AC1101" i="1"/>
  <c r="AF1101" i="1" s="1"/>
  <c r="AC1192" i="1"/>
  <c r="AF1192" i="1" s="1"/>
  <c r="AC674" i="1"/>
  <c r="AF674" i="1" s="1"/>
  <c r="AC680" i="1"/>
  <c r="AF680" i="1" s="1"/>
  <c r="AC681" i="1"/>
  <c r="AF681" i="1" s="1"/>
  <c r="AS681" i="1" s="1"/>
  <c r="AC683" i="1"/>
  <c r="AF683" i="1" s="1"/>
  <c r="AS683" i="1" s="1"/>
  <c r="AL687" i="1"/>
  <c r="AL688" i="1"/>
  <c r="AL660" i="1"/>
  <c r="AL665" i="1"/>
  <c r="AC716" i="1"/>
  <c r="AF716" i="1" s="1"/>
  <c r="AL719" i="1"/>
  <c r="AC724" i="1"/>
  <c r="AF724" i="1" s="1"/>
  <c r="AS724" i="1" s="1"/>
  <c r="AL730" i="1"/>
  <c r="AC733" i="1"/>
  <c r="AF733" i="1" s="1"/>
  <c r="AL736" i="1"/>
  <c r="AL743" i="1"/>
  <c r="AC763" i="1"/>
  <c r="AF763" i="1" s="1"/>
  <c r="AL764" i="1"/>
  <c r="AL766" i="1"/>
  <c r="AL768" i="1"/>
  <c r="AC770" i="1"/>
  <c r="AF770" i="1" s="1"/>
  <c r="AC800" i="1"/>
  <c r="AF800" i="1" s="1"/>
  <c r="AC828" i="1"/>
  <c r="AF828" i="1" s="1"/>
  <c r="AS828" i="1" s="1"/>
  <c r="AT828" i="1" s="1"/>
  <c r="AU828" i="1" s="1"/>
  <c r="AC869" i="1"/>
  <c r="AF869" i="1" s="1"/>
  <c r="AC885" i="1"/>
  <c r="AF885" i="1" s="1"/>
  <c r="AC886" i="1"/>
  <c r="AF886" i="1" s="1"/>
  <c r="AS886" i="1" s="1"/>
  <c r="AL910" i="1"/>
  <c r="AL935" i="1"/>
  <c r="AL938" i="1"/>
  <c r="AC982" i="1"/>
  <c r="AF982" i="1" s="1"/>
  <c r="AS982" i="1" s="1"/>
  <c r="AL986" i="1"/>
  <c r="AL1019" i="1"/>
  <c r="AL1046" i="1"/>
  <c r="BG1046" i="1" s="1"/>
  <c r="AC1055" i="1"/>
  <c r="AF1055" i="1" s="1"/>
  <c r="AS1055" i="1" s="1"/>
  <c r="AC1158" i="1"/>
  <c r="AF1158" i="1" s="1"/>
  <c r="AS1158" i="1" s="1"/>
  <c r="AC1166" i="1"/>
  <c r="AF1166" i="1" s="1"/>
  <c r="AS1166" i="1" s="1"/>
  <c r="AT1166" i="1" s="1"/>
  <c r="AL1198" i="1"/>
  <c r="AL637" i="1"/>
  <c r="AL652" i="1"/>
  <c r="AC656" i="1"/>
  <c r="AF656" i="1" s="1"/>
  <c r="AC672" i="1"/>
  <c r="AF672" i="1" s="1"/>
  <c r="AC673" i="1"/>
  <c r="AF673" i="1" s="1"/>
  <c r="AS673" i="1" s="1"/>
  <c r="AC715" i="1"/>
  <c r="AF715" i="1" s="1"/>
  <c r="AL716" i="1"/>
  <c r="AL837" i="1"/>
  <c r="AC847" i="1"/>
  <c r="AF847" i="1" s="1"/>
  <c r="AL856" i="1"/>
  <c r="AL898" i="1"/>
  <c r="AC905" i="1"/>
  <c r="AF905" i="1" s="1"/>
  <c r="AC907" i="1"/>
  <c r="AF907" i="1" s="1"/>
  <c r="AS907" i="1" s="1"/>
  <c r="AC932" i="1"/>
  <c r="AF932" i="1" s="1"/>
  <c r="AL934" i="1"/>
  <c r="AC935" i="1"/>
  <c r="AF935" i="1" s="1"/>
  <c r="AL949" i="1"/>
  <c r="AL951" i="1"/>
  <c r="AL958" i="1"/>
  <c r="AL978" i="1"/>
  <c r="AC988" i="1"/>
  <c r="AF988" i="1" s="1"/>
  <c r="AL992" i="1"/>
  <c r="AL995" i="1"/>
  <c r="AL1004" i="1"/>
  <c r="AC1025" i="1"/>
  <c r="AF1025" i="1" s="1"/>
  <c r="AL1026" i="1"/>
  <c r="AC1027" i="1"/>
  <c r="AF1027" i="1" s="1"/>
  <c r="AC1062" i="1"/>
  <c r="AF1062" i="1" s="1"/>
  <c r="AS1062" i="1" s="1"/>
  <c r="AC1078" i="1"/>
  <c r="AF1078" i="1" s="1"/>
  <c r="AL1128" i="1"/>
  <c r="BG1128" i="1" s="1"/>
  <c r="AL1132" i="1"/>
  <c r="AC1133" i="1"/>
  <c r="AF1133" i="1" s="1"/>
  <c r="AL1269" i="1"/>
  <c r="AC1274" i="1"/>
  <c r="AF1274" i="1" s="1"/>
  <c r="AS1274" i="1" s="1"/>
  <c r="AT1274" i="1" s="1"/>
  <c r="AU1273" i="1" s="1"/>
  <c r="AC1334" i="1"/>
  <c r="AF1334" i="1" s="1"/>
  <c r="AL921" i="1"/>
  <c r="AL925" i="1"/>
  <c r="AC936" i="1"/>
  <c r="AF936" i="1" s="1"/>
  <c r="AL941" i="1"/>
  <c r="AC985" i="1"/>
  <c r="AF985" i="1" s="1"/>
  <c r="AS985" i="1" s="1"/>
  <c r="AL1043" i="1"/>
  <c r="AC1046" i="1"/>
  <c r="AF1046" i="1" s="1"/>
  <c r="AS1046" i="1" s="1"/>
  <c r="AT1046" i="1" s="1"/>
  <c r="AU1046" i="1" s="1"/>
  <c r="AV1046" i="1" s="1"/>
  <c r="BH1046" i="1" s="1"/>
  <c r="AL1114" i="1"/>
  <c r="AL1115" i="1"/>
  <c r="AL1139" i="1"/>
  <c r="AC1168" i="1"/>
  <c r="AF1168" i="1" s="1"/>
  <c r="AC1270" i="1"/>
  <c r="AF1270" i="1" s="1"/>
  <c r="AS1270" i="1" s="1"/>
  <c r="AL1293" i="1"/>
  <c r="AL1321" i="1"/>
  <c r="AL1429" i="1"/>
  <c r="BG1429" i="1" s="1"/>
  <c r="AL930" i="1"/>
  <c r="AL939" i="1"/>
  <c r="AC953" i="1"/>
  <c r="AF953" i="1" s="1"/>
  <c r="AL963" i="1"/>
  <c r="AL972" i="1"/>
  <c r="AL997" i="1"/>
  <c r="AL1003" i="1"/>
  <c r="AL1014" i="1"/>
  <c r="AL1030" i="1"/>
  <c r="BG1030" i="1" s="1"/>
  <c r="AL1070" i="1"/>
  <c r="AL1126" i="1"/>
  <c r="AL1138" i="1"/>
  <c r="AC1179" i="1"/>
  <c r="AF1179" i="1" s="1"/>
  <c r="AS1179" i="1" s="1"/>
  <c r="AT1179" i="1" s="1"/>
  <c r="AL1334" i="1"/>
  <c r="AL904" i="1"/>
  <c r="AL917" i="1"/>
  <c r="AC920" i="1"/>
  <c r="AF920" i="1" s="1"/>
  <c r="AC966" i="1"/>
  <c r="AF966" i="1" s="1"/>
  <c r="AL1008" i="1"/>
  <c r="AL1024" i="1"/>
  <c r="AL1058" i="1"/>
  <c r="AC1082" i="1"/>
  <c r="AF1082" i="1" s="1"/>
  <c r="AS1082" i="1" s="1"/>
  <c r="AC1083" i="1"/>
  <c r="AF1083" i="1" s="1"/>
  <c r="AS1083" i="1" s="1"/>
  <c r="AL1087" i="1"/>
  <c r="AL1095" i="1"/>
  <c r="AC1136" i="1"/>
  <c r="AF1136" i="1" s="1"/>
  <c r="AL1140" i="1"/>
  <c r="AC1304" i="1"/>
  <c r="AF1304" i="1" s="1"/>
  <c r="AS1304" i="1" s="1"/>
  <c r="AC1455" i="1"/>
  <c r="AF1455" i="1" s="1"/>
  <c r="AS1455" i="1" s="1"/>
  <c r="AT1455" i="1" s="1"/>
  <c r="AC1057" i="1"/>
  <c r="AF1057" i="1" s="1"/>
  <c r="AS1057" i="1" s="1"/>
  <c r="AL1066" i="1"/>
  <c r="AC1106" i="1"/>
  <c r="AF1106" i="1" s="1"/>
  <c r="AS1106" i="1" s="1"/>
  <c r="AT1106" i="1" s="1"/>
  <c r="AL1112" i="1"/>
  <c r="BG1112" i="1" s="1"/>
  <c r="AL1285" i="1"/>
  <c r="AL1286" i="1"/>
  <c r="AC1301" i="1"/>
  <c r="AF1301" i="1" s="1"/>
  <c r="AC1373" i="1"/>
  <c r="AF1373" i="1" s="1"/>
  <c r="AS1373" i="1" s="1"/>
  <c r="AT1373" i="1" s="1"/>
  <c r="AL1391" i="1"/>
  <c r="AL1419" i="1"/>
  <c r="AC1438" i="1"/>
  <c r="AF1438" i="1" s="1"/>
  <c r="AL1484" i="1"/>
  <c r="AL1096" i="1"/>
  <c r="AL1113" i="1"/>
  <c r="AC1115" i="1"/>
  <c r="AF1115" i="1" s="1"/>
  <c r="AS1115" i="1" s="1"/>
  <c r="AT1115" i="1" s="1"/>
  <c r="AL1121" i="1"/>
  <c r="AC1128" i="1"/>
  <c r="AF1128" i="1" s="1"/>
  <c r="AS1128" i="1" s="1"/>
  <c r="AC1129" i="1"/>
  <c r="AF1129" i="1" s="1"/>
  <c r="AS1129" i="1" s="1"/>
  <c r="AC1137" i="1"/>
  <c r="AF1137" i="1" s="1"/>
  <c r="AC1138" i="1"/>
  <c r="AF1138" i="1" s="1"/>
  <c r="AL1168" i="1"/>
  <c r="AC1183" i="1"/>
  <c r="AF1183" i="1" s="1"/>
  <c r="AS1183" i="1" s="1"/>
  <c r="AT1183" i="1" s="1"/>
  <c r="AC1203" i="1"/>
  <c r="AF1203" i="1" s="1"/>
  <c r="AC1220" i="1"/>
  <c r="AF1220" i="1" s="1"/>
  <c r="AS1220" i="1" s="1"/>
  <c r="AT1220" i="1" s="1"/>
  <c r="AU1220" i="1" s="1"/>
  <c r="AL1228" i="1"/>
  <c r="AC1233" i="1"/>
  <c r="AF1233" i="1" s="1"/>
  <c r="AL1251" i="1"/>
  <c r="AC1266" i="1"/>
  <c r="AF1266" i="1" s="1"/>
  <c r="AS1266" i="1" s="1"/>
  <c r="AT1266" i="1" s="1"/>
  <c r="AU1266" i="1" s="1"/>
  <c r="AL1288" i="1"/>
  <c r="AL1301" i="1"/>
  <c r="AC1318" i="1"/>
  <c r="AF1318" i="1" s="1"/>
  <c r="AS1318" i="1" s="1"/>
  <c r="AC1328" i="1"/>
  <c r="AF1328" i="1" s="1"/>
  <c r="AC1479" i="1"/>
  <c r="AF1479" i="1" s="1"/>
  <c r="AS1479" i="1" s="1"/>
  <c r="AT1479" i="1" s="1"/>
  <c r="AU1479" i="1" s="1"/>
  <c r="AV1479" i="1" s="1"/>
  <c r="BH1479" i="1" s="1"/>
  <c r="AC1067" i="1"/>
  <c r="AF1067" i="1" s="1"/>
  <c r="AS1067" i="1" s="1"/>
  <c r="AC1077" i="1"/>
  <c r="AF1077" i="1" s="1"/>
  <c r="AS1077" i="1" s="1"/>
  <c r="AC1080" i="1"/>
  <c r="AF1080" i="1" s="1"/>
  <c r="AC1093" i="1"/>
  <c r="AF1093" i="1" s="1"/>
  <c r="AL1098" i="1"/>
  <c r="AL1100" i="1"/>
  <c r="AL1188" i="1"/>
  <c r="AC1212" i="1"/>
  <c r="AF1212" i="1" s="1"/>
  <c r="AS1212" i="1" s="1"/>
  <c r="AC1213" i="1"/>
  <c r="AF1213" i="1" s="1"/>
  <c r="AC1293" i="1"/>
  <c r="AF1293" i="1" s="1"/>
  <c r="AS1293" i="1" s="1"/>
  <c r="AT596" i="1" s="1"/>
  <c r="AL1336" i="1"/>
  <c r="AC1491" i="1"/>
  <c r="AF1491" i="1" s="1"/>
  <c r="AS1491" i="1" s="1"/>
  <c r="AT1491" i="1" s="1"/>
  <c r="AL1222" i="1"/>
  <c r="AC1250" i="1"/>
  <c r="AF1250" i="1" s="1"/>
  <c r="AS1250" i="1" s="1"/>
  <c r="AL1264" i="1"/>
  <c r="AL1384" i="1"/>
  <c r="AL1387" i="1"/>
  <c r="AL1388" i="1"/>
  <c r="AL1436" i="1"/>
  <c r="AL1446" i="1"/>
  <c r="AL1477" i="1"/>
  <c r="BG1477" i="1" s="1"/>
  <c r="AC1251" i="1"/>
  <c r="AF1251" i="1" s="1"/>
  <c r="AS1251" i="1" s="1"/>
  <c r="AL1262" i="1"/>
  <c r="AL1265" i="1"/>
  <c r="AC1284" i="1"/>
  <c r="AF1284" i="1" s="1"/>
  <c r="AC1285" i="1"/>
  <c r="AF1285" i="1" s="1"/>
  <c r="AC1302" i="1"/>
  <c r="AF1302" i="1" s="1"/>
  <c r="AS1302" i="1" s="1"/>
  <c r="AC1323" i="1"/>
  <c r="AF1323" i="1" s="1"/>
  <c r="AS1323" i="1" s="1"/>
  <c r="AC1327" i="1"/>
  <c r="AF1327" i="1" s="1"/>
  <c r="AS1327" i="1" s="1"/>
  <c r="AL1339" i="1"/>
  <c r="AC1354" i="1"/>
  <c r="AF1354" i="1" s="1"/>
  <c r="AC1360" i="1"/>
  <c r="AF1360" i="1" s="1"/>
  <c r="AL1453" i="1"/>
  <c r="AC1487" i="1"/>
  <c r="AF1487" i="1" s="1"/>
  <c r="AL1488" i="1"/>
  <c r="AC1514" i="1"/>
  <c r="AF1514" i="1" s="1"/>
  <c r="AS1514" i="1" s="1"/>
  <c r="AT1514" i="1" s="1"/>
  <c r="AU1514" i="1" s="1"/>
  <c r="AL1246" i="1"/>
  <c r="AL1254" i="1"/>
  <c r="AL1280" i="1"/>
  <c r="AC1296" i="1"/>
  <c r="AF1296" i="1" s="1"/>
  <c r="AC1307" i="1"/>
  <c r="AF1307" i="1" s="1"/>
  <c r="AL1430" i="1"/>
  <c r="AC1432" i="1"/>
  <c r="AF1432" i="1" s="1"/>
  <c r="AC1435" i="1"/>
  <c r="AF1435" i="1" s="1"/>
  <c r="AS1435" i="1" s="1"/>
  <c r="AC1446" i="1"/>
  <c r="AF1446" i="1" s="1"/>
  <c r="AC1450" i="1"/>
  <c r="AF1450" i="1" s="1"/>
  <c r="AS1450" i="1" s="1"/>
  <c r="AT1450" i="1" s="1"/>
  <c r="AC1451" i="1"/>
  <c r="AF1451" i="1" s="1"/>
  <c r="AS1451" i="1" s="1"/>
  <c r="AT1451" i="1" s="1"/>
  <c r="AL1475" i="1"/>
  <c r="AC1481" i="1"/>
  <c r="AF1481" i="1" s="1"/>
  <c r="AC1512" i="1"/>
  <c r="AF1512" i="1" s="1"/>
  <c r="AS1512" i="1" s="1"/>
  <c r="AT1512" i="1" s="1"/>
  <c r="AU1512" i="1" s="1"/>
  <c r="AL1518" i="1"/>
  <c r="AC1231" i="1"/>
  <c r="AF1231" i="1" s="1"/>
  <c r="AS1231" i="1" s="1"/>
  <c r="AC1235" i="1"/>
  <c r="AF1235" i="1" s="1"/>
  <c r="AC1267" i="1"/>
  <c r="AF1267" i="1" s="1"/>
  <c r="AS1267" i="1" s="1"/>
  <c r="AT1267" i="1" s="1"/>
  <c r="AU1267" i="1" s="1"/>
  <c r="AC1268" i="1"/>
  <c r="AF1268" i="1" s="1"/>
  <c r="AS1268" i="1" s="1"/>
  <c r="AT1268" i="1" s="1"/>
  <c r="AL1270" i="1"/>
  <c r="AC1286" i="1"/>
  <c r="AF1286" i="1" s="1"/>
  <c r="AL1311" i="1"/>
  <c r="AL1337" i="1"/>
  <c r="AC1344" i="1"/>
  <c r="AF1344" i="1" s="1"/>
  <c r="AS1344" i="1" s="1"/>
  <c r="AL1489" i="1"/>
  <c r="AC1332" i="1"/>
  <c r="AF1332" i="1" s="1"/>
  <c r="AC1386" i="1"/>
  <c r="AF1386" i="1" s="1"/>
  <c r="AS1386" i="1" s="1"/>
  <c r="AL1390" i="1"/>
  <c r="AC1391" i="1"/>
  <c r="AF1391" i="1" s="1"/>
  <c r="AL1457" i="1"/>
  <c r="AC1216" i="1"/>
  <c r="AF1216" i="1" s="1"/>
  <c r="AC1217" i="1"/>
  <c r="AF1217" i="1" s="1"/>
  <c r="AC1218" i="1"/>
  <c r="AF1218" i="1" s="1"/>
  <c r="AS1218" i="1" s="1"/>
  <c r="AT1218" i="1" s="1"/>
  <c r="AC1219" i="1"/>
  <c r="AF1219" i="1" s="1"/>
  <c r="AS1219" i="1" s="1"/>
  <c r="AT1219" i="1" s="1"/>
  <c r="AC1223" i="1"/>
  <c r="AF1223" i="1" s="1"/>
  <c r="AL1227" i="1"/>
  <c r="AL1248" i="1"/>
  <c r="AL1281" i="1"/>
  <c r="AC1282" i="1"/>
  <c r="AF1282" i="1" s="1"/>
  <c r="AS1282" i="1" s="1"/>
  <c r="AT1282" i="1" s="1"/>
  <c r="AU1282" i="1" s="1"/>
  <c r="AL1287" i="1"/>
  <c r="AC1361" i="1"/>
  <c r="AF1361" i="1" s="1"/>
  <c r="AC1363" i="1"/>
  <c r="AF1363" i="1" s="1"/>
  <c r="AL1375" i="1"/>
  <c r="AL1385" i="1"/>
  <c r="AL1414" i="1"/>
  <c r="BG1414" i="1" s="1"/>
  <c r="AC1421" i="1"/>
  <c r="AF1421" i="1" s="1"/>
  <c r="AS1421" i="1" s="1"/>
  <c r="AT1421" i="1" s="1"/>
  <c r="AU1421" i="1" s="1"/>
  <c r="AC1465" i="1"/>
  <c r="AF1465" i="1" s="1"/>
  <c r="AS1465" i="1" s="1"/>
  <c r="AT1465" i="1" s="1"/>
  <c r="AC1466" i="1"/>
  <c r="AF1466" i="1" s="1"/>
  <c r="AS1466" i="1" s="1"/>
  <c r="AT1466" i="1" s="1"/>
  <c r="AC1315" i="1"/>
  <c r="AF1315" i="1" s="1"/>
  <c r="AL1340" i="1"/>
  <c r="AC1456" i="1"/>
  <c r="AF1456" i="1" s="1"/>
  <c r="AS1456" i="1" s="1"/>
  <c r="AT1456" i="1" s="1"/>
  <c r="AC1457" i="1"/>
  <c r="AF1457" i="1" s="1"/>
  <c r="AS1457" i="1" s="1"/>
  <c r="AC1473" i="1"/>
  <c r="AF1473" i="1" s="1"/>
  <c r="AS1473" i="1" s="1"/>
  <c r="AL1515" i="1"/>
  <c r="AL1370" i="1"/>
  <c r="BG1370" i="1" s="1"/>
  <c r="AL1371" i="1"/>
  <c r="AL1380" i="1"/>
  <c r="AC1410" i="1"/>
  <c r="AF1410" i="1" s="1"/>
  <c r="AS1410" i="1" s="1"/>
  <c r="AL1411" i="1"/>
  <c r="AC1423" i="1"/>
  <c r="AF1423" i="1" s="1"/>
  <c r="AS1423" i="1" s="1"/>
  <c r="AC1453" i="1"/>
  <c r="AF1453" i="1" s="1"/>
  <c r="AS1453" i="1" s="1"/>
  <c r="AT1453" i="1" s="1"/>
  <c r="AC1460" i="1"/>
  <c r="AF1460" i="1" s="1"/>
  <c r="AS1460" i="1" s="1"/>
  <c r="AT1460" i="1" s="1"/>
  <c r="AL57" i="1"/>
  <c r="AC57" i="1"/>
  <c r="AF57" i="1" s="1"/>
  <c r="AS57" i="1" s="1"/>
  <c r="AL101" i="1"/>
  <c r="AC101" i="1"/>
  <c r="AF101" i="1" s="1"/>
  <c r="AS101" i="1" s="1"/>
  <c r="AT101" i="1" s="1"/>
  <c r="AU101" i="1" s="1"/>
  <c r="AL59" i="1"/>
  <c r="AC59" i="1"/>
  <c r="AF59" i="1" s="1"/>
  <c r="AC249" i="1"/>
  <c r="AF249" i="1" s="1"/>
  <c r="AL249" i="1"/>
  <c r="AC419" i="1"/>
  <c r="AF419" i="1" s="1"/>
  <c r="AL419" i="1"/>
  <c r="AC153" i="1"/>
  <c r="AF153" i="1" s="1"/>
  <c r="AS153" i="1" s="1"/>
  <c r="AL153" i="1"/>
  <c r="AC103" i="1"/>
  <c r="AF103" i="1" s="1"/>
  <c r="AS103" i="1" s="1"/>
  <c r="AT103" i="1" s="1"/>
  <c r="AU103" i="1" s="1"/>
  <c r="AL103" i="1"/>
  <c r="AL19" i="1"/>
  <c r="AC19" i="1"/>
  <c r="AF19" i="1" s="1"/>
  <c r="AC121" i="1"/>
  <c r="AF121" i="1" s="1"/>
  <c r="AS121" i="1" s="1"/>
  <c r="AC437" i="1"/>
  <c r="AF437" i="1" s="1"/>
  <c r="AC35" i="1"/>
  <c r="AF35" i="1" s="1"/>
  <c r="AS35" i="1" s="1"/>
  <c r="AL455" i="1"/>
  <c r="AC455" i="1"/>
  <c r="AF455" i="1" s="1"/>
  <c r="AL79" i="1"/>
  <c r="BG79" i="1" s="1"/>
  <c r="AC106" i="1"/>
  <c r="AF106" i="1" s="1"/>
  <c r="AC117" i="1"/>
  <c r="AF117" i="1" s="1"/>
  <c r="AS117" i="1" s="1"/>
  <c r="AL140" i="1"/>
  <c r="AC140" i="1"/>
  <c r="AF140" i="1" s="1"/>
  <c r="AL154" i="1"/>
  <c r="AL275" i="1"/>
  <c r="AL372" i="1"/>
  <c r="AC372" i="1"/>
  <c r="AF372" i="1" s="1"/>
  <c r="AS372" i="1" s="1"/>
  <c r="AL465" i="1"/>
  <c r="AC805" i="1"/>
  <c r="AF805" i="1" s="1"/>
  <c r="AS805" i="1" s="1"/>
  <c r="AT805" i="1" s="1"/>
  <c r="AU805" i="1" s="1"/>
  <c r="AV805" i="1" s="1"/>
  <c r="BH805" i="1" s="1"/>
  <c r="AL805" i="1"/>
  <c r="BG805" i="1" s="1"/>
  <c r="AL20" i="1"/>
  <c r="AL56" i="1"/>
  <c r="BG56" i="1" s="1"/>
  <c r="AL60" i="1"/>
  <c r="AC63" i="1"/>
  <c r="AF63" i="1" s="1"/>
  <c r="AL64" i="1"/>
  <c r="AC65" i="1"/>
  <c r="AF65" i="1" s="1"/>
  <c r="AL77" i="1"/>
  <c r="BG77" i="1" s="1"/>
  <c r="AC90" i="1"/>
  <c r="AF90" i="1" s="1"/>
  <c r="AL96" i="1"/>
  <c r="AC120" i="1"/>
  <c r="AF120" i="1" s="1"/>
  <c r="AS120" i="1" s="1"/>
  <c r="AC126" i="1"/>
  <c r="AF126" i="1" s="1"/>
  <c r="AL127" i="1"/>
  <c r="BG127" i="1" s="1"/>
  <c r="AC128" i="1"/>
  <c r="AF128" i="1" s="1"/>
  <c r="AC134" i="1"/>
  <c r="AF134" i="1" s="1"/>
  <c r="AS134" i="1" s="1"/>
  <c r="AT134" i="1" s="1"/>
  <c r="AU134" i="1" s="1"/>
  <c r="AC144" i="1"/>
  <c r="AF144" i="1" s="1"/>
  <c r="AS144" i="1" s="1"/>
  <c r="AC154" i="1"/>
  <c r="AF154" i="1" s="1"/>
  <c r="AS154" i="1" s="1"/>
  <c r="AC155" i="1"/>
  <c r="AF155" i="1" s="1"/>
  <c r="AL236" i="1"/>
  <c r="AC309" i="1"/>
  <c r="AF309" i="1" s="1"/>
  <c r="AS309" i="1" s="1"/>
  <c r="AL349" i="1"/>
  <c r="AC363" i="1"/>
  <c r="AF363" i="1" s="1"/>
  <c r="AS363" i="1" s="1"/>
  <c r="AL363" i="1"/>
  <c r="AL364" i="1"/>
  <c r="AC446" i="1"/>
  <c r="AF446" i="1" s="1"/>
  <c r="AL457" i="1"/>
  <c r="AC467" i="1"/>
  <c r="AF467" i="1" s="1"/>
  <c r="AC486" i="1"/>
  <c r="AF486" i="1" s="1"/>
  <c r="AS486" i="1" s="1"/>
  <c r="AC488" i="1"/>
  <c r="AF488" i="1" s="1"/>
  <c r="AL34" i="1"/>
  <c r="BG34" i="1" s="1"/>
  <c r="AC45" i="1"/>
  <c r="AF45" i="1" s="1"/>
  <c r="AL18" i="1"/>
  <c r="AL16" i="1"/>
  <c r="AC17" i="1"/>
  <c r="AF17" i="1" s="1"/>
  <c r="AL66" i="1"/>
  <c r="AC34" i="1"/>
  <c r="AF34" i="1" s="1"/>
  <c r="AS34" i="1" s="1"/>
  <c r="AT34" i="1" s="1"/>
  <c r="AU34" i="1" s="1"/>
  <c r="AC280" i="1"/>
  <c r="AF280" i="1" s="1"/>
  <c r="AS280" i="1" s="1"/>
  <c r="AC168" i="1"/>
  <c r="AF168" i="1" s="1"/>
  <c r="AL168" i="1"/>
  <c r="AL424" i="1"/>
  <c r="AC424" i="1"/>
  <c r="AF424" i="1" s="1"/>
  <c r="AL67" i="1"/>
  <c r="AL99" i="1"/>
  <c r="BG99" i="1" s="1"/>
  <c r="AL108" i="1"/>
  <c r="AC415" i="1"/>
  <c r="AF415" i="1" s="1"/>
  <c r="AL415" i="1"/>
  <c r="AC418" i="1"/>
  <c r="AF418" i="1" s="1"/>
  <c r="AL449" i="1"/>
  <c r="AC449" i="1"/>
  <c r="AF449" i="1" s="1"/>
  <c r="AC450" i="1"/>
  <c r="AF450" i="1" s="1"/>
  <c r="AS450" i="1" s="1"/>
  <c r="AC482" i="1"/>
  <c r="AF482" i="1" s="1"/>
  <c r="AS482" i="1" s="1"/>
  <c r="AC14" i="1"/>
  <c r="AF14" i="1" s="1"/>
  <c r="AC73" i="1"/>
  <c r="AF73" i="1" s="1"/>
  <c r="AS73" i="1" s="1"/>
  <c r="AL104" i="1"/>
  <c r="AC188" i="1"/>
  <c r="AF188" i="1" s="1"/>
  <c r="AL441" i="1"/>
  <c r="AL677" i="1"/>
  <c r="AL70" i="1"/>
  <c r="AL91" i="1"/>
  <c r="AC135" i="1"/>
  <c r="AF135" i="1" s="1"/>
  <c r="AS135" i="1" s="1"/>
  <c r="AC373" i="1"/>
  <c r="AF373" i="1" s="1"/>
  <c r="AC132" i="1"/>
  <c r="AF132" i="1" s="1"/>
  <c r="AS132" i="1" s="1"/>
  <c r="AT132" i="1" s="1"/>
  <c r="AU132" i="1" s="1"/>
  <c r="AV132" i="1" s="1"/>
  <c r="BH132" i="1" s="1"/>
  <c r="AC185" i="1"/>
  <c r="AF185" i="1" s="1"/>
  <c r="AS185" i="1" s="1"/>
  <c r="AC352" i="1"/>
  <c r="AF352" i="1" s="1"/>
  <c r="AC692" i="1"/>
  <c r="AF692" i="1" s="1"/>
  <c r="AL692" i="1"/>
  <c r="AL22" i="1"/>
  <c r="AL72" i="1"/>
  <c r="BG72" i="1" s="1"/>
  <c r="AC80" i="1"/>
  <c r="AF80" i="1" s="1"/>
  <c r="AL293" i="1"/>
  <c r="BG293" i="1" s="1"/>
  <c r="AC293" i="1"/>
  <c r="AF293" i="1" s="1"/>
  <c r="AS293" i="1" s="1"/>
  <c r="AL5" i="1"/>
  <c r="AL10" i="1"/>
  <c r="AL15" i="1"/>
  <c r="AL69" i="1"/>
  <c r="BG69" i="1" s="1"/>
  <c r="AL100" i="1"/>
  <c r="AC104" i="1"/>
  <c r="AF104" i="1" s="1"/>
  <c r="AL119" i="1"/>
  <c r="BG119" i="1" s="1"/>
  <c r="AC139" i="1"/>
  <c r="AF139" i="1" s="1"/>
  <c r="AC163" i="1"/>
  <c r="AF163" i="1" s="1"/>
  <c r="AC239" i="1"/>
  <c r="AF239" i="1" s="1"/>
  <c r="AL263" i="1"/>
  <c r="AC350" i="1"/>
  <c r="AF350" i="1" s="1"/>
  <c r="AC380" i="1"/>
  <c r="AF380" i="1" s="1"/>
  <c r="AC396" i="1"/>
  <c r="AF396" i="1" s="1"/>
  <c r="AS396" i="1" s="1"/>
  <c r="AC321" i="1"/>
  <c r="AF321" i="1" s="1"/>
  <c r="AL84" i="1"/>
  <c r="AL124" i="1"/>
  <c r="AL129" i="1"/>
  <c r="AC207" i="1"/>
  <c r="AF207" i="1" s="1"/>
  <c r="AS207" i="1" s="1"/>
  <c r="AL209" i="1"/>
  <c r="AL224" i="1"/>
  <c r="AC271" i="1"/>
  <c r="AF271" i="1" s="1"/>
  <c r="AC289" i="1"/>
  <c r="AF289" i="1" s="1"/>
  <c r="AL378" i="1"/>
  <c r="AL390" i="1"/>
  <c r="AL402" i="1"/>
  <c r="AC402" i="1"/>
  <c r="AF402" i="1" s="1"/>
  <c r="AS402" i="1" s="1"/>
  <c r="AT50" i="1" s="1"/>
  <c r="AU50" i="1" s="1"/>
  <c r="AL410" i="1"/>
  <c r="AL413" i="1"/>
  <c r="AC427" i="1"/>
  <c r="AF427" i="1" s="1"/>
  <c r="AL435" i="1"/>
  <c r="AL443" i="1"/>
  <c r="AC457" i="1"/>
  <c r="AF457" i="1" s="1"/>
  <c r="AS457" i="1" s="1"/>
  <c r="AL464" i="1"/>
  <c r="AC464" i="1"/>
  <c r="AF464" i="1" s="1"/>
  <c r="AL487" i="1"/>
  <c r="AC490" i="1"/>
  <c r="AF490" i="1" s="1"/>
  <c r="AS490" i="1" s="1"/>
  <c r="AL633" i="1"/>
  <c r="AC633" i="1"/>
  <c r="AF633" i="1" s="1"/>
  <c r="AS633" i="1" s="1"/>
  <c r="AL678" i="1"/>
  <c r="AC678" i="1"/>
  <c r="AF678" i="1" s="1"/>
  <c r="AS678" i="1" s="1"/>
  <c r="AC721" i="1"/>
  <c r="AF721" i="1" s="1"/>
  <c r="AL721" i="1"/>
  <c r="AL740" i="1"/>
  <c r="AC740" i="1"/>
  <c r="AF740" i="1" s="1"/>
  <c r="AL196" i="1"/>
  <c r="AC209" i="1"/>
  <c r="AF209" i="1" s="1"/>
  <c r="AS209" i="1" s="1"/>
  <c r="AC217" i="1"/>
  <c r="AF217" i="1" s="1"/>
  <c r="AS217" i="1" s="1"/>
  <c r="AC224" i="1"/>
  <c r="AF224" i="1" s="1"/>
  <c r="AS224" i="1" s="1"/>
  <c r="AC236" i="1"/>
  <c r="AF236" i="1" s="1"/>
  <c r="AL248" i="1"/>
  <c r="AL252" i="1"/>
  <c r="BG252" i="1" s="1"/>
  <c r="AC275" i="1"/>
  <c r="AF275" i="1" s="1"/>
  <c r="AS275" i="1" s="1"/>
  <c r="AC287" i="1"/>
  <c r="AF287" i="1" s="1"/>
  <c r="AC290" i="1"/>
  <c r="AF290" i="1" s="1"/>
  <c r="AC291" i="1"/>
  <c r="AF291" i="1" s="1"/>
  <c r="AC306" i="1"/>
  <c r="AF306" i="1" s="1"/>
  <c r="AS306" i="1" s="1"/>
  <c r="AT306" i="1" s="1"/>
  <c r="AU306" i="1" s="1"/>
  <c r="AV306" i="1" s="1"/>
  <c r="BH306" i="1" s="1"/>
  <c r="AC326" i="1"/>
  <c r="AF326" i="1" s="1"/>
  <c r="AS326" i="1" s="1"/>
  <c r="AL335" i="1"/>
  <c r="AC335" i="1"/>
  <c r="AF335" i="1" s="1"/>
  <c r="AS335" i="1" s="1"/>
  <c r="AC338" i="1"/>
  <c r="AF338" i="1" s="1"/>
  <c r="AS338" i="1" s="1"/>
  <c r="AL356" i="1"/>
  <c r="AC356" i="1"/>
  <c r="AF356" i="1" s="1"/>
  <c r="AL357" i="1"/>
  <c r="AC370" i="1"/>
  <c r="AF370" i="1" s="1"/>
  <c r="AC371" i="1"/>
  <c r="AF371" i="1" s="1"/>
  <c r="AC379" i="1"/>
  <c r="AF379" i="1" s="1"/>
  <c r="AC381" i="1"/>
  <c r="AF381" i="1" s="1"/>
  <c r="AS381" i="1" s="1"/>
  <c r="AC382" i="1"/>
  <c r="AF382" i="1" s="1"/>
  <c r="AC390" i="1"/>
  <c r="AF390" i="1" s="1"/>
  <c r="AS390" i="1" s="1"/>
  <c r="AC403" i="1"/>
  <c r="AF403" i="1" s="1"/>
  <c r="AL411" i="1"/>
  <c r="AC413" i="1"/>
  <c r="AF413" i="1" s="1"/>
  <c r="AC436" i="1"/>
  <c r="AF436" i="1" s="1"/>
  <c r="AC438" i="1"/>
  <c r="AF438" i="1" s="1"/>
  <c r="AS438" i="1" s="1"/>
  <c r="AL448" i="1"/>
  <c r="AC466" i="1"/>
  <c r="AF466" i="1" s="1"/>
  <c r="AS466" i="1" s="1"/>
  <c r="AC487" i="1"/>
  <c r="AF487" i="1" s="1"/>
  <c r="AS487" i="1" s="1"/>
  <c r="AL501" i="1"/>
  <c r="AC550" i="1"/>
  <c r="AF550" i="1" s="1"/>
  <c r="AL328" i="1"/>
  <c r="AC422" i="1"/>
  <c r="AF422" i="1" s="1"/>
  <c r="AL462" i="1"/>
  <c r="AC462" i="1"/>
  <c r="AF462" i="1" s="1"/>
  <c r="AL638" i="1"/>
  <c r="AC638" i="1"/>
  <c r="AF638" i="1" s="1"/>
  <c r="AL868" i="1"/>
  <c r="AC1108" i="1"/>
  <c r="AF1108" i="1" s="1"/>
  <c r="AS1108" i="1" s="1"/>
  <c r="AT1108" i="1" s="1"/>
  <c r="AL1108" i="1"/>
  <c r="AL245" i="1"/>
  <c r="AC347" i="1"/>
  <c r="AF347" i="1" s="1"/>
  <c r="AC474" i="1"/>
  <c r="AF474" i="1" s="1"/>
  <c r="AL130" i="1"/>
  <c r="AL150" i="1"/>
  <c r="AC186" i="1"/>
  <c r="AF186" i="1" s="1"/>
  <c r="AL221" i="1"/>
  <c r="AL254" i="1"/>
  <c r="AC295" i="1"/>
  <c r="AF295" i="1" s="1"/>
  <c r="AL315" i="1"/>
  <c r="AL311" i="1"/>
  <c r="AL343" i="1"/>
  <c r="AL346" i="1"/>
  <c r="AL360" i="1"/>
  <c r="AC393" i="1"/>
  <c r="AF393" i="1" s="1"/>
  <c r="AS393" i="1" s="1"/>
  <c r="AL399" i="1"/>
  <c r="AC401" i="1"/>
  <c r="AF401" i="1" s="1"/>
  <c r="AL407" i="1"/>
  <c r="AL412" i="1"/>
  <c r="AC412" i="1"/>
  <c r="AF412" i="1" s="1"/>
  <c r="AL426" i="1"/>
  <c r="AL429" i="1"/>
  <c r="AC477" i="1"/>
  <c r="AF477" i="1" s="1"/>
  <c r="AS477" i="1" s="1"/>
  <c r="AC500" i="1"/>
  <c r="AF500" i="1" s="1"/>
  <c r="AS500" i="1" s="1"/>
  <c r="AT500" i="1" s="1"/>
  <c r="AU500" i="1" s="1"/>
  <c r="AV500" i="1" s="1"/>
  <c r="BH500" i="1" s="1"/>
  <c r="AL533" i="1"/>
  <c r="BG533" i="1" s="1"/>
  <c r="AC533" i="1"/>
  <c r="AF533" i="1" s="1"/>
  <c r="AS533" i="1" s="1"/>
  <c r="AC727" i="1"/>
  <c r="AF727" i="1" s="1"/>
  <c r="AL167" i="1"/>
  <c r="AL340" i="1"/>
  <c r="AL345" i="1"/>
  <c r="AC345" i="1"/>
  <c r="AF345" i="1" s="1"/>
  <c r="AL428" i="1"/>
  <c r="AC428" i="1"/>
  <c r="AF428" i="1" s="1"/>
  <c r="AL146" i="1"/>
  <c r="AL194" i="1"/>
  <c r="AC194" i="1"/>
  <c r="AF194" i="1" s="1"/>
  <c r="AL210" i="1"/>
  <c r="AC210" i="1"/>
  <c r="AF210" i="1" s="1"/>
  <c r="AL244" i="1"/>
  <c r="AC244" i="1"/>
  <c r="AF244" i="1" s="1"/>
  <c r="AC246" i="1"/>
  <c r="AF246" i="1" s="1"/>
  <c r="AL262" i="1"/>
  <c r="AL300" i="1"/>
  <c r="AC334" i="1"/>
  <c r="AF334" i="1" s="1"/>
  <c r="AL369" i="1"/>
  <c r="AL386" i="1"/>
  <c r="AL391" i="1"/>
  <c r="AC391" i="1"/>
  <c r="AF391" i="1" s="1"/>
  <c r="AC430" i="1"/>
  <c r="AF430" i="1" s="1"/>
  <c r="AL862" i="1"/>
  <c r="AC862" i="1"/>
  <c r="AF862" i="1" s="1"/>
  <c r="AC162" i="1"/>
  <c r="AF162" i="1" s="1"/>
  <c r="AS162" i="1" s="1"/>
  <c r="AT162" i="1" s="1"/>
  <c r="AL172" i="1"/>
  <c r="AL242" i="1"/>
  <c r="AC242" i="1"/>
  <c r="AF242" i="1" s="1"/>
  <c r="AL243" i="1"/>
  <c r="BG243" i="1" s="1"/>
  <c r="AC248" i="1"/>
  <c r="AF248" i="1" s="1"/>
  <c r="AL285" i="1"/>
  <c r="AC286" i="1"/>
  <c r="AF286" i="1" s="1"/>
  <c r="AS286" i="1" s="1"/>
  <c r="AT286" i="1" s="1"/>
  <c r="AU286" i="1" s="1"/>
  <c r="AV286" i="1" s="1"/>
  <c r="AL331" i="1"/>
  <c r="AC331" i="1"/>
  <c r="AF331" i="1" s="1"/>
  <c r="AC332" i="1"/>
  <c r="AF332" i="1" s="1"/>
  <c r="AS332" i="1" s="1"/>
  <c r="AL344" i="1"/>
  <c r="AL389" i="1"/>
  <c r="AL392" i="1"/>
  <c r="AL406" i="1"/>
  <c r="AC414" i="1"/>
  <c r="AF414" i="1" s="1"/>
  <c r="AS414" i="1" s="1"/>
  <c r="AL439" i="1"/>
  <c r="AC444" i="1"/>
  <c r="AF444" i="1" s="1"/>
  <c r="AS444" i="1" s="1"/>
  <c r="AL451" i="1"/>
  <c r="AC451" i="1"/>
  <c r="AF451" i="1" s="1"/>
  <c r="AL452" i="1"/>
  <c r="AC453" i="1"/>
  <c r="AF453" i="1" s="1"/>
  <c r="AS453" i="1" s="1"/>
  <c r="AC461" i="1"/>
  <c r="AF461" i="1" s="1"/>
  <c r="AL473" i="1"/>
  <c r="AL491" i="1"/>
  <c r="AC509" i="1"/>
  <c r="AF509" i="1" s="1"/>
  <c r="AC632" i="1"/>
  <c r="AF632" i="1" s="1"/>
  <c r="AC726" i="1"/>
  <c r="AF726" i="1" s="1"/>
  <c r="AC747" i="1"/>
  <c r="AF747" i="1" s="1"/>
  <c r="AL1398" i="1"/>
  <c r="AC1398" i="1"/>
  <c r="AF1398" i="1" s="1"/>
  <c r="AS1398" i="1" s="1"/>
  <c r="AT1398" i="1" s="1"/>
  <c r="AU1398" i="1" s="1"/>
  <c r="AC167" i="1"/>
  <c r="AF167" i="1" s="1"/>
  <c r="AL219" i="1"/>
  <c r="AL230" i="1"/>
  <c r="AL233" i="1"/>
  <c r="AL240" i="1"/>
  <c r="AC243" i="1"/>
  <c r="AF243" i="1" s="1"/>
  <c r="AS243" i="1" s="1"/>
  <c r="AT243" i="1" s="1"/>
  <c r="AU243" i="1" s="1"/>
  <c r="AV243" i="1" s="1"/>
  <c r="BH243" i="1" s="1"/>
  <c r="AC245" i="1"/>
  <c r="AF245" i="1" s="1"/>
  <c r="AL265" i="1"/>
  <c r="AL267" i="1"/>
  <c r="AL297" i="1"/>
  <c r="AL325" i="1"/>
  <c r="AL337" i="1"/>
  <c r="AC349" i="1"/>
  <c r="AF349" i="1" s="1"/>
  <c r="AL354" i="1"/>
  <c r="AC357" i="1"/>
  <c r="AF357" i="1" s="1"/>
  <c r="AS357" i="1" s="1"/>
  <c r="AL421" i="1"/>
  <c r="AC452" i="1"/>
  <c r="AF452" i="1" s="1"/>
  <c r="AL456" i="1"/>
  <c r="AC465" i="1"/>
  <c r="AF465" i="1" s="1"/>
  <c r="AL469" i="1"/>
  <c r="AC473" i="1"/>
  <c r="AF473" i="1" s="1"/>
  <c r="AL495" i="1"/>
  <c r="AL641" i="1"/>
  <c r="AL905" i="1"/>
  <c r="AC1468" i="1"/>
  <c r="AF1468" i="1" s="1"/>
  <c r="AS1468" i="1" s="1"/>
  <c r="AT1468" i="1" s="1"/>
  <c r="AU1468" i="1" s="1"/>
  <c r="AV1468" i="1" s="1"/>
  <c r="BH1468" i="1" s="1"/>
  <c r="AL1468" i="1"/>
  <c r="BG1468" i="1" s="1"/>
  <c r="AL165" i="1"/>
  <c r="AC166" i="1"/>
  <c r="AF166" i="1" s="1"/>
  <c r="AS166" i="1" s="1"/>
  <c r="AT166" i="1" s="1"/>
  <c r="AL191" i="1"/>
  <c r="AL308" i="1"/>
  <c r="AL324" i="1"/>
  <c r="AL336" i="1"/>
  <c r="AC348" i="1"/>
  <c r="AF348" i="1" s="1"/>
  <c r="AS348" i="1" s="1"/>
  <c r="AL353" i="1"/>
  <c r="AL355" i="1"/>
  <c r="AL400" i="1"/>
  <c r="AL420" i="1"/>
  <c r="AC431" i="1"/>
  <c r="AF431" i="1" s="1"/>
  <c r="AC472" i="1"/>
  <c r="AF472" i="1" s="1"/>
  <c r="AS472" i="1" s="1"/>
  <c r="AL522" i="1"/>
  <c r="AL787" i="1"/>
  <c r="AL160" i="1"/>
  <c r="BG160" i="1" s="1"/>
  <c r="AL166" i="1"/>
  <c r="AC226" i="1"/>
  <c r="AF226" i="1" s="1"/>
  <c r="AS226" i="1" s="1"/>
  <c r="AL250" i="1"/>
  <c r="AC252" i="1"/>
  <c r="AF252" i="1" s="1"/>
  <c r="AS252" i="1" s="1"/>
  <c r="AS260" i="1"/>
  <c r="AL319" i="1"/>
  <c r="AL348" i="1"/>
  <c r="AL366" i="1"/>
  <c r="AL375" i="1"/>
  <c r="AC378" i="1"/>
  <c r="AF378" i="1" s="1"/>
  <c r="AS378" i="1" s="1"/>
  <c r="AT237" i="1" s="1"/>
  <c r="AL395" i="1"/>
  <c r="AL397" i="1"/>
  <c r="AC404" i="1"/>
  <c r="AF404" i="1" s="1"/>
  <c r="AL431" i="1"/>
  <c r="AC432" i="1"/>
  <c r="AF432" i="1" s="1"/>
  <c r="AS432" i="1" s="1"/>
  <c r="AC435" i="1"/>
  <c r="AF435" i="1" s="1"/>
  <c r="AS435" i="1" s="1"/>
  <c r="AC445" i="1"/>
  <c r="AF445" i="1" s="1"/>
  <c r="AL447" i="1"/>
  <c r="AL454" i="1"/>
  <c r="AL468" i="1"/>
  <c r="AL472" i="1"/>
  <c r="AL480" i="1"/>
  <c r="BG480" i="1" s="1"/>
  <c r="AC489" i="1"/>
  <c r="AF489" i="1" s="1"/>
  <c r="AS489" i="1" s="1"/>
  <c r="AC553" i="1"/>
  <c r="AF553" i="1" s="1"/>
  <c r="AL584" i="1"/>
  <c r="AC584" i="1"/>
  <c r="AF584" i="1" s="1"/>
  <c r="AS584" i="1" s="1"/>
  <c r="AL624" i="1"/>
  <c r="AL918" i="1"/>
  <c r="AC579" i="1"/>
  <c r="AF579" i="1" s="1"/>
  <c r="AC623" i="1"/>
  <c r="AF623" i="1" s="1"/>
  <c r="AS623" i="1" s="1"/>
  <c r="AL679" i="1"/>
  <c r="AC730" i="1"/>
  <c r="AF730" i="1" s="1"/>
  <c r="AL751" i="1"/>
  <c r="AL883" i="1"/>
  <c r="AC883" i="1"/>
  <c r="AF883" i="1" s="1"/>
  <c r="AS883" i="1" s="1"/>
  <c r="AC974" i="1"/>
  <c r="AF974" i="1" s="1"/>
  <c r="AL974" i="1"/>
  <c r="AL1035" i="1"/>
  <c r="AC1035" i="1"/>
  <c r="AF1035" i="1" s="1"/>
  <c r="AS1035" i="1" s="1"/>
  <c r="AT54" i="1" s="1"/>
  <c r="AU54" i="1" s="1"/>
  <c r="AC494" i="1"/>
  <c r="AF494" i="1" s="1"/>
  <c r="AL569" i="1"/>
  <c r="AL580" i="1"/>
  <c r="AC580" i="1"/>
  <c r="AF580" i="1" s="1"/>
  <c r="AS580" i="1" s="1"/>
  <c r="AT580" i="1" s="1"/>
  <c r="AC624" i="1"/>
  <c r="AF624" i="1" s="1"/>
  <c r="AS624" i="1" s="1"/>
  <c r="AL654" i="1"/>
  <c r="AC657" i="1"/>
  <c r="AF657" i="1" s="1"/>
  <c r="AC668" i="1"/>
  <c r="AF668" i="1" s="1"/>
  <c r="AS668" i="1" s="1"/>
  <c r="AC722" i="1"/>
  <c r="AF722" i="1" s="1"/>
  <c r="AS722" i="1" s="1"/>
  <c r="AL761" i="1"/>
  <c r="AC761" i="1"/>
  <c r="AF761" i="1" s="1"/>
  <c r="AC772" i="1"/>
  <c r="AF772" i="1" s="1"/>
  <c r="AC809" i="1"/>
  <c r="AF809" i="1" s="1"/>
  <c r="AL950" i="1"/>
  <c r="AC572" i="1"/>
  <c r="AF572" i="1" s="1"/>
  <c r="AC573" i="1"/>
  <c r="AF573" i="1" s="1"/>
  <c r="AS573" i="1" s="1"/>
  <c r="AT573" i="1" s="1"/>
  <c r="AL655" i="1"/>
  <c r="AL667" i="1"/>
  <c r="AC728" i="1"/>
  <c r="AF728" i="1" s="1"/>
  <c r="AC734" i="1"/>
  <c r="AF734" i="1" s="1"/>
  <c r="AC757" i="1"/>
  <c r="AF757" i="1" s="1"/>
  <c r="AS757" i="1" s="1"/>
  <c r="AL784" i="1"/>
  <c r="AC1134" i="1"/>
  <c r="AF1134" i="1" s="1"/>
  <c r="AL463" i="1"/>
  <c r="AL476" i="1"/>
  <c r="AL493" i="1"/>
  <c r="AL498" i="1"/>
  <c r="AC501" i="1"/>
  <c r="AF501" i="1" s="1"/>
  <c r="AL561" i="1"/>
  <c r="BG561" i="1" s="1"/>
  <c r="AL574" i="1"/>
  <c r="AC575" i="1"/>
  <c r="AF575" i="1" s="1"/>
  <c r="AL581" i="1"/>
  <c r="AL583" i="1"/>
  <c r="BG583" i="1" s="1"/>
  <c r="AC631" i="1"/>
  <c r="AF631" i="1" s="1"/>
  <c r="AS631" i="1" s="1"/>
  <c r="AC641" i="1"/>
  <c r="AF641" i="1" s="1"/>
  <c r="AC719" i="1"/>
  <c r="AF719" i="1" s="1"/>
  <c r="AS719" i="1" s="1"/>
  <c r="AC739" i="1"/>
  <c r="AF739" i="1" s="1"/>
  <c r="AL780" i="1"/>
  <c r="AL818" i="1"/>
  <c r="AL823" i="1"/>
  <c r="AC823" i="1"/>
  <c r="AF823" i="1" s="1"/>
  <c r="AC860" i="1"/>
  <c r="AF860" i="1" s="1"/>
  <c r="AS860" i="1" s="1"/>
  <c r="AT860" i="1" s="1"/>
  <c r="AL865" i="1"/>
  <c r="AL888" i="1"/>
  <c r="AL1086" i="1"/>
  <c r="AC1086" i="1"/>
  <c r="AF1086" i="1" s="1"/>
  <c r="AL1090" i="1"/>
  <c r="AC1090" i="1"/>
  <c r="AF1090" i="1" s="1"/>
  <c r="AC534" i="1"/>
  <c r="AF534" i="1" s="1"/>
  <c r="AC658" i="1"/>
  <c r="AF658" i="1" s="1"/>
  <c r="AS658" i="1" s="1"/>
  <c r="AL661" i="1"/>
  <c r="AC661" i="1"/>
  <c r="AF661" i="1" s="1"/>
  <c r="AS661" i="1" s="1"/>
  <c r="AC695" i="1"/>
  <c r="AF695" i="1" s="1"/>
  <c r="AC696" i="1"/>
  <c r="AF696" i="1" s="1"/>
  <c r="AS696" i="1" s="1"/>
  <c r="AL696" i="1"/>
  <c r="AC712" i="1"/>
  <c r="AF712" i="1" s="1"/>
  <c r="AS712" i="1" s="1"/>
  <c r="AL737" i="1"/>
  <c r="AL758" i="1"/>
  <c r="AL834" i="1"/>
  <c r="AC859" i="1"/>
  <c r="AF859" i="1" s="1"/>
  <c r="AS859" i="1" s="1"/>
  <c r="AT859" i="1" s="1"/>
  <c r="AL871" i="1"/>
  <c r="AC875" i="1"/>
  <c r="AF875" i="1" s="1"/>
  <c r="AC929" i="1"/>
  <c r="AF929" i="1" s="1"/>
  <c r="AL1010" i="1"/>
  <c r="AC1023" i="1"/>
  <c r="AF1023" i="1" s="1"/>
  <c r="AS1023" i="1" s="1"/>
  <c r="AC538" i="1"/>
  <c r="AF538" i="1" s="1"/>
  <c r="AS538" i="1" s="1"/>
  <c r="AT538" i="1" s="1"/>
  <c r="AU538" i="1" s="1"/>
  <c r="AV538" i="1" s="1"/>
  <c r="BH538" i="1" s="1"/>
  <c r="AL558" i="1"/>
  <c r="AC558" i="1"/>
  <c r="AF558" i="1" s="1"/>
  <c r="AL607" i="1"/>
  <c r="BG607" i="1" s="1"/>
  <c r="AL620" i="1"/>
  <c r="AC622" i="1"/>
  <c r="AF622" i="1" s="1"/>
  <c r="AL626" i="1"/>
  <c r="AL627" i="1"/>
  <c r="AC630" i="1"/>
  <c r="AF630" i="1" s="1"/>
  <c r="AL656" i="1"/>
  <c r="AC691" i="1"/>
  <c r="AF691" i="1" s="1"/>
  <c r="AS691" i="1" s="1"/>
  <c r="AC711" i="1"/>
  <c r="AF711" i="1" s="1"/>
  <c r="AL715" i="1"/>
  <c r="AC737" i="1"/>
  <c r="AF737" i="1" s="1"/>
  <c r="AL753" i="1"/>
  <c r="AC758" i="1"/>
  <c r="AF758" i="1" s="1"/>
  <c r="AC764" i="1"/>
  <c r="AF764" i="1" s="1"/>
  <c r="AL829" i="1"/>
  <c r="AC908" i="1"/>
  <c r="AF908" i="1" s="1"/>
  <c r="AL578" i="1"/>
  <c r="AL636" i="1"/>
  <c r="AL670" i="1"/>
  <c r="AC671" i="1"/>
  <c r="AF671" i="1" s="1"/>
  <c r="AS671" i="1" s="1"/>
  <c r="AL694" i="1"/>
  <c r="AC736" i="1"/>
  <c r="AF736" i="1" s="1"/>
  <c r="AC760" i="1"/>
  <c r="AF760" i="1" s="1"/>
  <c r="AC775" i="1"/>
  <c r="AF775" i="1" s="1"/>
  <c r="AS775" i="1" s="1"/>
  <c r="AT775" i="1" s="1"/>
  <c r="AU775" i="1" s="1"/>
  <c r="AV775" i="1" s="1"/>
  <c r="BH775" i="1" s="1"/>
  <c r="AC798" i="1"/>
  <c r="AF798" i="1" s="1"/>
  <c r="AC817" i="1"/>
  <c r="AF817" i="1" s="1"/>
  <c r="AL814" i="1"/>
  <c r="AL820" i="1"/>
  <c r="AC820" i="1"/>
  <c r="AF820" i="1" s="1"/>
  <c r="AS820" i="1" s="1"/>
  <c r="AC938" i="1"/>
  <c r="AF938" i="1" s="1"/>
  <c r="AL942" i="1"/>
  <c r="AL962" i="1"/>
  <c r="AC962" i="1"/>
  <c r="AF962" i="1" s="1"/>
  <c r="AC1063" i="1"/>
  <c r="AF1063" i="1" s="1"/>
  <c r="AS1063" i="1" s="1"/>
  <c r="AL1209" i="1"/>
  <c r="AC1209" i="1"/>
  <c r="AF1209" i="1" s="1"/>
  <c r="AL1325" i="1"/>
  <c r="AC1325" i="1"/>
  <c r="AF1325" i="1" s="1"/>
  <c r="AS1325" i="1" s="1"/>
  <c r="AL1362" i="1"/>
  <c r="AL514" i="1"/>
  <c r="AL565" i="1"/>
  <c r="AC574" i="1"/>
  <c r="AF574" i="1" s="1"/>
  <c r="AC635" i="1"/>
  <c r="AF635" i="1" s="1"/>
  <c r="AS635" i="1" s="1"/>
  <c r="AT635" i="1" s="1"/>
  <c r="AL639" i="1"/>
  <c r="AC655" i="1"/>
  <c r="AF655" i="1" s="1"/>
  <c r="AS655" i="1" s="1"/>
  <c r="AL685" i="1"/>
  <c r="AL664" i="1"/>
  <c r="AC667" i="1"/>
  <c r="AF667" i="1" s="1"/>
  <c r="AL709" i="1"/>
  <c r="AL763" i="1"/>
  <c r="AL782" i="1"/>
  <c r="AC783" i="1"/>
  <c r="AF783" i="1" s="1"/>
  <c r="AL854" i="1"/>
  <c r="AC861" i="1"/>
  <c r="AF861" i="1" s="1"/>
  <c r="AC865" i="1"/>
  <c r="AF865" i="1" s="1"/>
  <c r="AS865" i="1" s="1"/>
  <c r="AC939" i="1"/>
  <c r="AF939" i="1" s="1"/>
  <c r="AL946" i="1"/>
  <c r="AC946" i="1"/>
  <c r="AF946" i="1" s="1"/>
  <c r="AS946" i="1" s="1"/>
  <c r="AC949" i="1"/>
  <c r="AF949" i="1" s="1"/>
  <c r="AS949" i="1" s="1"/>
  <c r="AL1009" i="1"/>
  <c r="AC1009" i="1"/>
  <c r="AF1009" i="1" s="1"/>
  <c r="AC1084" i="1"/>
  <c r="AF1084" i="1" s="1"/>
  <c r="AS1084" i="1" s="1"/>
  <c r="AL1084" i="1"/>
  <c r="AL1156" i="1"/>
  <c r="BG1156" i="1" s="1"/>
  <c r="AC1245" i="1"/>
  <c r="AF1245" i="1" s="1"/>
  <c r="AS1245" i="1" s="1"/>
  <c r="AT1245" i="1" s="1"/>
  <c r="AU1245" i="1" s="1"/>
  <c r="AL1271" i="1"/>
  <c r="AC1272" i="1"/>
  <c r="AF1272" i="1" s="1"/>
  <c r="AS1272" i="1" s="1"/>
  <c r="AC654" i="1"/>
  <c r="AF654" i="1" s="1"/>
  <c r="AS654" i="1" s="1"/>
  <c r="AC717" i="1"/>
  <c r="AF717" i="1" s="1"/>
  <c r="AS717" i="1" s="1"/>
  <c r="AC731" i="1"/>
  <c r="AF731" i="1" s="1"/>
  <c r="AL765" i="1"/>
  <c r="AL812" i="1"/>
  <c r="AC812" i="1"/>
  <c r="AF812" i="1" s="1"/>
  <c r="AL828" i="1"/>
  <c r="AL866" i="1"/>
  <c r="AL1021" i="1"/>
  <c r="AL682" i="1"/>
  <c r="AL689" i="1"/>
  <c r="AL662" i="1"/>
  <c r="AL724" i="1"/>
  <c r="AL733" i="1"/>
  <c r="AL790" i="1"/>
  <c r="AL835" i="1"/>
  <c r="AL840" i="1"/>
  <c r="AC849" i="1"/>
  <c r="AF849" i="1" s="1"/>
  <c r="AL870" i="1"/>
  <c r="AC881" i="1"/>
  <c r="AF881" i="1" s="1"/>
  <c r="AL937" i="1"/>
  <c r="AL945" i="1"/>
  <c r="AL959" i="1"/>
  <c r="AL979" i="1"/>
  <c r="AC979" i="1"/>
  <c r="AF979" i="1" s="1"/>
  <c r="AS979" i="1" s="1"/>
  <c r="AL1002" i="1"/>
  <c r="AL1094" i="1"/>
  <c r="AL1154" i="1"/>
  <c r="BG1154" i="1" s="1"/>
  <c r="AC1154" i="1"/>
  <c r="AF1154" i="1" s="1"/>
  <c r="AS1154" i="1" s="1"/>
  <c r="AT1154" i="1" s="1"/>
  <c r="AU1154" i="1" s="1"/>
  <c r="AV1154" i="1" s="1"/>
  <c r="BH1154" i="1" s="1"/>
  <c r="AL681" i="1"/>
  <c r="AL698" i="1"/>
  <c r="AC753" i="1"/>
  <c r="AF753" i="1" s="1"/>
  <c r="AC762" i="1"/>
  <c r="AF762" i="1" s="1"/>
  <c r="AS762" i="1" s="1"/>
  <c r="AL738" i="1"/>
  <c r="AC803" i="1"/>
  <c r="AF803" i="1" s="1"/>
  <c r="AS803" i="1" s="1"/>
  <c r="AT803" i="1" s="1"/>
  <c r="AU803" i="1" s="1"/>
  <c r="AV803" i="1" s="1"/>
  <c r="BH803" i="1" s="1"/>
  <c r="AC810" i="1"/>
  <c r="AF810" i="1" s="1"/>
  <c r="AC832" i="1"/>
  <c r="AF832" i="1" s="1"/>
  <c r="AS832" i="1" s="1"/>
  <c r="AL841" i="1"/>
  <c r="AL849" i="1"/>
  <c r="AC863" i="1"/>
  <c r="AF863" i="1" s="1"/>
  <c r="AL881" i="1"/>
  <c r="AL887" i="1"/>
  <c r="AC927" i="1"/>
  <c r="AF927" i="1" s="1"/>
  <c r="AC934" i="1"/>
  <c r="AF934" i="1" s="1"/>
  <c r="AS934" i="1" s="1"/>
  <c r="AC956" i="1"/>
  <c r="AF956" i="1" s="1"/>
  <c r="AC997" i="1"/>
  <c r="AF997" i="1" s="1"/>
  <c r="AL1013" i="1"/>
  <c r="AL1152" i="1"/>
  <c r="AC1156" i="1"/>
  <c r="AF1156" i="1" s="1"/>
  <c r="AS1156" i="1" s="1"/>
  <c r="AT1156" i="1" s="1"/>
  <c r="AU1156" i="1" s="1"/>
  <c r="AV1156" i="1" s="1"/>
  <c r="BH1156" i="1" s="1"/>
  <c r="AL1169" i="1"/>
  <c r="AL1174" i="1"/>
  <c r="BG1174" i="1" s="1"/>
  <c r="AC1174" i="1"/>
  <c r="AF1174" i="1" s="1"/>
  <c r="AS1174" i="1" s="1"/>
  <c r="AT1174" i="1" s="1"/>
  <c r="AU1174" i="1" s="1"/>
  <c r="AV1174" i="1" s="1"/>
  <c r="BH1174" i="1" s="1"/>
  <c r="AL1292" i="1"/>
  <c r="BG1292" i="1" s="1"/>
  <c r="AC1292" i="1"/>
  <c r="AF1292" i="1" s="1"/>
  <c r="AS1292" i="1" s="1"/>
  <c r="AL659" i="1"/>
  <c r="AL663" i="1"/>
  <c r="AL693" i="1"/>
  <c r="AL699" i="1"/>
  <c r="AL708" i="1"/>
  <c r="AL718" i="1"/>
  <c r="AL725" i="1"/>
  <c r="AL735" i="1"/>
  <c r="AL781" i="1"/>
  <c r="AL799" i="1"/>
  <c r="AL811" i="1"/>
  <c r="AL836" i="1"/>
  <c r="AC845" i="1"/>
  <c r="AF845" i="1" s="1"/>
  <c r="AL852" i="1"/>
  <c r="AC858" i="1"/>
  <c r="AF858" i="1" s="1"/>
  <c r="AS858" i="1" s="1"/>
  <c r="AT858" i="1" s="1"/>
  <c r="AC870" i="1"/>
  <c r="AF870" i="1" s="1"/>
  <c r="AC876" i="1"/>
  <c r="AF876" i="1" s="1"/>
  <c r="AL880" i="1"/>
  <c r="AL903" i="1"/>
  <c r="AC917" i="1"/>
  <c r="AF917" i="1" s="1"/>
  <c r="AL920" i="1"/>
  <c r="AC991" i="1"/>
  <c r="AF991" i="1" s="1"/>
  <c r="AC992" i="1"/>
  <c r="AF992" i="1" s="1"/>
  <c r="AL1017" i="1"/>
  <c r="AC1043" i="1"/>
  <c r="AF1043" i="1" s="1"/>
  <c r="AS1043" i="1" s="1"/>
  <c r="AC1094" i="1"/>
  <c r="AF1094" i="1" s="1"/>
  <c r="AS1094" i="1" s="1"/>
  <c r="AL1117" i="1"/>
  <c r="AC1117" i="1"/>
  <c r="AF1117" i="1" s="1"/>
  <c r="AS1117" i="1" s="1"/>
  <c r="AT1117" i="1" s="1"/>
  <c r="AC1125" i="1"/>
  <c r="AF1125" i="1" s="1"/>
  <c r="AS1125" i="1" s="1"/>
  <c r="AT1125" i="1" s="1"/>
  <c r="AC1140" i="1"/>
  <c r="AF1140" i="1" s="1"/>
  <c r="AC836" i="1"/>
  <c r="AF836" i="1" s="1"/>
  <c r="AS836" i="1" s="1"/>
  <c r="AT836" i="1" s="1"/>
  <c r="AU836" i="1" s="1"/>
  <c r="AC840" i="1"/>
  <c r="AF840" i="1" s="1"/>
  <c r="AL879" i="1"/>
  <c r="AL916" i="1"/>
  <c r="AC945" i="1"/>
  <c r="AF945" i="1" s="1"/>
  <c r="AC967" i="1"/>
  <c r="AF967" i="1" s="1"/>
  <c r="AS967" i="1" s="1"/>
  <c r="AL970" i="1"/>
  <c r="AL989" i="1"/>
  <c r="AL1015" i="1"/>
  <c r="AL1033" i="1"/>
  <c r="BG1033" i="1" s="1"/>
  <c r="AC1059" i="1"/>
  <c r="AF1059" i="1" s="1"/>
  <c r="AS1059" i="1" s="1"/>
  <c r="AL1075" i="1"/>
  <c r="AL1089" i="1"/>
  <c r="AL1099" i="1"/>
  <c r="AC1112" i="1"/>
  <c r="AF1112" i="1" s="1"/>
  <c r="AS1112" i="1" s="1"/>
  <c r="AT1112" i="1" s="1"/>
  <c r="AC1116" i="1"/>
  <c r="AF1116" i="1" s="1"/>
  <c r="AS1116" i="1" s="1"/>
  <c r="AT1116" i="1" s="1"/>
  <c r="AL1151" i="1"/>
  <c r="AC1151" i="1"/>
  <c r="AF1151" i="1" s="1"/>
  <c r="AL1161" i="1"/>
  <c r="AC1161" i="1"/>
  <c r="AF1161" i="1" s="1"/>
  <c r="AS1161" i="1" s="1"/>
  <c r="AC1196" i="1"/>
  <c r="AF1196" i="1" s="1"/>
  <c r="AL1318" i="1"/>
  <c r="AC1322" i="1"/>
  <c r="AF1322" i="1" s="1"/>
  <c r="AL1327" i="1"/>
  <c r="AL1329" i="1"/>
  <c r="AC1329" i="1"/>
  <c r="AF1329" i="1" s="1"/>
  <c r="AS1329" i="1" s="1"/>
  <c r="AC815" i="1"/>
  <c r="AF815" i="1" s="1"/>
  <c r="AC834" i="1"/>
  <c r="AF834" i="1" s="1"/>
  <c r="AS834" i="1" s="1"/>
  <c r="AT544" i="1" s="1"/>
  <c r="AU544" i="1" s="1"/>
  <c r="AL843" i="1"/>
  <c r="AC852" i="1"/>
  <c r="AF852" i="1" s="1"/>
  <c r="AC854" i="1"/>
  <c r="AF854" i="1" s="1"/>
  <c r="AL864" i="1"/>
  <c r="AC871" i="1"/>
  <c r="AF871" i="1" s="1"/>
  <c r="AS871" i="1" s="1"/>
  <c r="AC877" i="1"/>
  <c r="AF877" i="1" s="1"/>
  <c r="AS877" i="1" s="1"/>
  <c r="AC880" i="1"/>
  <c r="AF880" i="1" s="1"/>
  <c r="AS880" i="1" s="1"/>
  <c r="AC882" i="1"/>
  <c r="AF882" i="1" s="1"/>
  <c r="AL897" i="1"/>
  <c r="AC912" i="1"/>
  <c r="AF912" i="1" s="1"/>
  <c r="AC937" i="1"/>
  <c r="AF937" i="1" s="1"/>
  <c r="AS937" i="1" s="1"/>
  <c r="AL948" i="1"/>
  <c r="AC950" i="1"/>
  <c r="AF950" i="1" s="1"/>
  <c r="AC957" i="1"/>
  <c r="AF957" i="1" s="1"/>
  <c r="AC959" i="1"/>
  <c r="AF959" i="1" s="1"/>
  <c r="AC960" i="1"/>
  <c r="AF960" i="1" s="1"/>
  <c r="AC963" i="1"/>
  <c r="AF963" i="1" s="1"/>
  <c r="AC1001" i="1"/>
  <c r="AF1001" i="1" s="1"/>
  <c r="AC1026" i="1"/>
  <c r="AF1026" i="1" s="1"/>
  <c r="AS1026" i="1" s="1"/>
  <c r="AT205" i="1" s="1"/>
  <c r="AU205" i="1" s="1"/>
  <c r="AL1079" i="1"/>
  <c r="AC1079" i="1"/>
  <c r="AF1079" i="1" s="1"/>
  <c r="AS1079" i="1" s="1"/>
  <c r="AC1121" i="1"/>
  <c r="AF1121" i="1" s="1"/>
  <c r="AS1121" i="1" s="1"/>
  <c r="AT1121" i="1" s="1"/>
  <c r="AU1121" i="1" s="1"/>
  <c r="AV1121" i="1" s="1"/>
  <c r="BH1121" i="1" s="1"/>
  <c r="AC1153" i="1"/>
  <c r="AF1153" i="1" s="1"/>
  <c r="AL1195" i="1"/>
  <c r="AC1195" i="1"/>
  <c r="AF1195" i="1" s="1"/>
  <c r="AS1195" i="1" s="1"/>
  <c r="AC1197" i="1"/>
  <c r="AF1197" i="1" s="1"/>
  <c r="AL1208" i="1"/>
  <c r="AL1234" i="1"/>
  <c r="AL1243" i="1"/>
  <c r="AC1243" i="1"/>
  <c r="AF1243" i="1" s="1"/>
  <c r="AC1454" i="1"/>
  <c r="AF1454" i="1" s="1"/>
  <c r="AS1454" i="1" s="1"/>
  <c r="AT1454" i="1" s="1"/>
  <c r="AL821" i="1"/>
  <c r="AL867" i="1"/>
  <c r="AC878" i="1"/>
  <c r="AF878" i="1" s="1"/>
  <c r="AL891" i="1"/>
  <c r="AL900" i="1"/>
  <c r="AC983" i="1"/>
  <c r="AF983" i="1" s="1"/>
  <c r="AC1028" i="1"/>
  <c r="AF1028" i="1" s="1"/>
  <c r="AC1058" i="1"/>
  <c r="AF1058" i="1" s="1"/>
  <c r="AC1065" i="1"/>
  <c r="AF1065" i="1" s="1"/>
  <c r="AS1065" i="1" s="1"/>
  <c r="AC1088" i="1"/>
  <c r="AF1088" i="1" s="1"/>
  <c r="AC1091" i="1"/>
  <c r="AF1091" i="1" s="1"/>
  <c r="AC1095" i="1"/>
  <c r="AF1095" i="1" s="1"/>
  <c r="AS1095" i="1" s="1"/>
  <c r="AC1100" i="1"/>
  <c r="AF1100" i="1" s="1"/>
  <c r="AC1114" i="1"/>
  <c r="AF1114" i="1" s="1"/>
  <c r="AS1114" i="1" s="1"/>
  <c r="AT1114" i="1" s="1"/>
  <c r="AC1160" i="1"/>
  <c r="AF1160" i="1" s="1"/>
  <c r="AS1160" i="1" s="1"/>
  <c r="AL1193" i="1"/>
  <c r="AC1193" i="1"/>
  <c r="AF1193" i="1" s="1"/>
  <c r="AL1324" i="1"/>
  <c r="AC1324" i="1"/>
  <c r="AF1324" i="1" s="1"/>
  <c r="AL893" i="1"/>
  <c r="AC910" i="1"/>
  <c r="AF910" i="1" s="1"/>
  <c r="AS910" i="1" s="1"/>
  <c r="AL914" i="1"/>
  <c r="AL947" i="1"/>
  <c r="AL980" i="1"/>
  <c r="AC1000" i="1"/>
  <c r="AF1000" i="1" s="1"/>
  <c r="AS1000" i="1" s="1"/>
  <c r="AL1007" i="1"/>
  <c r="AL1012" i="1"/>
  <c r="AC1021" i="1"/>
  <c r="AF1021" i="1" s="1"/>
  <c r="AL1031" i="1"/>
  <c r="AL1038" i="1"/>
  <c r="BG1038" i="1" s="1"/>
  <c r="AL1044" i="1"/>
  <c r="AL1062" i="1"/>
  <c r="BG1062" i="1" s="1"/>
  <c r="AL1072" i="1"/>
  <c r="AC1098" i="1"/>
  <c r="AF1098" i="1" s="1"/>
  <c r="AL1119" i="1"/>
  <c r="AC1119" i="1"/>
  <c r="AF1119" i="1" s="1"/>
  <c r="AS1119" i="1" s="1"/>
  <c r="AT1119" i="1" s="1"/>
  <c r="AL1141" i="1"/>
  <c r="AL1159" i="1"/>
  <c r="AC1159" i="1"/>
  <c r="AF1159" i="1" s="1"/>
  <c r="AS1159" i="1" s="1"/>
  <c r="AT600" i="1" s="1"/>
  <c r="AL1211" i="1"/>
  <c r="AC1211" i="1"/>
  <c r="AF1211" i="1" s="1"/>
  <c r="AC1263" i="1"/>
  <c r="AF1263" i="1" s="1"/>
  <c r="AS1263" i="1" s="1"/>
  <c r="AL889" i="1"/>
  <c r="AC894" i="1"/>
  <c r="AF894" i="1" s="1"/>
  <c r="AL906" i="1"/>
  <c r="AC915" i="1"/>
  <c r="AF915" i="1" s="1"/>
  <c r="AC921" i="1"/>
  <c r="AF921" i="1" s="1"/>
  <c r="AL923" i="1"/>
  <c r="AL943" i="1"/>
  <c r="AC948" i="1"/>
  <c r="AF948" i="1" s="1"/>
  <c r="AC954" i="1"/>
  <c r="AF954" i="1" s="1"/>
  <c r="AL976" i="1"/>
  <c r="AC981" i="1"/>
  <c r="AF981" i="1" s="1"/>
  <c r="AC987" i="1"/>
  <c r="AF987" i="1" s="1"/>
  <c r="AC1006" i="1"/>
  <c r="AF1006" i="1" s="1"/>
  <c r="AS1006" i="1" s="1"/>
  <c r="AL1022" i="1"/>
  <c r="AC1034" i="1"/>
  <c r="AF1034" i="1" s="1"/>
  <c r="AS1034" i="1" s="1"/>
  <c r="AT1034" i="1" s="1"/>
  <c r="AU1034" i="1" s="1"/>
  <c r="AL1055" i="1"/>
  <c r="BG1055" i="1" s="1"/>
  <c r="AL1064" i="1"/>
  <c r="AC1064" i="1"/>
  <c r="AF1064" i="1" s="1"/>
  <c r="AS1064" i="1" s="1"/>
  <c r="AT563" i="1" s="1"/>
  <c r="AU563" i="1" s="1"/>
  <c r="AC1068" i="1"/>
  <c r="AF1068" i="1" s="1"/>
  <c r="AS1068" i="1" s="1"/>
  <c r="AL1073" i="1"/>
  <c r="AL1078" i="1"/>
  <c r="AL1085" i="1"/>
  <c r="AC1089" i="1"/>
  <c r="AF1089" i="1" s="1"/>
  <c r="AC1103" i="1"/>
  <c r="AF1103" i="1" s="1"/>
  <c r="AS1103" i="1" s="1"/>
  <c r="AT1103" i="1" s="1"/>
  <c r="AL1129" i="1"/>
  <c r="AC1132" i="1"/>
  <c r="AF1132" i="1" s="1"/>
  <c r="AC1152" i="1"/>
  <c r="AF1152" i="1" s="1"/>
  <c r="AL1199" i="1"/>
  <c r="AL1206" i="1"/>
  <c r="AC1208" i="1"/>
  <c r="AF1208" i="1" s="1"/>
  <c r="AC1264" i="1"/>
  <c r="AF1264" i="1" s="1"/>
  <c r="AS1264" i="1" s="1"/>
  <c r="AT1264" i="1" s="1"/>
  <c r="AU1264" i="1" s="1"/>
  <c r="AL1343" i="1"/>
  <c r="BG1343" i="1" s="1"/>
  <c r="AC1343" i="1"/>
  <c r="AF1343" i="1" s="1"/>
  <c r="AS1343" i="1" s="1"/>
  <c r="AT1343" i="1" s="1"/>
  <c r="AC1374" i="1"/>
  <c r="AF1374" i="1" s="1"/>
  <c r="AS1374" i="1" s="1"/>
  <c r="AT1374" i="1" s="1"/>
  <c r="AL890" i="1"/>
  <c r="AC898" i="1"/>
  <c r="AF898" i="1" s="1"/>
  <c r="AS898" i="1" s="1"/>
  <c r="AL909" i="1"/>
  <c r="AL911" i="1"/>
  <c r="AL922" i="1"/>
  <c r="AL933" i="1"/>
  <c r="AL944" i="1"/>
  <c r="AL955" i="1"/>
  <c r="AL966" i="1"/>
  <c r="AL977" i="1"/>
  <c r="AL988" i="1"/>
  <c r="AL999" i="1"/>
  <c r="AC1016" i="1"/>
  <c r="AF1016" i="1" s="1"/>
  <c r="AS1016" i="1" s="1"/>
  <c r="AL1020" i="1"/>
  <c r="AL1041" i="1"/>
  <c r="AL1081" i="1"/>
  <c r="AL1092" i="1"/>
  <c r="AL1093" i="1"/>
  <c r="AL1118" i="1"/>
  <c r="AL1131" i="1"/>
  <c r="BG1131" i="1" s="1"/>
  <c r="AC1131" i="1"/>
  <c r="AF1131" i="1" s="1"/>
  <c r="AL1244" i="1"/>
  <c r="AL1305" i="1"/>
  <c r="AC1305" i="1"/>
  <c r="AF1305" i="1" s="1"/>
  <c r="AS1305" i="1" s="1"/>
  <c r="AL1335" i="1"/>
  <c r="AC1335" i="1"/>
  <c r="AF1335" i="1" s="1"/>
  <c r="AS1335" i="1" s="1"/>
  <c r="AT591" i="1" s="1"/>
  <c r="AL1357" i="1"/>
  <c r="AC1357" i="1"/>
  <c r="AF1357" i="1" s="1"/>
  <c r="AL1383" i="1"/>
  <c r="AC1383" i="1"/>
  <c r="AF1383" i="1" s="1"/>
  <c r="AL1060" i="1"/>
  <c r="AL1074" i="1"/>
  <c r="AC1081" i="1"/>
  <c r="AF1081" i="1" s="1"/>
  <c r="AC1087" i="1"/>
  <c r="AF1087" i="1" s="1"/>
  <c r="AC1139" i="1"/>
  <c r="AF1139" i="1" s="1"/>
  <c r="AC1171" i="1"/>
  <c r="AF1171" i="1" s="1"/>
  <c r="AL1183" i="1"/>
  <c r="AC1199" i="1"/>
  <c r="AF1199" i="1" s="1"/>
  <c r="AL1214" i="1"/>
  <c r="AC1222" i="1"/>
  <c r="AF1222" i="1" s="1"/>
  <c r="AC1228" i="1"/>
  <c r="AF1228" i="1" s="1"/>
  <c r="AC1242" i="1"/>
  <c r="AF1242" i="1" s="1"/>
  <c r="AS1242" i="1" s="1"/>
  <c r="AT1242" i="1" s="1"/>
  <c r="AU1242" i="1" s="1"/>
  <c r="AC1260" i="1"/>
  <c r="AF1260" i="1" s="1"/>
  <c r="AS1260" i="1" s="1"/>
  <c r="AT1260" i="1" s="1"/>
  <c r="AU1260" i="1" s="1"/>
  <c r="AV1260" i="1" s="1"/>
  <c r="BH1260" i="1" s="1"/>
  <c r="AL1260" i="1"/>
  <c r="BG1260" i="1" s="1"/>
  <c r="AC1418" i="1"/>
  <c r="AF1418" i="1" s="1"/>
  <c r="AS1418" i="1" s="1"/>
  <c r="AT1418" i="1" s="1"/>
  <c r="AU1418" i="1" s="1"/>
  <c r="AV1418" i="1" s="1"/>
  <c r="BH1418" i="1" s="1"/>
  <c r="AL1418" i="1"/>
  <c r="BG1418" i="1" s="1"/>
  <c r="AL1057" i="1"/>
  <c r="AL1082" i="1"/>
  <c r="AL1136" i="1"/>
  <c r="AL1162" i="1"/>
  <c r="AL1172" i="1"/>
  <c r="AL1200" i="1"/>
  <c r="AL1202" i="1"/>
  <c r="AC1215" i="1"/>
  <c r="AF1215" i="1" s="1"/>
  <c r="AS1215" i="1" s="1"/>
  <c r="AT1215" i="1" s="1"/>
  <c r="AC1224" i="1"/>
  <c r="AF1224" i="1" s="1"/>
  <c r="AC1225" i="1"/>
  <c r="AF1225" i="1" s="1"/>
  <c r="AS1225" i="1" s="1"/>
  <c r="AT1225" i="1" s="1"/>
  <c r="AL1229" i="1"/>
  <c r="AC1244" i="1"/>
  <c r="AF1244" i="1" s="1"/>
  <c r="AL1317" i="1"/>
  <c r="AC1320" i="1"/>
  <c r="AF1320" i="1" s="1"/>
  <c r="AS1320" i="1" s="1"/>
  <c r="AC1073" i="1"/>
  <c r="AF1073" i="1" s="1"/>
  <c r="AS1073" i="1" s="1"/>
  <c r="AL1080" i="1"/>
  <c r="AL1106" i="1"/>
  <c r="BG1106" i="1" s="1"/>
  <c r="AL1170" i="1"/>
  <c r="AL1190" i="1"/>
  <c r="AL1220" i="1"/>
  <c r="AC1252" i="1"/>
  <c r="AF1252" i="1" s="1"/>
  <c r="AC1273" i="1"/>
  <c r="AF1273" i="1" s="1"/>
  <c r="AC1311" i="1"/>
  <c r="AF1311" i="1" s="1"/>
  <c r="AL1313" i="1"/>
  <c r="AC1419" i="1"/>
  <c r="AF1419" i="1" s="1"/>
  <c r="AC1262" i="1"/>
  <c r="AF1262" i="1" s="1"/>
  <c r="AS1262" i="1" s="1"/>
  <c r="AL1268" i="1"/>
  <c r="AC1287" i="1"/>
  <c r="AF1287" i="1" s="1"/>
  <c r="AL1338" i="1"/>
  <c r="AL1367" i="1"/>
  <c r="AC1377" i="1"/>
  <c r="AF1377" i="1" s="1"/>
  <c r="AS1377" i="1" s="1"/>
  <c r="AT1377" i="1" s="1"/>
  <c r="AC1372" i="1"/>
  <c r="AF1372" i="1" s="1"/>
  <c r="AS1372" i="1" s="1"/>
  <c r="AT1372" i="1" s="1"/>
  <c r="AL1396" i="1"/>
  <c r="AC1232" i="1"/>
  <c r="AF1232" i="1" s="1"/>
  <c r="AL1282" i="1"/>
  <c r="AC1288" i="1"/>
  <c r="AF1288" i="1" s="1"/>
  <c r="AL1295" i="1"/>
  <c r="AL1309" i="1"/>
  <c r="AC1312" i="1"/>
  <c r="AF1312" i="1" s="1"/>
  <c r="AC1313" i="1"/>
  <c r="AF1313" i="1" s="1"/>
  <c r="AS1313" i="1" s="1"/>
  <c r="AL1315" i="1"/>
  <c r="AC1317" i="1"/>
  <c r="AF1317" i="1" s="1"/>
  <c r="AL1368" i="1"/>
  <c r="AC1384" i="1"/>
  <c r="AF1384" i="1" s="1"/>
  <c r="AS1384" i="1" s="1"/>
  <c r="AL1444" i="1"/>
  <c r="AC1444" i="1"/>
  <c r="AF1444" i="1" s="1"/>
  <c r="AL1218" i="1"/>
  <c r="AL1233" i="1"/>
  <c r="AL1249" i="1"/>
  <c r="AC1281" i="1"/>
  <c r="AF1281" i="1" s="1"/>
  <c r="AS1281" i="1" s="1"/>
  <c r="AT1281" i="1" s="1"/>
  <c r="AU1281" i="1" s="1"/>
  <c r="AL1319" i="1"/>
  <c r="AL1345" i="1"/>
  <c r="AC1345" i="1"/>
  <c r="AF1345" i="1" s="1"/>
  <c r="AC1353" i="1"/>
  <c r="AF1353" i="1" s="1"/>
  <c r="AL1283" i="1"/>
  <c r="AL1303" i="1"/>
  <c r="AL1316" i="1"/>
  <c r="AC1330" i="1"/>
  <c r="AF1330" i="1" s="1"/>
  <c r="AL1350" i="1"/>
  <c r="AC1321" i="1"/>
  <c r="AF1321" i="1" s="1"/>
  <c r="AS1321" i="1" s="1"/>
  <c r="AC1336" i="1"/>
  <c r="AF1336" i="1" s="1"/>
  <c r="AC1338" i="1"/>
  <c r="AF1338" i="1" s="1"/>
  <c r="AC1339" i="1"/>
  <c r="AF1339" i="1" s="1"/>
  <c r="AS1339" i="1" s="1"/>
  <c r="AC1368" i="1"/>
  <c r="AF1368" i="1" s="1"/>
  <c r="AS1368" i="1" s="1"/>
  <c r="AT1368" i="1" s="1"/>
  <c r="AU1368" i="1" s="1"/>
  <c r="AC1375" i="1"/>
  <c r="AF1375" i="1" s="1"/>
  <c r="AS1375" i="1" s="1"/>
  <c r="AT1375" i="1" s="1"/>
  <c r="AL1267" i="1"/>
  <c r="AL1310" i="1"/>
  <c r="AC1314" i="1"/>
  <c r="AF1314" i="1" s="1"/>
  <c r="AS1314" i="1" s="1"/>
  <c r="AC1358" i="1"/>
  <c r="AF1358" i="1" s="1"/>
  <c r="AL1379" i="1"/>
  <c r="AC1379" i="1"/>
  <c r="AF1379" i="1" s="1"/>
  <c r="AS1379" i="1" s="1"/>
  <c r="AT1379" i="1" s="1"/>
  <c r="AL1416" i="1"/>
  <c r="AL1333" i="1"/>
  <c r="AC1396" i="1"/>
  <c r="AF1396" i="1" s="1"/>
  <c r="AS1396" i="1" s="1"/>
  <c r="AT1396" i="1" s="1"/>
  <c r="AU1396" i="1" s="1"/>
  <c r="AL1440" i="1"/>
  <c r="AC1440" i="1"/>
  <c r="AF1440" i="1" s="1"/>
  <c r="AC1342" i="1"/>
  <c r="AF1342" i="1" s="1"/>
  <c r="AL1344" i="1"/>
  <c r="AL1351" i="1"/>
  <c r="AL1361" i="1"/>
  <c r="AL1381" i="1"/>
  <c r="AC1389" i="1"/>
  <c r="AF1389" i="1" s="1"/>
  <c r="AC1390" i="1"/>
  <c r="AF1390" i="1" s="1"/>
  <c r="AS1390" i="1" s="1"/>
  <c r="AT1390" i="1" s="1"/>
  <c r="AL1427" i="1"/>
  <c r="AC1439" i="1"/>
  <c r="AF1439" i="1" s="1"/>
  <c r="AS1439" i="1" s="1"/>
  <c r="AC1463" i="1"/>
  <c r="AF1463" i="1" s="1"/>
  <c r="AS1463" i="1" s="1"/>
  <c r="AT1463" i="1" s="1"/>
  <c r="AL1326" i="1"/>
  <c r="AC1331" i="1"/>
  <c r="AF1331" i="1" s="1"/>
  <c r="AS1331" i="1" s="1"/>
  <c r="AC1337" i="1"/>
  <c r="AF1337" i="1" s="1"/>
  <c r="AS1337" i="1" s="1"/>
  <c r="AL1363" i="1"/>
  <c r="AC1378" i="1"/>
  <c r="AF1378" i="1" s="1"/>
  <c r="AS1378" i="1" s="1"/>
  <c r="AT1378" i="1" s="1"/>
  <c r="AC1430" i="1"/>
  <c r="AF1430" i="1" s="1"/>
  <c r="AL1451" i="1"/>
  <c r="AL1412" i="1"/>
  <c r="AC1427" i="1"/>
  <c r="AF1427" i="1" s="1"/>
  <c r="AL1431" i="1"/>
  <c r="AL1410" i="1"/>
  <c r="BG1410" i="1" s="1"/>
  <c r="AC1424" i="1"/>
  <c r="AF1424" i="1" s="1"/>
  <c r="AS1424" i="1" s="1"/>
  <c r="AT1424" i="1" s="1"/>
  <c r="AU1424" i="1" s="1"/>
  <c r="AL1441" i="1"/>
  <c r="AC1411" i="1"/>
  <c r="AF1411" i="1" s="1"/>
  <c r="AL1432" i="1"/>
  <c r="AC1434" i="1"/>
  <c r="AF1434" i="1" s="1"/>
  <c r="AL1438" i="1"/>
  <c r="AC1445" i="1"/>
  <c r="AF1445" i="1" s="1"/>
  <c r="AS1445" i="1" s="1"/>
  <c r="AC1429" i="1"/>
  <c r="AF1429" i="1" s="1"/>
  <c r="AS1429" i="1" s="1"/>
  <c r="AL1442" i="1"/>
  <c r="AC1459" i="1"/>
  <c r="AF1459" i="1" s="1"/>
  <c r="AS1459" i="1" s="1"/>
  <c r="AT1459" i="1" s="1"/>
  <c r="AL1466" i="1"/>
  <c r="AL1471" i="1"/>
  <c r="AL1474" i="1"/>
  <c r="AC1482" i="1"/>
  <c r="AF1482" i="1" s="1"/>
  <c r="AL1492" i="1"/>
  <c r="BG1492" i="1" s="1"/>
  <c r="AC1492" i="1"/>
  <c r="AF1492" i="1" s="1"/>
  <c r="AS1492" i="1" s="1"/>
  <c r="AT1492" i="1" s="1"/>
  <c r="AU1492" i="1" s="1"/>
  <c r="AL1435" i="1"/>
  <c r="AL1460" i="1"/>
  <c r="AC1464" i="1"/>
  <c r="AF1464" i="1" s="1"/>
  <c r="AS1464" i="1" s="1"/>
  <c r="AT1464" i="1" s="1"/>
  <c r="AL1465" i="1"/>
  <c r="AC1477" i="1"/>
  <c r="AF1477" i="1" s="1"/>
  <c r="AS1477" i="1" s="1"/>
  <c r="AT1477" i="1" s="1"/>
  <c r="AU1477" i="1" s="1"/>
  <c r="AV1477" i="1" s="1"/>
  <c r="BH1477" i="1" s="1"/>
  <c r="AL1483" i="1"/>
  <c r="AL1486" i="1"/>
  <c r="AL1487" i="1"/>
  <c r="AC1489" i="1"/>
  <c r="AF1489" i="1" s="1"/>
  <c r="AS1489" i="1" s="1"/>
  <c r="AT1489" i="1" s="1"/>
  <c r="AL1512" i="1"/>
  <c r="BG1512" i="1" s="1"/>
  <c r="AL1473" i="1"/>
  <c r="BG1473" i="1" s="1"/>
  <c r="AC1483" i="1"/>
  <c r="AF1483" i="1" s="1"/>
  <c r="AL1493" i="1"/>
  <c r="AL1513" i="1"/>
  <c r="AC1485" i="1"/>
  <c r="AF1485" i="1" s="1"/>
  <c r="AS1485" i="1" s="1"/>
  <c r="AC1486" i="1"/>
  <c r="AF1486" i="1" s="1"/>
  <c r="AS1486" i="1" s="1"/>
  <c r="AT1486" i="1" s="1"/>
  <c r="AU1486" i="1" s="1"/>
  <c r="AC1475" i="1"/>
  <c r="AF1475" i="1" s="1"/>
  <c r="AS1475" i="1" s="1"/>
  <c r="AT112" i="1" s="1"/>
  <c r="AL1511" i="1"/>
  <c r="AT722" i="1" l="1"/>
  <c r="AU722" i="1" s="1"/>
  <c r="AS1165" i="1"/>
  <c r="AT1165" i="1" s="1"/>
  <c r="AU1165" i="1" s="1"/>
  <c r="AV1165" i="1" s="1"/>
  <c r="BH1165" i="1" s="1"/>
  <c r="AM46" i="1"/>
  <c r="AM52" i="1"/>
  <c r="AM49" i="1"/>
  <c r="AM51" i="1"/>
  <c r="AM53" i="1"/>
  <c r="AM54" i="1"/>
  <c r="AM50" i="1"/>
  <c r="AM48" i="1"/>
  <c r="AM45" i="1"/>
  <c r="AM47" i="1"/>
  <c r="AM41" i="1"/>
  <c r="AM43" i="1"/>
  <c r="AM44" i="1"/>
  <c r="AM42" i="1"/>
  <c r="AS42" i="1"/>
  <c r="AT42" i="1" s="1"/>
  <c r="AU42" i="1" s="1"/>
  <c r="AT1200" i="1"/>
  <c r="AT273" i="1"/>
  <c r="AM1218" i="1"/>
  <c r="AM313" i="1"/>
  <c r="BG308" i="1"/>
  <c r="AM312" i="1"/>
  <c r="AM1226" i="1"/>
  <c r="AT1195" i="1"/>
  <c r="AT338" i="1"/>
  <c r="AM1229" i="1"/>
  <c r="AM1195" i="1"/>
  <c r="AM1231" i="1"/>
  <c r="AM1203" i="1"/>
  <c r="AM1201" i="1"/>
  <c r="AM1211" i="1"/>
  <c r="AM1208" i="1"/>
  <c r="AM1209" i="1"/>
  <c r="AM1222" i="1"/>
  <c r="AM1197" i="1"/>
  <c r="AM1230" i="1"/>
  <c r="AM1196" i="1"/>
  <c r="AM1215" i="1"/>
  <c r="AM1202" i="1"/>
  <c r="AM1234" i="1"/>
  <c r="AM1216" i="1"/>
  <c r="AM1235" i="1"/>
  <c r="AM1204" i="1"/>
  <c r="AM1193" i="1"/>
  <c r="AM708" i="1"/>
  <c r="AM1214" i="1"/>
  <c r="AM1206" i="1"/>
  <c r="AM1227" i="1"/>
  <c r="AM1228" i="1"/>
  <c r="AM1198" i="1"/>
  <c r="AM1192" i="1"/>
  <c r="AM1239" i="1"/>
  <c r="AM1240" i="1"/>
  <c r="AM1237" i="1"/>
  <c r="AM1238" i="1"/>
  <c r="AM1236" i="1"/>
  <c r="AM1221" i="1"/>
  <c r="AM1205" i="1"/>
  <c r="AM1217" i="1"/>
  <c r="AM1219" i="1"/>
  <c r="AM1225" i="1"/>
  <c r="AM1212" i="1"/>
  <c r="AM1232" i="1"/>
  <c r="AM1207" i="1"/>
  <c r="AM1200" i="1"/>
  <c r="AM1233" i="1"/>
  <c r="AM1220" i="1"/>
  <c r="AM1199" i="1"/>
  <c r="AM1213" i="1"/>
  <c r="AM1224" i="1"/>
  <c r="AM1210" i="1"/>
  <c r="AM1194" i="1"/>
  <c r="AM1223" i="1"/>
  <c r="AM731" i="1"/>
  <c r="AM723" i="1"/>
  <c r="AM729" i="1"/>
  <c r="AM769" i="1"/>
  <c r="AM750" i="1"/>
  <c r="AM720" i="1"/>
  <c r="AM767" i="1"/>
  <c r="AM747" i="1"/>
  <c r="AM735" i="1"/>
  <c r="AM738" i="1"/>
  <c r="AM763" i="1"/>
  <c r="AM715" i="1"/>
  <c r="AM758" i="1"/>
  <c r="AM761" i="1"/>
  <c r="AM751" i="1"/>
  <c r="AM730" i="1"/>
  <c r="AM714" i="1"/>
  <c r="AM755" i="1"/>
  <c r="AM713" i="1"/>
  <c r="AM762" i="1"/>
  <c r="AM741" i="1"/>
  <c r="AM712" i="1"/>
  <c r="AM752" i="1"/>
  <c r="AM707" i="1"/>
  <c r="AM773" i="1"/>
  <c r="AM745" i="1"/>
  <c r="AM749" i="1"/>
  <c r="AM748" i="1"/>
  <c r="AM746" i="1"/>
  <c r="AM756" i="1"/>
  <c r="AM721" i="1"/>
  <c r="AM717" i="1"/>
  <c r="AM754" i="1"/>
  <c r="AM737" i="1"/>
  <c r="AM716" i="1"/>
  <c r="AM768" i="1"/>
  <c r="AM743" i="1"/>
  <c r="AM728" i="1"/>
  <c r="AM739" i="1"/>
  <c r="AM727" i="1"/>
  <c r="AM760" i="1"/>
  <c r="AM734" i="1"/>
  <c r="AM772" i="1"/>
  <c r="AM711" i="1"/>
  <c r="AM759" i="1"/>
  <c r="AM722" i="1"/>
  <c r="AM765" i="1"/>
  <c r="AM764" i="1"/>
  <c r="AM726" i="1"/>
  <c r="AM710" i="1"/>
  <c r="AM757" i="1"/>
  <c r="AM742" i="1"/>
  <c r="AM725" i="1"/>
  <c r="AM733" i="1"/>
  <c r="AM709" i="1"/>
  <c r="AM718" i="1"/>
  <c r="AM724" i="1"/>
  <c r="AM753" i="1"/>
  <c r="AM740" i="1"/>
  <c r="AM766" i="1"/>
  <c r="AM736" i="1"/>
  <c r="AM719" i="1"/>
  <c r="AM744" i="1"/>
  <c r="AM732" i="1"/>
  <c r="AM771" i="1"/>
  <c r="AM770" i="1"/>
  <c r="AM629" i="1"/>
  <c r="AT1323" i="1"/>
  <c r="AV1492" i="1"/>
  <c r="BH1492" i="1" s="1"/>
  <c r="AT1302" i="1"/>
  <c r="AT603" i="1"/>
  <c r="AT1314" i="1"/>
  <c r="AT1308" i="1"/>
  <c r="AU1489" i="1"/>
  <c r="AT84" i="1"/>
  <c r="AU84" i="1" s="1"/>
  <c r="AV84" i="1" s="1"/>
  <c r="BH84" i="1" s="1"/>
  <c r="BG84" i="1"/>
  <c r="AM85" i="1"/>
  <c r="AM1363" i="1"/>
  <c r="AM1360" i="1"/>
  <c r="AM1364" i="1"/>
  <c r="AM1365" i="1"/>
  <c r="BG1362" i="1"/>
  <c r="AM1362" i="1"/>
  <c r="AM1361" i="1"/>
  <c r="AT485" i="1"/>
  <c r="AU485" i="1" s="1"/>
  <c r="AT1251" i="1"/>
  <c r="AU1251" i="1" s="1"/>
  <c r="AT496" i="1"/>
  <c r="AT127" i="1"/>
  <c r="AU127" i="1" s="1"/>
  <c r="AV127" i="1" s="1"/>
  <c r="BH127" i="1" s="1"/>
  <c r="AT486" i="1"/>
  <c r="AS1354" i="1"/>
  <c r="AT1354" i="1" s="1"/>
  <c r="AU1354" i="1" s="1"/>
  <c r="AV1354" i="1" s="1"/>
  <c r="BH1354" i="1" s="1"/>
  <c r="AT408" i="1"/>
  <c r="AT1247" i="1"/>
  <c r="AU1247" i="1" s="1"/>
  <c r="AT226" i="1"/>
  <c r="AU226" i="1" s="1"/>
  <c r="AT482" i="1"/>
  <c r="AU482" i="1" s="1"/>
  <c r="AV482" i="1" s="1"/>
  <c r="AT35" i="1"/>
  <c r="AT153" i="1"/>
  <c r="AT123" i="1"/>
  <c r="AU123" i="1" s="1"/>
  <c r="AT5" i="1"/>
  <c r="AU5" i="1" s="1"/>
  <c r="AV5" i="1" s="1"/>
  <c r="BH5" i="1" s="1"/>
  <c r="AT124" i="1"/>
  <c r="AU124" i="1" s="1"/>
  <c r="AT152" i="1"/>
  <c r="AT69" i="1"/>
  <c r="AU69" i="1" s="1"/>
  <c r="AV69" i="1" s="1"/>
  <c r="BH69" i="1" s="1"/>
  <c r="AT160" i="1"/>
  <c r="AU160" i="1" s="1"/>
  <c r="AV160" i="1" s="1"/>
  <c r="BH160" i="1" s="1"/>
  <c r="AT191" i="1"/>
  <c r="AU189" i="1" s="1"/>
  <c r="AV189" i="1" s="1"/>
  <c r="BH189" i="1" s="1"/>
  <c r="AT109" i="1"/>
  <c r="AT52" i="1"/>
  <c r="AU52" i="1" s="1"/>
  <c r="AU542" i="1"/>
  <c r="AV542" i="1" s="1"/>
  <c r="BH542" i="1" s="1"/>
  <c r="AT57" i="1"/>
  <c r="AU57" i="1" s="1"/>
  <c r="AT1457" i="1"/>
  <c r="AU1451" i="1" s="1"/>
  <c r="AT277" i="1"/>
  <c r="AT16" i="1"/>
  <c r="AU16" i="1" s="1"/>
  <c r="AT549" i="1"/>
  <c r="AU549" i="1" s="1"/>
  <c r="AV549" i="1" s="1"/>
  <c r="BH549" i="1" s="1"/>
  <c r="AT221" i="1"/>
  <c r="AT561" i="1"/>
  <c r="AU561" i="1" s="1"/>
  <c r="AV561" i="1" s="1"/>
  <c r="BH561" i="1" s="1"/>
  <c r="AT79" i="1"/>
  <c r="AU79" i="1" s="1"/>
  <c r="AV79" i="1" s="1"/>
  <c r="BH79" i="1" s="1"/>
  <c r="AT30" i="1"/>
  <c r="AU30" i="1" s="1"/>
  <c r="AT592" i="1"/>
  <c r="AU591" i="1" s="1"/>
  <c r="AT604" i="1"/>
  <c r="AT224" i="1"/>
  <c r="AT135" i="1"/>
  <c r="AU135" i="1" s="1"/>
  <c r="AV134" i="1" s="1"/>
  <c r="BH134" i="1" s="1"/>
  <c r="AT73" i="1"/>
  <c r="AU73" i="1" s="1"/>
  <c r="AT154" i="1"/>
  <c r="AT121" i="1"/>
  <c r="AT601" i="1"/>
  <c r="AT99" i="1"/>
  <c r="AU99" i="1" s="1"/>
  <c r="AT195" i="1"/>
  <c r="AU195" i="1" s="1"/>
  <c r="AV195" i="1" s="1"/>
  <c r="BH195" i="1" s="1"/>
  <c r="AT302" i="1"/>
  <c r="AU302" i="1" s="1"/>
  <c r="AV302" i="1" s="1"/>
  <c r="BH302" i="1" s="1"/>
  <c r="AT38" i="1"/>
  <c r="AU38" i="1" s="1"/>
  <c r="AV38" i="1" s="1"/>
  <c r="BH38" i="1" s="1"/>
  <c r="AT222" i="1"/>
  <c r="AT213" i="1"/>
  <c r="AU213" i="1" s="1"/>
  <c r="AV213" i="1" s="1"/>
  <c r="BH213" i="1" s="1"/>
  <c r="AU61" i="1"/>
  <c r="AT105" i="1"/>
  <c r="AU105" i="1" s="1"/>
  <c r="AT66" i="1"/>
  <c r="AU66" i="1" s="1"/>
  <c r="AT147" i="1"/>
  <c r="AT23" i="1"/>
  <c r="AU23" i="1" s="1"/>
  <c r="AT74" i="1"/>
  <c r="AU74" i="1" s="1"/>
  <c r="AT480" i="1"/>
  <c r="AU480" i="1" s="1"/>
  <c r="AV480" i="1" s="1"/>
  <c r="BH480" i="1" s="1"/>
  <c r="AT278" i="1"/>
  <c r="AT217" i="1"/>
  <c r="AT293" i="1"/>
  <c r="AU293" i="1" s="1"/>
  <c r="AV293" i="1" s="1"/>
  <c r="BH293" i="1" s="1"/>
  <c r="AT185" i="1"/>
  <c r="AU185" i="1" s="1"/>
  <c r="AV185" i="1" s="1"/>
  <c r="BH185" i="1" s="1"/>
  <c r="AT144" i="1"/>
  <c r="AT117" i="1"/>
  <c r="AU117" i="1" s="1"/>
  <c r="AV117" i="1" s="1"/>
  <c r="BH117" i="1" s="1"/>
  <c r="AT142" i="1"/>
  <c r="AT531" i="1"/>
  <c r="AU531" i="1" s="1"/>
  <c r="AV531" i="1" s="1"/>
  <c r="BH531" i="1" s="1"/>
  <c r="AT31" i="1"/>
  <c r="AU31" i="1" s="1"/>
  <c r="AT20" i="1"/>
  <c r="AU20" i="1" s="1"/>
  <c r="AT566" i="1"/>
  <c r="AU566" i="1" s="1"/>
  <c r="AV564" i="1" s="1"/>
  <c r="AT283" i="1"/>
  <c r="AU283" i="1" s="1"/>
  <c r="AV283" i="1" s="1"/>
  <c r="BH283" i="1" s="1"/>
  <c r="AT87" i="1"/>
  <c r="AU87" i="1" s="1"/>
  <c r="AV87" i="1" s="1"/>
  <c r="BH87" i="1" s="1"/>
  <c r="AT110" i="1"/>
  <c r="AT1344" i="1"/>
  <c r="AU1344" i="1" s="1"/>
  <c r="AU1460" i="1"/>
  <c r="AU1343" i="1"/>
  <c r="AT631" i="1"/>
  <c r="AU631" i="1" s="1"/>
  <c r="AT1429" i="1"/>
  <c r="AU1429" i="1" s="1"/>
  <c r="AT940" i="1"/>
  <c r="AU1219" i="1"/>
  <c r="AT1077" i="1"/>
  <c r="AU1077" i="1" s="1"/>
  <c r="AM274" i="1"/>
  <c r="AT264" i="1"/>
  <c r="AU264" i="1" s="1"/>
  <c r="AT256" i="1"/>
  <c r="AU256" i="1" s="1"/>
  <c r="AM264" i="1"/>
  <c r="AM259" i="1"/>
  <c r="AM277" i="1"/>
  <c r="AM278" i="1"/>
  <c r="AM268" i="1"/>
  <c r="AM258" i="1"/>
  <c r="AM269" i="1"/>
  <c r="AM279" i="1"/>
  <c r="AM257" i="1"/>
  <c r="AM256" i="1"/>
  <c r="AM273" i="1"/>
  <c r="AM276" i="1"/>
  <c r="AM272" i="1"/>
  <c r="AM267" i="1"/>
  <c r="AM265" i="1"/>
  <c r="AM270" i="1"/>
  <c r="AM262" i="1"/>
  <c r="AM261" i="1"/>
  <c r="AM275" i="1"/>
  <c r="AM266" i="1"/>
  <c r="AM263" i="1"/>
  <c r="AM260" i="1"/>
  <c r="AM271" i="1"/>
  <c r="BG270" i="1"/>
  <c r="AM1187" i="1"/>
  <c r="BG482" i="1"/>
  <c r="BG1195" i="1"/>
  <c r="AM135" i="1"/>
  <c r="BG134" i="1"/>
  <c r="AM134" i="1"/>
  <c r="AM137" i="1"/>
  <c r="AM136" i="1"/>
  <c r="AM108" i="1"/>
  <c r="AM114" i="1"/>
  <c r="AM115" i="1"/>
  <c r="AM112" i="1"/>
  <c r="AM113" i="1"/>
  <c r="AM111" i="1"/>
  <c r="AM110" i="1"/>
  <c r="AM109" i="1"/>
  <c r="AM1283" i="1"/>
  <c r="AM1267" i="1"/>
  <c r="AM1282" i="1"/>
  <c r="AM1280" i="1"/>
  <c r="AM1285" i="1"/>
  <c r="AM1287" i="1"/>
  <c r="AM1279" i="1"/>
  <c r="AM1289" i="1"/>
  <c r="AM1290" i="1"/>
  <c r="AM1284" i="1"/>
  <c r="BG1281" i="1"/>
  <c r="AM1281" i="1"/>
  <c r="AM1288" i="1"/>
  <c r="AM1286" i="1"/>
  <c r="AM1271" i="1"/>
  <c r="BG1262" i="1"/>
  <c r="AM1262" i="1"/>
  <c r="AM1275" i="1"/>
  <c r="AM1276" i="1"/>
  <c r="AM1277" i="1"/>
  <c r="AM1268" i="1"/>
  <c r="AM1264" i="1"/>
  <c r="AM1266" i="1"/>
  <c r="AM1270" i="1"/>
  <c r="AM1263" i="1"/>
  <c r="AM1273" i="1"/>
  <c r="AM1274" i="1"/>
  <c r="AM1265" i="1"/>
  <c r="AM1269" i="1"/>
  <c r="AM1272" i="1"/>
  <c r="AM1397" i="1"/>
  <c r="AT584" i="1"/>
  <c r="AU583" i="1" s="1"/>
  <c r="AV583" i="1" s="1"/>
  <c r="BH583" i="1" s="1"/>
  <c r="AV1394" i="1"/>
  <c r="BH1394" i="1" s="1"/>
  <c r="AT1128" i="1"/>
  <c r="AU1128" i="1" s="1"/>
  <c r="AV1128" i="1" s="1"/>
  <c r="BH1128" i="1" s="1"/>
  <c r="AU1215" i="1"/>
  <c r="AM1396" i="1"/>
  <c r="AM1395" i="1"/>
  <c r="AM1399" i="1"/>
  <c r="AM1394" i="1"/>
  <c r="AM1398" i="1"/>
  <c r="AU1377" i="1"/>
  <c r="AT1370" i="1"/>
  <c r="AU1370" i="1" s="1"/>
  <c r="AV1367" i="1"/>
  <c r="BH1367" i="1" s="1"/>
  <c r="AM1368" i="1"/>
  <c r="AM1385" i="1"/>
  <c r="AM811" i="1"/>
  <c r="AM1367" i="1"/>
  <c r="BG1367" i="1"/>
  <c r="AM850" i="1"/>
  <c r="AM810" i="1"/>
  <c r="AM820" i="1"/>
  <c r="AM823" i="1"/>
  <c r="AM818" i="1"/>
  <c r="BG816" i="1"/>
  <c r="AM816" i="1"/>
  <c r="AM821" i="1"/>
  <c r="AM812" i="1"/>
  <c r="AM814" i="1"/>
  <c r="AM819" i="1"/>
  <c r="AM809" i="1"/>
  <c r="AM813" i="1"/>
  <c r="AM822" i="1"/>
  <c r="AM817" i="1"/>
  <c r="AM815" i="1"/>
  <c r="AM1383" i="1"/>
  <c r="AM1392" i="1"/>
  <c r="AM1386" i="1"/>
  <c r="AM1389" i="1"/>
  <c r="AM1390" i="1"/>
  <c r="AM1388" i="1"/>
  <c r="AM1387" i="1"/>
  <c r="AM1391" i="1"/>
  <c r="BG1384" i="1"/>
  <c r="AM1384" i="1"/>
  <c r="AM159" i="1"/>
  <c r="AM698" i="1"/>
  <c r="AM700" i="1"/>
  <c r="AM681" i="1"/>
  <c r="AM639" i="1"/>
  <c r="AM661" i="1"/>
  <c r="AM651" i="1"/>
  <c r="AM627" i="1"/>
  <c r="AM667" i="1"/>
  <c r="AM641" i="1"/>
  <c r="AM623" i="1"/>
  <c r="AM656" i="1"/>
  <c r="BG617" i="1"/>
  <c r="AM617" i="1"/>
  <c r="AM665" i="1"/>
  <c r="AM699" i="1"/>
  <c r="AM670" i="1"/>
  <c r="AM655" i="1"/>
  <c r="AM659" i="1"/>
  <c r="AM682" i="1"/>
  <c r="AM664" i="1"/>
  <c r="AM654" i="1"/>
  <c r="AM638" i="1"/>
  <c r="AM633" i="1"/>
  <c r="AM686" i="1"/>
  <c r="AM632" i="1"/>
  <c r="AM671" i="1"/>
  <c r="AM673" i="1"/>
  <c r="AM657" i="1"/>
  <c r="AM625" i="1"/>
  <c r="AM610" i="1"/>
  <c r="AM650" i="1"/>
  <c r="AM643" i="1"/>
  <c r="AM704" i="1"/>
  <c r="AM649" i="1"/>
  <c r="AM647" i="1"/>
  <c r="AM614" i="1"/>
  <c r="AM615" i="1"/>
  <c r="AM642" i="1"/>
  <c r="AM640" i="1"/>
  <c r="AM703" i="1"/>
  <c r="AM613" i="1"/>
  <c r="AM702" i="1"/>
  <c r="AM611" i="1"/>
  <c r="AM616" i="1"/>
  <c r="AM648" i="1"/>
  <c r="AM612" i="1"/>
  <c r="AM609" i="1"/>
  <c r="AM645" i="1"/>
  <c r="AM705" i="1"/>
  <c r="AM644" i="1"/>
  <c r="AM646" i="1"/>
  <c r="AM684" i="1"/>
  <c r="AM618" i="1"/>
  <c r="AM685" i="1"/>
  <c r="AM679" i="1"/>
  <c r="AM669" i="1"/>
  <c r="AM622" i="1"/>
  <c r="AM695" i="1"/>
  <c r="AM634" i="1"/>
  <c r="AM678" i="1"/>
  <c r="AM688" i="1"/>
  <c r="AM619" i="1"/>
  <c r="AM653" i="1"/>
  <c r="AM666" i="1"/>
  <c r="AM691" i="1"/>
  <c r="AM697" i="1"/>
  <c r="AM690" i="1"/>
  <c r="AM631" i="1"/>
  <c r="AM694" i="1"/>
  <c r="AM677" i="1"/>
  <c r="AM621" i="1"/>
  <c r="AM652" i="1"/>
  <c r="AM675" i="1"/>
  <c r="AM674" i="1"/>
  <c r="AM680" i="1"/>
  <c r="AM626" i="1"/>
  <c r="AM624" i="1"/>
  <c r="AM637" i="1"/>
  <c r="AM660" i="1"/>
  <c r="AM658" i="1"/>
  <c r="AM668" i="1"/>
  <c r="AM672" i="1"/>
  <c r="AM701" i="1"/>
  <c r="AM693" i="1"/>
  <c r="AM662" i="1"/>
  <c r="AM636" i="1"/>
  <c r="AM663" i="1"/>
  <c r="AM689" i="1"/>
  <c r="AM620" i="1"/>
  <c r="AM696" i="1"/>
  <c r="AM692" i="1"/>
  <c r="AM687" i="1"/>
  <c r="AM635" i="1"/>
  <c r="AM676" i="1"/>
  <c r="AM683" i="1"/>
  <c r="AM630" i="1"/>
  <c r="AM628" i="1"/>
  <c r="AM1375" i="1"/>
  <c r="AM1380" i="1"/>
  <c r="AM1379" i="1"/>
  <c r="AM494" i="1"/>
  <c r="AM1370" i="1"/>
  <c r="AM491" i="1"/>
  <c r="AM1371" i="1"/>
  <c r="AM1377" i="1"/>
  <c r="AM1372" i="1"/>
  <c r="AM1378" i="1"/>
  <c r="AM1381" i="1"/>
  <c r="AM1374" i="1"/>
  <c r="AM1376" i="1"/>
  <c r="AM1373" i="1"/>
  <c r="AM489" i="1"/>
  <c r="AM496" i="1"/>
  <c r="AM488" i="1"/>
  <c r="AM484" i="1"/>
  <c r="AM485" i="1"/>
  <c r="AM492" i="1"/>
  <c r="AM486" i="1"/>
  <c r="AM487" i="1"/>
  <c r="AM497" i="1"/>
  <c r="AM498" i="1"/>
  <c r="AM490" i="1"/>
  <c r="AM493" i="1"/>
  <c r="AM495" i="1"/>
  <c r="AT15" i="1"/>
  <c r="AU15" i="1" s="1"/>
  <c r="AM25" i="1"/>
  <c r="AM28" i="1"/>
  <c r="AM21" i="1"/>
  <c r="AM19" i="1"/>
  <c r="AM24" i="1"/>
  <c r="AM27" i="1"/>
  <c r="AM22" i="1"/>
  <c r="AM26" i="1"/>
  <c r="AM23" i="1"/>
  <c r="AM16" i="1"/>
  <c r="AM17" i="1"/>
  <c r="AM14" i="1"/>
  <c r="AM13" i="1"/>
  <c r="BG15" i="1"/>
  <c r="AM15" i="1"/>
  <c r="AM18" i="1"/>
  <c r="AM20" i="1"/>
  <c r="AV1512" i="1"/>
  <c r="BH1512" i="1" s="1"/>
  <c r="AM1484" i="1"/>
  <c r="AM1489" i="1"/>
  <c r="AM1488" i="1"/>
  <c r="AM1485" i="1"/>
  <c r="AM1493" i="1"/>
  <c r="AM1482" i="1"/>
  <c r="AM1487" i="1"/>
  <c r="AM1481" i="1"/>
  <c r="AM1507" i="1"/>
  <c r="AM1509" i="1"/>
  <c r="AM1508" i="1"/>
  <c r="AM1506" i="1"/>
  <c r="AM1501" i="1"/>
  <c r="AM1500" i="1"/>
  <c r="AM1503" i="1"/>
  <c r="AM1505" i="1"/>
  <c r="AM1504" i="1"/>
  <c r="AM1502" i="1"/>
  <c r="AM1499" i="1"/>
  <c r="AM1498" i="1"/>
  <c r="AM1496" i="1"/>
  <c r="AM1497" i="1"/>
  <c r="AM1495" i="1"/>
  <c r="AM1494" i="1"/>
  <c r="AM1491" i="1"/>
  <c r="AM1486" i="1"/>
  <c r="AM1492" i="1"/>
  <c r="AM1483" i="1"/>
  <c r="AM1490" i="1"/>
  <c r="AM566" i="1"/>
  <c r="BG707" i="1"/>
  <c r="AM565" i="1"/>
  <c r="AM567" i="1"/>
  <c r="BG564" i="1"/>
  <c r="AM564" i="1"/>
  <c r="AM563" i="1"/>
  <c r="AT1484" i="1"/>
  <c r="AU1484" i="1" s="1"/>
  <c r="AM204" i="1"/>
  <c r="AU201" i="1"/>
  <c r="AV201" i="1" s="1"/>
  <c r="BH201" i="1" s="1"/>
  <c r="AM202" i="1"/>
  <c r="BG201" i="1"/>
  <c r="AM205" i="1"/>
  <c r="AM201" i="1"/>
  <c r="AM203" i="1"/>
  <c r="AM1299" i="1"/>
  <c r="AM1300" i="1"/>
  <c r="AM1140" i="1"/>
  <c r="AM1137" i="1"/>
  <c r="AM1139" i="1"/>
  <c r="AM1138" i="1"/>
  <c r="AM1136" i="1"/>
  <c r="AM1142" i="1"/>
  <c r="AM1148" i="1"/>
  <c r="AM1147" i="1"/>
  <c r="AM1144" i="1"/>
  <c r="AM1146" i="1"/>
  <c r="AM1149" i="1"/>
  <c r="AM1143" i="1"/>
  <c r="AM1145" i="1"/>
  <c r="AM1141" i="1"/>
  <c r="AT1062" i="1"/>
  <c r="AU1062" i="1" s="1"/>
  <c r="AV1062" i="1" s="1"/>
  <c r="BH1062" i="1" s="1"/>
  <c r="AM190" i="1"/>
  <c r="AM569" i="1"/>
  <c r="AM570" i="1"/>
  <c r="AM571" i="1"/>
  <c r="BG1256" i="1"/>
  <c r="AM1258" i="1"/>
  <c r="AM1257" i="1"/>
  <c r="BG1347" i="1"/>
  <c r="AM1347" i="1"/>
  <c r="AM1349" i="1"/>
  <c r="AM1348" i="1"/>
  <c r="AM1183" i="1"/>
  <c r="AM96" i="1"/>
  <c r="AM97" i="1"/>
  <c r="AM98" i="1"/>
  <c r="AT512" i="1"/>
  <c r="AU512" i="1" s="1"/>
  <c r="AV512" i="1" s="1"/>
  <c r="BH512" i="1" s="1"/>
  <c r="AU1179" i="1"/>
  <c r="AV1179" i="1" s="1"/>
  <c r="BH1179" i="1" s="1"/>
  <c r="AM1179" i="1"/>
  <c r="AM1182" i="1"/>
  <c r="AM1184" i="1"/>
  <c r="AM1185" i="1"/>
  <c r="AM1181" i="1"/>
  <c r="AM1180" i="1"/>
  <c r="AM1176" i="1"/>
  <c r="AM1177" i="1"/>
  <c r="AM1178" i="1"/>
  <c r="AM10" i="1"/>
  <c r="BG1179" i="1"/>
  <c r="BG226" i="1"/>
  <c r="AM237" i="1"/>
  <c r="AT7" i="1"/>
  <c r="AU7" i="1" s="1"/>
  <c r="AV7" i="1" s="1"/>
  <c r="BH7" i="1" s="1"/>
  <c r="AM514" i="1"/>
  <c r="AM9" i="1"/>
  <c r="AM8" i="1"/>
  <c r="BG7" i="1"/>
  <c r="AM7" i="1"/>
  <c r="AM11" i="1"/>
  <c r="AM558" i="1"/>
  <c r="AT1055" i="1"/>
  <c r="AU1055" i="1" s="1"/>
  <c r="AV1055" i="1" s="1"/>
  <c r="BH1055" i="1" s="1"/>
  <c r="AT519" i="1"/>
  <c r="AU519" i="1" s="1"/>
  <c r="AV519" i="1" s="1"/>
  <c r="BH519" i="1" s="1"/>
  <c r="AM513" i="1"/>
  <c r="AM512" i="1"/>
  <c r="AM516" i="1"/>
  <c r="AM515" i="1"/>
  <c r="AM521" i="1"/>
  <c r="AM520" i="1"/>
  <c r="AT503" i="1"/>
  <c r="AU503" i="1" s="1"/>
  <c r="AV503" i="1" s="1"/>
  <c r="BH503" i="1" s="1"/>
  <c r="AM800" i="1"/>
  <c r="AM518" i="1"/>
  <c r="AM519" i="1"/>
  <c r="AM522" i="1"/>
  <c r="AM505" i="1"/>
  <c r="BG503" i="1"/>
  <c r="AM503" i="1"/>
  <c r="AM507" i="1"/>
  <c r="AM504" i="1"/>
  <c r="AM506" i="1"/>
  <c r="AM557" i="1"/>
  <c r="AT555" i="1"/>
  <c r="AU555" i="1" s="1"/>
  <c r="AV555" i="1" s="1"/>
  <c r="BH555" i="1" s="1"/>
  <c r="BG555" i="1"/>
  <c r="AM555" i="1"/>
  <c r="AM559" i="1"/>
  <c r="AM556" i="1"/>
  <c r="AT797" i="1"/>
  <c r="AU797" i="1" s="1"/>
  <c r="AV797" i="1" s="1"/>
  <c r="BH797" i="1" s="1"/>
  <c r="AM798" i="1"/>
  <c r="AM210" i="1"/>
  <c r="BG797" i="1"/>
  <c r="AM797" i="1"/>
  <c r="AM801" i="1"/>
  <c r="AM799" i="1"/>
  <c r="AT207" i="1"/>
  <c r="AU207" i="1" s="1"/>
  <c r="AV207" i="1" s="1"/>
  <c r="BH207" i="1" s="1"/>
  <c r="BG207" i="1"/>
  <c r="AM207" i="1"/>
  <c r="AM211" i="1"/>
  <c r="AM208" i="1"/>
  <c r="AM209" i="1"/>
  <c r="AT816" i="1"/>
  <c r="AU816" i="1" s="1"/>
  <c r="AV816" i="1" s="1"/>
  <c r="BH816" i="1" s="1"/>
  <c r="AM1298" i="1"/>
  <c r="AM1297" i="1"/>
  <c r="AM61" i="1"/>
  <c r="AM314" i="1"/>
  <c r="AT651" i="1"/>
  <c r="BG91" i="1"/>
  <c r="AM91" i="1"/>
  <c r="BG93" i="1"/>
  <c r="AM93" i="1"/>
  <c r="AM94" i="1"/>
  <c r="AM1172" i="1"/>
  <c r="BG1169" i="1"/>
  <c r="AM1169" i="1"/>
  <c r="AM1170" i="1"/>
  <c r="AM1168" i="1"/>
  <c r="AM1171" i="1"/>
  <c r="AM297" i="1"/>
  <c r="AM300" i="1"/>
  <c r="AM295" i="1"/>
  <c r="AM296" i="1"/>
  <c r="AM303" i="1"/>
  <c r="AM301" i="1"/>
  <c r="AM298" i="1"/>
  <c r="AM302" i="1"/>
  <c r="AM299" i="1"/>
  <c r="AT1030" i="1"/>
  <c r="AU1030" i="1" s="1"/>
  <c r="AV1030" i="1" s="1"/>
  <c r="BH1030" i="1" s="1"/>
  <c r="AT238" i="1"/>
  <c r="AT624" i="1"/>
  <c r="AT1384" i="1"/>
  <c r="AU1384" i="1" s="1"/>
  <c r="AV1384" i="1" s="1"/>
  <c r="AT985" i="1"/>
  <c r="AT833" i="1"/>
  <c r="AU833" i="1" s="1"/>
  <c r="AT417" i="1"/>
  <c r="AT832" i="1"/>
  <c r="AU832" i="1" s="1"/>
  <c r="AT834" i="1"/>
  <c r="AU834" i="1" s="1"/>
  <c r="AT827" i="1"/>
  <c r="AU827" i="1" s="1"/>
  <c r="AT1042" i="1"/>
  <c r="AU1042" i="1" s="1"/>
  <c r="AV1042" i="1" s="1"/>
  <c r="BH1042" i="1" s="1"/>
  <c r="AT831" i="1"/>
  <c r="AU831" i="1" s="1"/>
  <c r="AT835" i="1"/>
  <c r="AU835" i="1" s="1"/>
  <c r="AU1459" i="1"/>
  <c r="AT252" i="1"/>
  <c r="AU252" i="1" s="1"/>
  <c r="AV252" i="1" s="1"/>
  <c r="BH252" i="1" s="1"/>
  <c r="AT1433" i="1"/>
  <c r="AU1433" i="1" s="1"/>
  <c r="AT910" i="1"/>
  <c r="AU1450" i="1"/>
  <c r="AT1006" i="1"/>
  <c r="AT1431" i="1"/>
  <c r="AU1431" i="1" s="1"/>
  <c r="AT72" i="1"/>
  <c r="AU72" i="1" s="1"/>
  <c r="AV1281" i="1"/>
  <c r="BH1281" i="1" s="1"/>
  <c r="AT1016" i="1"/>
  <c r="AT880" i="1"/>
  <c r="AU1112" i="1"/>
  <c r="AT865" i="1"/>
  <c r="AT712" i="1"/>
  <c r="AU712" i="1" s="1"/>
  <c r="AT1158" i="1"/>
  <c r="AU1158" i="1" s="1"/>
  <c r="AV1158" i="1" s="1"/>
  <c r="BH1158" i="1" s="1"/>
  <c r="AT895" i="1"/>
  <c r="AT617" i="1"/>
  <c r="AU1113" i="1"/>
  <c r="AT1033" i="1"/>
  <c r="AU1033" i="1" s="1"/>
  <c r="AV1033" i="1" s="1"/>
  <c r="BH1033" i="1" s="1"/>
  <c r="AT955" i="1"/>
  <c r="AT925" i="1"/>
  <c r="AT996" i="1"/>
  <c r="AT970" i="1"/>
  <c r="AT717" i="1"/>
  <c r="AU717" i="1" s="1"/>
  <c r="AT676" i="1"/>
  <c r="AU676" i="1" s="1"/>
  <c r="AT576" i="1"/>
  <c r="AT659" i="1"/>
  <c r="AT681" i="1"/>
  <c r="AU681" i="1" s="1"/>
  <c r="AT621" i="1"/>
  <c r="AU853" i="1"/>
  <c r="AT707" i="1"/>
  <c r="AU707" i="1" s="1"/>
  <c r="AT665" i="1"/>
  <c r="AT393" i="1"/>
  <c r="AT381" i="1"/>
  <c r="AT441" i="1"/>
  <c r="AT323" i="1"/>
  <c r="AT366" i="1"/>
  <c r="BH286" i="1"/>
  <c r="AT463" i="1"/>
  <c r="AT432" i="1"/>
  <c r="AT453" i="1"/>
  <c r="AT308" i="1"/>
  <c r="AU308" i="1" s="1"/>
  <c r="AT1423" i="1"/>
  <c r="AU1423" i="1" s="1"/>
  <c r="AV1421" i="1" s="1"/>
  <c r="BH1421" i="1" s="1"/>
  <c r="BG512" i="1"/>
  <c r="AM191" i="1"/>
  <c r="AM1121" i="1"/>
  <c r="BG1121" i="1"/>
  <c r="AM188" i="1"/>
  <c r="AM82" i="1"/>
  <c r="BG82" i="1"/>
  <c r="AM807" i="1"/>
  <c r="BG807" i="1"/>
  <c r="AM189" i="1"/>
  <c r="AM1123" i="1"/>
  <c r="BG1123" i="1"/>
  <c r="AM547" i="1"/>
  <c r="BG547" i="1"/>
  <c r="AM117" i="1"/>
  <c r="BG117" i="1"/>
  <c r="AM531" i="1"/>
  <c r="BG531" i="1"/>
  <c r="AS1053" i="1"/>
  <c r="AT1053" i="1" s="1"/>
  <c r="AU1053" i="1" s="1"/>
  <c r="AV1053" i="1" s="1"/>
  <c r="BH1053" i="1" s="1"/>
  <c r="AM1409" i="1"/>
  <c r="AM157" i="1"/>
  <c r="AT1292" i="1"/>
  <c r="AU1292" i="1" s="1"/>
  <c r="AV1292" i="1" s="1"/>
  <c r="BH1292" i="1" s="1"/>
  <c r="AM1125" i="1"/>
  <c r="AM281" i="1"/>
  <c r="AM280" i="1"/>
  <c r="AM1256" i="1"/>
  <c r="AM825" i="1"/>
  <c r="AM124" i="1"/>
  <c r="AU1169" i="1"/>
  <c r="AV1169" i="1" s="1"/>
  <c r="BH1169" i="1" s="1"/>
  <c r="AM538" i="1"/>
  <c r="AM199" i="1"/>
  <c r="AT1470" i="1"/>
  <c r="AU1470" i="1" s="1"/>
  <c r="AV1470" i="1" s="1"/>
  <c r="BH1470" i="1" s="1"/>
  <c r="AM1414" i="1"/>
  <c r="AM537" i="1"/>
  <c r="AM195" i="1"/>
  <c r="AM549" i="1"/>
  <c r="AM553" i="1"/>
  <c r="AM1166" i="1"/>
  <c r="AM70" i="1"/>
  <c r="AM283" i="1"/>
  <c r="AM120" i="1"/>
  <c r="AM1126" i="1"/>
  <c r="AM80" i="1"/>
  <c r="AM552" i="1"/>
  <c r="AM1153" i="1"/>
  <c r="AM480" i="1"/>
  <c r="AM1357" i="1"/>
  <c r="AM132" i="1"/>
  <c r="AM1479" i="1"/>
  <c r="AM1046" i="1"/>
  <c r="AM1134" i="1"/>
  <c r="AM186" i="1"/>
  <c r="AM30" i="1"/>
  <c r="AM31" i="1"/>
  <c r="AM803" i="1"/>
  <c r="AU1103" i="1"/>
  <c r="AT1269" i="1"/>
  <c r="AU1268" i="1" s="1"/>
  <c r="AM1477" i="1"/>
  <c r="AM786" i="1"/>
  <c r="AM1104" i="1"/>
  <c r="AM198" i="1"/>
  <c r="AM32" i="1"/>
  <c r="AT1410" i="1"/>
  <c r="AU1410" i="1" s="1"/>
  <c r="AV1410" i="1" s="1"/>
  <c r="BH1410" i="1" s="1"/>
  <c r="AM1034" i="1"/>
  <c r="AM1165" i="1"/>
  <c r="AM123" i="1"/>
  <c r="AM87" i="1"/>
  <c r="AU789" i="1"/>
  <c r="AM37" i="1"/>
  <c r="AM89" i="1"/>
  <c r="AM306" i="1"/>
  <c r="AT1347" i="1"/>
  <c r="AU1347" i="1" s="1"/>
  <c r="AV1347" i="1" s="1"/>
  <c r="BH1347" i="1" s="1"/>
  <c r="AM1310" i="1"/>
  <c r="AM1103" i="1"/>
  <c r="AM1053" i="1"/>
  <c r="AM789" i="1"/>
  <c r="AM1460" i="1"/>
  <c r="AM1471" i="1"/>
  <c r="AU1106" i="1"/>
  <c r="AV1106" i="1" s="1"/>
  <c r="BH1106" i="1" s="1"/>
  <c r="AM287" i="1"/>
  <c r="AM1082" i="1"/>
  <c r="AM1117" i="1"/>
  <c r="AM535" i="1"/>
  <c r="AM1040" i="1"/>
  <c r="AM39" i="1"/>
  <c r="AM126" i="1"/>
  <c r="AM152" i="1"/>
  <c r="AM476" i="1"/>
  <c r="AM1463" i="1"/>
  <c r="AM194" i="1"/>
  <c r="AM305" i="1"/>
  <c r="AM171" i="1"/>
  <c r="AM245" i="1"/>
  <c r="AM1260" i="1"/>
  <c r="AM875" i="1"/>
  <c r="AM790" i="1"/>
  <c r="AM910" i="1"/>
  <c r="AM355" i="1"/>
  <c r="AM100" i="1"/>
  <c r="AM102" i="1"/>
  <c r="AM987" i="1"/>
  <c r="AM1152" i="1"/>
  <c r="AM933" i="1"/>
  <c r="AM1030" i="1"/>
  <c r="AM447" i="1"/>
  <c r="AT1473" i="1"/>
  <c r="AU1473" i="1" s="1"/>
  <c r="AV1473" i="1" s="1"/>
  <c r="BH1473" i="1" s="1"/>
  <c r="AM1431" i="1"/>
  <c r="AM1133" i="1"/>
  <c r="AM1091" i="1"/>
  <c r="AM1101" i="1"/>
  <c r="AM849" i="1"/>
  <c r="AM584" i="1"/>
  <c r="AM231" i="1"/>
  <c r="AM150" i="1"/>
  <c r="AM38" i="1"/>
  <c r="AT198" i="1"/>
  <c r="AU198" i="1" s="1"/>
  <c r="AV198" i="1" s="1"/>
  <c r="BH198" i="1" s="1"/>
  <c r="AM1162" i="1"/>
  <c r="AM215" i="1"/>
  <c r="AM1464" i="1"/>
  <c r="AT1262" i="1"/>
  <c r="AU1262" i="1" s="1"/>
  <c r="AM1020" i="1"/>
  <c r="AM534" i="1"/>
  <c r="AM172" i="1"/>
  <c r="AM213" i="1"/>
  <c r="AM1422" i="1"/>
  <c r="AM1354" i="1"/>
  <c r="AM1320" i="1"/>
  <c r="BH1131" i="1"/>
  <c r="AM1158" i="1"/>
  <c r="AU1125" i="1"/>
  <c r="AV1125" i="1" s="1"/>
  <c r="BH1125" i="1" s="1"/>
  <c r="AM219" i="1"/>
  <c r="AM130" i="1"/>
  <c r="AT119" i="1"/>
  <c r="AM1250" i="1"/>
  <c r="AT56" i="1"/>
  <c r="AM540" i="1"/>
  <c r="AM1244" i="1"/>
  <c r="AM1018" i="1"/>
  <c r="AM66" i="1"/>
  <c r="AM550" i="1"/>
  <c r="AM1513" i="1"/>
  <c r="AM572" i="1"/>
  <c r="AM1064" i="1"/>
  <c r="AM1358" i="1"/>
  <c r="AM574" i="1"/>
  <c r="AM438" i="1"/>
  <c r="AM1515" i="1"/>
  <c r="AM1451" i="1"/>
  <c r="AM1332" i="1"/>
  <c r="AM1041" i="1"/>
  <c r="AM1055" i="1"/>
  <c r="AM1421" i="1"/>
  <c r="AM1031" i="1"/>
  <c r="AM782" i="1"/>
  <c r="AM1356" i="1"/>
  <c r="AM183" i="1"/>
  <c r="AM368" i="1"/>
  <c r="AM1418" i="1"/>
  <c r="AM1007" i="1"/>
  <c r="AM1066" i="1"/>
  <c r="AM959" i="1"/>
  <c r="AM828" i="1"/>
  <c r="AM1325" i="1"/>
  <c r="AM956" i="1"/>
  <c r="AM1453" i="1"/>
  <c r="AM974" i="1"/>
  <c r="AM921" i="1"/>
  <c r="AM429" i="1"/>
  <c r="AM411" i="1"/>
  <c r="AM84" i="1"/>
  <c r="AM234" i="1"/>
  <c r="AM293" i="1"/>
  <c r="AM379" i="1"/>
  <c r="AM433" i="1"/>
  <c r="AM34" i="1"/>
  <c r="AM105" i="1"/>
  <c r="AM321" i="1"/>
  <c r="AM1452" i="1"/>
  <c r="AM1417" i="1"/>
  <c r="AM1247" i="1"/>
  <c r="AM965" i="1"/>
  <c r="AM841" i="1"/>
  <c r="AM1094" i="1"/>
  <c r="AM1065" i="1"/>
  <c r="AM857" i="1"/>
  <c r="AM1027" i="1"/>
  <c r="AM865" i="1"/>
  <c r="AM853" i="1"/>
  <c r="AM354" i="1"/>
  <c r="AM473" i="1"/>
  <c r="AM428" i="1"/>
  <c r="AM360" i="1"/>
  <c r="AM779" i="1"/>
  <c r="AM333" i="1"/>
  <c r="AM323" i="1"/>
  <c r="AM410" i="1"/>
  <c r="AM1023" i="1"/>
  <c r="AM291" i="1"/>
  <c r="AM374" i="1"/>
  <c r="AM155" i="1"/>
  <c r="AM381" i="1"/>
  <c r="AM1315" i="1"/>
  <c r="AM1081" i="1"/>
  <c r="AM943" i="1"/>
  <c r="AM1242" i="1"/>
  <c r="AM1329" i="1"/>
  <c r="AM1059" i="1"/>
  <c r="AM1002" i="1"/>
  <c r="AM1156" i="1"/>
  <c r="AM1410" i="1"/>
  <c r="AM1436" i="1"/>
  <c r="AM1344" i="1"/>
  <c r="AM1424" i="1"/>
  <c r="AM1334" i="1"/>
  <c r="AM914" i="1"/>
  <c r="AM1248" i="1"/>
  <c r="AM1096" i="1"/>
  <c r="AM996" i="1"/>
  <c r="AM971" i="1"/>
  <c r="AM892" i="1"/>
  <c r="AM1306" i="1"/>
  <c r="AM583" i="1"/>
  <c r="AM831" i="1"/>
  <c r="AM407" i="1"/>
  <c r="AM383" i="1"/>
  <c r="AM119" i="1"/>
  <c r="AM220" i="1"/>
  <c r="AM106" i="1"/>
  <c r="AM1442" i="1"/>
  <c r="AM1441" i="1"/>
  <c r="AM1443" i="1"/>
  <c r="AM1411" i="1"/>
  <c r="AM1316" i="1"/>
  <c r="AM1345" i="1"/>
  <c r="AM1249" i="1"/>
  <c r="AM1355" i="1"/>
  <c r="AM1309" i="1"/>
  <c r="AM1462" i="1"/>
  <c r="AM1423" i="1"/>
  <c r="AM966" i="1"/>
  <c r="AM890" i="1"/>
  <c r="AM1353" i="1"/>
  <c r="AM1073" i="1"/>
  <c r="AM1307" i="1"/>
  <c r="AM931" i="1"/>
  <c r="AM1087" i="1"/>
  <c r="AM948" i="1"/>
  <c r="AM864" i="1"/>
  <c r="AM1112" i="1"/>
  <c r="AM1033" i="1"/>
  <c r="AM916" i="1"/>
  <c r="AM836" i="1"/>
  <c r="AM781" i="1"/>
  <c r="AM1292" i="1"/>
  <c r="AM967" i="1"/>
  <c r="AM874" i="1"/>
  <c r="AM1251" i="1"/>
  <c r="AM1163" i="1"/>
  <c r="AM866" i="1"/>
  <c r="AM1084" i="1"/>
  <c r="AM899" i="1"/>
  <c r="AM1008" i="1"/>
  <c r="AM780" i="1"/>
  <c r="AM581" i="1"/>
  <c r="AM463" i="1"/>
  <c r="AM830" i="1"/>
  <c r="AM1245" i="1"/>
  <c r="AM950" i="1"/>
  <c r="AM952" i="1"/>
  <c r="AM837" i="1"/>
  <c r="AM775" i="1"/>
  <c r="AM472" i="1"/>
  <c r="AM957" i="1"/>
  <c r="AM308" i="1"/>
  <c r="AM1088" i="1"/>
  <c r="AM894" i="1"/>
  <c r="AM456" i="1"/>
  <c r="AM240" i="1"/>
  <c r="AM392" i="1"/>
  <c r="AM242" i="1"/>
  <c r="AM391" i="1"/>
  <c r="AM345" i="1"/>
  <c r="AM1454" i="1"/>
  <c r="AT533" i="1"/>
  <c r="AU533" i="1" s="1"/>
  <c r="AT477" i="1"/>
  <c r="AU477" i="1" s="1"/>
  <c r="AV477" i="1" s="1"/>
  <c r="BH477" i="1" s="1"/>
  <c r="AM315" i="1"/>
  <c r="AM470" i="1"/>
  <c r="AM403" i="1"/>
  <c r="AM221" i="1"/>
  <c r="AM848" i="1"/>
  <c r="AM868" i="1"/>
  <c r="AM218" i="1"/>
  <c r="AM845" i="1"/>
  <c r="AM464" i="1"/>
  <c r="AM229" i="1"/>
  <c r="AM430" i="1"/>
  <c r="AM147" i="1"/>
  <c r="AM317" i="1"/>
  <c r="AM361" i="1"/>
  <c r="AM367" i="1"/>
  <c r="AM168" i="1"/>
  <c r="AM405" i="1"/>
  <c r="AM318" i="1"/>
  <c r="AM236" i="1"/>
  <c r="AM446" i="1"/>
  <c r="AM309" i="1"/>
  <c r="AM154" i="1"/>
  <c r="AM380" i="1"/>
  <c r="AM143" i="1"/>
  <c r="AM249" i="1"/>
  <c r="AM149" i="1"/>
  <c r="AM889" i="1"/>
  <c r="AM1072" i="1"/>
  <c r="AM900" i="1"/>
  <c r="AM897" i="1"/>
  <c r="AM989" i="1"/>
  <c r="AM928" i="1"/>
  <c r="AM963" i="1"/>
  <c r="AM1071" i="1"/>
  <c r="AM1113" i="1"/>
  <c r="AM863" i="1"/>
  <c r="AM915" i="1"/>
  <c r="AM339" i="1"/>
  <c r="AM462" i="1"/>
  <c r="AM436" i="1"/>
  <c r="AM222" i="1"/>
  <c r="AM363" i="1"/>
  <c r="AM56" i="1"/>
  <c r="AM455" i="1"/>
  <c r="AM35" i="1"/>
  <c r="AM1430" i="1"/>
  <c r="AM1444" i="1"/>
  <c r="AM1317" i="1"/>
  <c r="AM1092" i="1"/>
  <c r="AM1062" i="1"/>
  <c r="AM891" i="1"/>
  <c r="AM843" i="1"/>
  <c r="AM1116" i="1"/>
  <c r="AM846" i="1"/>
  <c r="AM1090" i="1"/>
  <c r="AM375" i="1"/>
  <c r="AM861" i="1"/>
  <c r="AM285" i="1"/>
  <c r="AM252" i="1"/>
  <c r="AM443" i="1"/>
  <c r="AM290" i="1"/>
  <c r="AM418" i="1"/>
  <c r="AM401" i="1"/>
  <c r="AM457" i="1"/>
  <c r="AM141" i="1"/>
  <c r="AM1511" i="1"/>
  <c r="AM1514" i="1"/>
  <c r="AM1333" i="1"/>
  <c r="AM1057" i="1"/>
  <c r="AM1128" i="1"/>
  <c r="AM911" i="1"/>
  <c r="AM980" i="1"/>
  <c r="AM1151" i="1"/>
  <c r="AM1174" i="1"/>
  <c r="AM901" i="1"/>
  <c r="AM854" i="1"/>
  <c r="AM942" i="1"/>
  <c r="AM1518" i="1"/>
  <c r="AM1446" i="1"/>
  <c r="AM1433" i="1"/>
  <c r="AM977" i="1"/>
  <c r="AM867" i="1"/>
  <c r="AM869" i="1"/>
  <c r="AM1095" i="1"/>
  <c r="AM904" i="1"/>
  <c r="AM997" i="1"/>
  <c r="AM951" i="1"/>
  <c r="AM838" i="1"/>
  <c r="AM586" i="1"/>
  <c r="AM431" i="1"/>
  <c r="AM844" i="1"/>
  <c r="AM324" i="1"/>
  <c r="AM862" i="1"/>
  <c r="AM311" i="1"/>
  <c r="AM442" i="1"/>
  <c r="AM328" i="1"/>
  <c r="AM435" i="1"/>
  <c r="AM316" i="1"/>
  <c r="AM193" i="1"/>
  <c r="AM145" i="1"/>
  <c r="AM898" i="1"/>
  <c r="AM64" i="1"/>
  <c r="AM465" i="1"/>
  <c r="AM437" i="1"/>
  <c r="AM59" i="1"/>
  <c r="AM1473" i="1"/>
  <c r="AM1432" i="1"/>
  <c r="AM1326" i="1"/>
  <c r="AM1429" i="1"/>
  <c r="AM1440" i="1"/>
  <c r="AM1303" i="1"/>
  <c r="AM1335" i="1"/>
  <c r="AM955" i="1"/>
  <c r="AM1129" i="1"/>
  <c r="AM906" i="1"/>
  <c r="AT1263" i="1"/>
  <c r="AU1263" i="1" s="1"/>
  <c r="AM893" i="1"/>
  <c r="AM926" i="1"/>
  <c r="AM1024" i="1"/>
  <c r="AM1161" i="1"/>
  <c r="AM1075" i="1"/>
  <c r="AM1015" i="1"/>
  <c r="AM879" i="1"/>
  <c r="AM1036" i="1"/>
  <c r="AM903" i="1"/>
  <c r="AM1013" i="1"/>
  <c r="AM979" i="1"/>
  <c r="AM870" i="1"/>
  <c r="AM978" i="1"/>
  <c r="AM856" i="1"/>
  <c r="AM946" i="1"/>
  <c r="AM871" i="1"/>
  <c r="AM510" i="1"/>
  <c r="AM1097" i="1"/>
  <c r="AM912" i="1"/>
  <c r="AM777" i="1"/>
  <c r="AM778" i="1"/>
  <c r="AM939" i="1"/>
  <c r="AM1445" i="1"/>
  <c r="AM1293" i="1"/>
  <c r="AM949" i="1"/>
  <c r="AM468" i="1"/>
  <c r="AM397" i="1"/>
  <c r="AM250" i="1"/>
  <c r="AM166" i="1"/>
  <c r="AM934" i="1"/>
  <c r="AM420" i="1"/>
  <c r="AM1468" i="1"/>
  <c r="AM1043" i="1"/>
  <c r="AM833" i="1"/>
  <c r="AM233" i="1"/>
  <c r="AM896" i="1"/>
  <c r="AM451" i="1"/>
  <c r="AM389" i="1"/>
  <c r="AM386" i="1"/>
  <c r="AM146" i="1"/>
  <c r="AM340" i="1"/>
  <c r="AM533" i="1"/>
  <c r="AM399" i="1"/>
  <c r="AM859" i="1"/>
  <c r="AM827" i="1"/>
  <c r="AM500" i="1"/>
  <c r="AM461" i="1"/>
  <c r="AM432" i="1"/>
  <c r="AM378" i="1"/>
  <c r="AM286" i="1"/>
  <c r="AM129" i="1"/>
  <c r="AM223" i="1"/>
  <c r="AM423" i="1"/>
  <c r="AM142" i="1"/>
  <c r="AM342" i="1"/>
  <c r="AM170" i="1"/>
  <c r="AM404" i="1"/>
  <c r="AM458" i="1"/>
  <c r="AM151" i="1"/>
  <c r="AM384" i="1"/>
  <c r="AM805" i="1"/>
  <c r="AM79" i="1"/>
  <c r="AM359" i="1"/>
  <c r="AM329" i="1"/>
  <c r="AM1512" i="1"/>
  <c r="AM1319" i="1"/>
  <c r="AM1337" i="1"/>
  <c r="AM1313" i="1"/>
  <c r="AM1296" i="1"/>
  <c r="AM1017" i="1"/>
  <c r="AM1004" i="1"/>
  <c r="AM1011" i="1"/>
  <c r="AM579" i="1"/>
  <c r="AM858" i="1"/>
  <c r="AM883" i="1"/>
  <c r="AM439" i="1"/>
  <c r="AM385" i="1"/>
  <c r="AM885" i="1"/>
  <c r="AM449" i="1"/>
  <c r="AM450" i="1"/>
  <c r="AM467" i="1"/>
  <c r="AM1106" i="1"/>
  <c r="AM1308" i="1"/>
  <c r="AM1107" i="1"/>
  <c r="AM945" i="1"/>
  <c r="AM913" i="1"/>
  <c r="AM607" i="1"/>
  <c r="AM882" i="1"/>
  <c r="AM877" i="1"/>
  <c r="AM353" i="1"/>
  <c r="AM416" i="1"/>
  <c r="AM426" i="1"/>
  <c r="BG5" i="1"/>
  <c r="AM5" i="1"/>
  <c r="AM347" i="1"/>
  <c r="AM246" i="1"/>
  <c r="AM67" i="1"/>
  <c r="AV34" i="1"/>
  <c r="BH34" i="1" s="1"/>
  <c r="AM371" i="1"/>
  <c r="AM65" i="1"/>
  <c r="AM1456" i="1"/>
  <c r="AM1253" i="1"/>
  <c r="AM999" i="1"/>
  <c r="AM1328" i="1"/>
  <c r="AM1085" i="1"/>
  <c r="AM1119" i="1"/>
  <c r="AM884" i="1"/>
  <c r="AM973" i="1"/>
  <c r="AM840" i="1"/>
  <c r="AM1461" i="1"/>
  <c r="AM1455" i="1"/>
  <c r="AM1190" i="1"/>
  <c r="AM1188" i="1"/>
  <c r="AM1060" i="1"/>
  <c r="AM1038" i="1"/>
  <c r="AM958" i="1"/>
  <c r="AM1327" i="1"/>
  <c r="AM1089" i="1"/>
  <c r="AM940" i="1"/>
  <c r="AM919" i="1"/>
  <c r="AM881" i="1"/>
  <c r="AM1154" i="1"/>
  <c r="AM1021" i="1"/>
  <c r="AM1010" i="1"/>
  <c r="AM784" i="1"/>
  <c r="AM953" i="1"/>
  <c r="AM917" i="1"/>
  <c r="AM319" i="1"/>
  <c r="AM986" i="1"/>
  <c r="AM325" i="1"/>
  <c r="AM452" i="1"/>
  <c r="AM254" i="1"/>
  <c r="AM860" i="1"/>
  <c r="AM842" i="1"/>
  <c r="AM356" i="1"/>
  <c r="AM196" i="1"/>
  <c r="AM390" i="1"/>
  <c r="AM310" i="1"/>
  <c r="AM459" i="1"/>
  <c r="AM332" i="1"/>
  <c r="AM226" i="1"/>
  <c r="AM232" i="1"/>
  <c r="AM320" i="1"/>
  <c r="AM334" i="1"/>
  <c r="AM1517" i="1"/>
  <c r="AM1474" i="1"/>
  <c r="AM1450" i="1"/>
  <c r="AM1516" i="1"/>
  <c r="AM1438" i="1"/>
  <c r="AM1457" i="1"/>
  <c r="AM1416" i="1"/>
  <c r="AM1331" i="1"/>
  <c r="AM1475" i="1"/>
  <c r="AM1340" i="1"/>
  <c r="AM1304" i="1"/>
  <c r="AM1301" i="1"/>
  <c r="AM1302" i="1"/>
  <c r="AM1295" i="1"/>
  <c r="AM1330" i="1"/>
  <c r="AM1338" i="1"/>
  <c r="AM1314" i="1"/>
  <c r="AM1246" i="1"/>
  <c r="AM1419" i="1"/>
  <c r="AM1321" i="1"/>
  <c r="AM1252" i="1"/>
  <c r="AM1189" i="1"/>
  <c r="AM1131" i="1"/>
  <c r="AM1132" i="1"/>
  <c r="AM944" i="1"/>
  <c r="AM976" i="1"/>
  <c r="AM1254" i="1"/>
  <c r="AM1159" i="1"/>
  <c r="AM1012" i="1"/>
  <c r="AM1042" i="1"/>
  <c r="AM1318" i="1"/>
  <c r="AM993" i="1"/>
  <c r="AM1028" i="1"/>
  <c r="AM984" i="1"/>
  <c r="AM880" i="1"/>
  <c r="AM1005" i="1"/>
  <c r="AM975" i="1"/>
  <c r="AM1058" i="1"/>
  <c r="AM968" i="1"/>
  <c r="AM962" i="1"/>
  <c r="AM1006" i="1"/>
  <c r="AM941" i="1"/>
  <c r="AM1322" i="1"/>
  <c r="AM888" i="1"/>
  <c r="AM938" i="1"/>
  <c r="AM580" i="1"/>
  <c r="AM1439" i="1"/>
  <c r="AM1035" i="1"/>
  <c r="AM454" i="1"/>
  <c r="AM395" i="1"/>
  <c r="AM160" i="1"/>
  <c r="AM932" i="1"/>
  <c r="AM787" i="1"/>
  <c r="AM400" i="1"/>
  <c r="AM1016" i="1"/>
  <c r="AM421" i="1"/>
  <c r="AM230" i="1"/>
  <c r="AM344" i="1"/>
  <c r="AM369" i="1"/>
  <c r="AM876" i="1"/>
  <c r="AM479" i="1"/>
  <c r="AM982" i="1"/>
  <c r="AM1312" i="1"/>
  <c r="AM335" i="1"/>
  <c r="AM453" i="1"/>
  <c r="AM289" i="1"/>
  <c r="AM440" i="1"/>
  <c r="AM144" i="1"/>
  <c r="AM441" i="1"/>
  <c r="AM104" i="1"/>
  <c r="AM326" i="1"/>
  <c r="AM99" i="1"/>
  <c r="AM62" i="1"/>
  <c r="AM393" i="1"/>
  <c r="AM445" i="1"/>
  <c r="AM352" i="1"/>
  <c r="AM364" i="1"/>
  <c r="AM60" i="1"/>
  <c r="AM509" i="1"/>
  <c r="AM148" i="1"/>
  <c r="AM139" i="1"/>
  <c r="AM63" i="1"/>
  <c r="AM235" i="1"/>
  <c r="AM351" i="1"/>
  <c r="AM1093" i="1"/>
  <c r="AM1343" i="1"/>
  <c r="AM1324" i="1"/>
  <c r="AM1243" i="1"/>
  <c r="AM1079" i="1"/>
  <c r="AM983" i="1"/>
  <c r="AM1001" i="1"/>
  <c r="AM341" i="1"/>
  <c r="AM413" i="1"/>
  <c r="AM444" i="1"/>
  <c r="AM382" i="1"/>
  <c r="AM425" i="1"/>
  <c r="AM372" i="1"/>
  <c r="AM419" i="1"/>
  <c r="AM101" i="1"/>
  <c r="AM922" i="1"/>
  <c r="AM1339" i="1"/>
  <c r="AM1311" i="1"/>
  <c r="AM1083" i="1"/>
  <c r="AM970" i="1"/>
  <c r="AM1014" i="1"/>
  <c r="AM1003" i="1"/>
  <c r="AM578" i="1"/>
  <c r="AM1067" i="1"/>
  <c r="AM417" i="1"/>
  <c r="AM434" i="1"/>
  <c r="AM377" i="1"/>
  <c r="AM927" i="1"/>
  <c r="AM376" i="1"/>
  <c r="AM1434" i="1"/>
  <c r="AM1080" i="1"/>
  <c r="AM937" i="1"/>
  <c r="AM1009" i="1"/>
  <c r="AM1114" i="1"/>
  <c r="AM829" i="1"/>
  <c r="AM834" i="1"/>
  <c r="AM561" i="1"/>
  <c r="AM878" i="1"/>
  <c r="AM961" i="1"/>
  <c r="AM576" i="1"/>
  <c r="AM964" i="1"/>
  <c r="AM366" i="1"/>
  <c r="AM855" i="1"/>
  <c r="AM905" i="1"/>
  <c r="AM783" i="1"/>
  <c r="AM331" i="1"/>
  <c r="AM185" i="1"/>
  <c r="AM244" i="1"/>
  <c r="AM398" i="1"/>
  <c r="AM227" i="1"/>
  <c r="AM346" i="1"/>
  <c r="AM573" i="1"/>
  <c r="AM1108" i="1"/>
  <c r="AM409" i="1"/>
  <c r="AM1063" i="1"/>
  <c r="AM357" i="1"/>
  <c r="AM224" i="1"/>
  <c r="AM330" i="1"/>
  <c r="AM474" i="1"/>
  <c r="AM408" i="1"/>
  <c r="AM288" i="1"/>
  <c r="AM72" i="1"/>
  <c r="AM388" i="1"/>
  <c r="AM414" i="1"/>
  <c r="AM74" i="1"/>
  <c r="AM396" i="1"/>
  <c r="AM75" i="1"/>
  <c r="AM577" i="1"/>
  <c r="AM424" i="1"/>
  <c r="AM338" i="1"/>
  <c r="AM373" i="1"/>
  <c r="AM128" i="1"/>
  <c r="AM832" i="1"/>
  <c r="AM349" i="1"/>
  <c r="AM182" i="1"/>
  <c r="AM127" i="1"/>
  <c r="AM77" i="1"/>
  <c r="AM370" i="1"/>
  <c r="AM140" i="1"/>
  <c r="AM103" i="1"/>
  <c r="AM184" i="1"/>
  <c r="AM121" i="1"/>
  <c r="AM1465" i="1"/>
  <c r="AM1435" i="1"/>
  <c r="AM1466" i="1"/>
  <c r="AM1470" i="1"/>
  <c r="AM1412" i="1"/>
  <c r="AM1427" i="1"/>
  <c r="AM1426" i="1"/>
  <c r="AM1351" i="1"/>
  <c r="AM1459" i="1"/>
  <c r="AM1437" i="1"/>
  <c r="AM1342" i="1"/>
  <c r="AM1350" i="1"/>
  <c r="AM1074" i="1"/>
  <c r="AM1305" i="1"/>
  <c r="AM1118" i="1"/>
  <c r="AM1070" i="1"/>
  <c r="AM988" i="1"/>
  <c r="AM909" i="1"/>
  <c r="AM1078" i="1"/>
  <c r="AM1098" i="1"/>
  <c r="AM1077" i="1"/>
  <c r="AM1022" i="1"/>
  <c r="AM923" i="1"/>
  <c r="AM1336" i="1"/>
  <c r="AM1115" i="1"/>
  <c r="AM1044" i="1"/>
  <c r="AM947" i="1"/>
  <c r="AM1068" i="1"/>
  <c r="AM1099" i="1"/>
  <c r="AM1000" i="1"/>
  <c r="AM920" i="1"/>
  <c r="AM852" i="1"/>
  <c r="AM1025" i="1"/>
  <c r="AM1019" i="1"/>
  <c r="AM995" i="1"/>
  <c r="AM994" i="1"/>
  <c r="AM992" i="1"/>
  <c r="AM886" i="1"/>
  <c r="AM998" i="1"/>
  <c r="AM895" i="1"/>
  <c r="AM873" i="1"/>
  <c r="AM930" i="1"/>
  <c r="AM929" i="1"/>
  <c r="AM907" i="1"/>
  <c r="AM969" i="1"/>
  <c r="AM925" i="1"/>
  <c r="AM936" i="1"/>
  <c r="AM985" i="1"/>
  <c r="AM972" i="1"/>
  <c r="AM887" i="1"/>
  <c r="AM1069" i="1"/>
  <c r="AM991" i="1"/>
  <c r="AM935" i="1"/>
  <c r="AM835" i="1"/>
  <c r="AM872" i="1"/>
  <c r="AM1323" i="1"/>
  <c r="AM981" i="1"/>
  <c r="AM1100" i="1"/>
  <c r="AM1160" i="1"/>
  <c r="AM908" i="1"/>
  <c r="AM1086" i="1"/>
  <c r="AM1026" i="1"/>
  <c r="AM785" i="1"/>
  <c r="AM954" i="1"/>
  <c r="AM960" i="1"/>
  <c r="AM839" i="1"/>
  <c r="AM918" i="1"/>
  <c r="AM348" i="1"/>
  <c r="AM990" i="1"/>
  <c r="AM847" i="1"/>
  <c r="AM336" i="1"/>
  <c r="AM165" i="1"/>
  <c r="AM902" i="1"/>
  <c r="AM585" i="1"/>
  <c r="AM469" i="1"/>
  <c r="AM337" i="1"/>
  <c r="AM406" i="1"/>
  <c r="AM243" i="1"/>
  <c r="AM575" i="1"/>
  <c r="AM362" i="1"/>
  <c r="AM167" i="1"/>
  <c r="AM412" i="1"/>
  <c r="AM343" i="1"/>
  <c r="AM924" i="1"/>
  <c r="AM460" i="1"/>
  <c r="AM358" i="1"/>
  <c r="AM501" i="1"/>
  <c r="AM448" i="1"/>
  <c r="AM248" i="1"/>
  <c r="AM477" i="1"/>
  <c r="AM402" i="1"/>
  <c r="AM471" i="1"/>
  <c r="AM322" i="1"/>
  <c r="AM69" i="1"/>
  <c r="AM387" i="1"/>
  <c r="AM217" i="1"/>
  <c r="AM365" i="1"/>
  <c r="AM394" i="1"/>
  <c r="AM162" i="1"/>
  <c r="AM415" i="1"/>
  <c r="AM228" i="1"/>
  <c r="AM1056" i="1"/>
  <c r="AM327" i="1"/>
  <c r="AM427" i="1"/>
  <c r="AM253" i="1"/>
  <c r="AM181" i="1"/>
  <c r="AM466" i="1"/>
  <c r="AM350" i="1"/>
  <c r="AM238" i="1"/>
  <c r="AM163" i="1"/>
  <c r="AM247" i="1"/>
  <c r="AM73" i="1"/>
  <c r="AM153" i="1"/>
  <c r="AM90" i="1"/>
  <c r="AM161" i="1"/>
  <c r="AM164" i="1"/>
  <c r="AM239" i="1"/>
  <c r="AM422" i="1"/>
  <c r="AM57" i="1"/>
  <c r="AU1195" i="1" l="1"/>
  <c r="AV1195" i="1" s="1"/>
  <c r="AU1302" i="1"/>
  <c r="AV1302" i="1" s="1"/>
  <c r="BH1302" i="1" s="1"/>
  <c r="AV30" i="1"/>
  <c r="BH30" i="1" s="1"/>
  <c r="AV1242" i="1"/>
  <c r="BH1242" i="1" s="1"/>
  <c r="AU218" i="1"/>
  <c r="AU109" i="1"/>
  <c r="AV109" i="1" s="1"/>
  <c r="BH564" i="1"/>
  <c r="AV61" i="1"/>
  <c r="BH61" i="1" s="1"/>
  <c r="AU119" i="1"/>
  <c r="AV119" i="1" s="1"/>
  <c r="BH119" i="1" s="1"/>
  <c r="AU486" i="1"/>
  <c r="AV485" i="1" s="1"/>
  <c r="BH485" i="1" s="1"/>
  <c r="AV99" i="1"/>
  <c r="BH99" i="1" s="1"/>
  <c r="AU217" i="1"/>
  <c r="AU142" i="1"/>
  <c r="AU600" i="1"/>
  <c r="AV591" i="1" s="1"/>
  <c r="BH591" i="1" s="1"/>
  <c r="AU152" i="1"/>
  <c r="AV15" i="1"/>
  <c r="BH15" i="1" s="1"/>
  <c r="AV72" i="1"/>
  <c r="BH72" i="1" s="1"/>
  <c r="AV123" i="1"/>
  <c r="BH123" i="1" s="1"/>
  <c r="AU272" i="1"/>
  <c r="AV270" i="1" s="1"/>
  <c r="AV1343" i="1"/>
  <c r="BH1343" i="1" s="1"/>
  <c r="AV1429" i="1"/>
  <c r="BH1429" i="1" s="1"/>
  <c r="AU857" i="1"/>
  <c r="AV827" i="1"/>
  <c r="BH827" i="1" s="1"/>
  <c r="AU573" i="1"/>
  <c r="AV573" i="1" s="1"/>
  <c r="BH573" i="1" s="1"/>
  <c r="AV1370" i="1"/>
  <c r="BH1370" i="1" s="1"/>
  <c r="AU238" i="1"/>
  <c r="AV226" i="1" s="1"/>
  <c r="BH226" i="1" s="1"/>
  <c r="AU860" i="1"/>
  <c r="AU859" i="1"/>
  <c r="AU858" i="1"/>
  <c r="AU617" i="1"/>
  <c r="AU651" i="1"/>
  <c r="AV707" i="1"/>
  <c r="BH707" i="1" s="1"/>
  <c r="AU366" i="1"/>
  <c r="AU338" i="1"/>
  <c r="AU323" i="1"/>
  <c r="AV1103" i="1"/>
  <c r="BH1103" i="1" s="1"/>
  <c r="AU56" i="1"/>
  <c r="AV56" i="1" s="1"/>
  <c r="BH56" i="1" s="1"/>
  <c r="AV789" i="1"/>
  <c r="BH789" i="1" s="1"/>
  <c r="BH482" i="1"/>
  <c r="AV1077" i="1"/>
  <c r="BH1077" i="1" s="1"/>
  <c r="AV1450" i="1"/>
  <c r="BH1450" i="1" s="1"/>
  <c r="AV1112" i="1"/>
  <c r="BH1112" i="1" s="1"/>
  <c r="AV1262" i="1"/>
  <c r="BH1262" i="1" s="1"/>
  <c r="BH1384" i="1"/>
  <c r="AV533" i="1"/>
  <c r="BH533" i="1" s="1"/>
  <c r="AV1459" i="1"/>
  <c r="BH1459" i="1" s="1"/>
  <c r="AV308" i="1" l="1"/>
  <c r="BH308" i="1" s="1"/>
  <c r="AV217" i="1"/>
  <c r="BH217" i="1" s="1"/>
  <c r="BH109" i="1"/>
  <c r="AV142" i="1"/>
  <c r="BH142" i="1" s="1"/>
  <c r="BH270" i="1"/>
  <c r="AV853" i="1"/>
  <c r="BH853" i="1" s="1"/>
  <c r="AV617" i="1"/>
  <c r="BH617" i="1" s="1"/>
  <c r="BH11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tc={A14DCCF7-7E49-4360-962E-A4C93FED170C}</author>
  </authors>
  <commentList>
    <comment ref="R43" authorId="0" shapeId="0" xr:uid="{A14DCCF7-7E49-4360-962E-A4C93FED170C}">
      <text>
        <t>[Threaded comment]
Your version of Excel allows you to read this threaded comment; however, any edits to it will get removed if the file is opened in a newer version of Excel. Learn more: https://go.microsoft.com/fwlink/?linkid=870924
Comment:
    This is a multi-generational study. F0 were exposed for 13 days; F1 were exposed for another 13 days. As this is a multi-generational study, F1 is noted as being exposed for 26 days.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Reviewer</author>
  </authors>
  <commentList>
    <comment ref="K4" authorId="0" shapeId="0" xr:uid="{00000000-0006-0000-0100-000001000000}">
      <text>
        <r>
          <rPr>
            <b/>
            <sz val="9"/>
            <color indexed="81"/>
            <rFont val="Tahoma"/>
            <family val="2"/>
          </rPr>
          <t>Reviewer:</t>
        </r>
        <r>
          <rPr>
            <sz val="9"/>
            <color indexed="81"/>
            <rFont val="Tahoma"/>
            <family val="2"/>
          </rPr>
          <t xml:space="preserve">
Preference is to use data from group 1 - 4 in ascending order. </t>
        </r>
      </text>
    </comment>
  </commentList>
</comments>
</file>

<file path=xl/sharedStrings.xml><?xml version="1.0" encoding="utf-8"?>
<sst xmlns="http://schemas.openxmlformats.org/spreadsheetml/2006/main" count="30591" uniqueCount="1907">
  <si>
    <t>Data Source ID</t>
  </si>
  <si>
    <t xml:space="preserve">Media Type </t>
  </si>
  <si>
    <t>Species Scientific Name</t>
  </si>
  <si>
    <t>Phylum</t>
  </si>
  <si>
    <t>Toxicity Value</t>
  </si>
  <si>
    <t>Endpoint</t>
  </si>
  <si>
    <t>Acute/ Chronic</t>
  </si>
  <si>
    <t>Hetero/ Phototroph</t>
  </si>
  <si>
    <t xml:space="preserve">Exposure Duration  </t>
  </si>
  <si>
    <t>Exposure Duration Units</t>
  </si>
  <si>
    <t>Life Stage</t>
  </si>
  <si>
    <t>Start</t>
  </si>
  <si>
    <t>Conversion</t>
  </si>
  <si>
    <t>End</t>
  </si>
  <si>
    <t>EC50</t>
  </si>
  <si>
    <t>Chronic</t>
  </si>
  <si>
    <t>Microalgae</t>
  </si>
  <si>
    <t>NOEC/EC10</t>
  </si>
  <si>
    <t>LC50</t>
  </si>
  <si>
    <t>NOEC</t>
  </si>
  <si>
    <t>LOEC</t>
  </si>
  <si>
    <t>Start (acute)</t>
  </si>
  <si>
    <t>End (chronic)</t>
  </si>
  <si>
    <t>EC10</t>
  </si>
  <si>
    <t>Endpoint Measurement</t>
  </si>
  <si>
    <t>CONCENTRATION</t>
  </si>
  <si>
    <t>TEST CRITERIA</t>
  </si>
  <si>
    <t>ORGANISM CHARACTERISTICS</t>
  </si>
  <si>
    <t>ACR Conversion Factor</t>
  </si>
  <si>
    <t>Toxicity Value Conversion factor</t>
  </si>
  <si>
    <t>NEC/EC10/NOEC Concentration (ug/L)</t>
  </si>
  <si>
    <t>Chronic NEC/EC10/NOEC Concentration (ug/L)</t>
  </si>
  <si>
    <t>Toxicity Value Conversion</t>
  </si>
  <si>
    <t>DATA ID</t>
  </si>
  <si>
    <t>Record ID</t>
  </si>
  <si>
    <t>Group same duration for each Endpoint</t>
  </si>
  <si>
    <t>Group the same Endpoint</t>
  </si>
  <si>
    <t>3. LOWEST VALUE FOR SPECIES. (ug/L)</t>
  </si>
  <si>
    <t>1. Toxicity Value</t>
  </si>
  <si>
    <t>2. Acute/Chronic</t>
  </si>
  <si>
    <t>3. Endpoint Measurement</t>
  </si>
  <si>
    <t>4. Duration</t>
  </si>
  <si>
    <t>DERIVE ONE VALUE FOR EACH SPECIES</t>
  </si>
  <si>
    <t>Conversion Factor</t>
  </si>
  <si>
    <t>NEC</t>
  </si>
  <si>
    <t>Acute</t>
  </si>
  <si>
    <t>EC10 Acute to Chronic Ratio (ACR)</t>
  </si>
  <si>
    <t>Chemical:</t>
  </si>
  <si>
    <t>Mortality</t>
  </si>
  <si>
    <t>LC10</t>
  </si>
  <si>
    <t>IC10</t>
  </si>
  <si>
    <t>IC50</t>
  </si>
  <si>
    <t>Class</t>
  </si>
  <si>
    <t>Endpoint (Directly from Paper)</t>
  </si>
  <si>
    <t>Concentration Stated in Paper</t>
  </si>
  <si>
    <t>Units</t>
  </si>
  <si>
    <t>Concentration Converted to ug/L</t>
  </si>
  <si>
    <t>mg/L</t>
  </si>
  <si>
    <t>ug/L</t>
  </si>
  <si>
    <t>Toxicity Value (repeat from Column O)</t>
  </si>
  <si>
    <t>Acute/Chronic (repeat from Column R)</t>
  </si>
  <si>
    <t>NOAEC</t>
  </si>
  <si>
    <t>LOAEC</t>
  </si>
  <si>
    <t>Chronic LOEC</t>
  </si>
  <si>
    <t>Chronic EC/LC50</t>
  </si>
  <si>
    <t>Acute NOEC/EC10</t>
  </si>
  <si>
    <t>Acute LOEC</t>
  </si>
  <si>
    <t>Acute EC/LC50</t>
  </si>
  <si>
    <t>Selection Groupings</t>
  </si>
  <si>
    <t>Preferential Selection Groupings (see Table 2)</t>
  </si>
  <si>
    <t>Table 1: TABLE OF CONVERSION FACTORS (Warne et al 2014)</t>
  </si>
  <si>
    <t>Table 2: Preferential Selection Groupings</t>
  </si>
  <si>
    <t>Accept highest preference group per species.</t>
  </si>
  <si>
    <t>Final Results</t>
  </si>
  <si>
    <t>Freshwater</t>
  </si>
  <si>
    <t>Chlorophyta</t>
  </si>
  <si>
    <t>Trebouxiophyceae</t>
  </si>
  <si>
    <t>Tracheophyta</t>
  </si>
  <si>
    <t>Liliopsida</t>
  </si>
  <si>
    <t>Macrophyte</t>
  </si>
  <si>
    <t>Lemna gibba</t>
  </si>
  <si>
    <t>Lemna minor</t>
  </si>
  <si>
    <t>PPB</t>
  </si>
  <si>
    <t>Arthropoda</t>
  </si>
  <si>
    <t>Hour</t>
  </si>
  <si>
    <t>PPM</t>
  </si>
  <si>
    <t>Conversion Table</t>
  </si>
  <si>
    <t>From</t>
  </si>
  <si>
    <t>To</t>
  </si>
  <si>
    <t>Factor</t>
  </si>
  <si>
    <r>
      <t>CONCENTRATION CONVERSIONS (</t>
    </r>
    <r>
      <rPr>
        <b/>
        <i/>
        <sz val="11"/>
        <color theme="0"/>
        <rFont val="Calibri"/>
        <family val="2"/>
        <scheme val="minor"/>
      </rPr>
      <t>see Table 1 far right</t>
    </r>
    <r>
      <rPr>
        <b/>
        <sz val="11"/>
        <color theme="0"/>
        <rFont val="Calibri"/>
        <family val="2"/>
        <scheme val="minor"/>
      </rPr>
      <t>)</t>
    </r>
  </si>
  <si>
    <t>Conversion Factor (to ug/L)</t>
  </si>
  <si>
    <t>Organism Type</t>
  </si>
  <si>
    <t>Americamysis bahia</t>
  </si>
  <si>
    <t>Malacostraca</t>
  </si>
  <si>
    <t>Macroinvertebrate</t>
  </si>
  <si>
    <t>a</t>
  </si>
  <si>
    <t>a-i</t>
  </si>
  <si>
    <t>Chlorella saccharophila</t>
  </si>
  <si>
    <t/>
  </si>
  <si>
    <t>79</t>
  </si>
  <si>
    <t>Summed Conversion Factors (EC10 conversion Factor + ACR)</t>
  </si>
  <si>
    <t>NOEL</t>
  </si>
  <si>
    <t>Chronic NOEC/EC10/NOEL</t>
  </si>
  <si>
    <t>Pacifastacus leniusculus</t>
  </si>
  <si>
    <t>Juvenile (5th - 8th stage)</t>
  </si>
  <si>
    <t>Velisek, J., Kouba, A. &amp; Stara, A. 2013. Acute Toxicity of Triazine Pesticides to Juvenile Signal Crayfish (Pacifastacus leniusculus), Neuroendocrinology Letters, vol. 34, pp. 31-36.</t>
  </si>
  <si>
    <t>911</t>
  </si>
  <si>
    <t>911-7</t>
  </si>
  <si>
    <t>974-2</t>
  </si>
  <si>
    <t>Not stated</t>
  </si>
  <si>
    <t>Growth: Frond Count</t>
  </si>
  <si>
    <t>974</t>
  </si>
  <si>
    <t>Chlorella pyrenoidosa</t>
  </si>
  <si>
    <t>Population Abundance</t>
  </si>
  <si>
    <t xml:space="preserve">Sbrilli,G., B. Bimbi, F. Cioni, L. Pagliai, F. Luchi, and E. Lanciotti, 2005. Surface and Ground Waters Characterization in Tuscany (Italy) by Using Algal Bioassay and Pesticide Determinations: Comparative Evaluation of the Results and Hazard Assessment of the Pesticides Impact on Primary Product, Chemosphere58(5): 571-578. </t>
  </si>
  <si>
    <t>852-4</t>
  </si>
  <si>
    <t>Proisotoma minuta</t>
  </si>
  <si>
    <t xml:space="preserve">Park, E.K. and Lees, E.M., 2005. Application of an Artificial Sea Salt Solution to Determine Acute Toxicity of Herbicides to Proisotoma minuta (Collembola), J. Environ. Sci. Health Part B Pestic. Food Contam. Agric. Wastes40(4): 595-604. </t>
  </si>
  <si>
    <t>852</t>
  </si>
  <si>
    <t>Scenedesmus quadricauda</t>
  </si>
  <si>
    <t>Chlorella vulgaris</t>
  </si>
  <si>
    <t>Scenedesmus vacuolatus</t>
  </si>
  <si>
    <t>848-5</t>
  </si>
  <si>
    <t>Pseudokirchneriella subcapitata</t>
  </si>
  <si>
    <t>5-7 day-old strain in exponential growth phase</t>
  </si>
  <si>
    <t>Population</t>
  </si>
  <si>
    <t>Perez,J., I. Domingues, A.M.V.M. Soares, and S. Loureiro, 2011. Growth Rate of Pseudokirchneriella subcapitata Exposed to Herbicides Found in Surface Waters in the Alqueva Reservoir (Portugal): A Bottom-up Approach Using Binary Mixtures, Ecotoxicology20(6): 1167-1175.</t>
  </si>
  <si>
    <t>848</t>
  </si>
  <si>
    <t>848-6</t>
  </si>
  <si>
    <t>848-7</t>
  </si>
  <si>
    <t>848-8</t>
  </si>
  <si>
    <t>848-9</t>
  </si>
  <si>
    <t>856-7-RE</t>
  </si>
  <si>
    <t>Selenastrum capricornutum</t>
  </si>
  <si>
    <t>Population: Biomass (flourescence)</t>
  </si>
  <si>
    <t xml:space="preserve">Fairchild,J.F., D.S. Ruessler, P.S. Haverland, and A.R. Carlson, 1997. Comparative Sensitivity of Selenastrum capricornutum and Lemna minor to Sixteen Herbicides, Arch. Environ. Contam. Toxicol.32(4): 353-357. </t>
  </si>
  <si>
    <t xml:space="preserve">   </t>
  </si>
  <si>
    <t xml:space="preserve">845-23-RE </t>
  </si>
  <si>
    <t>Craticula accomoda</t>
  </si>
  <si>
    <t>Population: Growth rate (Chlorophyll-a flourescence)</t>
  </si>
  <si>
    <t>Larras,F., A. Bouchez, F. Rimet, and B. Montuelle, 2012. Using Bioassays and Species Sensitivity Distributions to Assess Herbicide Toxicity Towards Benthic Diatoms, PLoS One7(8): 1-9.</t>
  </si>
  <si>
    <t xml:space="preserve">845-25-RE </t>
  </si>
  <si>
    <t>Eolimna minima</t>
  </si>
  <si>
    <t xml:space="preserve">845-26-RE </t>
  </si>
  <si>
    <t xml:space="preserve">845-27-RE </t>
  </si>
  <si>
    <t>Mayamaea fossalis</t>
  </si>
  <si>
    <t xml:space="preserve">845-29-RE </t>
  </si>
  <si>
    <t>Gomphonema parvulum</t>
  </si>
  <si>
    <t xml:space="preserve">845-31-RE </t>
  </si>
  <si>
    <t>Fragilaria capucina var vaucheriae</t>
  </si>
  <si>
    <t xml:space="preserve">845-33-RE </t>
  </si>
  <si>
    <t>Fragilaria ulna</t>
  </si>
  <si>
    <t xml:space="preserve">845-35-RE </t>
  </si>
  <si>
    <t>Fragilaria rumpens</t>
  </si>
  <si>
    <t xml:space="preserve">845-37-RE </t>
  </si>
  <si>
    <t>Nitzschia palea</t>
  </si>
  <si>
    <t xml:space="preserve">845-38-RE </t>
  </si>
  <si>
    <t xml:space="preserve">845-39-RE </t>
  </si>
  <si>
    <t>Achnanthidium minutissimum</t>
  </si>
  <si>
    <t>Cyclotella meneghiniana</t>
  </si>
  <si>
    <t>Ulnaria ulna</t>
  </si>
  <si>
    <t>845-109</t>
  </si>
  <si>
    <t>Population Growth Rate</t>
  </si>
  <si>
    <t>Fairchild,J.F., D.S. Ruessler, and A.R. Carlson, 1998. Comparative Sensitivity of Five Species of Macrophytes and Six Species of Algae to Atrazine, Metribuzin, Alachlor, and Metolachlor, Environ. Toxicol. Chem.17(9): 1830-1834.</t>
  </si>
  <si>
    <t>855</t>
  </si>
  <si>
    <t>855-15</t>
  </si>
  <si>
    <t>Ceratophyllum demersum</t>
  </si>
  <si>
    <t>Population Biomass</t>
  </si>
  <si>
    <t>Elodea canadensis</t>
  </si>
  <si>
    <t>855-21</t>
  </si>
  <si>
    <t>Myriophyllum heterophyllum</t>
  </si>
  <si>
    <t>855-22</t>
  </si>
  <si>
    <t xml:space="preserve">Najas sp. </t>
  </si>
  <si>
    <t>Scenedesmus acutus</t>
  </si>
  <si>
    <t>Lemna paucicostata</t>
  </si>
  <si>
    <t>Growth: Frond count</t>
  </si>
  <si>
    <t>Chlorella fusca</t>
  </si>
  <si>
    <t>EC25</t>
  </si>
  <si>
    <t>Growth: Cell volume</t>
  </si>
  <si>
    <t>888-2</t>
  </si>
  <si>
    <t>24 hr-old culture</t>
  </si>
  <si>
    <t>Population: Growth Inhibition</t>
  </si>
  <si>
    <t xml:space="preserve">Fai,P.B., A. Grant, and B. Reid, 2007. Chlorophyll a Fluorescence as a Biomarker for Rapid Toxicity Assessment,  Environ. Toxicol. Chem.26(7): 1520-1531. </t>
  </si>
  <si>
    <t>888</t>
  </si>
  <si>
    <t>Freshwater/non-metal/plant</t>
  </si>
  <si>
    <t>Bacillariophyta</t>
  </si>
  <si>
    <t>DV culture medium</t>
  </si>
  <si>
    <t xml:space="preserve">Larras, F., Montuelle. B. &amp; Bouchez, A. 2013. Assessment of toxicity thresholds in aquatic environments: Does benthic growth of diatoms affect their exposure and sensitivity to herbicides?, Science of the Total Environment, pp. 469 - 477. </t>
  </si>
  <si>
    <t>959</t>
  </si>
  <si>
    <t>Sellaphora minima</t>
  </si>
  <si>
    <t>Encyonema silesiacum</t>
  </si>
  <si>
    <t>959-14</t>
  </si>
  <si>
    <t>Fragilaria crotonensis</t>
  </si>
  <si>
    <t>Exponential growth phase</t>
  </si>
  <si>
    <t>Larras, F., Keck, F., Montuelle, B., Rimet, F. &amp; Bouchez, A. 2014. Linking Diatom Sensitivity to Herbicides to Phylogeny: A Step Forward for Biomonitoring?, Environmental Science and Technology, vol. 48, pp. 1921 - 1930.</t>
  </si>
  <si>
    <t>960</t>
  </si>
  <si>
    <t>960-2</t>
  </si>
  <si>
    <t>Fistulifera saprophila</t>
  </si>
  <si>
    <t>960-4</t>
  </si>
  <si>
    <t>Gomphonema clavatum</t>
  </si>
  <si>
    <t>960-6</t>
  </si>
  <si>
    <t>The highest possible grade for this datum is acceptable.</t>
  </si>
  <si>
    <t>Daphnia magna</t>
  </si>
  <si>
    <t>Immobilisation</t>
  </si>
  <si>
    <t>Microinvertebrate</t>
  </si>
  <si>
    <t>Branchiopoda</t>
  </si>
  <si>
    <t>Cyprinodon variegatus</t>
  </si>
  <si>
    <t>Chordata</t>
  </si>
  <si>
    <t>Fish</t>
  </si>
  <si>
    <t>Marine</t>
  </si>
  <si>
    <t>Tigriopus brevicornis</t>
  </si>
  <si>
    <t>d</t>
  </si>
  <si>
    <t>Zostera marina</t>
  </si>
  <si>
    <t>0.25</t>
  </si>
  <si>
    <t>60</t>
  </si>
  <si>
    <t>Ochrophyta</t>
  </si>
  <si>
    <t>Rhodophyta</t>
  </si>
  <si>
    <t>Scenedesmus subspicatus</t>
  </si>
  <si>
    <t>Skeletonema costatum</t>
  </si>
  <si>
    <t>Bufo americanus</t>
  </si>
  <si>
    <t>Chlorococcum sp.</t>
  </si>
  <si>
    <t>Dunaliella tertiolecta</t>
  </si>
  <si>
    <t>Isochrysis galbana</t>
  </si>
  <si>
    <t>Phaeodactylum tricornutum</t>
  </si>
  <si>
    <t>Rhinella arenarum</t>
  </si>
  <si>
    <t>Larvae</t>
  </si>
  <si>
    <t>Anabaena variabilis</t>
  </si>
  <si>
    <t>Cyanobacteria</t>
  </si>
  <si>
    <t>57</t>
  </si>
  <si>
    <t>Rhizosolenia setigera</t>
  </si>
  <si>
    <t>Anabaena cylindrica</t>
  </si>
  <si>
    <t>Xenopus laevis</t>
  </si>
  <si>
    <t>Ceriodaphnia dubia</t>
  </si>
  <si>
    <t>Daphnia carinata</t>
  </si>
  <si>
    <t>Pimephales promelas</t>
  </si>
  <si>
    <t>nM</t>
  </si>
  <si>
    <t>Juvenile</t>
  </si>
  <si>
    <t>82</t>
  </si>
  <si>
    <t>22</t>
  </si>
  <si>
    <t>Myriophyllum spicatum</t>
  </si>
  <si>
    <t>Potamogeton perfoliatus</t>
  </si>
  <si>
    <t>Stuckenia pectinata</t>
  </si>
  <si>
    <t>53</t>
  </si>
  <si>
    <t>Desmodesmus subspicatus</t>
  </si>
  <si>
    <t>umol/L</t>
  </si>
  <si>
    <t>Cryptophyta</t>
  </si>
  <si>
    <t>Adult</t>
  </si>
  <si>
    <t>Acartia tonsa</t>
  </si>
  <si>
    <t>Eurytemora affinis</t>
  </si>
  <si>
    <t>Leiostomus xanthurus</t>
  </si>
  <si>
    <t>Mysidopsis bahia</t>
  </si>
  <si>
    <t>77</t>
  </si>
  <si>
    <t>Scenedesmus obliquus</t>
  </si>
  <si>
    <t>uM</t>
  </si>
  <si>
    <t>Hyla versicolor</t>
  </si>
  <si>
    <t>Navicula pelliculosa</t>
  </si>
  <si>
    <t>Porphyridium cruentum</t>
  </si>
  <si>
    <t>66</t>
  </si>
  <si>
    <t>Chlamydomonas moewusii</t>
  </si>
  <si>
    <t>M</t>
  </si>
  <si>
    <t>Ameiurus melas</t>
  </si>
  <si>
    <t>Carassius carassius</t>
  </si>
  <si>
    <t>Cyprinus carpio</t>
  </si>
  <si>
    <t>Gambusia holbrooki</t>
  </si>
  <si>
    <t>Lepomis macrochirus</t>
  </si>
  <si>
    <t>Leuciscus idus</t>
  </si>
  <si>
    <t>Oncorhynchus mykiss</t>
  </si>
  <si>
    <t>Perca sp</t>
  </si>
  <si>
    <t>Poecilia reticulata</t>
  </si>
  <si>
    <t>Rasbora heteromorpha</t>
  </si>
  <si>
    <t>Salvelinus fontinalis</t>
  </si>
  <si>
    <t>Gammarus fasciatus</t>
  </si>
  <si>
    <t xml:space="preserve">Gammarus pulex </t>
  </si>
  <si>
    <t>Chironomus riparius</t>
  </si>
  <si>
    <t>Chironomus tentans</t>
  </si>
  <si>
    <t xml:space="preserve">Brachydanio rerio </t>
  </si>
  <si>
    <t>Penaeus duorarum</t>
  </si>
  <si>
    <t>Actinopterygii</t>
  </si>
  <si>
    <t>Biomphalaria alexandrina</t>
  </si>
  <si>
    <t>Mollusca</t>
  </si>
  <si>
    <t>Gastropoda</t>
  </si>
  <si>
    <t>Dechlorinated water</t>
  </si>
  <si>
    <t>161199-QC2</t>
  </si>
  <si>
    <t xml:space="preserve">Barky,F.A., H.A. Abdelsalam, M.B. Mahmoud, and S.A.H. Hamdi 2012, 'Influence of Atrazine and Roundup Pesticides on Biochemical and Molecular Aspects of Biomphalaria alexandrina Snails', Pestic. Biochem. Physiol.104(1): 9-18.
</t>
  </si>
  <si>
    <t>Artificial seawater</t>
  </si>
  <si>
    <t>160232</t>
  </si>
  <si>
    <t>2 weeks active growth</t>
  </si>
  <si>
    <t>20x AAP algal medium</t>
  </si>
  <si>
    <t>Brain,R.A., A.J. Hosmer, D. Desjardins, T.Z. Kendall, H.O. Krueger, and S.B. Wall 2012, 'Recovery of Duckweed from Time-Varying Exposure to Atrazine', Environ. Toxicol. Chem.31(5): 1121-1128.</t>
  </si>
  <si>
    <t>Highest concentration tested</t>
  </si>
  <si>
    <t>Growth: Mean frond number</t>
  </si>
  <si>
    <t>light 4,250 to 5,750 lux.</t>
  </si>
  <si>
    <t>Growth: Biomass</t>
  </si>
  <si>
    <t>160884</t>
  </si>
  <si>
    <t>Magnoliopsida</t>
  </si>
  <si>
    <t>Fresh dilution water</t>
  </si>
  <si>
    <t>Brain,R.A., J. Hoberg, A.J. Hosmer, and S.B. Wall 2012, 'Influence of Light Intensity on the Toxicity of Atrazine to the Submerged Freshwater Aquatic Macrophyte Elodea canadensis', Ecotoxicol. Environ. Saf.79:55-61.</t>
  </si>
  <si>
    <t>lx 6000 - environmentally relevant</t>
  </si>
  <si>
    <t>EC48</t>
  </si>
  <si>
    <t>Growth: Net shoot length</t>
  </si>
  <si>
    <t>EC51</t>
  </si>
  <si>
    <t>Growth rate: shoot length</t>
  </si>
  <si>
    <t>Biomass: Net dry weight (shoots)</t>
  </si>
  <si>
    <t>Growth: Cumulative weight</t>
  </si>
  <si>
    <t>Growth rate: weight</t>
  </si>
  <si>
    <t>164767</t>
  </si>
  <si>
    <t>Lowest concentration tested</t>
  </si>
  <si>
    <t>10000 cells/mL</t>
  </si>
  <si>
    <t>Chlorophyceae</t>
  </si>
  <si>
    <t>Wildlife International well water and nutrient media</t>
  </si>
  <si>
    <t>Brain,R.A., J.R. Arnie, J.R. Porch, and A.J. Hosmer 2012, 'Recovery of Photosynthesis and Growth Rate in Green, Blue-Green, and Diatom Algae After Exposure to Atrazine', Environ. Toxicol. Chem.31(11): 2572-2581.</t>
  </si>
  <si>
    <t>Growth rate: Cell density</t>
  </si>
  <si>
    <t>EC21</t>
  </si>
  <si>
    <t>Is technically recorded as a LOEC value, but gives the % inhibition of 21, so we took an EC21.</t>
  </si>
  <si>
    <t>Growth: Cell density</t>
  </si>
  <si>
    <t>EC58</t>
  </si>
  <si>
    <t>Is technically recorded as a LOEC value, but gives the % inhibition of 58, so we took an EC58.</t>
  </si>
  <si>
    <t>Anabaena flos-aquae</t>
  </si>
  <si>
    <t>50000 cells/mL</t>
  </si>
  <si>
    <t>Cyanophyceae</t>
  </si>
  <si>
    <t>Is technically recorded as a NOEC value, but gives the % inhibition of 51, so we took an EC51.</t>
  </si>
  <si>
    <t>15000 cells/mL</t>
  </si>
  <si>
    <t>Bacillariophyceae</t>
  </si>
  <si>
    <t>EC5</t>
  </si>
  <si>
    <t>EC11</t>
  </si>
  <si>
    <t>Is technically recorded as a NOEC value, but gives the % inhibition of 11, so we took an EC11.</t>
  </si>
  <si>
    <t>EC18</t>
  </si>
  <si>
    <t>Is technically recorded as a LOEC value, but gives the % inhibition of 18, so we took an EC18.</t>
  </si>
  <si>
    <t>164768</t>
  </si>
  <si>
    <t>Tadpole (stage 25)</t>
  </si>
  <si>
    <t>Amphibian</t>
  </si>
  <si>
    <t>Amphibia</t>
  </si>
  <si>
    <t>Amphitox solution</t>
  </si>
  <si>
    <t>Brodeur,J.C., A. Sassone, G.N. Hermida, and N. Codugnello 2013, 'Environmentally-Relevant Concentrations of Atrazine Induce Non-Monotonic Acceleration of Developmental Rate and Increased Size at Metamorphosis in Rhinella arenarum Tadpoles', Ecotoxicol. Environ. Saf.92:10-17.</t>
  </si>
  <si>
    <t>Growth: Body mass</t>
  </si>
  <si>
    <t>Environmentally relevant endpoint for frogs.</t>
  </si>
  <si>
    <t>Development: Metamorphosis</t>
  </si>
  <si>
    <t>Survival</t>
  </si>
  <si>
    <t>165045</t>
  </si>
  <si>
    <t>Microcystis novacekii</t>
  </si>
  <si>
    <t>Logarithmic growth phase (10^6 cells/mL)</t>
  </si>
  <si>
    <t>WC medium</t>
  </si>
  <si>
    <t>Campos,M.M.C., V.H.F. Faria, T.S. Teodoro, F.A.R. Barbosa, and S.M.S. Magalhaes 2013, 'Evaluation of the Capacity of the Cyanobacterium Microcystis novacekii to Remove Atrazine from a Culture Medium', J. Environ. Sci. Health Part B Pestic. Food Contam. Agric. Wastes48:101-107.</t>
  </si>
  <si>
    <t>Chlamydomonas reinhardtii</t>
  </si>
  <si>
    <t>Cryptophyceae</t>
  </si>
  <si>
    <t>165335</t>
  </si>
  <si>
    <t>Danio rerio</t>
  </si>
  <si>
    <t>Corvi,M.M., K.A. Stanley, T.S. Peterson, M.L. Kent, S.W. Feist, J.K. La Du, D.C. Volz, A.J. Hosmer, and R.L. Tanguay 2012, 'Investigating the Impact of Chronic Atrazine Exposure on Sexual Development in Zebrafish', Birth Defects Res. Part B Dev. Reprod. Toxicol.95(4): 276-288.</t>
  </si>
  <si>
    <t>IC25</t>
  </si>
  <si>
    <t>Myriophyllum aquaticum</t>
  </si>
  <si>
    <t>Growth: fresh weight</t>
  </si>
  <si>
    <t>Growth: shoot length</t>
  </si>
  <si>
    <t>Growth: root length</t>
  </si>
  <si>
    <t>160130</t>
  </si>
  <si>
    <t>Pseudosida ramosa</t>
  </si>
  <si>
    <t>&lt;24h neonates</t>
  </si>
  <si>
    <t>Reconstituted soft water</t>
  </si>
  <si>
    <t>Freitas,E.C., and O. Rocha 2012, 'Acute and Chronic Effects of Atrazine and Sodium Dodecyl Sulfate on the Tropical Freshwater Cladoceran Pseudosida ramosa', Ecotoxicology21(5): 1347-1357.</t>
  </si>
  <si>
    <t>&lt;24h (first to fifth brood neonate)</t>
  </si>
  <si>
    <t>&lt;24h (first to third brood neonates)</t>
  </si>
  <si>
    <t>Fecundity: eggs produced per female</t>
  </si>
  <si>
    <t>&lt;24h (fourth to fifth brood neonates)</t>
  </si>
  <si>
    <t>Fertility: total number live neonates produced</t>
  </si>
  <si>
    <t>Population growth rate: rate of increase</t>
  </si>
  <si>
    <t>LC5</t>
  </si>
  <si>
    <t>Maxillopoda</t>
  </si>
  <si>
    <t>Neonate (&lt;24 hours old)</t>
  </si>
  <si>
    <t>Dechlorinated tap water</t>
  </si>
  <si>
    <t>LC15</t>
  </si>
  <si>
    <t>160885</t>
  </si>
  <si>
    <t>Not stated.</t>
  </si>
  <si>
    <t>He,H., J. Yu, G. Chen, W. Li, J. He, and H. Li 2012, 'Acute Toxicity of Butachlor and Atrazine to Freshwater Green Alga Scenedesmus obliquus and Cladoceran Daphnia carinata', Ecotoxicol. Environ. Saf.80:91-96.</t>
  </si>
  <si>
    <t xml:space="preserve">Chlorophyceae  </t>
  </si>
  <si>
    <t>BG11 nutrient medium</t>
  </si>
  <si>
    <t>163051</t>
  </si>
  <si>
    <t>Population growth: Cell count</t>
  </si>
  <si>
    <t>Algal growth medium</t>
  </si>
  <si>
    <t>Junghans,M., T. Backhaus, M. Faust, M. Scholze, and L.H. Grimme 2006, 'Application and Validation of Approaches for the Predictive Hazard Assessment of Realistic Pesticide Mixtures', Aquat. Toxicol.76(2): 93-110.</t>
  </si>
  <si>
    <t>8-10 day in exponential growth phase (10000 cells/mL)</t>
  </si>
  <si>
    <t>DV growth media</t>
  </si>
  <si>
    <t>Mediophyceae</t>
  </si>
  <si>
    <t>160499-JF</t>
  </si>
  <si>
    <t>Psetta maxima</t>
  </si>
  <si>
    <t>Embryo (normally developed)</t>
  </si>
  <si>
    <t>Filtered sea water</t>
  </si>
  <si>
    <t>Lazhar,M., T. Hela, B. Moncef, and A. Neji 2012, 'Toxicity of Three Selected Pesticides (Alachlor, Atrazine and Diuron) to the Marine Fish (Turbot Psetta maxima)', Afr. J. Biotechnol.11(51): 11321-11328.</t>
  </si>
  <si>
    <t>Larval</t>
  </si>
  <si>
    <t>The tests were run for 6 days. The effects of the toxicants on the turbot embryos and larvae were observed daily throughout the 6 days exposure period (from 0 to 2 days embryonic exposure and from 2 to 6 days larval exposure). The number of dead eggs/embryos was recorded 48 h after incubation.</t>
  </si>
  <si>
    <t>Hatching success</t>
  </si>
  <si>
    <t>Embryo</t>
  </si>
  <si>
    <t>Brachionus calyciflorus</t>
  </si>
  <si>
    <t>Rotifera</t>
  </si>
  <si>
    <t>Eurotatoria</t>
  </si>
  <si>
    <t>EPA moderately hard water medium</t>
  </si>
  <si>
    <t>Lu,Z., B. Zhao, J. Yang, and T.W. Snell 2012, 'Effects of Atrazine and Carbaryl on Growth and Reproduction of the Rotifer Brachionus calyciflorus Pallas', J. Freshw. Ecol.27(4): 527-537.</t>
  </si>
  <si>
    <t>&lt;4 hours (newly hatched neonates)</t>
  </si>
  <si>
    <t>160585-QC1</t>
  </si>
  <si>
    <t>Mictic rate: sexual</t>
  </si>
  <si>
    <t xml:space="preserve">Lu,Z., B. Zhao, J. Yang, and T.W. Snell 2012, 'Effects of Atrazine and Carbaryl on Growth and Reproduction of the Rotifer Brachionus calyciflorus Pallas', J. Freshw. Ecol.27(4): 527-537.
</t>
  </si>
  <si>
    <t>160585-QC2</t>
  </si>
  <si>
    <t xml:space="preserve">Population growth rate: asexual </t>
  </si>
  <si>
    <t>160585-QC3</t>
  </si>
  <si>
    <t>Resting egg production</t>
  </si>
  <si>
    <t>Resting egg hatch rate</t>
  </si>
  <si>
    <t>988-1</t>
  </si>
  <si>
    <t>Ceriodaphnia cf. dubia</t>
  </si>
  <si>
    <t>Reproductive impairment: Neonate production</t>
  </si>
  <si>
    <t>Cladoceran</t>
  </si>
  <si>
    <t>Filtered mains water (LW)</t>
  </si>
  <si>
    <t>Phyu,Y.L., C.G. Palmer, M.S.J. Warne, R. Dowse, S. Mueller, J. Chapman, G.C. Hose, and R.P. Lim (2013). Assessing the Chronic Toxicity of Atrazine, Permethrin, and Chlorothalonil to the Cladoceran Ceriodaphnia cf. dubia in Laboratory and Natural River Water, Arch. Environ. Contam. Toxicol.64(3): 419-426.</t>
  </si>
  <si>
    <t>988-4</t>
  </si>
  <si>
    <t>988-5</t>
  </si>
  <si>
    <t>Clean river water (RW)</t>
  </si>
  <si>
    <t>988-13</t>
  </si>
  <si>
    <t>161040</t>
  </si>
  <si>
    <t>30 days</t>
  </si>
  <si>
    <t>Specific growth rate: wet weight</t>
  </si>
  <si>
    <t>Dilution water with test solution</t>
  </si>
  <si>
    <t>Plhalova,L., J. Blahova, I. Mikulikova, S. Stepanova, P. Dolezelova, E. Praskova, P. Marsalek, M. Skoric, V. Pistekova 2012, 'Effects of Subchronic Exposure to Atrazine on Zebrafish (Danio rerio)', Pol. J. Vet. Sci.15(3): 417-423.</t>
  </si>
  <si>
    <t>154073</t>
  </si>
  <si>
    <t>Growth: dry mass</t>
  </si>
  <si>
    <t>Rentz,N.C. 2009, 'Evaluating the Field and Laboratory Efficacy of a Toxicity Test for the Aquatic Macrophyte Elodea canadensis', M.S.Thesis, University of Manitoba, Canada:219 p.48-107.</t>
  </si>
  <si>
    <t>4 fronds per plant</t>
  </si>
  <si>
    <t>Growth: frond number</t>
  </si>
  <si>
    <t>Hutner's medium</t>
  </si>
  <si>
    <t>Growth: plant number</t>
  </si>
  <si>
    <t>Growth: wet mass</t>
  </si>
  <si>
    <t>Relative growth rate: frond number</t>
  </si>
  <si>
    <t>Relative growth rate: plant number</t>
  </si>
  <si>
    <t>Hoagland's medium</t>
  </si>
  <si>
    <t>Reproduction</t>
  </si>
  <si>
    <t>161986</t>
  </si>
  <si>
    <t>Robertsonia propinqua</t>
  </si>
  <si>
    <t>Stringer,T.J., C.N. Glover, V. Keesing, G.L. Northcott, and L.A. Tremblay 2012, 'Development of a Harpacticoid Copepod Bioassay: Selection of Species and Relative Sensitivity to Zinc, Atrazine and Phenanthrene', Ecotoxicol. Environ. Saf.80:363-371.</t>
  </si>
  <si>
    <t>LC20</t>
  </si>
  <si>
    <t>Quinquelaophonte sp.</t>
  </si>
  <si>
    <t>160947</t>
  </si>
  <si>
    <t>Colonies with 2 to 4 visible fronds</t>
  </si>
  <si>
    <t>Relative growth rate: fresh weight</t>
  </si>
  <si>
    <t>Steinberg solution</t>
  </si>
  <si>
    <t>Teodorovic,I., V. Knezevic, T. Tunic, M. Cucak, J.N. Lecic, A. Leovac, and I.I. Tumbas 2012, 'Myriophyllum aquaticum Versus Lemna minor: Sensitivity and Recovery Potential After Exposure to Atrazine', Environ. Toxicol. Chem.31(2): 417-426.</t>
  </si>
  <si>
    <t>Yield: Fresh weight</t>
  </si>
  <si>
    <t>Relative growth rate: number of fronds</t>
  </si>
  <si>
    <t>Yield: Number of fronds</t>
  </si>
  <si>
    <t>Relative growth rate: total frond area</t>
  </si>
  <si>
    <t>Yield: Total frond area</t>
  </si>
  <si>
    <t>Whorl water column test</t>
  </si>
  <si>
    <t>166449</t>
  </si>
  <si>
    <t>Iris pseudacorus</t>
  </si>
  <si>
    <t>Relative growth rate: dry weight</t>
  </si>
  <si>
    <t>1/10 Hoagland solution</t>
  </si>
  <si>
    <t>Wang,Q., X. Que, C. Li, and B. Xiao 2014, 'Phytotoxicity of Atrazine to Emergent Hydrophyte, Iris pseudacorus L.', Bull. Environ. Contam. Toxicol.92(3): 300-305.</t>
  </si>
  <si>
    <t>Reconstituted water</t>
  </si>
  <si>
    <t>Rana pipiens</t>
  </si>
  <si>
    <t>Body mass</t>
  </si>
  <si>
    <t>Rana sylvatica</t>
  </si>
  <si>
    <t>Tadpole</t>
  </si>
  <si>
    <t>Allran,J.W., and W.H. Karasov (2000) Effects of Atrazine and Nitrate on Northern Leopard Frog (Rana pipiens) Larvae Exposed in the Laboratory from Posthatch Through Metamorphosis Environ. Toxicol. Chem.19(11): 2850-2855</t>
  </si>
  <si>
    <t>632</t>
  </si>
  <si>
    <t>Body length</t>
  </si>
  <si>
    <t>851-1</t>
  </si>
  <si>
    <t>Beginning of growth cycle</t>
  </si>
  <si>
    <t>Grimme and Boardman growth medium</t>
  </si>
  <si>
    <t>Altenburger,R., W. Bodeker, M. Faust, and L.H. Grimme (1990) Evaluation of the Isobologram Method for the Assessment of Mixtures of Chemicals: Combination Effect Studies with Pesticides in Algal Biotests Ecotoxicol. Environ. Saf.20(1): 98-114</t>
  </si>
  <si>
    <t>851</t>
  </si>
  <si>
    <t>851-2</t>
  </si>
  <si>
    <t>851-5</t>
  </si>
  <si>
    <t>Ovigerous females</t>
  </si>
  <si>
    <t>Insecta</t>
  </si>
  <si>
    <t xml:space="preserve">Fish </t>
  </si>
  <si>
    <t>Charcoal-filtered dechlorinated water</t>
  </si>
  <si>
    <t>Growth: Snout-vent-length</t>
  </si>
  <si>
    <t>Only one concentration tested</t>
  </si>
  <si>
    <t>Oophila sp.</t>
  </si>
  <si>
    <t>Growth rate: cell density</t>
  </si>
  <si>
    <t>Sterilised Bristol's media</t>
  </si>
  <si>
    <t>Baxter,L., R. Brain, J.L. Rodriguez-Gil, A. Hosmer, K. Solomon, and M. Hanson (2014) Response of the Green Alga Oophila sp., a Salamander Endosymbiont, to a PSII-Inhibitor Under Laboratory Conditions Environ. Toxicol. Chem.33(8): 1858-1864 2014</t>
  </si>
  <si>
    <t>1122</t>
  </si>
  <si>
    <t>Growth inhibition: Cell density</t>
  </si>
  <si>
    <t>1124-1</t>
  </si>
  <si>
    <t>Ambystoma maculatum</t>
  </si>
  <si>
    <t>Non-chlorinated Guelph well water</t>
  </si>
  <si>
    <t xml:space="preserve">Baxter,L., R.A. Brain, A.J. Hosmer, M. Nema, K.M. Muller, K.R. Solomon, and M.L. Hanson (2015) Effects of Atrazine on Egg Masses of the Yellow-Spotted Salamander (Ambystoma maculatum) and Its Endosymbiotic Alga (Oophila amblystomatis) Environ. Pollut.206:324-331 </t>
  </si>
  <si>
    <t>1124</t>
  </si>
  <si>
    <t>1124-2</t>
  </si>
  <si>
    <t>Hatching success (%)</t>
  </si>
  <si>
    <t>1124-3</t>
  </si>
  <si>
    <t>Time to hatch</t>
  </si>
  <si>
    <t>1124-4</t>
  </si>
  <si>
    <t>6 week old culture</t>
  </si>
  <si>
    <t>1124-7</t>
  </si>
  <si>
    <t>1124-11</t>
  </si>
  <si>
    <t>1124-12</t>
  </si>
  <si>
    <t>1124-13</t>
  </si>
  <si>
    <t>Stagnicola elodes</t>
  </si>
  <si>
    <t>Spring water</t>
  </si>
  <si>
    <t xml:space="preserve">Baxter,L.R., D.L. Moore, P.K. Sibley, K.R. Solomon, and M.L. Hanson (2011) Atrazine does not Affect Algal Biomass or Snail Populations in Microcosm Communities at Environmentally Relevant Concentrations Environ. Toxicol. Chem.30(7): 1689-1696 </t>
  </si>
  <si>
    <t>1125</t>
  </si>
  <si>
    <t>Growth inhibition: Roots: Wet weight</t>
  </si>
  <si>
    <t>Growth inhibition: Roots: Dry weight</t>
  </si>
  <si>
    <t>Growth inhibition: Shoots: Wet weight</t>
  </si>
  <si>
    <t>Growth inhibition: Shoots: Dry weight</t>
  </si>
  <si>
    <t>Amphiascus tenuiremis</t>
  </si>
  <si>
    <t>Bejarano,A.C., and G.T. Chandler Reproductive and Developmental Effects of Atrazine on the Estuarine Meiobenthic Copepod Amphiascus tenuiremis Environ. Toxicol. Chem.22(12): 3009-3016 2003</t>
  </si>
  <si>
    <t>1126</t>
  </si>
  <si>
    <t>Viable offsping production per female</t>
  </si>
  <si>
    <t>1128-1</t>
  </si>
  <si>
    <t>Oscillatoria limnetica</t>
  </si>
  <si>
    <t>Z media</t>
  </si>
  <si>
    <t>Berard,A., C. Leboulanger, and T. Pelte (1999) Tolerance of Oscillatoria limnetica Lemmermann to Atrazine in Natural Phytoplankton Populations and in Pure Culture: Influence of Season and Temperature Arch. Environ. Contam. Toxicol.37(4): 472-479</t>
  </si>
  <si>
    <t>1128</t>
  </si>
  <si>
    <t>1128-2</t>
  </si>
  <si>
    <t xml:space="preserve">	Actinopterygii</t>
  </si>
  <si>
    <t>Fecundity: Number of eggs</t>
  </si>
  <si>
    <t>638-1</t>
  </si>
  <si>
    <t>Stage 4 Gosner</t>
  </si>
  <si>
    <t>A.S. test solution</t>
  </si>
  <si>
    <t xml:space="preserve">Brodeur,J.C., G. Svartz, C.S. Perez-Coll, D.J.G. Marino, and J. Herkovits (2009) Comparative Susceptibility to Atrazine of Three Developmental Stages of Rhinella arenarum and Influence on Metamorphosis: Non-Monotonous Acceleration of the Time to Climax and Delayed Tail Resorption Aquat. Toxicol.91(2): 161-170 </t>
  </si>
  <si>
    <t>638</t>
  </si>
  <si>
    <t>638-2</t>
  </si>
  <si>
    <t>638-3</t>
  </si>
  <si>
    <t>638-4</t>
  </si>
  <si>
    <t>638-5</t>
  </si>
  <si>
    <t>638-6</t>
  </si>
  <si>
    <t>Stage 25 Gosner</t>
  </si>
  <si>
    <t>638-11</t>
  </si>
  <si>
    <t>638-12</t>
  </si>
  <si>
    <t>638-13</t>
  </si>
  <si>
    <t>638-14</t>
  </si>
  <si>
    <t>638-15</t>
  </si>
  <si>
    <t>638-16</t>
  </si>
  <si>
    <t>638-17</t>
  </si>
  <si>
    <t>638-18</t>
  </si>
  <si>
    <t>638-19</t>
  </si>
  <si>
    <t>638-24</t>
  </si>
  <si>
    <t>Stage 38-39 Gosner</t>
  </si>
  <si>
    <t>638-25</t>
  </si>
  <si>
    <t>638-26</t>
  </si>
  <si>
    <t>638-27</t>
  </si>
  <si>
    <t>638-28</t>
  </si>
  <si>
    <t>638-29</t>
  </si>
  <si>
    <t>638-30</t>
  </si>
  <si>
    <t>638-33</t>
  </si>
  <si>
    <t>638-34</t>
  </si>
  <si>
    <t>638-35</t>
  </si>
  <si>
    <t>638-36</t>
  </si>
  <si>
    <t>638-37</t>
  </si>
  <si>
    <t>638-38</t>
  </si>
  <si>
    <t>638-39</t>
  </si>
  <si>
    <t>638-40</t>
  </si>
  <si>
    <t>638-41</t>
  </si>
  <si>
    <t>638-42</t>
  </si>
  <si>
    <t>638-43</t>
  </si>
  <si>
    <t>638-44</t>
  </si>
  <si>
    <t>638-45</t>
  </si>
  <si>
    <t>638-46</t>
  </si>
  <si>
    <t>638-47</t>
  </si>
  <si>
    <t>638-48</t>
  </si>
  <si>
    <t>638-49</t>
  </si>
  <si>
    <t>&lt;60% survival</t>
  </si>
  <si>
    <t>638-50</t>
  </si>
  <si>
    <t>&lt;40% survival</t>
  </si>
  <si>
    <t>1134-1</t>
  </si>
  <si>
    <t>Ankistrodesmus braunii</t>
  </si>
  <si>
    <t>Bristol's media</t>
  </si>
  <si>
    <t xml:space="preserve">Burrell,R.E., W.E. Inniss, and C.I. Mayfield (1985) Detection and Analysis of Interactions Between Atrazine and Sodium Pentachlorophenate with Single and Multiple Algal-Bacterial Populations Arch. Environ. Contam. Toxicol.14:167-177 </t>
  </si>
  <si>
    <t>1134</t>
  </si>
  <si>
    <t>1134-2</t>
  </si>
  <si>
    <t>603-1</t>
  </si>
  <si>
    <t>1 week old culture</t>
  </si>
  <si>
    <t>Growth inhibition: absorbance: cell density</t>
  </si>
  <si>
    <t>Medium A</t>
  </si>
  <si>
    <t>Cain,J.R., and R.K. Cain (1983) The Effects of Selected Herbicides on Zygospore Germination and Growth of Chlamydomonas moewusii (Chlorophyceae, Volvocales) J. Phycol.19:301-305 1983</t>
  </si>
  <si>
    <t>603</t>
  </si>
  <si>
    <t>Coenagrion puella</t>
  </si>
  <si>
    <t xml:space="preserve">Campero,M., F. Ollevier, and R. Stoks (2007) Ecological Relevance and Sensitivity Depending on the Exposure Time for Two Biomarkers Environ. Toxicol.22(6): 572-581 </t>
  </si>
  <si>
    <t>1135</t>
  </si>
  <si>
    <t>1135-4</t>
  </si>
  <si>
    <t>Larvae (F-2 instar)</t>
  </si>
  <si>
    <t>Growth rate: wet mass</t>
  </si>
  <si>
    <t>1135-5</t>
  </si>
  <si>
    <t>1138-1</t>
  </si>
  <si>
    <t>Pseudanabaena galeata</t>
  </si>
  <si>
    <t>Romo and Becares media</t>
  </si>
  <si>
    <t>Carrasco,J.M., and C. Sabater (1997) Toxicity of Atrazine and Chlorsulfuron to Algae Toxicol. Environ. Chem.59:89-99 1997</t>
  </si>
  <si>
    <t>1138</t>
  </si>
  <si>
    <t>1138-2</t>
  </si>
  <si>
    <t>1138-3</t>
  </si>
  <si>
    <t>OECD growth media</t>
  </si>
  <si>
    <t>1138-4</t>
  </si>
  <si>
    <t>1138-5</t>
  </si>
  <si>
    <t>1138-6</t>
  </si>
  <si>
    <t>1138-7</t>
  </si>
  <si>
    <t>1138-8</t>
  </si>
  <si>
    <t>1138-9</t>
  </si>
  <si>
    <t>1138-10</t>
  </si>
  <si>
    <t>1138-11</t>
  </si>
  <si>
    <t>1138-12</t>
  </si>
  <si>
    <t>Growth inhibition: cell count</t>
  </si>
  <si>
    <t>Growth: Body weight</t>
  </si>
  <si>
    <t>Growth: Body length</t>
  </si>
  <si>
    <t>Growth media</t>
  </si>
  <si>
    <t>Chan,C.Y. (2005) Detoxification and Degradation of Triazine-Pollutants by an Integrated Photochemical-Biological System Ph.D.Thesis, The Chinese University of Hong Kong, China:153</t>
  </si>
  <si>
    <t>891</t>
  </si>
  <si>
    <t>Artemia salina</t>
  </si>
  <si>
    <t>NF stage 46-47</t>
  </si>
  <si>
    <t>Survival rate</t>
  </si>
  <si>
    <t xml:space="preserve">Chen,X., J. Wang, H. Zhu, J. Ding, and Y. Peng (2015) Proteomics Analysis of Xenopus laevis Gonad Tissue Following Chronic Exposure to Atrazine Environ. Toxicol. Chem.34(8): 1770-1777 </t>
  </si>
  <si>
    <t>1141</t>
  </si>
  <si>
    <t>Filtered sydney tap water and natural pond water</t>
  </si>
  <si>
    <t xml:space="preserve">Choung,C.B., R.V. Hyne, M.M. Stevens, and G.C. Hose (2013) The Ecological Effects of a Herbicide-Insecticide Mixture on an Experimental Freshwater Ecosystem Environ. Pollut.172:264-274 </t>
  </si>
  <si>
    <t>1142</t>
  </si>
  <si>
    <t>1142-2</t>
  </si>
  <si>
    <t>Simocephalus sp.</t>
  </si>
  <si>
    <t>Biomass: Abundance</t>
  </si>
  <si>
    <t>1142-4</t>
  </si>
  <si>
    <t xml:space="preserve">Hydracarina </t>
  </si>
  <si>
    <t>Abundance</t>
  </si>
  <si>
    <t>Growth inhibition: Snout-vent-length</t>
  </si>
  <si>
    <t>Growth inhibition: Body mass</t>
  </si>
  <si>
    <t>1144-1</t>
  </si>
  <si>
    <t>100000 cell/mL</t>
  </si>
  <si>
    <t>Growth rate: Fluorescence: Biomass</t>
  </si>
  <si>
    <t>ISO media</t>
  </si>
  <si>
    <t>Christensen,E.R., D. Chen, N. Nyholm, and K.O. Kusk (2001) Joint Action of Chemicals in Algal Toxicity Tests: Influence of Response Level and Dose-Response Regression Model Environ. Toxicol. Chem.20(10): 2361-2369</t>
  </si>
  <si>
    <t>1144</t>
  </si>
  <si>
    <t>1144-2</t>
  </si>
  <si>
    <t>642-1</t>
  </si>
  <si>
    <t>Rana clamitans</t>
  </si>
  <si>
    <t>UV treated/filtered freshwater</t>
  </si>
  <si>
    <t xml:space="preserve">Coady,K.K., M.B. Murphy, D.L. Villeneuve, M. Hecker, P.D. Jones, J.A. Carr, K.R. Solomon, E.E. Smith, G. Van der Kraak (2004) Effects of Atrazine on Metamorphosis, Growth, and Gonadal Development in the Green Frog (Rana clamitans) J. Toxicol. Environ. Health Part A67(12): 941-957 </t>
  </si>
  <si>
    <t>642</t>
  </si>
  <si>
    <t>Nonmonotic conc response: higher conc wasn’t different from control</t>
  </si>
  <si>
    <t>Seawater</t>
  </si>
  <si>
    <t>Growth inhibition: Shoot length</t>
  </si>
  <si>
    <t>1053-1</t>
  </si>
  <si>
    <t>Log phase growth</t>
  </si>
  <si>
    <t>Average pop growth rate: Cell density</t>
  </si>
  <si>
    <t>F/2 marine media</t>
  </si>
  <si>
    <t xml:space="preserve">DeLorenzo,M.E., and L. Serrano (2003) Individual and Mixture Toxicity of Three Pesticides; Atrazine, Chlorpyrifos, and Chlorothalonil to the Marine Phytoplankton Species Dunaliella tertiolecta J. Environ. Sci. Health Part B Pestic. Food Contam. Agric. Wastes38(5): 529-538 </t>
  </si>
  <si>
    <t>1053</t>
  </si>
  <si>
    <t>1053-JF</t>
  </si>
  <si>
    <t>1053-2</t>
  </si>
  <si>
    <t>Log growth phase</t>
  </si>
  <si>
    <t>Larvae (11dph)</t>
  </si>
  <si>
    <t>Natural pond water</t>
  </si>
  <si>
    <t>Diana,S.G., W.J.,Jr. Resetarits, D.J. Schaeffer, K.B. Beckmen, and V.R. Beasley (2000) Effects of Atrazine on Amphibian Growth and Survival in Artificial Aquatic Communities Environ. Toxicol. Chem.19(12): 2961-2967 2000</t>
  </si>
  <si>
    <t>1172</t>
  </si>
  <si>
    <t>1172-3</t>
  </si>
  <si>
    <t>1172-5</t>
  </si>
  <si>
    <t>1172-4</t>
  </si>
  <si>
    <t>743-1</t>
  </si>
  <si>
    <t>Continuous growth phase</t>
  </si>
  <si>
    <t>Growth inhibition: Cell density: Growth rate</t>
  </si>
  <si>
    <t>Artificial seawater with f/2 media</t>
  </si>
  <si>
    <t xml:space="preserve">Doherty,M.A. (1997) Biochemical Toxicology of Herbicide Mixtures on Thalassiosira weisflogii Ph.D.Thesis, University of Maryland, College Park, MD:276 p. </t>
  </si>
  <si>
    <t>743</t>
  </si>
  <si>
    <t>743-2</t>
  </si>
  <si>
    <t>EC20</t>
  </si>
  <si>
    <t>Population: Growth Rate: Front count</t>
  </si>
  <si>
    <t>Steinberg medium</t>
  </si>
  <si>
    <t>Drost,W., T. Backhaus, M. Vassilakaki, and L.H. Grimme (2003). Mixture Toxicity of s-Triazines to Lemna minor Under Conditions of Simultaneous and Sequential Exposure, Fresenius Environ. Bull.12(6): 601-607.</t>
  </si>
  <si>
    <t>604</t>
  </si>
  <si>
    <t>604-2-OK</t>
  </si>
  <si>
    <t>604-5-OK</t>
  </si>
  <si>
    <t>644-1</t>
  </si>
  <si>
    <t>96 hr post hatch</t>
  </si>
  <si>
    <t>FETAX solution/dechlorinated tap water</t>
  </si>
  <si>
    <t xml:space="preserve">Du Preez,L.H., N. Kunene, G.J. Everson, J.A. Carr, J.P. Giesy, T.S. Gross, A.J. Hosmer, R.J. Kendall, E.E. Smith, K.R. S (2008) Reproduction, Larval Growth, and Reproductive Development in African Clawed Frogs (Xenopus laevis) Exposed to Atrazine Chemosphere71(3): 546-552 </t>
  </si>
  <si>
    <t>644</t>
  </si>
  <si>
    <t>Tris-minimal phosphate medium</t>
  </si>
  <si>
    <t>Esperanza,M., M. Seoane, C. Rioboo, C. Herrero, and A. Cid (2015) Chlamydomonas reinhardtii Cells Adjust the Metabolism to Maintain Viability in Response to Atrazine Stress Aquat. Toxicol.165:64-72</t>
  </si>
  <si>
    <t>1176</t>
  </si>
  <si>
    <t>974-1</t>
  </si>
  <si>
    <t>20,000 cell/mL</t>
  </si>
  <si>
    <t>Growth: Fluorescence: Population growth</t>
  </si>
  <si>
    <t>ASTM media</t>
  </si>
  <si>
    <t>Fairchild, J., Ruessler, S., Nelson, M. &amp; Haverland, P. (1994) Bioavailability and Toxicity of Agricultural Chemicals in Runoff from MSEA Sites: Potential Impacts on Non-Target Aquatic Organisms Environmental Pretection Agency</t>
  </si>
  <si>
    <t>974-3</t>
  </si>
  <si>
    <t>974-15</t>
  </si>
  <si>
    <t>12 fronds</t>
  </si>
  <si>
    <t>10X ASTM</t>
  </si>
  <si>
    <t>974-18</t>
  </si>
  <si>
    <t>3 shoots</t>
  </si>
  <si>
    <t>Growth: length/weight increase</t>
  </si>
  <si>
    <t>1X ASTM with sediment</t>
  </si>
  <si>
    <t xml:space="preserve">Egeria sp. </t>
  </si>
  <si>
    <t>974-21</t>
  </si>
  <si>
    <t>974-22</t>
  </si>
  <si>
    <t>974-29</t>
  </si>
  <si>
    <t>Growth: Wet weight</t>
  </si>
  <si>
    <t>974-30</t>
  </si>
  <si>
    <t>892-1</t>
  </si>
  <si>
    <t>Autospores (beginning of growth cycle)</t>
  </si>
  <si>
    <t>Population abundance: Reproduction inhibition (cell count)</t>
  </si>
  <si>
    <t>sterile inorganic nutrient medium</t>
  </si>
  <si>
    <t xml:space="preserve">Faust,M., R. Altenburger, T. Backhaus, H. Blanck, W. Boedeker, P. Gramatica, V. Hamer, M. Scholze, M. Vighi, and L.H. Grimme (2001). Predicting the Joint Algal Toxicity of Multi-Component s-Triazine Mixtures at Low-Effect Concentrations of Individual Toxicants, Aquat. Toxicol.56(1): 13-32. </t>
  </si>
  <si>
    <t>892</t>
  </si>
  <si>
    <t>Growth rate: Cell number</t>
  </si>
  <si>
    <t>1179-1</t>
  </si>
  <si>
    <t>Filtered natural seawater</t>
  </si>
  <si>
    <t>Forget,J., J.F. Pavillon, M.R. Menasria, and G. Bocquene Mortality and LC50 Values for Several Stages of the Marine Copepod Tigriopus brevicornis (Muller) Exposed to the Metals Arsenic and Cadmium and the Pesticides Atrazine, Carbofuran, Dichlorvos, and Malathion Ecotoxicol. Environ. Saf.40(3): 239-244 1998</t>
  </si>
  <si>
    <t>1179</t>
  </si>
  <si>
    <t>Copepodid</t>
  </si>
  <si>
    <t>Nauplis</t>
  </si>
  <si>
    <t>WC media/deionised water</t>
  </si>
  <si>
    <t>1183-1</t>
  </si>
  <si>
    <t>Experiment 1, Only one concentration tested</t>
  </si>
  <si>
    <t>Freeman,J.L., N. Beccue, and A.L. Rayburn Differential Metamorphosis Alters the Endocrine Response in Anuran Larvae Exposed to T3 and Atrazine Aquat. Toxicol.75(3): 263-276 2005</t>
  </si>
  <si>
    <t>1183</t>
  </si>
  <si>
    <t>1184-1</t>
  </si>
  <si>
    <t>Average of 20 experimental reps</t>
  </si>
  <si>
    <t>&lt;24hr neonate</t>
  </si>
  <si>
    <t>Reconstituted ASTM soft water</t>
  </si>
  <si>
    <t>Freitas,E.C., and O. Rocha (2011) Acute Toxicity Tests with the Tropical Cladoceran Pseudosida ramosa: The Importance of Using Native Species as Test Organisms Arch. Environ. Contam. Toxicol.60(2): 241-249</t>
  </si>
  <si>
    <t>1184</t>
  </si>
  <si>
    <t>1185-1</t>
  </si>
  <si>
    <t>Growth: Absorbance: Chl-a concentration</t>
  </si>
  <si>
    <t>Guillard’s Fresh Water Enrichment Basal Salt Mixture</t>
  </si>
  <si>
    <t xml:space="preserve">Friesen-Pankratz,B. (2004) Descriptive and Experimental Studies on the Biotic and Abiotic Determinants of Selected Pesticide Concentrations in Prairie Wetland Water Columns Ph.D Thesis, University of Manitoba, Canada:327 p. </t>
  </si>
  <si>
    <t>1185</t>
  </si>
  <si>
    <t xml:space="preserve">Gaggi,C., G. Sbrilli, A.M.H. El Naby, M. Bucci, M. Duccini, and E. Bacci (1995). Toxicity and Hazard Ranking of s-Triazine Herbicides Using Microtox, Two Green Algal Species and a Marine Crustacean, Environ. Toxicol. Chem.14(6): 1065-1069. </t>
  </si>
  <si>
    <t>606</t>
  </si>
  <si>
    <t>606-6-OK</t>
  </si>
  <si>
    <t>Population Abundance: Biomass (Chl-a)</t>
  </si>
  <si>
    <t>Sterilised and filtered offshore marine water</t>
  </si>
  <si>
    <t>1186-1</t>
  </si>
  <si>
    <t>2x strength EPA growth media</t>
  </si>
  <si>
    <t xml:space="preserve">Gala,W.R., and J.P. Giesy (1990) Flow Cytometric Techniques to Assess Toxicity to Algae ASTM Spec. Tech. Publ.13:237-246 </t>
  </si>
  <si>
    <t>1186</t>
  </si>
  <si>
    <t>1186-2</t>
  </si>
  <si>
    <t>Fluorescence: Cell viability</t>
  </si>
  <si>
    <t>1186-6</t>
  </si>
  <si>
    <t>1190-1</t>
  </si>
  <si>
    <t>Growth inhibition: Absorbance: cell count</t>
  </si>
  <si>
    <t>Geyer,H., I. Scheunert, and F. Korte (1985) The Effects of Organic Environmental Chemicals on the Growth of the Alga Scenedesmus subspicatus: A Contribution to Environmental Biology Chemosphere14(9): 1355-1369</t>
  </si>
  <si>
    <t>1190</t>
  </si>
  <si>
    <t>1190-2</t>
  </si>
  <si>
    <t>Growth inhibition: Cell count</t>
  </si>
  <si>
    <t>SAG medium 12</t>
  </si>
  <si>
    <t>Euglena gracilis</t>
  </si>
  <si>
    <t>Euglenophyceae</t>
  </si>
  <si>
    <t>Filtered tap water</t>
  </si>
  <si>
    <t>Gorge,G., and R. Nagel Toxicity of Lindane, Atrazine, and Deltamethrin to Early Life Stages of Zebrafish (Brachydanio rerio) Ecotoxicol. Environ. Saf.20(3): 246-255 1990</t>
  </si>
  <si>
    <t>1192</t>
  </si>
  <si>
    <t>1192-2</t>
  </si>
  <si>
    <t>1192-3</t>
  </si>
  <si>
    <t>1194-1</t>
  </si>
  <si>
    <t>Acris crepitans</t>
  </si>
  <si>
    <t>Shumway stage 22-23</t>
  </si>
  <si>
    <t>Filtered municipal water</t>
  </si>
  <si>
    <t xml:space="preserve">Gucciardo,L.S. (1999) The Use of Anuran Larvae to Determine Chronic and Acute Toxicological Effects from Exposure to Atrazine and Metolachlor Ph.D.Thesis, Iowa State University, Ames, IA:164 p. </t>
  </si>
  <si>
    <t>1194</t>
  </si>
  <si>
    <t>1194-2</t>
  </si>
  <si>
    <t>1194-3</t>
  </si>
  <si>
    <t>Growth inhibition: Total length</t>
  </si>
  <si>
    <t>Growth inhibition: Wet weight</t>
  </si>
  <si>
    <t>1194-4</t>
  </si>
  <si>
    <t>Growth rate: Wet weight</t>
  </si>
  <si>
    <t>1194-5</t>
  </si>
  <si>
    <t>1194-6</t>
  </si>
  <si>
    <t>Growth rate: Total length</t>
  </si>
  <si>
    <t>1194-7</t>
  </si>
  <si>
    <t>1194-8</t>
  </si>
  <si>
    <t>Growth rate: Snout-vent-length</t>
  </si>
  <si>
    <t>1194-9</t>
  </si>
  <si>
    <t>Duration derived from Table C1, p. 158</t>
  </si>
  <si>
    <t>Growth inhibition: Post metamorphic snout-vent-length</t>
  </si>
  <si>
    <t>1194-11</t>
  </si>
  <si>
    <t>Growth inhibition: Post metamorphic wet weight</t>
  </si>
  <si>
    <t>1194-12</t>
  </si>
  <si>
    <t>1194-13</t>
  </si>
  <si>
    <t>Growth inhibition: Post metamorphic dry weight</t>
  </si>
  <si>
    <t>1194-14</t>
  </si>
  <si>
    <t>Shumway stage 25</t>
  </si>
  <si>
    <t>1194-15</t>
  </si>
  <si>
    <t>1194-16</t>
  </si>
  <si>
    <t>1194-17</t>
  </si>
  <si>
    <t>1194-18</t>
  </si>
  <si>
    <t>Duration derived from Table C2, p. 159</t>
  </si>
  <si>
    <t>Shumway stage 26</t>
  </si>
  <si>
    <t>1194-19</t>
  </si>
  <si>
    <t>Shumway stage 27</t>
  </si>
  <si>
    <t>1194-20</t>
  </si>
  <si>
    <t>Shumway stage 28</t>
  </si>
  <si>
    <t>1194-21</t>
  </si>
  <si>
    <t>Shumway stages 25-26</t>
  </si>
  <si>
    <t>1194-22</t>
  </si>
  <si>
    <t>1194-23</t>
  </si>
  <si>
    <t>1194-24</t>
  </si>
  <si>
    <t>1194-25</t>
  </si>
  <si>
    <t>Growth: Total length</t>
  </si>
  <si>
    <t>1194-26</t>
  </si>
  <si>
    <t>Duration derived from Table C3, p. 160</t>
  </si>
  <si>
    <t>Shumway stages 25-27</t>
  </si>
  <si>
    <t>1194-27</t>
  </si>
  <si>
    <t>Shumway stages 25-28</t>
  </si>
  <si>
    <t>1194-28</t>
  </si>
  <si>
    <t>Shumway stages 25-29</t>
  </si>
  <si>
    <t>Fecundity: Number of egg masses</t>
  </si>
  <si>
    <t>1197-1</t>
  </si>
  <si>
    <t>Non-monotic response, tests run until metamorphosis therefore different test times depending on conc as conc has a sig effect on development time</t>
  </si>
  <si>
    <t>Gutierrez,M.M. Evidence of Endocrine Disruption in Amphibians Due to Agricultural Chemical Exposure Ph.D.Thesis, Rutgers, The State University of New Jersey, New Brunswick, NJ:378 p. 2007</t>
  </si>
  <si>
    <t>1197</t>
  </si>
  <si>
    <t>1197-2</t>
  </si>
  <si>
    <t>1197-3</t>
  </si>
  <si>
    <t>1197-4</t>
  </si>
  <si>
    <t>1197-5</t>
  </si>
  <si>
    <t>1197-6</t>
  </si>
  <si>
    <t>1197-7</t>
  </si>
  <si>
    <t>Growth: Hind limb length</t>
  </si>
  <si>
    <t>1197-8</t>
  </si>
  <si>
    <t>1198-1</t>
  </si>
  <si>
    <t>Reproductive adult</t>
  </si>
  <si>
    <t>Reverse osmosis water</t>
  </si>
  <si>
    <t xml:space="preserve">Hack,L.A., L.A. Tremblay, S.D. Wratten, G. Forrester, and V. Keesing (2008) Zinc Sulfate and Atrazine Toxicity to the Marine Harpacticoid Copepod Robertsonia propinqua N. Z. J. Mar. Freshw. Res.42(1): 93-98 </t>
  </si>
  <si>
    <t>1198</t>
  </si>
  <si>
    <t>1198-2</t>
  </si>
  <si>
    <t>&lt;24h nauplii</t>
  </si>
  <si>
    <t>1199-1</t>
  </si>
  <si>
    <t>Salinity: 5ppt</t>
  </si>
  <si>
    <t>Autoclaved estuarine water</t>
  </si>
  <si>
    <t xml:space="preserve">Hall,L.W.,Jr., M.C. Ziegenfuss, R.D. Anderson, and D.P. Tierney (1995) The Influence of Salinity on the Chronic Toxicity of Atrazine to an Estuarine Copepod: Implications for Development of an Estuarine Chronic Criterion Arch. Environ. Contam. Toxicol.28(3): 344-348 </t>
  </si>
  <si>
    <t>1199</t>
  </si>
  <si>
    <t>Reproduction: Egg carrying females (%)</t>
  </si>
  <si>
    <t>1199-3</t>
  </si>
  <si>
    <t>1199-4</t>
  </si>
  <si>
    <t>Salinity: 15ppt</t>
  </si>
  <si>
    <t>1199-5</t>
  </si>
  <si>
    <t>1199-6</t>
  </si>
  <si>
    <t>15ppt, salinity appears to have a sig effect on reproduction</t>
  </si>
  <si>
    <t>1199-7</t>
  </si>
  <si>
    <t>Salinity: 25ppt</t>
  </si>
  <si>
    <t>1199-8</t>
  </si>
  <si>
    <t>1199-9</t>
  </si>
  <si>
    <t>25ppt, salinity appears to have a sig effect on reproduction</t>
  </si>
  <si>
    <t>1200-1</t>
  </si>
  <si>
    <t>H-W Marinemix or reconstituted water</t>
  </si>
  <si>
    <t>Hall,L.W.,Jr., M.C. Ziegenfuss, R.D. Anderson, T.D. Spittler, and H.C. Leichtweis (1994) Influence of Salinity on Atrazine Toxicity to a Chesapeake Bay Copepod (Eurytemora affinis) and Fish (Cyprinodon variegatus) Estuaries17(1B): 181-186</t>
  </si>
  <si>
    <t>1200</t>
  </si>
  <si>
    <t>1200-2</t>
  </si>
  <si>
    <t>1200-3</t>
  </si>
  <si>
    <t>1200-4</t>
  </si>
  <si>
    <t>48hr larvae</t>
  </si>
  <si>
    <t>729-1</t>
  </si>
  <si>
    <t>Salinity: 1ppt</t>
  </si>
  <si>
    <t>4-5 weeks</t>
  </si>
  <si>
    <t>Growth: Dry weight</t>
  </si>
  <si>
    <t>Synthetic freshwater added salts and nutrients</t>
  </si>
  <si>
    <t>Hall,L.W.,Jr., R.D. Anderson, and M.S. Ailstock (1997) Chronic Toxicity of Atrazine to Sago Pondweed at a Range of Salinities: Implications for Criteria Development and Ecological Risk Arch. Environ. Contam. Toxicol.33(3): 261-267</t>
  </si>
  <si>
    <t>729</t>
  </si>
  <si>
    <t>729-2</t>
  </si>
  <si>
    <t>729-3</t>
  </si>
  <si>
    <t>729-4</t>
  </si>
  <si>
    <t>729-5</t>
  </si>
  <si>
    <t>Growth: Rhizome tip number</t>
  </si>
  <si>
    <t>729-6</t>
  </si>
  <si>
    <t>729-7</t>
  </si>
  <si>
    <t>Salinity: 6ppt</t>
  </si>
  <si>
    <t>729-8</t>
  </si>
  <si>
    <t>729-9</t>
  </si>
  <si>
    <t>729-10</t>
  </si>
  <si>
    <t>729-11</t>
  </si>
  <si>
    <t>729-12</t>
  </si>
  <si>
    <t>729-14</t>
  </si>
  <si>
    <t>Salinity: 12ppt</t>
  </si>
  <si>
    <t>729-15</t>
  </si>
  <si>
    <t>729-16</t>
  </si>
  <si>
    <t>729-17</t>
  </si>
  <si>
    <t>729-18</t>
  </si>
  <si>
    <t>729-19</t>
  </si>
  <si>
    <t>1203-1</t>
  </si>
  <si>
    <t>Hecker,M., J.W. Park, M.B. Murphy, P.D. Jones, K.R. Solomon, G. Van der Kraak, J.A. Carr, E.E. Smith, L. Du Preez, R.J. (2005) Effects of Atrazine on CYP19 Gene Expression and Aromatase Activity in Testes and on Plasma Sex Steroid Concentrations of Male African Clawed Frogs (Xenopus laevis) Toxicol. Sci.86(2): 273-280</t>
  </si>
  <si>
    <t>1203</t>
  </si>
  <si>
    <t>Separated plant from natural population</t>
  </si>
  <si>
    <t>Marinewater</t>
  </si>
  <si>
    <t>Hershner,C., K. Ward, J. Illowsky, D. Delistraty, and J. Martorana Effects of Atrazine on Zostera marina in Chesapeake Bay, Virginia EPA-600/3-88/050, U.S.EPA, Annapolis, MD:286 p. 1982</t>
  </si>
  <si>
    <t>1205</t>
  </si>
  <si>
    <t>1205-2</t>
  </si>
  <si>
    <t>1205-4</t>
  </si>
  <si>
    <t>1205-6</t>
  </si>
  <si>
    <t>1205-8</t>
  </si>
  <si>
    <t>1205-9</t>
  </si>
  <si>
    <t>1205-10</t>
  </si>
  <si>
    <t>1205-11</t>
  </si>
  <si>
    <t>Growth inhibition: Number of leaves</t>
  </si>
  <si>
    <t>1205-12</t>
  </si>
  <si>
    <t>1206-1</t>
  </si>
  <si>
    <t>100,000 cells/mL</t>
  </si>
  <si>
    <t>Hess,F.D. A Chlamydomonas Algal Bioassay for Detecting Growth Inhibitor Herbicides Weed Sci.28(5): 515-520 1980</t>
  </si>
  <si>
    <t>1206</t>
  </si>
  <si>
    <t>With acetate added to the test medium</t>
  </si>
  <si>
    <t>1207-1</t>
  </si>
  <si>
    <t>Growth inhibition: Fluorescence: Cell density</t>
  </si>
  <si>
    <t>Hoagland,K.D., S.A. Matteen, J. Tang, and B.D. Siegfried Relative Toxicity of the Herbicide Atrazine and Its Metabolites to Freshwater Diatoms In: J.John (Ed.), Proc.15th Int.Diatom Symp., Sept.28-Oct.2, 1998, Perth, Australia:135-141 2002</t>
  </si>
  <si>
    <t>1207</t>
  </si>
  <si>
    <t>1207-3</t>
  </si>
  <si>
    <t>Cyclotella gamma</t>
  </si>
  <si>
    <t>1209-1</t>
  </si>
  <si>
    <t xml:space="preserve">Chlamydomonas mexicana </t>
  </si>
  <si>
    <t>Growth inhibition: Absorbance: Dry cell weight</t>
  </si>
  <si>
    <t>Bold’s basal medium</t>
  </si>
  <si>
    <t xml:space="preserve">Kabra,A.N., M.K. Ji, J. Choi, J.R. Kim, S.P. Govindwar, and B.H. Jeon (2014) Toxicity of Atrazine and Its Bioaccumulation and Biodegradation in a Green Microalga, Chlamydomonas mexicana Environ. Sci. Pollut. Res.21:12270-12278 </t>
  </si>
  <si>
    <t>1209</t>
  </si>
  <si>
    <t>1209-2</t>
  </si>
  <si>
    <t>1209-3</t>
  </si>
  <si>
    <t>1209-4</t>
  </si>
  <si>
    <t>1209-5</t>
  </si>
  <si>
    <t>1209-6</t>
  </si>
  <si>
    <t>1209-7</t>
  </si>
  <si>
    <t>1209-8</t>
  </si>
  <si>
    <t>1209-9</t>
  </si>
  <si>
    <t>1209-10</t>
  </si>
  <si>
    <t>Growth inhibition: Absorbance: Chl-a content</t>
  </si>
  <si>
    <t>1209-11</t>
  </si>
  <si>
    <t>1209-12</t>
  </si>
  <si>
    <t>1209-13</t>
  </si>
  <si>
    <t>1209-14</t>
  </si>
  <si>
    <t>1209-15</t>
  </si>
  <si>
    <t>1209-16</t>
  </si>
  <si>
    <t>1209-17</t>
  </si>
  <si>
    <t>745-1</t>
  </si>
  <si>
    <t>Coscinodiscophyceae</t>
  </si>
  <si>
    <t>f/2 marine media</t>
  </si>
  <si>
    <t xml:space="preserve">Kalopesa,E., G. Nikolaidis, and U. Menkissoglu-Spiroudi (2008) Atrazine Effects on Growth of the Diatom Rhizosolenia setigera (Ehrenberg) Brightwell Fresenius Environ. Bull.17(11b): 1932-1937 </t>
  </si>
  <si>
    <t>745</t>
  </si>
  <si>
    <t>745-2</t>
  </si>
  <si>
    <t>EC17.5</t>
  </si>
  <si>
    <t>745-3</t>
  </si>
  <si>
    <t>Growth: Chl-a concentration</t>
  </si>
  <si>
    <t>745-5</t>
  </si>
  <si>
    <t xml:space="preserve">Cell size increased </t>
  </si>
  <si>
    <t>Growth: Changes in cell size</t>
  </si>
  <si>
    <t>687-1</t>
  </si>
  <si>
    <t>6-14cm stem length</t>
  </si>
  <si>
    <t>Growth: Biomass: Wet and dry weight of stems and leaves</t>
  </si>
  <si>
    <t>Filtered estuarine water</t>
  </si>
  <si>
    <t xml:space="preserve">Kemp,W.M., W.R. Boynton, J.J. Cunningham, J.C. Stevenson, T.W. Jones, and J.C. Means (1985) Effects of Atrazine and Linuron on Photosynthesis and Growth of the Macrophytes, Potamogeton perfoliatus L. and Myriophyllum spicatum L. in an Estuarine Environment Aquat. Toxicol.9(2/3): 190-191 </t>
  </si>
  <si>
    <t>687</t>
  </si>
  <si>
    <t>687-2</t>
  </si>
  <si>
    <t>687-3</t>
  </si>
  <si>
    <t>687-4</t>
  </si>
  <si>
    <t>687-5</t>
  </si>
  <si>
    <t>687-6</t>
  </si>
  <si>
    <t>687-7</t>
  </si>
  <si>
    <t>687-8</t>
  </si>
  <si>
    <t>687-11</t>
  </si>
  <si>
    <t>687-12</t>
  </si>
  <si>
    <t>1210-1</t>
  </si>
  <si>
    <t>Double fronded colonies</t>
  </si>
  <si>
    <t>Kirby,M.F., and D.A. Sheahan Effects of Atrazine, Isoproturon, and Mecoprop on the Macrophyte Lemna minor and the Alga Scenedesmus subspicatus Bull. Environ. Contam. Toxicol.53(1): 120-126 1994</t>
  </si>
  <si>
    <t>1210</t>
  </si>
  <si>
    <t>1210-2</t>
  </si>
  <si>
    <t>Growth: Fresh weight</t>
  </si>
  <si>
    <t>1210-3</t>
  </si>
  <si>
    <t>1210-4</t>
  </si>
  <si>
    <t>Growth inhibition: absorbance: cell count</t>
  </si>
  <si>
    <t>1211-1</t>
  </si>
  <si>
    <t>Pithophora oedogonia</t>
  </si>
  <si>
    <t>Ulvophyceae</t>
  </si>
  <si>
    <t>Deionised water and nutrient media</t>
  </si>
  <si>
    <t>Kish,P.A. (2004) Effects of Roundup, Glean, Aatrex, and Their Active Ingredients (Glyphosate, Chlorsulfuron, and Atrazine) on Periphyton Communities Studied by Using Matlock Periphytometer and Bottle Tests Ph.D.Thesis, Oklahoma State Univ., Stillwater, OK:166 p.</t>
  </si>
  <si>
    <t>1211</t>
  </si>
  <si>
    <t>1211-2</t>
  </si>
  <si>
    <t>1211-3</t>
  </si>
  <si>
    <t>Growth rate: Fresh weight</t>
  </si>
  <si>
    <t>1211-4</t>
  </si>
  <si>
    <t>Standard algal medium</t>
  </si>
  <si>
    <t>1213-1</t>
  </si>
  <si>
    <t>Growth rate: Total shoot length</t>
  </si>
  <si>
    <t>Mesocosm water</t>
  </si>
  <si>
    <t>Knauert,S., H. Singer, J. Hollender, and K. Knauer (2010) Phytotoxicity of Atrazine, Isoproturon, and Diuron to Submersed Macrophytes in Outdoor Mesocosms Environ. Pollut.158(1): 167-174</t>
  </si>
  <si>
    <t>1213</t>
  </si>
  <si>
    <t>959-2</t>
  </si>
  <si>
    <t>Planktonic mode of growth</t>
  </si>
  <si>
    <t>959-4</t>
  </si>
  <si>
    <t>959-6</t>
  </si>
  <si>
    <t>959-12</t>
  </si>
  <si>
    <t>959-17</t>
  </si>
  <si>
    <t>959-20</t>
  </si>
  <si>
    <t>959-22</t>
  </si>
  <si>
    <t>959-24</t>
  </si>
  <si>
    <t>959-27</t>
  </si>
  <si>
    <t>959-30</t>
  </si>
  <si>
    <t>959-32</t>
  </si>
  <si>
    <t>959-34</t>
  </si>
  <si>
    <t>959-40</t>
  </si>
  <si>
    <t>959-43</t>
  </si>
  <si>
    <t>959-46</t>
  </si>
  <si>
    <t>959-49</t>
  </si>
  <si>
    <t>Benthic mode of growth</t>
  </si>
  <si>
    <t>959-9</t>
  </si>
  <si>
    <t>959-37</t>
  </si>
  <si>
    <t>960-1</t>
  </si>
  <si>
    <t xml:space="preserve">Fragilaria crotonensis </t>
  </si>
  <si>
    <t>Population growth rate: Biomass: Chl-a fluorescence</t>
  </si>
  <si>
    <t>filtered diatom + vitamin (DV) media</t>
  </si>
  <si>
    <t>Larras, F., Keck, F., Montuelle, B., Rimet, F. &amp; Bouchez, A. (2014). Linking Diatom Sensitivity to Herbicides to Phylogeny: A Step Forward for Biomonitoring?, Environ. Sci. Technol.48(3): 1921-1930</t>
  </si>
  <si>
    <t>960-3</t>
  </si>
  <si>
    <t>960-5</t>
  </si>
  <si>
    <t>1215-1</t>
  </si>
  <si>
    <t>Culture media and deionised water</t>
  </si>
  <si>
    <t xml:space="preserve">Liu,W., Y.B. Zhang, X. Quan, Y.H. Jin, and S. Chen (2009) Effect of Perfluorooctane Sulfonate on Toxicity and Cell Uptake of Other Compounds with Different Hydrophobicity in Green Alga Chemosphere75(3): 405-409 </t>
  </si>
  <si>
    <t>1215</t>
  </si>
  <si>
    <t>613-1</t>
  </si>
  <si>
    <t>No sig effect of atrazine up to 10ug/L (data not shown in article)</t>
  </si>
  <si>
    <t>Ankistrodesmus falcatus</t>
  </si>
  <si>
    <t>WC freshwater media</t>
  </si>
  <si>
    <t>Lockert,C.K., K.D. Hoagland, and B.D. Siegfried (2006) Comparative Sensitivity of Freshwater Algae to Atrazine Bull. Environ. Contam. Toxicol.76(1): 73-79</t>
  </si>
  <si>
    <t>613</t>
  </si>
  <si>
    <t>613-2</t>
  </si>
  <si>
    <t xml:space="preserve">Arthrospira sp. </t>
  </si>
  <si>
    <t>Allen's media</t>
  </si>
  <si>
    <t>613-3</t>
  </si>
  <si>
    <t>613-4</t>
  </si>
  <si>
    <t>Cryptomonas ovata</t>
  </si>
  <si>
    <t>613-5</t>
  </si>
  <si>
    <t>613-6</t>
  </si>
  <si>
    <t>Euglenophyta </t>
  </si>
  <si>
    <t>Soil-water extract</t>
  </si>
  <si>
    <t>613-7</t>
  </si>
  <si>
    <t xml:space="preserve">Nitzschia palea </t>
  </si>
  <si>
    <t>613-8</t>
  </si>
  <si>
    <t>Staurastrum cristatum</t>
  </si>
  <si>
    <t>Charophyta</t>
  </si>
  <si>
    <t>Conjugatophyceae </t>
  </si>
  <si>
    <t>&gt;40% inhibition, assumed to be sig</t>
  </si>
  <si>
    <t>620-1</t>
  </si>
  <si>
    <t>inorganic medium</t>
  </si>
  <si>
    <t xml:space="preserve">Masojidek,J., P. Soucek, J. Machova, J. Frolik, K. Klem, and J. Maly (2011) Detection of Photosynthetic Herbicides: Algal Growth Inhibition Test vs. Electrochemical Photosystem II Biosensor Ecotoxicol. Environ. Saf.74(1): 117-122 </t>
  </si>
  <si>
    <t>620</t>
  </si>
  <si>
    <t>1217-1</t>
  </si>
  <si>
    <t>Knop's solution</t>
  </si>
  <si>
    <t xml:space="preserve">Maule,A., and S.J.L. Wright (1984) Herbicide Effects on the Population Growth of Some Green Algae and Cyanobacteria J. Appl. Bacteriol.57(2): 369-379 </t>
  </si>
  <si>
    <t>1217</t>
  </si>
  <si>
    <t>1217-2</t>
  </si>
  <si>
    <t>Gloeocapsa alpicola</t>
  </si>
  <si>
    <t>Allen's medium</t>
  </si>
  <si>
    <t>1218-1</t>
  </si>
  <si>
    <t>Growth rate: Biomass</t>
  </si>
  <si>
    <t xml:space="preserve">Mayer,P., J. Frickmann, E.R. Christensen, and N. Nyholm (1998) Influence of Growth Conditions on the Results Obtained in Algal Toxicity Tests Environ. Toxicol. Chem.17(6): 1091-1098 </t>
  </si>
  <si>
    <t>1218</t>
  </si>
  <si>
    <t>1218-2</t>
  </si>
  <si>
    <t>1047-1-OK</t>
  </si>
  <si>
    <t>Batrachochytrium dendrobatidis</t>
  </si>
  <si>
    <t>Population: Abundance: Zoospore concentration</t>
  </si>
  <si>
    <t>Fungi</t>
  </si>
  <si>
    <t xml:space="preserve">	Chytridiomycota</t>
  </si>
  <si>
    <t>Chytridiomycetes</t>
  </si>
  <si>
    <t>Agar growth media</t>
  </si>
  <si>
    <t>McMahon,T.A., J.M. Romansic, and J.R. Rohr (2013) Nonmonotonic and Monotonic Effects of Pesticides on the Pathogenic Fungus Batrachochytrium dendrobatidis in Culture and on Tadpoles Environ. Sci. Technol.47(14): 7958-7964</t>
  </si>
  <si>
    <t>1047</t>
  </si>
  <si>
    <t>1047-2-OK</t>
  </si>
  <si>
    <t>Growth was reduced, then increased, then reduced. Took the value of the first reduction (RS approved 121016).</t>
  </si>
  <si>
    <t>Population: Abundance: AUC/Cell density</t>
  </si>
  <si>
    <t>863-1-OK</t>
  </si>
  <si>
    <t>Exponential growth phase: 4-5 day old stock culture</t>
  </si>
  <si>
    <t>Population: Growth Rate: Total frond area</t>
  </si>
  <si>
    <t>Modified hoagland media</t>
  </si>
  <si>
    <t xml:space="preserve">Michel,A., R.D. Johnson, S.O. Duke, and B.E. Scheffler, 2004. Dose-Response Relationships Between Herbicides with Different Modes of Action and Growth of Lemna paucicostata: An Improved Ecotoxicological Method, Environ. Toxicol. Chem.23(4): 1074-1079. </t>
  </si>
  <si>
    <t>863</t>
  </si>
  <si>
    <t>Individual species in mesocosm</t>
  </si>
  <si>
    <t>Apical shoots (5cm)</t>
  </si>
  <si>
    <t>Chl-a content</t>
  </si>
  <si>
    <t>McGregor,E.B., K.R. Solomon, and M.L. Hanson (2008) Effects of Planting System Design on the Toxicological Sensitivity of Myriophyllum spicatum and Elodea canadensis to Atrazine Chemosphere73:249-260</t>
  </si>
  <si>
    <t>1219</t>
  </si>
  <si>
    <t>1219-4</t>
  </si>
  <si>
    <t>1219-5</t>
  </si>
  <si>
    <t>1219-6</t>
  </si>
  <si>
    <t>1219-7</t>
  </si>
  <si>
    <t>Low population density tests</t>
  </si>
  <si>
    <t>1219-8</t>
  </si>
  <si>
    <t>1219-9</t>
  </si>
  <si>
    <t>1219-10</t>
  </si>
  <si>
    <t>High population density tests</t>
  </si>
  <si>
    <t>1219-11</t>
  </si>
  <si>
    <t>1219-12</t>
  </si>
  <si>
    <t>1219-13</t>
  </si>
  <si>
    <t>Community low density assemblage</t>
  </si>
  <si>
    <t>1219-14</t>
  </si>
  <si>
    <t>1219-15</t>
  </si>
  <si>
    <t>1219-16</t>
  </si>
  <si>
    <t>Community high density assemblage</t>
  </si>
  <si>
    <t>1219-17</t>
  </si>
  <si>
    <t>1219-18</t>
  </si>
  <si>
    <t>1219-19</t>
  </si>
  <si>
    <t>1219-20</t>
  </si>
  <si>
    <t>1219-21</t>
  </si>
  <si>
    <t>1219-22</t>
  </si>
  <si>
    <t>1219-23</t>
  </si>
  <si>
    <t>1219-24</t>
  </si>
  <si>
    <t>1219-25</t>
  </si>
  <si>
    <t>1219-26</t>
  </si>
  <si>
    <t>1219-27</t>
  </si>
  <si>
    <t>1219-28</t>
  </si>
  <si>
    <t>1219-29</t>
  </si>
  <si>
    <t>1219-30</t>
  </si>
  <si>
    <t>1219-31</t>
  </si>
  <si>
    <t>1219-32</t>
  </si>
  <si>
    <t>1219-33</t>
  </si>
  <si>
    <t>1219-34</t>
  </si>
  <si>
    <t>1219-35</t>
  </si>
  <si>
    <t>1219-36</t>
  </si>
  <si>
    <t>1219-37</t>
  </si>
  <si>
    <t>1219-38</t>
  </si>
  <si>
    <t>1219-39</t>
  </si>
  <si>
    <t>1219-40</t>
  </si>
  <si>
    <t>1219-41</t>
  </si>
  <si>
    <t>1219-42</t>
  </si>
  <si>
    <t>1219-43</t>
  </si>
  <si>
    <t>1219-44</t>
  </si>
  <si>
    <t>1219-45</t>
  </si>
  <si>
    <t>1219-46</t>
  </si>
  <si>
    <t>1219-47</t>
  </si>
  <si>
    <t>1219-48</t>
  </si>
  <si>
    <t>1219-49</t>
  </si>
  <si>
    <t>1219-50</t>
  </si>
  <si>
    <t>1219-51</t>
  </si>
  <si>
    <t>1219-52</t>
  </si>
  <si>
    <t>1219-53</t>
  </si>
  <si>
    <t>1219-54</t>
  </si>
  <si>
    <t>1219-55</t>
  </si>
  <si>
    <t>1219-56</t>
  </si>
  <si>
    <t>1219-57</t>
  </si>
  <si>
    <t>1219-58</t>
  </si>
  <si>
    <t>1219-59</t>
  </si>
  <si>
    <t>1219-60</t>
  </si>
  <si>
    <t>1219-61</t>
  </si>
  <si>
    <t>1219-62</t>
  </si>
  <si>
    <t>1219-63</t>
  </si>
  <si>
    <t>1220-1</t>
  </si>
  <si>
    <t>Single frond</t>
  </si>
  <si>
    <t>Relative growth rate: Frond count</t>
  </si>
  <si>
    <t>20X-AAP</t>
  </si>
  <si>
    <t>Mohammad,M., K. Itoh, and K. Suyama (2010) Effects of Herbicides on Lemna gibba and Recovery from Damage After Prolonged Exposure Arch. Environ. Contam. Toxicol.58(3): 605-612</t>
  </si>
  <si>
    <t>1220</t>
  </si>
  <si>
    <t>895-1</t>
  </si>
  <si>
    <t>Population growth rate: Cell count: Area under the growth curve</t>
  </si>
  <si>
    <t>Okamura,H., I. Aoyama, D. Liu, R.J. Maguire, G.J. Pacepavicius, and Y.L. Lau (2000). Fate and Ecotoxicity of the New Antifouling Compound Irgarol 1051 in the Aquatic Environment, Water Res.34(14): 3523-3530.</t>
  </si>
  <si>
    <t>895</t>
  </si>
  <si>
    <t>895-2</t>
  </si>
  <si>
    <t>Population growth rate: Cell count: Growth rate</t>
  </si>
  <si>
    <t>1221-1</t>
  </si>
  <si>
    <t>Relative growth rate: Fresh weight</t>
  </si>
  <si>
    <t xml:space="preserve">Pan,H., X. Li, X. Xu, and S. Gao (2009) Phytotoxicity of Four Herbicides on Ceratophyllum demersum, Vallisneria natans and Elodea nuttallii J. Environ. Sci.21:307-312 </t>
  </si>
  <si>
    <t>1221</t>
  </si>
  <si>
    <t>1221-2</t>
  </si>
  <si>
    <t>1221-3</t>
  </si>
  <si>
    <t>Other V. natans data omitted due to large variations across reps</t>
  </si>
  <si>
    <t>Vallisneria natans</t>
  </si>
  <si>
    <t>Distilled water</t>
  </si>
  <si>
    <t>Pannard,A., B. Le Rouzic, and F. Binet (2009) Response of Phytoplankton Community to Low-Dose Atrazine Exposure Combined with Phosphorus Fluctuations Arch. Environ. Contam. Toxicol.57(1): 50-59</t>
  </si>
  <si>
    <t>1222</t>
  </si>
  <si>
    <t>1222-2</t>
  </si>
  <si>
    <t xml:space="preserve">Aphanocapsa sp. </t>
  </si>
  <si>
    <t xml:space="preserve">Cyanobacteria </t>
  </si>
  <si>
    <t>848-1-RE</t>
  </si>
  <si>
    <t>Pseudokirchneriela subcapitata</t>
  </si>
  <si>
    <t>Population abundance: Growth rate: Cell density</t>
  </si>
  <si>
    <t>Marine Biological Laboratory (MBL) medium</t>
  </si>
  <si>
    <t>848-2-RE</t>
  </si>
  <si>
    <t>848-3-RE</t>
  </si>
  <si>
    <t>848-4-RE</t>
  </si>
  <si>
    <t>848-12</t>
  </si>
  <si>
    <t>1225-1</t>
  </si>
  <si>
    <t>Ralston-Hooper,K., J. Hardy, L. Hahn, H. Ochoa-Acuna, L.S. Lee, R. Mollenhauer, and M.S. Sepulveda (2009) Acute and Chronic Toxicity of Atrazine and Its Metabolites Deethylatrazine and Deisopropylatrazine on Aquatic Organisms Ecotoxicology18(7): 899-905</t>
  </si>
  <si>
    <t>1225</t>
  </si>
  <si>
    <t>1005-1</t>
  </si>
  <si>
    <t>Myriophyllum sibiricum</t>
  </si>
  <si>
    <t xml:space="preserve">Tracheophyta </t>
  </si>
  <si>
    <t xml:space="preserve">Magnoliopsida </t>
  </si>
  <si>
    <t>Andrew's media/Hard water</t>
  </si>
  <si>
    <t>Roshon, R.D. (1997), A Toxicity Test for the Effects of Chemicals on the Non-Target Submersed Aquatic Macrophyte, Myriophyllum sibiricum Komarov, Ph.D.Thesis, University of Guelph, Ontario, Canada:464 p.</t>
  </si>
  <si>
    <t>1005</t>
  </si>
  <si>
    <t>1005-2</t>
  </si>
  <si>
    <t>Chlorophyll a (fresh wt)</t>
  </si>
  <si>
    <t>1005-3</t>
  </si>
  <si>
    <t>Growth: Area under Growth Curve</t>
  </si>
  <si>
    <t xml:space="preserve"> 1005-4</t>
  </si>
  <si>
    <t>Growth: Plant area</t>
  </si>
  <si>
    <t xml:space="preserve"> 1005</t>
  </si>
  <si>
    <t xml:space="preserve"> 1005-7</t>
  </si>
  <si>
    <t>Chlorophyll a (dry wt)</t>
  </si>
  <si>
    <t>Increase node number</t>
  </si>
  <si>
    <t>Abundance: growth: root number</t>
  </si>
  <si>
    <t xml:space="preserve"> 1005-11</t>
  </si>
  <si>
    <t xml:space="preserve"> 1005-12</t>
  </si>
  <si>
    <t xml:space="preserve"> 1005-13</t>
  </si>
  <si>
    <t xml:space="preserve"> 1005-14</t>
  </si>
  <si>
    <t xml:space="preserve"> 1005-15</t>
  </si>
  <si>
    <t xml:space="preserve"> 1005-24</t>
  </si>
  <si>
    <t xml:space="preserve"> 1005-25</t>
  </si>
  <si>
    <t xml:space="preserve"> 1005-27</t>
  </si>
  <si>
    <t>853-3</t>
  </si>
  <si>
    <t>Not-stated</t>
  </si>
  <si>
    <t>Herbicide/acetone mixture in EPA algal growth medium</t>
  </si>
  <si>
    <t>853-4</t>
  </si>
  <si>
    <t>Flow through tests</t>
  </si>
  <si>
    <t>SAG media 1 with added macronutrients</t>
  </si>
  <si>
    <t>Static tests</t>
  </si>
  <si>
    <t xml:space="preserve">Schafer,H., H. Hettler, U. Fritsche, G. Pitzen, G. Roderer, and A. Wenzel (1994) Biotests Using Unicellular Algae and Ciliates for Predicting Long-Term Effects of Toxicants Ecotoxicol. Environ. Saf.27(1): 64-81 </t>
  </si>
  <si>
    <t>1228</t>
  </si>
  <si>
    <t>1228-2</t>
  </si>
  <si>
    <t>1228-3</t>
  </si>
  <si>
    <t>Scenedesmus supspicatus</t>
  </si>
  <si>
    <t>1228-5</t>
  </si>
  <si>
    <t>1228-6</t>
  </si>
  <si>
    <t>1228-7</t>
  </si>
  <si>
    <t>1228-8</t>
  </si>
  <si>
    <t>1228-9</t>
  </si>
  <si>
    <t>1228-10</t>
  </si>
  <si>
    <t>1228-11</t>
  </si>
  <si>
    <t>1228-12</t>
  </si>
  <si>
    <t>Growth: Shoot length</t>
  </si>
  <si>
    <t>629-1</t>
  </si>
  <si>
    <t xml:space="preserve">Anabaena inaequalis </t>
  </si>
  <si>
    <t>Growth: Cell concentration</t>
  </si>
  <si>
    <t>Nitrogen-free liquid medium</t>
  </si>
  <si>
    <t>Stratton,G.W. Effects of the Herbicide Atrazine and Its Degradation Products, Alone and in Combination, on Phototrophic Microorganisms Arch. Environ. Contam. Toxicol.13(1): 35-42 1984</t>
  </si>
  <si>
    <t>629</t>
  </si>
  <si>
    <t xml:space="preserve">Anabaena variabilis </t>
  </si>
  <si>
    <t>Nitrogen-free liquid medium supplemented with nano3</t>
  </si>
  <si>
    <t>Growth rate: Cell concentration</t>
  </si>
  <si>
    <t>627-1</t>
  </si>
  <si>
    <t>IGC50</t>
  </si>
  <si>
    <t>Growth: Chl-a content</t>
  </si>
  <si>
    <t>BG11 medium</t>
  </si>
  <si>
    <t>Singh,S., P. Datta, and A. Tirkey (2011) Response of Multiple Herbicide Resistant Strain of Diazotrophic Cyanobacterium, Anabaena variabilis, Exposed to Atrazine and DCMU Indian J. Exp. Biol.49(4): 298-303</t>
  </si>
  <si>
    <t>627</t>
  </si>
  <si>
    <t>Anabaena variabilis MHR strain</t>
  </si>
  <si>
    <t>1231-1</t>
  </si>
  <si>
    <t>CHU 10 medium</t>
  </si>
  <si>
    <t>Tang,J.X., K.D. Hoagland, and B.D. Siegfried (1997) Differential Toxicity of Atrazine to Selected Freshwater Algae Bull.  Contam. Toxicol.59(4): 631-637 1997</t>
  </si>
  <si>
    <t>1231</t>
  </si>
  <si>
    <t>1231-2</t>
  </si>
  <si>
    <t>1231-3</t>
  </si>
  <si>
    <t>Synedra acus</t>
  </si>
  <si>
    <t>1231-4</t>
  </si>
  <si>
    <t>Synedra radians</t>
  </si>
  <si>
    <t>Growth inhibition: chl-a content</t>
  </si>
  <si>
    <t>WC Freshwater medium</t>
  </si>
  <si>
    <t>Pediastrum sp.</t>
  </si>
  <si>
    <t>1232-1</t>
  </si>
  <si>
    <t>SIS medium</t>
  </si>
  <si>
    <t xml:space="preserve">Tunic,T., V. Knezevic, U. Kerkez, A. Tubic, D. Sunjka, S. Lazic, D. Brkic, and I. Teodorovic (2015) Some Arguments in Favor of a Myriophyllum aquaticum Growth Inhibition Test in a Water-Sediment System as an Additional Test in Risk Assessment of Herbicides Environ. Toxicol. Chem.34:2104-2115 </t>
  </si>
  <si>
    <t>1232</t>
  </si>
  <si>
    <t>Relative growth rate: Frond number</t>
  </si>
  <si>
    <t>Relative growth rate: Frond area</t>
  </si>
  <si>
    <t>1232-2</t>
  </si>
  <si>
    <t>Apical shoots (6±1 cm)</t>
  </si>
  <si>
    <t>Smart and Barko nutrient media</t>
  </si>
  <si>
    <t>Relative growth rate: Shoot length</t>
  </si>
  <si>
    <t>Relative growth rate: Dry weight</t>
  </si>
  <si>
    <t>Growth: Root fresh weight</t>
  </si>
  <si>
    <t>1003-2</t>
  </si>
  <si>
    <t>Biomass: Cell density</t>
  </si>
  <si>
    <t>Sterilised culture medium</t>
  </si>
  <si>
    <t>Ge, H., Lin, Z., Yao, Z., Gao  Y., Cong, Y. and Yu, H. (2014). Balance between herbicidal activity and toxicity effect: A case studyof the joint effects of triazine and phenylurea herbicides on Selenastrum capricornutum and Photobacterium phosphoreum, Aquat. Toxicol. 150: 165- 74.</t>
  </si>
  <si>
    <t>1003</t>
  </si>
  <si>
    <t>Proportion of healthy cells (%)</t>
  </si>
  <si>
    <t>Unfiltered river water</t>
  </si>
  <si>
    <t>1237-1</t>
  </si>
  <si>
    <t>Nominal unknown dilution concentration, carrier control approx. 90% healthy cells</t>
  </si>
  <si>
    <t>Gomphonema clevei</t>
  </si>
  <si>
    <t xml:space="preserve">Wood RJ, Mitrovic SM, Lim RP and Kefford BJ (2016). The influence of reduced light intensity on the response of benthic diatoms to herbicide exposure, Environmental Toxicology and Chemistry, 35 (9), 2252-2260. </t>
  </si>
  <si>
    <t>1237</t>
  </si>
  <si>
    <t>1237-2</t>
  </si>
  <si>
    <t>1244-1</t>
  </si>
  <si>
    <t>Growth: Final yield (Cell density)</t>
  </si>
  <si>
    <t>US EPA bottle medium (growth medium)</t>
  </si>
  <si>
    <t>Yeh,H.J., and C.Y. Chen (2006). Toxicity Assessment of Pesticides to Pseudokirchneriella subcapitata Under Air-Tight Test Environment, J. Hazard. Mater.131(1-3): 6-12.</t>
  </si>
  <si>
    <t>1244</t>
  </si>
  <si>
    <t>1245-1</t>
  </si>
  <si>
    <t>Growth: Cell number</t>
  </si>
  <si>
    <t>Inorganic sterilised medium</t>
  </si>
  <si>
    <t xml:space="preserve">Walter,H., F. Consolaro, P. Gramatica, M. Scholze, and R. Altenburger (2002). Mixture Toxicity of Priority Pollutants at No Observed Effect Concentrations (NOECs),Ecotoxicology11(5): 299-310. </t>
  </si>
  <si>
    <t>1245</t>
  </si>
  <si>
    <t>632-1-OK</t>
  </si>
  <si>
    <t>632-2-OK</t>
  </si>
  <si>
    <t>632-3-OK</t>
  </si>
  <si>
    <t>1122-1-OK</t>
  </si>
  <si>
    <t>NH4+ modified Bristol's media</t>
  </si>
  <si>
    <t>Replicate 1</t>
  </si>
  <si>
    <t>1122-2-OK</t>
  </si>
  <si>
    <t>Replicate 2</t>
  </si>
  <si>
    <t>1122-3-OK</t>
  </si>
  <si>
    <t>Replicate 3</t>
  </si>
  <si>
    <t>1122-4-OK</t>
  </si>
  <si>
    <t>Replicate 4</t>
  </si>
  <si>
    <t>1122-5-OK</t>
  </si>
  <si>
    <t>1122-6-OK</t>
  </si>
  <si>
    <t>1122-7-OK</t>
  </si>
  <si>
    <t>1122-8-OK</t>
  </si>
  <si>
    <t>1122-9-OK</t>
  </si>
  <si>
    <t>1122-10-OK</t>
  </si>
  <si>
    <t>1122-11-OK</t>
  </si>
  <si>
    <t>1122-12-OK</t>
  </si>
  <si>
    <t>1122-13-OK</t>
  </si>
  <si>
    <t>1122-14-OK</t>
  </si>
  <si>
    <t>1122-15-OK</t>
  </si>
  <si>
    <t>1122-16-OK</t>
  </si>
  <si>
    <t>1122-17-OK</t>
  </si>
  <si>
    <t>1122-18-OK</t>
  </si>
  <si>
    <t>1122-19-OK</t>
  </si>
  <si>
    <t>1122-20-OK</t>
  </si>
  <si>
    <t>1125-1-OK</t>
  </si>
  <si>
    <t>Biomass: Roots: Dry weight</t>
  </si>
  <si>
    <t>1125-2-OK</t>
  </si>
  <si>
    <t>Biomass: Roots: Wet weight</t>
  </si>
  <si>
    <t>1125-3-OK</t>
  </si>
  <si>
    <t>Biomass: Shoots: Dry weight</t>
  </si>
  <si>
    <t>1125-4-OK</t>
  </si>
  <si>
    <t>Biomass: Shoots: Wet weight</t>
  </si>
  <si>
    <t>1125-5-OK</t>
  </si>
  <si>
    <t>1125-6-OK</t>
  </si>
  <si>
    <t>1125-7-OK</t>
  </si>
  <si>
    <t>1125-8-OK</t>
  </si>
  <si>
    <t>1125-9-OK</t>
  </si>
  <si>
    <t>1125-10-OK</t>
  </si>
  <si>
    <t>1125-11-OK</t>
  </si>
  <si>
    <t>1125-12-OK</t>
  </si>
  <si>
    <t>1125-13-OK</t>
  </si>
  <si>
    <t>Fecundity: Number of eggs per mass</t>
  </si>
  <si>
    <t>1125-14-OK</t>
  </si>
  <si>
    <t>Survival: Number of snails</t>
  </si>
  <si>
    <t>1125-15-OK</t>
  </si>
  <si>
    <t>Growth: Size of snails</t>
  </si>
  <si>
    <t>1125-16-OK</t>
  </si>
  <si>
    <t>1125-17-OK</t>
  </si>
  <si>
    <t>1125-18-OK</t>
  </si>
  <si>
    <t>1125-19-OK</t>
  </si>
  <si>
    <t>1125-20-OK</t>
  </si>
  <si>
    <t>Growth: Weight</t>
  </si>
  <si>
    <t>1176-1-OK</t>
  </si>
  <si>
    <t>EC45.6</t>
  </si>
  <si>
    <t>891-1-RS</t>
  </si>
  <si>
    <t>Adult (3 weeks old)</t>
  </si>
  <si>
    <t>Artificial Seawater</t>
  </si>
  <si>
    <t>1141-1-RS</t>
  </si>
  <si>
    <t>EC17.27</t>
  </si>
  <si>
    <t>1141-3-RS</t>
  </si>
  <si>
    <t>EC31.9</t>
  </si>
  <si>
    <t>1141-4-RS</t>
  </si>
  <si>
    <t>EC09</t>
  </si>
  <si>
    <t>0.6% instant ocean fish water</t>
  </si>
  <si>
    <t>165335-4-OK</t>
  </si>
  <si>
    <t>Study I - Male</t>
  </si>
  <si>
    <t>165335-5-OK</t>
  </si>
  <si>
    <t>165335-6-OK</t>
  </si>
  <si>
    <t>Study I - Female</t>
  </si>
  <si>
    <t>165335-7-OK</t>
  </si>
  <si>
    <t>165335-10-OK</t>
  </si>
  <si>
    <t>Study II - Male</t>
  </si>
  <si>
    <t>165335-11-OK</t>
  </si>
  <si>
    <t>165335-12-OK</t>
  </si>
  <si>
    <t>Study II - Female</t>
  </si>
  <si>
    <t>165335-13-OK</t>
  </si>
  <si>
    <t>165335-14-OK</t>
  </si>
  <si>
    <t>165335-15-OK</t>
  </si>
  <si>
    <t>165335-16-OK</t>
  </si>
  <si>
    <t>165335-17-OK</t>
  </si>
  <si>
    <t>Filtered and aerated seawater</t>
  </si>
  <si>
    <t>1126-5-OK</t>
  </si>
  <si>
    <t>1126-6-OK</t>
  </si>
  <si>
    <t>1126-7-OK</t>
  </si>
  <si>
    <t>Reproductive failure: nonviable offsping</t>
  </si>
  <si>
    <t>1126-8-OK</t>
  </si>
  <si>
    <t>Atrazine</t>
  </si>
  <si>
    <t>Type of Organism</t>
  </si>
  <si>
    <t>Day</t>
  </si>
  <si>
    <t>Week</t>
  </si>
  <si>
    <t>Year</t>
  </si>
  <si>
    <t>ug/mL</t>
  </si>
  <si>
    <t>WQG</t>
  </si>
  <si>
    <t>fresh</t>
  </si>
  <si>
    <t>marine</t>
  </si>
  <si>
    <t>Reference</t>
  </si>
  <si>
    <t>Neskovic, N.K.,Elezovic, I.,Karan, V.,Poleksic, V.,Budimir, M. (1993). Acute and Subacute Toxicity of Atrazine to Carp (Cyprinus carpio L) Ecotoxicology and Environmental Safety 25 (2) 173-182.</t>
  </si>
  <si>
    <t>Gorge, G ,Nagel, R (1990). Toxicity of Lindane, Atrazine, and Deltamethrin to Early Life Stages of Zebrafish (Brachydanio rerio) Ecotoxicology Environment &amp; Safey 20 (3) 246-255.</t>
  </si>
  <si>
    <t>Vykusova,B. and Z.Svobodova (1987). Comparison of the Sensitivity of Male and Female Guppies (Poecilia reticulata Peters) to Toxic Substances Bul. Vyzk. Ustav Ryb. Hydrobiol. Vodnany 23 (3) 20-23.</t>
  </si>
  <si>
    <t>OPP</t>
  </si>
  <si>
    <t>Macek,K.J., K.S.Buxton, S.Sauter, S.Gnilka, and J.W.Dean (1976). Chronic Toxicity of Atrazine to Selected Aquatic  Invertebrates and Fishes Ecol. Res. Ser.,  EPA-600/3-76-047, Environ. Res. Lab., U.S.   1-50</t>
  </si>
  <si>
    <t>Bathe,R., L.Ullmann, K.Sachsse (1973). Determination of Pesticide Toxicity to Fish Schriftenr. Ver. Wasser-Boden-Lufthyg. Berlin-Dahlem 37   241-256.</t>
  </si>
  <si>
    <t>Alabaster,J.S. (1969). Survival of Fish in 164 Herbicides, Insecticides, Fungicides, Wetting Agents and Miscellaneous Substances Int. Pest Control 11 (2) 29-35.</t>
  </si>
  <si>
    <t>Svobodova,Z. and B.Vykusova (1988). Comparing the Sensitivity of Rainbow Trout and Rasbora heteromorpha to Various Toxic Substances Bul. Vyzk. Ustav Ryb. Hydrobiol. Vodnany 24 (2) 14-19.</t>
  </si>
  <si>
    <t>Taylor,E.J., S.J.Maund, and D.Pascoe (1991). Toxicity of Four Common Pollutants to the Freshwater  Macroinvertebrates Chironomus riparius Meigen (Insecta: Diptera) and Gammarus pulex (L.). Arch. Environ. Contam. Toxicol. 21  371-376.</t>
  </si>
  <si>
    <t>Svobodova,Z. (1980). Acute Toxicity of Pesticides to Fish (Akutni Toxicita Pesticidu pro Ryby) Agrochemia 20(11) 328-332.</t>
  </si>
  <si>
    <t>Tscheu-Schluter,M. (1976). Acute Toxicity of Herbicides to Selected Aquatic Organisms.Part 2. Triazine Herbicides and Amitrole Acta Hydrochim. Hydrobiol. 4 (2) 153-170.</t>
  </si>
  <si>
    <t>Bathe,R., K.Sachsse, L.Ullmann, W.D.Hormann, F.Zak, and   R.Hess (1975). The Evaluation of Fish Toxicity in the Laboratory Proc. Eur. Soc. Toxicol. 16  113-124.</t>
  </si>
  <si>
    <t>Semov,V. and D.Iosifov (1973). Toxicity of Some Bulgarian Pesticides Studied with the Test Organism Daphnia magna Tr. Nauchnoizsled. Inst. Vodosnabdyavane, Kanaliz. Sanit. Tekh. 9 (2) 159-167.</t>
  </si>
  <si>
    <t>Johnson,B.T. (1986). Potential Impact of Selected Agricultural Chemical Contaminants on a Northern Prairie Wetland: A Microcosm Evaluation Environ. Toxicol. Chem. 5 (5) 473-485.</t>
  </si>
  <si>
    <t>Bathe,R., L.Ullman, K.Sachsse, and R.Hess (1975). Relationship between Toxicity to Fish and to Mammals  A  Comparative Study Under Defined Laboratory Conditions U.S. EPA-OPP Registration Standard</t>
  </si>
  <si>
    <t>Mowbray, D.L. (1978). The ecological effects of pesticides on non-target organisms-a study of the enviromental impact of pesticides on wildlife in the Namoi River Valley Cotton Growing Area PhD Thesis - University of Sydney.</t>
  </si>
  <si>
    <t>Korth, W.,Thomas, M.,Foster, S., McCorkelle, G., Bowmer, K. (1995). Toxicity of Rice and Maize Pesticides to Ceriodaphnia sp: Implications for Management of Irrigation Drainage Water in Australia Australasian Journal of Ecotoxicology 1 (1) 55-62.</t>
  </si>
  <si>
    <t>Hall Jr, L.W.,Ziegenfuss, M.C.,Anderson, R.D.,Spittler, T.D.,Leichtweis, H.C. (1994). Influence of Salinity on Atrazine Toxicity to a Chesapeake Bay Copepod (Eurytemora affinis) and Fish (Cyprinodon variegatus) Estuaries 17 (1) 181-186.</t>
  </si>
  <si>
    <t>Hall Jr, L.W.,Ziegenfuss, M.C.,Anderson, R.D.,Tierney, D.P. (1995). The influence of salinity on the chronic toxicity of atrazine to an estuarine copepod: Implications for development of an estuarine chronic criterion Archives of Environmental Contamination and Toxicology 28 (3) 344-348.</t>
  </si>
  <si>
    <t>Ward,G.S. and L.Ballantine (1986). Acute and Chronic Toxicity of Atrazine to Estuarine Fauna Estuaries 8 (1) 22-27.</t>
  </si>
  <si>
    <t>Growth</t>
  </si>
  <si>
    <t>Cell density</t>
  </si>
  <si>
    <t>Cell number</t>
  </si>
  <si>
    <t>Growth rate</t>
  </si>
  <si>
    <t>Body weight</t>
  </si>
  <si>
    <t>Nonviable offspring</t>
  </si>
  <si>
    <t>Snout-vent-length</t>
  </si>
  <si>
    <t>Weight</t>
  </si>
  <si>
    <t>Total length</t>
  </si>
  <si>
    <t>Development</t>
  </si>
  <si>
    <t>Fecundity</t>
  </si>
  <si>
    <t>Body size</t>
  </si>
  <si>
    <t>Dry weight</t>
  </si>
  <si>
    <t>Wet weight</t>
  </si>
  <si>
    <t>2046671</t>
  </si>
  <si>
    <t>123-2</t>
  </si>
  <si>
    <t>72-3</t>
  </si>
  <si>
    <t>2046670</t>
  </si>
  <si>
    <t>72-4</t>
  </si>
  <si>
    <t>2.2</t>
  </si>
  <si>
    <t>2046669</t>
  </si>
  <si>
    <t>0.50</t>
  </si>
  <si>
    <t>72-1</t>
  </si>
  <si>
    <t>2017883</t>
  </si>
  <si>
    <t>2017884</t>
  </si>
  <si>
    <t>2017885</t>
  </si>
  <si>
    <t>180</t>
  </si>
  <si>
    <t>100</t>
  </si>
  <si>
    <t>2017896</t>
  </si>
  <si>
    <t>0.19 g</t>
  </si>
  <si>
    <t>13.4</t>
  </si>
  <si>
    <t>72-2</t>
  </si>
  <si>
    <t>2017886</t>
  </si>
  <si>
    <t>170</t>
  </si>
  <si>
    <t>2017887</t>
  </si>
  <si>
    <t>Microcystis aeruginosa</t>
  </si>
  <si>
    <t>122-2</t>
  </si>
  <si>
    <t>129</t>
  </si>
  <si>
    <t>2018067</t>
  </si>
  <si>
    <t>5.7</t>
  </si>
  <si>
    <t>6.9</t>
  </si>
  <si>
    <t>2017868</t>
  </si>
  <si>
    <t>1.0</t>
  </si>
  <si>
    <t>Penaeus aztecus</t>
  </si>
  <si>
    <t>308</t>
  </si>
  <si>
    <t>24</t>
  </si>
  <si>
    <t>431</t>
  </si>
  <si>
    <t>282</t>
  </si>
  <si>
    <t>2017861</t>
  </si>
  <si>
    <t>5.3</t>
  </si>
  <si>
    <t>2017895</t>
  </si>
  <si>
    <t>120</t>
  </si>
  <si>
    <t>1.0 g</t>
  </si>
  <si>
    <t>2049116</t>
  </si>
  <si>
    <t>2017860</t>
  </si>
  <si>
    <t>2017862</t>
  </si>
  <si>
    <t>Carassius auratus</t>
  </si>
  <si>
    <t>60.0</t>
  </si>
  <si>
    <t>2017870</t>
  </si>
  <si>
    <t>1.8 g</t>
  </si>
  <si>
    <t>15</t>
  </si>
  <si>
    <t>6.5 g</t>
  </si>
  <si>
    <t>2017867</t>
  </si>
  <si>
    <t>115</t>
  </si>
  <si>
    <t>Uca pugilator</t>
  </si>
  <si>
    <t>197.85</t>
  </si>
  <si>
    <t>2017905</t>
  </si>
  <si>
    <t>Nitzschia closterium</t>
  </si>
  <si>
    <t>290</t>
  </si>
  <si>
    <t>Navicula incerta</t>
  </si>
  <si>
    <t>460</t>
  </si>
  <si>
    <t>2017897</t>
  </si>
  <si>
    <t>Thalassiosira fluviatilis</t>
  </si>
  <si>
    <t>110</t>
  </si>
  <si>
    <t>Monochrysis lutheri</t>
  </si>
  <si>
    <t>Platymonas sp.</t>
  </si>
  <si>
    <t>Neochloris sp.</t>
  </si>
  <si>
    <t>260</t>
  </si>
  <si>
    <t>300</t>
  </si>
  <si>
    <t>200</t>
  </si>
  <si>
    <t>2017902</t>
  </si>
  <si>
    <t>37</t>
  </si>
  <si>
    <t>LOEL</t>
  </si>
  <si>
    <t>0.14</t>
  </si>
  <si>
    <t>Gammarus lacustris</t>
  </si>
  <si>
    <t>2017901</t>
  </si>
  <si>
    <t>43</t>
  </si>
  <si>
    <t>72-5</t>
  </si>
  <si>
    <t>0.87</t>
  </si>
  <si>
    <t>Chlorococcum sp</t>
  </si>
  <si>
    <t>2017899</t>
  </si>
  <si>
    <t>2017860/55</t>
  </si>
  <si>
    <t>0.12</t>
  </si>
  <si>
    <t>400</t>
  </si>
  <si>
    <t>2017900</t>
  </si>
  <si>
    <t>49</t>
  </si>
  <si>
    <t>2017898</t>
  </si>
  <si>
    <t>0.15</t>
  </si>
  <si>
    <t>2053139</t>
  </si>
  <si>
    <t>2053144</t>
  </si>
  <si>
    <t>1.3</t>
  </si>
  <si>
    <t>2053142</t>
  </si>
  <si>
    <t>1.46 g</t>
  </si>
  <si>
    <t>16.1</t>
  </si>
  <si>
    <t>2053141</t>
  </si>
  <si>
    <t>126</t>
  </si>
  <si>
    <t>Frond count</t>
  </si>
  <si>
    <t>Size</t>
  </si>
  <si>
    <t>No. eggs per mass</t>
  </si>
  <si>
    <t>No. eggs</t>
  </si>
  <si>
    <t>No. egg masses</t>
  </si>
  <si>
    <t>Biomass</t>
  </si>
  <si>
    <t>Root dry weight</t>
  </si>
  <si>
    <t>Root wet weight</t>
  </si>
  <si>
    <t>Shoot dry weight</t>
  </si>
  <si>
    <t>Shoot wet weight</t>
  </si>
  <si>
    <t>Fresh weight</t>
  </si>
  <si>
    <t>Cell counts</t>
  </si>
  <si>
    <t>% healthy cells</t>
  </si>
  <si>
    <t>Final yield (cell density)</t>
  </si>
  <si>
    <t>Chlorophyll-a concentration</t>
  </si>
  <si>
    <t>Dry mass</t>
  </si>
  <si>
    <t>Root fresh weight</t>
  </si>
  <si>
    <t>Shoot length</t>
  </si>
  <si>
    <t>Frond number</t>
  </si>
  <si>
    <t>Frond area</t>
  </si>
  <si>
    <t>Root length</t>
  </si>
  <si>
    <t>Metamorphosis</t>
  </si>
  <si>
    <t>Net shoot length</t>
  </si>
  <si>
    <t>Cumulative weight</t>
  </si>
  <si>
    <t>Shoot net dry weight</t>
  </si>
  <si>
    <t>Growth: Biomass: Dry weight</t>
  </si>
  <si>
    <t>Eggs per female</t>
  </si>
  <si>
    <t>Live neonates produced</t>
  </si>
  <si>
    <t>Growth rate: Chl-a fluorescence: Cell density</t>
  </si>
  <si>
    <t>Length</t>
  </si>
  <si>
    <t>Egg production</t>
  </si>
  <si>
    <t>Neonate production</t>
  </si>
  <si>
    <t>Mictic rate</t>
  </si>
  <si>
    <t>Plant number</t>
  </si>
  <si>
    <t>Wet mass</t>
  </si>
  <si>
    <t>Hatching rate</t>
  </si>
  <si>
    <t>No. of eggs</t>
  </si>
  <si>
    <t>Length/weight</t>
  </si>
  <si>
    <t>Life cycle</t>
  </si>
  <si>
    <t>&lt;24 hr old</t>
  </si>
  <si>
    <t>Early life</t>
  </si>
  <si>
    <t>52 g</t>
  </si>
  <si>
    <t>1st-Instar larvae</t>
  </si>
  <si>
    <t>2 to 24</t>
  </si>
  <si>
    <t>ASTM Type I water</t>
  </si>
  <si>
    <t>Biomass yield, Growth rate, AUC</t>
  </si>
  <si>
    <t>Synthetic salt water or filtered natural salt water</t>
  </si>
  <si>
    <t>M-Hoagland's or 20X-AAP nutrient media. ASTM Type I water</t>
  </si>
  <si>
    <t>Frond number, Dry weight, Frond area</t>
  </si>
  <si>
    <t>Natural or artificial filtered seawater</t>
  </si>
  <si>
    <t>Surface or ground, reconstituted or dechlorinated tap water</t>
  </si>
  <si>
    <t>Clean surface or ground water, reconstituted water</t>
  </si>
  <si>
    <t>Dilution marine water</t>
  </si>
  <si>
    <t>Natural or artificial seawater</t>
  </si>
  <si>
    <t>Cellular reproduction: Change in cell number over time</t>
  </si>
  <si>
    <t>Growth inhibition: absorbance: cell number</t>
  </si>
  <si>
    <t>Cell death</t>
  </si>
  <si>
    <t>Post metamorphic snout-vent-length</t>
  </si>
  <si>
    <t>Post metamorphic wet weight</t>
  </si>
  <si>
    <t>Post metamorphic dry weight</t>
  </si>
  <si>
    <t>Hind limb length</t>
  </si>
  <si>
    <t>Rhizome tip number</t>
  </si>
  <si>
    <t>Wet and dry weight of stems and leaves</t>
  </si>
  <si>
    <t>Total shoot length</t>
  </si>
  <si>
    <t>Plant area</t>
  </si>
  <si>
    <t>No. leaves</t>
  </si>
  <si>
    <t>No. egg carrying females</t>
  </si>
  <si>
    <t>Cell size</t>
  </si>
  <si>
    <t>Growth inhibition: chlorophyll-a fluorescence</t>
  </si>
  <si>
    <t>Growth (asexual reproduction)</t>
  </si>
  <si>
    <t>Abundance (cell counts)</t>
  </si>
  <si>
    <t>Abundance (zoospore  concentration)</t>
  </si>
  <si>
    <t>Area under the curve</t>
  </si>
  <si>
    <t>Root number</t>
  </si>
  <si>
    <t>Fresh weight (Chl-a)</t>
  </si>
  <si>
    <t>Dry weight (Chl-a)</t>
  </si>
  <si>
    <t>Node number</t>
  </si>
  <si>
    <t>Cell concentration: biomass: growth rate</t>
  </si>
  <si>
    <r>
      <t>PREFERENTIAL SELECTION &amp; GROUPING OF DATA (</t>
    </r>
    <r>
      <rPr>
        <b/>
        <i/>
        <sz val="11"/>
        <color theme="0"/>
        <rFont val="Calibri"/>
        <family val="2"/>
        <scheme val="minor"/>
      </rPr>
      <t>See Warne et al., revised method - Table 5.</t>
    </r>
    <r>
      <rPr>
        <b/>
        <sz val="11"/>
        <color theme="0"/>
        <rFont val="Calibri"/>
        <family val="2"/>
        <scheme val="minor"/>
      </rPr>
      <t>)</t>
    </r>
  </si>
  <si>
    <r>
      <t>Species Name</t>
    </r>
    <r>
      <rPr>
        <sz val="11"/>
        <rFont val="Calibri"/>
        <family val="2"/>
        <scheme val="minor"/>
      </rPr>
      <t xml:space="preserve"> (repeat from Column E)</t>
    </r>
  </si>
  <si>
    <r>
      <t>Toxicity Value</t>
    </r>
    <r>
      <rPr>
        <sz val="11"/>
        <rFont val="Calibri"/>
        <family val="2"/>
        <scheme val="minor"/>
      </rPr>
      <t xml:space="preserve"> (repeat from Column O)</t>
    </r>
  </si>
  <si>
    <r>
      <t xml:space="preserve">Acute/Chronic </t>
    </r>
    <r>
      <rPr>
        <sz val="11"/>
        <rFont val="Calibri"/>
        <family val="2"/>
        <scheme val="minor"/>
      </rPr>
      <t>(repeat from Column R)</t>
    </r>
  </si>
  <si>
    <r>
      <t xml:space="preserve">Endpoint Measurement </t>
    </r>
    <r>
      <rPr>
        <sz val="11"/>
        <color rgb="FF000000"/>
        <rFont val="Calibri"/>
        <family val="2"/>
        <scheme val="minor"/>
      </rPr>
      <t>(repeat from Column N)</t>
    </r>
  </si>
  <si>
    <r>
      <t xml:space="preserve">DURATION (d) </t>
    </r>
    <r>
      <rPr>
        <sz val="11"/>
        <color rgb="FF000000"/>
        <rFont val="Calibri"/>
        <family val="2"/>
        <scheme val="minor"/>
      </rPr>
      <t>(repeat from Column P)</t>
    </r>
  </si>
  <si>
    <r>
      <t xml:space="preserve">1. GEOMETRIC MEAN FOR EACH COMBINATION OF ENDPOINT AND DURATION </t>
    </r>
    <r>
      <rPr>
        <sz val="11"/>
        <color rgb="FF000000"/>
        <rFont val="Calibri"/>
        <family val="2"/>
        <scheme val="minor"/>
      </rPr>
      <t xml:space="preserve">(Groupings in Column AK) </t>
    </r>
    <r>
      <rPr>
        <b/>
        <sz val="11"/>
        <color rgb="FF000000"/>
        <rFont val="Calibri"/>
        <family val="2"/>
        <scheme val="minor"/>
      </rPr>
      <t>(ug/L)</t>
    </r>
  </si>
  <si>
    <r>
      <t xml:space="preserve">2. LOWEST VALUE FOR EACH ENDPOINT </t>
    </r>
    <r>
      <rPr>
        <sz val="11"/>
        <color rgb="FF000000"/>
        <rFont val="Calibri"/>
        <family val="2"/>
        <scheme val="minor"/>
      </rPr>
      <t xml:space="preserve">(Groupings in Column AM) </t>
    </r>
    <r>
      <rPr>
        <b/>
        <sz val="11"/>
        <color rgb="FF000000"/>
        <rFont val="Calibri"/>
        <family val="2"/>
        <scheme val="minor"/>
      </rPr>
      <t>(ug/L)</t>
    </r>
  </si>
  <si>
    <t>Hetero</t>
  </si>
  <si>
    <t>Photo</t>
  </si>
  <si>
    <t>Chrysophyceae</t>
  </si>
  <si>
    <t>Physella sp</t>
  </si>
  <si>
    <t>Porphyridiophyceae</t>
  </si>
  <si>
    <t>Entognatha</t>
  </si>
  <si>
    <t>Cyclopoida sp.</t>
  </si>
  <si>
    <t>EC4.7</t>
  </si>
  <si>
    <t>b</t>
  </si>
  <si>
    <t>b-i</t>
  </si>
  <si>
    <t>a-ii</t>
  </si>
  <si>
    <t>a-iii</t>
  </si>
  <si>
    <t>a-iv</t>
  </si>
  <si>
    <t>c</t>
  </si>
  <si>
    <t>e</t>
  </si>
  <si>
    <t>f</t>
  </si>
  <si>
    <t>g</t>
  </si>
  <si>
    <t>c-i</t>
  </si>
  <si>
    <t>d-i</t>
  </si>
  <si>
    <t>e-i</t>
  </si>
  <si>
    <t>f-i</t>
  </si>
  <si>
    <t>g-i</t>
  </si>
  <si>
    <t>b-ii</t>
  </si>
  <si>
    <t>b-iii</t>
  </si>
  <si>
    <t>b-iv</t>
  </si>
  <si>
    <t>d-ii</t>
  </si>
  <si>
    <t>d-iii</t>
  </si>
  <si>
    <t>d-iv</t>
  </si>
  <si>
    <t>c-ii</t>
  </si>
  <si>
    <t>c-iii</t>
  </si>
  <si>
    <t>h</t>
  </si>
  <si>
    <t>h-i</t>
  </si>
  <si>
    <t>g-ii</t>
  </si>
  <si>
    <t>h-ii</t>
  </si>
  <si>
    <t>d-v</t>
  </si>
  <si>
    <t>d-vi</t>
  </si>
  <si>
    <t>d-vii</t>
  </si>
  <si>
    <t>f-ii</t>
  </si>
  <si>
    <t>1 to 2</t>
  </si>
  <si>
    <t>7 to 8</t>
  </si>
  <si>
    <t>EC40.5</t>
  </si>
  <si>
    <t>e-ii</t>
  </si>
  <si>
    <t>e-iii</t>
  </si>
  <si>
    <t>c-iv</t>
  </si>
  <si>
    <t>e-iv</t>
  </si>
  <si>
    <t>f-iii</t>
  </si>
  <si>
    <t>LOWEST VALUE FOR SPECIES (ug/L)</t>
  </si>
  <si>
    <t>Do Not Use</t>
  </si>
  <si>
    <t>Chlamydomonas eugametos</t>
  </si>
  <si>
    <t>Hetero/ Photo</t>
  </si>
  <si>
    <t>Metamorphic Snout-vent-length</t>
  </si>
  <si>
    <t>Arachnida</t>
  </si>
  <si>
    <t>FW or SW</t>
  </si>
  <si>
    <t>S</t>
  </si>
  <si>
    <t>F</t>
  </si>
  <si>
    <t>Thalassiosira weissflogii</t>
  </si>
  <si>
    <t>781-5-OKQC</t>
  </si>
  <si>
    <t>784-2-OKQC</t>
  </si>
  <si>
    <t>784-3-OKQC</t>
  </si>
  <si>
    <t>784-4-OKQC</t>
  </si>
  <si>
    <t>784-5-OKQC</t>
  </si>
  <si>
    <t xml:space="preserve">Key,P., K. Chung, T. Siewicki, and M. Fulton (2007). Toxicity of Three Pesticides Individually and in Mixture to Larval Grass Shrimp (Palaemonetes pugio), Ecotoxicol. Environ. Saf.68(2): 272-277. </t>
  </si>
  <si>
    <t>Sawasdee,B., and H.R. Kohler (2009). Embryo Toxicity of Pesticides and Heavy Metals to the Ramshorn Snail, Marisa cornuarietis (Prosobranchia), Chemosphere75:1539-1547.</t>
  </si>
  <si>
    <t>784</t>
  </si>
  <si>
    <t>Tap water with added seasalt</t>
  </si>
  <si>
    <t>Marisa cornuarietis</t>
  </si>
  <si>
    <t>Hatching rate (%)</t>
  </si>
  <si>
    <t>Weight after hatching</t>
  </si>
  <si>
    <t>Palaemonetes pugio</t>
  </si>
  <si>
    <t>1-2 day old larvae</t>
  </si>
  <si>
    <t>&gt;</t>
  </si>
  <si>
    <t>161199-QC1</t>
  </si>
  <si>
    <t>Growth: Snout-vent length</t>
  </si>
  <si>
    <t>Snout-vent length</t>
  </si>
  <si>
    <t xml:space="preserve">Non-monotic, lower conc increased growth </t>
  </si>
  <si>
    <t>Gasterosteus aculeatus</t>
  </si>
  <si>
    <t>Larvae &lt;24 hour</t>
  </si>
  <si>
    <t>Growth: wet weight</t>
  </si>
  <si>
    <t>Growth: length</t>
  </si>
  <si>
    <t>Aerated IML seawater</t>
  </si>
  <si>
    <t>161769-QC1</t>
  </si>
  <si>
    <t>161769-QC2</t>
  </si>
  <si>
    <t>161769-QC3</t>
  </si>
  <si>
    <t xml:space="preserve">Le Mer,C., R.L. Roy, J. Pellerin, C.M. Couillard, and D. Maltais 2013, 'Effects of Chronic Exposures to the Herbicides Atrazine and Glyphosate to Larvae of the Threespine Stickleback (Gasterosteus aculeatus)', Ecotoxicol. Environ. Saf.89(0): 174-181.
</t>
  </si>
  <si>
    <t>Dechlorinated aerated city (Montreal) water</t>
  </si>
  <si>
    <t>Tavera Mendoza,L.E. 2001, 'Influences of Atrazine on Gonadal Differentiation in Xenopus laevis Tadpoles During Metamorphosis', M.S.Thesis, Concordia University, Montreal, Canada:83 p.</t>
  </si>
  <si>
    <t>Stage 55</t>
  </si>
  <si>
    <t>Growth: head to tail length</t>
  </si>
  <si>
    <t>Growth: weight</t>
  </si>
  <si>
    <t>Head to tail length</t>
  </si>
  <si>
    <t>Sciaenops ocellatus</t>
  </si>
  <si>
    <t xml:space="preserve">Applebaum,S.L. (2008) Regulation of Elements of the Thyroid Hormone and Corticosteroid Systems by Stress, Hormone Treatment, and Atrazine During Ontogeny of Red Drum (Sciaenops ocellatus) Ph.D.Thesis, University of Texas, Austin, TX:130 p. </t>
  </si>
  <si>
    <t>1118-1</t>
  </si>
  <si>
    <t>1118-2</t>
  </si>
  <si>
    <t>1118-3</t>
  </si>
  <si>
    <t>Filtered seawater</t>
  </si>
  <si>
    <t>Larvae 15 days post hatch</t>
  </si>
  <si>
    <t>Standard length</t>
  </si>
  <si>
    <t>Growth rate (length)</t>
  </si>
  <si>
    <t>Adult (22 months)</t>
  </si>
  <si>
    <t>1132-1</t>
  </si>
  <si>
    <t>1132-2</t>
  </si>
  <si>
    <t>1132-3</t>
  </si>
  <si>
    <t>1132-4</t>
  </si>
  <si>
    <t>1132-5</t>
  </si>
  <si>
    <t>1132-6</t>
  </si>
  <si>
    <t>1132-7</t>
  </si>
  <si>
    <t>1132-8</t>
  </si>
  <si>
    <t xml:space="preserve">Bringolf,R.B., J.B. Belden, and R.C. Summerfelt (2004) Effects of Atrazine on Fathead Minnow in a Short-Term Reproduction Assay Environ. Toxicol. Chem.23(4): 1019-1025 </t>
  </si>
  <si>
    <t>638-9</t>
  </si>
  <si>
    <t>638-10</t>
  </si>
  <si>
    <t>Larvae (14 days old)</t>
  </si>
  <si>
    <t>1135-1</t>
  </si>
  <si>
    <t>1135-2</t>
  </si>
  <si>
    <t>1136-1</t>
  </si>
  <si>
    <t>Artificial pond water/FETAX</t>
  </si>
  <si>
    <t>Larvae (48hr old)</t>
  </si>
  <si>
    <t>640-1</t>
  </si>
  <si>
    <t>640-2</t>
  </si>
  <si>
    <t>640-3</t>
  </si>
  <si>
    <t>Carr,J.A., A. Gentles, E.E. Smith, W.L. Goleman, L.J. Urquidi, K. Thuett, R.J. Kendall, J.P. Giesy, T.S. Gross, K.R. Sol (2003) Response of Larval Xenopus laevis to Atrazine: Assessment of Growth, Metamorphosis, and Gonadal and Laryngeal Morphology Environ. Toxicol. Chem.22(2): 396-405</t>
  </si>
  <si>
    <t>165348</t>
  </si>
  <si>
    <t>643-1</t>
  </si>
  <si>
    <t>643-2</t>
  </si>
  <si>
    <t>643-3</t>
  </si>
  <si>
    <t>643-4</t>
  </si>
  <si>
    <t>Coady,K.K., M.B. Murphy, D.L. Villeneuve, M. Hecker, P.D. Jones, J.A. Carr, K.R. Solomon, E.E. Smith, G. Van der Kraak (2005) Effects of Atrazine on Metamorphosis, Growth, Laryngeal and Gonadal Development, Aromatase Activity, and Sex Steroid Concentrations in Xenopus laevis Ecotoxicol. Environ. Saf.62(2): 160-173 2005</t>
  </si>
  <si>
    <t>FETAX solution</t>
  </si>
  <si>
    <t>Growth inhibition: Body weight</t>
  </si>
  <si>
    <t>Sex ratio</t>
  </si>
  <si>
    <t xml:space="preserve">Del carmen Alvarez,M. (2005) Significance of Environmentally Realistic Levels of Selected Contaminants to Ecological Performance of Fish Larvae: Effects of Atrazine, Malathion, and Methylmercury Ph.D.Thesis, University of Texas, Austin, TX:141 p. </t>
  </si>
  <si>
    <t>7-8 mm</t>
  </si>
  <si>
    <t>1169-1</t>
  </si>
  <si>
    <t>1169-2</t>
  </si>
  <si>
    <t>1169-3</t>
  </si>
  <si>
    <t>1172-1</t>
  </si>
  <si>
    <t>604-1-OK</t>
  </si>
  <si>
    <t>604-4-OK</t>
  </si>
  <si>
    <t>974-16</t>
  </si>
  <si>
    <t>974-17</t>
  </si>
  <si>
    <t>892-2</t>
  </si>
  <si>
    <t>Fortin,M.G., C.M. Couillard, J. Pellerin, and M. Lebeuf (2008) Effects of Salinity on Sublethal Toxicity of Atrazine to Mummichog (Fundulus heteroclitus) Larvae Mar. Environ. Res.65(2): 158-170</t>
  </si>
  <si>
    <t>15ppt, Highest concentration tested</t>
  </si>
  <si>
    <t>3ppt, Highest concentration tested</t>
  </si>
  <si>
    <t>35ppt, Highest concentration tested</t>
  </si>
  <si>
    <t>Fundulus heteroclitus</t>
  </si>
  <si>
    <t>1181-1</t>
  </si>
  <si>
    <t>1181-2</t>
  </si>
  <si>
    <t>1181-4</t>
  </si>
  <si>
    <t>1182-1</t>
  </si>
  <si>
    <t>1182-2</t>
  </si>
  <si>
    <t>1182-3</t>
  </si>
  <si>
    <t>Freeman,J.L., and A.L. Rayburn (2005) Developmental Impact of Atrazine on Metamorphing Xenopus laevis as Revealed by Nuclear Analysis and Morphology Environ. Toxicol. Chem.24(7): 1648-1653</t>
  </si>
  <si>
    <t>Tadpole (NF stage 47)</t>
  </si>
  <si>
    <t>Tadpole (NF stage 54)</t>
  </si>
  <si>
    <t>c-v</t>
  </si>
  <si>
    <t>c-vi</t>
  </si>
  <si>
    <t>1183-2</t>
  </si>
  <si>
    <t>1183-3</t>
  </si>
  <si>
    <t>1183-4</t>
  </si>
  <si>
    <t>1183-5</t>
  </si>
  <si>
    <t>Experiment 2, Only one concentration tested</t>
  </si>
  <si>
    <t>Experiment 3, Only one concentration tested</t>
  </si>
  <si>
    <t>1186-5</t>
  </si>
  <si>
    <t>1192-1</t>
  </si>
  <si>
    <t>1192-4</t>
  </si>
  <si>
    <t>1194-10</t>
  </si>
  <si>
    <t>1199-2</t>
  </si>
  <si>
    <t>Egg carrying females (%)</t>
  </si>
  <si>
    <t>1207-4</t>
  </si>
  <si>
    <t>613-9</t>
  </si>
  <si>
    <t>Synechococcus sp.</t>
  </si>
  <si>
    <t>1216-1</t>
  </si>
  <si>
    <t>1216-2</t>
  </si>
  <si>
    <t>1216-3</t>
  </si>
  <si>
    <t>1216-4</t>
  </si>
  <si>
    <t>1216-5</t>
  </si>
  <si>
    <t>1216-6</t>
  </si>
  <si>
    <t>1216-7</t>
  </si>
  <si>
    <t>1216-8</t>
  </si>
  <si>
    <t>1216-9</t>
  </si>
  <si>
    <t xml:space="preserve">Lytle,T.F., and J.S. Lytle (2005) Growth Inhibition as Indicator of Stress Because of Atrazine Following Multiple Toxicant Exposure of the Freshwater Macrophyte, Juncus effusus L. Environ. Toxicol. Chem.24(5): 1198-1203 </t>
  </si>
  <si>
    <t>Lowestconcentration tested</t>
  </si>
  <si>
    <t>Juncus effusus</t>
  </si>
  <si>
    <t>Growth inhibition: Shoot number</t>
  </si>
  <si>
    <t>Shoot number</t>
  </si>
  <si>
    <t>b-v</t>
  </si>
  <si>
    <t>1220-2</t>
  </si>
  <si>
    <t>1220-3</t>
  </si>
  <si>
    <t>1220-4</t>
  </si>
  <si>
    <t>1220-5</t>
  </si>
  <si>
    <t>1228-1</t>
  </si>
  <si>
    <t>1228-4</t>
  </si>
  <si>
    <t>a-v</t>
  </si>
  <si>
    <t>1245-2</t>
  </si>
  <si>
    <t>Larvae (96 hour post-hatch)</t>
  </si>
  <si>
    <t>633-1-OK</t>
  </si>
  <si>
    <t>633-2-OK</t>
  </si>
  <si>
    <t>633-5-OK</t>
  </si>
  <si>
    <t>Allran,J.W., and W.H. Karasov (2001) Effects of Atrazine on Embryos, Larvae, and Adults of Anuran Amphibians Environ. Toxicol. Chem.20(4): 769-775 2001</t>
  </si>
  <si>
    <t>Hatchability</t>
  </si>
  <si>
    <t>633-3-OK</t>
  </si>
  <si>
    <t>633-6-OK</t>
  </si>
  <si>
    <t>633-4-OK</t>
  </si>
  <si>
    <t>633-7-OK</t>
  </si>
  <si>
    <t>Reproduction: Hatchability</t>
  </si>
  <si>
    <t>1117-1-OK</t>
  </si>
  <si>
    <t>1117-2-OK</t>
  </si>
  <si>
    <t>4th instar larvae</t>
  </si>
  <si>
    <t xml:space="preserve">Anderson,T.D. (2006) Toxicological, Biochemical, and Molecular Effects of Atrazine to the Aquatic Midge Chironomus tentans (Diptera: Chironomidae) Ph.D. Thesis, Kansas State University, Manhattan, KS:155 p. </t>
  </si>
  <si>
    <t>AAP growth media</t>
  </si>
  <si>
    <t>1123-1-OK</t>
  </si>
  <si>
    <t>1123-2-OK</t>
  </si>
  <si>
    <t>1123-3-OK</t>
  </si>
  <si>
    <t xml:space="preserve">Baxter,L., R. Brain, R. Prosser, K. Solomon, and M. Hanson (2013) Sensitivity of a Green Alga to Atrazine is not Enhanced by Previous Acute Exposure Environ. Pollut.181:325-328 </t>
  </si>
  <si>
    <t>Growth: Chlorophyll-a content</t>
  </si>
  <si>
    <t>Embryo 17 dpf</t>
  </si>
  <si>
    <t>165335-1-OK</t>
  </si>
  <si>
    <t>165335-2-OK</t>
  </si>
  <si>
    <t>165335-3-OK</t>
  </si>
  <si>
    <t>165335-8-OK</t>
  </si>
  <si>
    <t>165335-9-OK</t>
  </si>
  <si>
    <t>1126-1-OK</t>
  </si>
  <si>
    <t>1126-2-OK</t>
  </si>
  <si>
    <t>1126-3-OK</t>
  </si>
  <si>
    <t>1126-4-OK</t>
  </si>
  <si>
    <t>Reproduction: Time to maturity</t>
  </si>
  <si>
    <t>Reproduction: Sex ratio</t>
  </si>
  <si>
    <t>Reproduction: Hatching success (%)</t>
  </si>
  <si>
    <t>Time to maturity</t>
  </si>
  <si>
    <t xml:space="preserve">H-W Marinemix </t>
  </si>
  <si>
    <t>Nephroselmis pyriformis</t>
  </si>
  <si>
    <t>Nephrophyceae</t>
  </si>
  <si>
    <t>Abundance spectro</t>
  </si>
  <si>
    <t>Growth spectro</t>
  </si>
  <si>
    <t>Legend</t>
  </si>
  <si>
    <t>Comments</t>
  </si>
  <si>
    <t>Significantly different from control but the next highest concentration wasn't</t>
  </si>
  <si>
    <t>Highest conc tested , box and whisker plot graphical representation of results shows non-significance DATA OK</t>
  </si>
  <si>
    <t>Conc at which 50% of colonies survived.</t>
  </si>
  <si>
    <t>DATA OK value shown in table. Approximately 40% inhibition = to LOEC</t>
  </si>
  <si>
    <t>Many data points for this species, get rid of this value due to the duration</t>
  </si>
  <si>
    <t>NOEC is greater than the IC50, but aligns with other data</t>
  </si>
  <si>
    <t>No data, only graph &amp; highest concentration tested</t>
  </si>
  <si>
    <t>Most likely a repeat of the same results - but OK if not used in final result. Duplicates all USEPA results.</t>
  </si>
  <si>
    <t>NOEC value greater than IC50?</t>
  </si>
  <si>
    <t>&gt;EC50, inaccurate</t>
  </si>
  <si>
    <t>Higher mortality in controls</t>
  </si>
  <si>
    <t>Do Not Use - increased rather than decreased</t>
  </si>
  <si>
    <t>Approx 8% inhibition. Duration derived from Table C2, p. 159</t>
  </si>
  <si>
    <t>Do Not Use - weight increased rather than decreased</t>
  </si>
  <si>
    <t>&gt;EC50 value, inaccurate</t>
  </si>
  <si>
    <t>This value was excluded from the calculation of DGVs because it is not a measured concentration but more importantly it is approximately 230 000 times more sensitive than the next lowest toxicity value</t>
  </si>
  <si>
    <t>QAQC #2</t>
  </si>
  <si>
    <t>QAQC #1</t>
  </si>
  <si>
    <t>Yes</t>
  </si>
  <si>
    <t>QAQC #3</t>
  </si>
  <si>
    <t>QAQC #4</t>
  </si>
  <si>
    <t>Media type</t>
  </si>
  <si>
    <t>Microalgae+BS5:BS88</t>
  </si>
  <si>
    <t>QAQC #5</t>
  </si>
  <si>
    <t>Summary Final Results</t>
  </si>
  <si>
    <t>Is technically recorded as a LOEC value, but gives the % inhibition of 40.5, so we took an EC40.5. Would either have a conversion factor of 2.5 (equivalent to LOEC) or 5 (equivalent to EC50) - but either way, there is NOEC data available for this species so this value would not be chosen.</t>
  </si>
  <si>
    <t>Microcosm test</t>
  </si>
  <si>
    <t>Other toxicity values in paper but not acceptable.</t>
  </si>
  <si>
    <t>Species not specified</t>
  </si>
  <si>
    <t>Omit as result is repeated from other source</t>
  </si>
  <si>
    <t>No significant effect of atrazine up to 10ug/L (data not shown in article)</t>
  </si>
  <si>
    <t>Population: Growth Rate: Inhibition of reproduction</t>
  </si>
  <si>
    <t>892-7</t>
  </si>
  <si>
    <t>892-9</t>
  </si>
  <si>
    <t xml:space="preserve">Faust,M., R. Altenburger, T. Backhaus, H. Blanck, W. Boedeker, P. Gramatica, V. Hamer, M. Scholze, M. Vighi, and L.H. Gr, 2001. Predicting the Joint Algal Toxicity of Multi-Component s-Triazine Mixtures at Low-Effect Concentrations of Individual Toxicants, Aquat. Toxicol.56(1): 13-32. </t>
  </si>
  <si>
    <t>Inorganic nutrient medium</t>
  </si>
  <si>
    <t>Chlamydomonas geitleri</t>
  </si>
  <si>
    <t>Population: Growth Rate</t>
  </si>
  <si>
    <t>Population: Biomass: ChlA</t>
  </si>
  <si>
    <t>Chlorophyll-a</t>
  </si>
  <si>
    <t>893-6</t>
  </si>
  <si>
    <t>893-7</t>
  </si>
  <si>
    <t>893-8</t>
  </si>
  <si>
    <t>893-9</t>
  </si>
  <si>
    <t>893-10</t>
  </si>
  <si>
    <t>893-11</t>
  </si>
  <si>
    <t xml:space="preserve">Francois,D.L., and G.G.C. Robinson, 1990. Indices of Triazine Toxicity in Chlamydomonas geitleri Ettl, Aquat. Toxicol.16(3): 205-228. </t>
  </si>
  <si>
    <t>Unconditioned innoculum</t>
  </si>
  <si>
    <t>911-8</t>
  </si>
  <si>
    <t>911-9</t>
  </si>
  <si>
    <t>24 hour old larvae</t>
  </si>
  <si>
    <t>1015-2-OK</t>
  </si>
  <si>
    <t>Wilkins,R.M., and R.J. Metcalfe 1993, Toxicity of Soil Applied Herbicides to Brine Shrimp Larvae (Artemia salina) and Synergism with Other Pesticides, Br. Crop Prot. Conf. Weeds1:163-168</t>
  </si>
  <si>
    <t>Do not use as LOEC and NOEC do not meet OECD definitions (OECD, 2012)</t>
  </si>
  <si>
    <r>
      <rPr>
        <i/>
        <sz val="11"/>
        <color theme="1"/>
        <rFont val="Calibri"/>
        <family val="2"/>
        <scheme val="minor"/>
      </rPr>
      <t>Physella</t>
    </r>
    <r>
      <rPr>
        <sz val="11"/>
        <color theme="1"/>
        <rFont val="Calibri"/>
        <family val="2"/>
        <scheme val="minor"/>
      </rPr>
      <t xml:space="preserve"> sp</t>
    </r>
  </si>
  <si>
    <t>The main author stated "the low values reported in this paper would be inappropriate".</t>
  </si>
  <si>
    <t>Knezevic V, Tunic T, Gajic P, Marjan P, Savic D, Tenji and Teodorovic I (2016). Getting more ecologically relevant information from laboratory tests: Recovery of Lemna minor after exposure to herbicides and their mixtures, Archives of Environmental Contamination and Toxicology, 71, 572-588.</t>
  </si>
  <si>
    <t>Baxter L, Brain RA, Lisseore L, Solomon KR, Hanson ML and Prosser RS (2016). Influence of light, nutrients, and temperature on the toxicity of
atrazine to the algal species Raphidocelis subcapitata: Implications for the risk assessment of herbicides, Ecotoxicology and Environmental Safety 132, 250-259.</t>
  </si>
  <si>
    <t>???3 - 1</t>
  </si>
  <si>
    <t>???3 - 2</t>
  </si>
  <si>
    <t>Raphidocelis subcapitata</t>
  </si>
  <si>
    <t>Growth Rate: Cell Density</t>
  </si>
  <si>
    <t>EC15</t>
  </si>
  <si>
    <t>974-added</t>
  </si>
  <si>
    <t>855-added</t>
  </si>
  <si>
    <t>855-added2</t>
  </si>
  <si>
    <t>Population: Biomass</t>
  </si>
  <si>
    <t>n/a</t>
  </si>
  <si>
    <t>Average of 57.7. 60.7 and 65.33</t>
  </si>
  <si>
    <t>(F1) Stage 1 copepodite juvenile</t>
  </si>
  <si>
    <t>(F0) Stage 1 copepodite juvenile</t>
  </si>
  <si>
    <t>OK added in</t>
  </si>
  <si>
    <t>Fresh</t>
  </si>
  <si>
    <t>This value was preferentially chosen over other data points (including NOEC values) as the F1 generation was significantly impacted (reproduction; viable offspring per female) at 3.5 ug/L (which then applies a conversion factor of 2.5). Decision agreed by MW and RvD (04/11/2023).</t>
  </si>
  <si>
    <t>Viable offspring production per female</t>
  </si>
  <si>
    <t>Haptophyta</t>
  </si>
  <si>
    <t>Coccolithophyceae</t>
  </si>
  <si>
    <t>Bacillariophyceae incertae sedis</t>
  </si>
  <si>
    <t>Bacillariophyceae ordo incertae sedis</t>
  </si>
  <si>
    <t>Chlorodendrophyceae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</si>
</sst>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00"/>
  </numFmts>
  <fonts count="35">
    <font>
      <sz val="11"/>
      <color theme="1"/>
      <name val="Calibri"/>
      <family val="2"/>
      <scheme val="minor"/>
    </font>
    <font>
      <sz val="10"/>
      <color indexed="8"/>
      <name val="Arial"/>
      <family val="2"/>
    </font>
    <font>
      <u/>
      <sz val="10"/>
      <color indexed="12"/>
      <name val="Arial"/>
      <family val="2"/>
    </font>
    <font>
      <sz val="10"/>
      <name val="Arial Unicode MS"/>
      <family val="2"/>
    </font>
    <font>
      <b/>
      <sz val="9"/>
      <color indexed="81"/>
      <name val="Tahoma"/>
      <family val="2"/>
    </font>
    <font>
      <sz val="9"/>
      <color indexed="81"/>
      <name val="Tahoma"/>
      <family val="2"/>
    </font>
    <font>
      <sz val="10"/>
      <name val="Arial Unicode MS"/>
      <family val="2"/>
    </font>
    <font>
      <sz val="11"/>
      <color theme="1"/>
      <name val="Calibri"/>
      <family val="2"/>
      <scheme val="minor"/>
    </font>
    <font>
      <b/>
      <sz val="11"/>
      <color rgb="FF3F3F3F"/>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1"/>
      <color theme="1" tint="0.499984740745262"/>
      <name val="Calibri"/>
      <family val="2"/>
      <scheme val="minor"/>
    </font>
    <font>
      <b/>
      <sz val="10"/>
      <color theme="1"/>
      <name val="Calibri"/>
      <family val="2"/>
      <scheme val="minor"/>
    </font>
    <font>
      <sz val="10"/>
      <color indexed="8"/>
      <name val="Calibri"/>
      <family val="2"/>
      <scheme val="minor"/>
    </font>
    <font>
      <b/>
      <sz val="11"/>
      <color rgb="FF000000"/>
      <name val="Calibri"/>
      <family val="2"/>
      <scheme val="minor"/>
    </font>
    <font>
      <b/>
      <i/>
      <sz val="11"/>
      <color theme="0"/>
      <name val="Calibri"/>
      <family val="2"/>
      <scheme val="minor"/>
    </font>
    <font>
      <sz val="11"/>
      <name val="Calibri"/>
      <family val="2"/>
      <scheme val="minor"/>
    </font>
    <font>
      <sz val="10"/>
      <name val="Arial Unicode MS"/>
      <family val="2"/>
    </font>
    <font>
      <sz val="10"/>
      <color indexed="8"/>
      <name val="Arial"/>
      <family val="2"/>
    </font>
    <font>
      <sz val="11"/>
      <color rgb="FF006100"/>
      <name val="Calibri"/>
      <family val="2"/>
      <scheme val="minor"/>
    </font>
    <font>
      <sz val="11"/>
      <color rgb="FFFF0000"/>
      <name val="Calibri"/>
      <family val="2"/>
      <scheme val="minor"/>
    </font>
    <font>
      <b/>
      <sz val="11"/>
      <color rgb="FFFF0000"/>
      <name val="Calibri"/>
      <family val="2"/>
      <scheme val="minor"/>
    </font>
    <font>
      <sz val="10"/>
      <color indexed="8"/>
      <name val="Arial"/>
      <family val="2"/>
    </font>
    <font>
      <b/>
      <sz val="11"/>
      <name val="Calibri"/>
      <family val="2"/>
      <scheme val="minor"/>
    </font>
    <font>
      <sz val="11"/>
      <color rgb="FF000000"/>
      <name val="Calibri"/>
      <family val="2"/>
      <scheme val="minor"/>
    </font>
    <font>
      <b/>
      <i/>
      <sz val="11"/>
      <color rgb="FF3F3F3F"/>
      <name val="Calibri"/>
      <family val="2"/>
      <scheme val="minor"/>
    </font>
    <font>
      <u/>
      <sz val="11"/>
      <color indexed="12"/>
      <name val="Calibri"/>
      <family val="2"/>
      <scheme val="minor"/>
    </font>
    <font>
      <i/>
      <sz val="11"/>
      <name val="Calibri"/>
      <family val="2"/>
      <scheme val="minor"/>
    </font>
    <font>
      <sz val="11"/>
      <color indexed="8"/>
      <name val="Calibri"/>
      <family val="2"/>
      <scheme val="minor"/>
    </font>
    <font>
      <i/>
      <sz val="11"/>
      <color indexed="8"/>
      <name val="Calibri"/>
      <family val="2"/>
      <scheme val="minor"/>
    </font>
    <font>
      <i/>
      <sz val="11"/>
      <color theme="1"/>
      <name val="Calibri"/>
      <family val="2"/>
      <scheme val="minor"/>
    </font>
    <font>
      <b/>
      <sz val="11"/>
      <color rgb="FF00B0F0"/>
      <name val="Calibri"/>
      <family val="2"/>
      <scheme val="minor"/>
    </font>
    <font>
      <sz val="10"/>
      <name val="Calibri"/>
      <family val="2"/>
      <scheme val="minor"/>
    </font>
  </fonts>
  <fills count="39">
    <fill>
      <patternFill patternType="none"/>
    </fill>
    <fill>
      <patternFill patternType="gray125"/>
    </fill>
    <fill>
      <patternFill patternType="solid">
        <fgColor rgb="FFF2F2F2"/>
      </patternFill>
    </fill>
    <fill>
      <patternFill patternType="solid">
        <fgColor rgb="FFA5A5A5"/>
      </patternFill>
    </fill>
    <fill>
      <patternFill patternType="solid">
        <fgColor theme="0" tint="-0.249977111117893"/>
        <bgColor indexed="64"/>
      </patternFill>
    </fill>
    <fill>
      <patternFill patternType="solid">
        <fgColor theme="5" tint="0.59999389629810485"/>
        <bgColor rgb="FFC0C0C0"/>
      </patternFill>
    </fill>
    <fill>
      <patternFill patternType="solid">
        <fgColor theme="7" tint="0.79998168889431442"/>
        <bgColor rgb="FFC0C0C0"/>
      </patternFill>
    </fill>
    <fill>
      <patternFill patternType="solid">
        <fgColor theme="3" tint="0.79998168889431442"/>
        <bgColor rgb="FFC0C0C0"/>
      </patternFill>
    </fill>
    <fill>
      <patternFill patternType="solid">
        <fgColor theme="5" tint="0.79998168889431442"/>
        <bgColor indexed="64"/>
      </patternFill>
    </fill>
    <fill>
      <patternFill patternType="solid">
        <fgColor theme="9" tint="0.79998168889431442"/>
        <bgColor rgb="FFC0C0C0"/>
      </patternFill>
    </fill>
    <fill>
      <patternFill patternType="solid">
        <fgColor theme="9" tint="0.39997558519241921"/>
        <bgColor rgb="FFC0C0C0"/>
      </patternFill>
    </fill>
    <fill>
      <patternFill patternType="solid">
        <fgColor rgb="FFFF0000"/>
        <bgColor rgb="FFC0C0C0"/>
      </patternFill>
    </fill>
    <fill>
      <patternFill patternType="solid">
        <fgColor rgb="FFC0C0C0"/>
        <bgColor rgb="FFC0C0C0"/>
      </patternFill>
    </fill>
    <fill>
      <patternFill patternType="solid">
        <fgColor theme="2"/>
        <bgColor rgb="FFC0C0C0"/>
      </patternFill>
    </fill>
    <fill>
      <patternFill patternType="solid">
        <fgColor rgb="FFCCFFFF"/>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FF99FF"/>
        <bgColor rgb="FFC0C0C0"/>
      </patternFill>
    </fill>
    <fill>
      <patternFill patternType="solid">
        <fgColor rgb="FFFF99FF"/>
        <bgColor rgb="FF000000"/>
      </patternFill>
    </fill>
    <fill>
      <patternFill patternType="solid">
        <fgColor rgb="FFC00000"/>
        <bgColor indexed="64"/>
      </patternFill>
    </fill>
    <fill>
      <patternFill patternType="solid">
        <fgColor theme="2" tint="-0.749992370372631"/>
        <bgColor indexed="64"/>
      </patternFill>
    </fill>
    <fill>
      <patternFill patternType="solid">
        <fgColor theme="7"/>
        <bgColor indexed="64"/>
      </patternFill>
    </fill>
    <fill>
      <patternFill patternType="solid">
        <fgColor theme="3"/>
        <bgColor indexed="64"/>
      </patternFill>
    </fill>
    <fill>
      <patternFill patternType="solid">
        <fgColor rgb="FF99FFCC"/>
        <bgColor indexed="64"/>
      </patternFill>
    </fill>
    <fill>
      <patternFill patternType="solid">
        <fgColor rgb="FF006699"/>
        <bgColor indexed="64"/>
      </patternFill>
    </fill>
    <fill>
      <patternFill patternType="solid">
        <fgColor theme="9" tint="-0.249977111117893"/>
        <bgColor indexed="64"/>
      </patternFill>
    </fill>
    <fill>
      <patternFill patternType="solid">
        <fgColor theme="9"/>
        <bgColor indexed="64"/>
      </patternFill>
    </fill>
    <fill>
      <patternFill patternType="solid">
        <fgColor rgb="FF92D050"/>
        <bgColor indexed="64"/>
      </patternFill>
    </fill>
    <fill>
      <patternFill patternType="solid">
        <fgColor theme="5" tint="0.79998168889431442"/>
        <bgColor rgb="FFC0C0C0"/>
      </patternFill>
    </fill>
    <fill>
      <patternFill patternType="solid">
        <fgColor rgb="FFC6EFCE"/>
      </patternFill>
    </fill>
    <fill>
      <patternFill patternType="solid">
        <fgColor rgb="FFFF0000"/>
        <bgColor indexed="64"/>
      </patternFill>
    </fill>
    <fill>
      <patternFill patternType="solid">
        <fgColor theme="4" tint="0.79998168889431442"/>
        <bgColor indexed="64"/>
      </patternFill>
    </fill>
    <fill>
      <patternFill patternType="solid">
        <fgColor rgb="FF00B0F0"/>
        <bgColor indexed="64"/>
      </patternFill>
    </fill>
    <fill>
      <patternFill patternType="solid">
        <fgColor rgb="FF99FFCC"/>
        <bgColor rgb="FF000000"/>
      </patternFill>
    </fill>
    <fill>
      <patternFill patternType="solid">
        <fgColor theme="0" tint="-0.34998626667073579"/>
        <bgColor indexed="64"/>
      </patternFill>
    </fill>
    <fill>
      <patternFill patternType="solid">
        <fgColor rgb="FFFF00FF"/>
        <bgColor indexed="64"/>
      </patternFill>
    </fill>
  </fills>
  <borders count="13">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rgb="FF3F3F3F"/>
      </left>
      <right/>
      <top/>
      <bottom/>
      <diagonal/>
    </border>
    <border>
      <left style="medium">
        <color rgb="FFFFFF00"/>
      </left>
      <right style="medium">
        <color rgb="FFFFFF00"/>
      </right>
      <top style="medium">
        <color rgb="FFFFFF00"/>
      </top>
      <bottom style="medium">
        <color rgb="FFFFFF00"/>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right style="double">
        <color rgb="FF3F3F3F"/>
      </right>
      <top style="double">
        <color rgb="FF3F3F3F"/>
      </top>
      <bottom/>
      <diagonal/>
    </border>
    <border>
      <left style="double">
        <color rgb="FF3F3F3F"/>
      </left>
      <right/>
      <top style="double">
        <color rgb="FF3F3F3F"/>
      </top>
      <bottom/>
      <diagonal/>
    </border>
    <border>
      <left style="double">
        <color rgb="FF3F3F3F"/>
      </left>
      <right style="double">
        <color rgb="FF3F3F3F"/>
      </right>
      <top/>
      <bottom style="double">
        <color rgb="FF3F3F3F"/>
      </bottom>
      <diagonal/>
    </border>
    <border>
      <left/>
      <right/>
      <top style="thin">
        <color indexed="64"/>
      </top>
      <bottom/>
      <diagonal/>
    </border>
    <border>
      <left style="double">
        <color rgb="FF3F3F3F"/>
      </left>
      <right style="double">
        <color rgb="FF3F3F3F"/>
      </right>
      <top style="thin">
        <color indexed="64"/>
      </top>
      <bottom style="double">
        <color rgb="FF3F3F3F"/>
      </bottom>
      <diagonal/>
    </border>
  </borders>
  <cellStyleXfs count="43">
    <xf numFmtId="0" fontId="0" fillId="0" borderId="0"/>
    <xf numFmtId="0" fontId="9" fillId="3" borderId="2" applyNumberFormat="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 fillId="0" borderId="0"/>
    <xf numFmtId="0" fontId="3" fillId="0" borderId="0"/>
    <xf numFmtId="0" fontId="3" fillId="0" borderId="0"/>
    <xf numFmtId="0" fontId="6" fillId="0" borderId="0"/>
    <xf numFmtId="0" fontId="1" fillId="0" borderId="0"/>
    <xf numFmtId="0" fontId="8" fillId="2" borderId="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0" fontId="19" fillId="0" borderId="0"/>
    <xf numFmtId="9" fontId="19" fillId="0" borderId="0" applyFont="0" applyFill="0" applyBorder="0" applyAlignment="0" applyProtection="0"/>
    <xf numFmtId="0" fontId="7" fillId="0" borderId="0"/>
    <xf numFmtId="0" fontId="1" fillId="0" borderId="0"/>
    <xf numFmtId="0" fontId="7"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0" fillId="0" borderId="0"/>
    <xf numFmtId="0" fontId="21" fillId="32" borderId="0" applyNumberFormat="0" applyBorder="0" applyAlignment="0" applyProtection="0"/>
    <xf numFmtId="0" fontId="3" fillId="0" borderId="0"/>
    <xf numFmtId="0" fontId="7" fillId="0" borderId="0"/>
    <xf numFmtId="9" fontId="3" fillId="0" borderId="0" applyFont="0" applyFill="0" applyBorder="0" applyAlignment="0" applyProtection="0"/>
    <xf numFmtId="0" fontId="24"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256">
    <xf numFmtId="0" fontId="0" fillId="0" borderId="0" xfId="0"/>
    <xf numFmtId="0" fontId="10" fillId="0" borderId="0" xfId="0" applyFont="1" applyAlignment="1">
      <alignment horizontal="center"/>
    </xf>
    <xf numFmtId="0" fontId="12" fillId="0" borderId="0" xfId="0" applyFont="1" applyAlignment="1">
      <alignment horizontal="center"/>
    </xf>
    <xf numFmtId="0" fontId="12" fillId="15" borderId="0" xfId="0" applyFont="1" applyFill="1" applyAlignment="1">
      <alignment horizontal="center" vertical="center"/>
    </xf>
    <xf numFmtId="0" fontId="12" fillId="15" borderId="0" xfId="0" applyFont="1" applyFill="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left"/>
    </xf>
    <xf numFmtId="0" fontId="11" fillId="17" borderId="0" xfId="0" applyFont="1" applyFill="1"/>
    <xf numFmtId="0" fontId="11" fillId="17" borderId="0" xfId="0" applyFont="1" applyFill="1" applyAlignment="1">
      <alignment horizontal="center"/>
    </xf>
    <xf numFmtId="0" fontId="0" fillId="17" borderId="0" xfId="0" applyFill="1"/>
    <xf numFmtId="0" fontId="14" fillId="17" borderId="0" xfId="0" applyFont="1" applyFill="1" applyAlignment="1">
      <alignment wrapText="1"/>
    </xf>
    <xf numFmtId="0" fontId="14" fillId="17" borderId="0" xfId="0" applyFont="1" applyFill="1" applyAlignment="1">
      <alignment horizontal="center"/>
    </xf>
    <xf numFmtId="0" fontId="12" fillId="17" borderId="0" xfId="0" applyFont="1" applyFill="1" applyAlignment="1">
      <alignment horizontal="center"/>
    </xf>
    <xf numFmtId="0" fontId="9" fillId="3" borderId="2" xfId="1"/>
    <xf numFmtId="0" fontId="12" fillId="19" borderId="0" xfId="0" applyFont="1" applyFill="1" applyAlignment="1">
      <alignment horizontal="center" vertical="center"/>
    </xf>
    <xf numFmtId="0" fontId="12" fillId="19" borderId="0" xfId="0" applyFont="1" applyFill="1" applyAlignment="1">
      <alignment horizontal="center" vertical="center" wrapText="1"/>
    </xf>
    <xf numFmtId="0" fontId="15" fillId="17" borderId="0" xfId="8" applyFont="1" applyFill="1" applyAlignment="1">
      <alignment wrapText="1"/>
    </xf>
    <xf numFmtId="0" fontId="9" fillId="3" borderId="2" xfId="1" applyAlignment="1">
      <alignment horizontal="center"/>
    </xf>
    <xf numFmtId="0" fontId="0" fillId="15" borderId="0" xfId="0" applyFill="1"/>
    <xf numFmtId="0" fontId="10" fillId="22" borderId="0" xfId="0" applyFont="1" applyFill="1"/>
    <xf numFmtId="49" fontId="9" fillId="3" borderId="2" xfId="1" applyNumberFormat="1" applyAlignment="1">
      <alignment horizontal="center"/>
    </xf>
    <xf numFmtId="0" fontId="12" fillId="0" borderId="0" xfId="0" applyFont="1"/>
    <xf numFmtId="0" fontId="9" fillId="0" borderId="0" xfId="1" applyFill="1" applyBorder="1"/>
    <xf numFmtId="0" fontId="11" fillId="0" borderId="0" xfId="0" applyFont="1" applyAlignment="1">
      <alignment vertical="center" wrapText="1"/>
    </xf>
    <xf numFmtId="0" fontId="11" fillId="0" borderId="0" xfId="4" applyFont="1" applyAlignment="1">
      <alignment vertical="center" wrapText="1"/>
    </xf>
    <xf numFmtId="0" fontId="0" fillId="0" borderId="0" xfId="0" applyAlignment="1">
      <alignment horizontal="center"/>
    </xf>
    <xf numFmtId="0" fontId="0" fillId="0" borderId="0" xfId="4" applyFont="1" applyAlignment="1">
      <alignment horizontal="center"/>
    </xf>
    <xf numFmtId="0" fontId="9" fillId="3" borderId="2" xfId="1" applyAlignment="1"/>
    <xf numFmtId="49" fontId="9" fillId="3" borderId="2" xfId="1" applyNumberFormat="1" applyAlignment="1">
      <alignment horizontal="left"/>
    </xf>
    <xf numFmtId="0" fontId="12" fillId="16" borderId="0" xfId="0" applyFont="1" applyFill="1" applyAlignment="1">
      <alignment horizontal="center"/>
    </xf>
    <xf numFmtId="0" fontId="0" fillId="0" borderId="0" xfId="0" applyAlignment="1">
      <alignment horizontal="left"/>
    </xf>
    <xf numFmtId="0" fontId="9" fillId="11" borderId="0" xfId="4" applyFont="1" applyFill="1" applyAlignment="1">
      <alignment horizontal="center" vertical="center" wrapText="1"/>
    </xf>
    <xf numFmtId="0" fontId="21" fillId="32" borderId="0" xfId="23" applyAlignment="1">
      <alignment horizontal="center"/>
    </xf>
    <xf numFmtId="49" fontId="0" fillId="0" borderId="0" xfId="0" applyNumberFormat="1" applyAlignment="1">
      <alignment horizontal="center"/>
    </xf>
    <xf numFmtId="9" fontId="21" fillId="32" borderId="0" xfId="23" applyNumberFormat="1" applyAlignment="1">
      <alignment horizontal="center"/>
    </xf>
    <xf numFmtId="0" fontId="21" fillId="32" borderId="0" xfId="23" applyBorder="1" applyAlignment="1">
      <alignment horizontal="center"/>
    </xf>
    <xf numFmtId="0" fontId="0" fillId="0" borderId="0" xfId="0" applyAlignment="1">
      <alignment horizontal="center" wrapText="1"/>
    </xf>
    <xf numFmtId="0" fontId="21" fillId="32" borderId="0" xfId="23" applyAlignment="1"/>
    <xf numFmtId="0" fontId="21" fillId="32" borderId="0" xfId="23" applyBorder="1" applyAlignment="1"/>
    <xf numFmtId="0" fontId="0" fillId="0" borderId="0" xfId="0" applyAlignment="1">
      <alignment horizontal="left" wrapText="1"/>
    </xf>
    <xf numFmtId="0" fontId="0" fillId="0" borderId="0" xfId="0" applyAlignment="1">
      <alignment horizontal="right"/>
    </xf>
    <xf numFmtId="0" fontId="21" fillId="32" borderId="0" xfId="23" applyAlignment="1">
      <alignment horizontal="left"/>
    </xf>
    <xf numFmtId="0" fontId="9" fillId="0" borderId="0" xfId="1" applyFill="1" applyBorder="1" applyAlignment="1">
      <alignment horizontal="center"/>
    </xf>
    <xf numFmtId="0" fontId="9" fillId="18" borderId="3" xfId="8" applyFont="1" applyFill="1" applyBorder="1" applyAlignment="1">
      <alignment horizontal="left"/>
    </xf>
    <xf numFmtId="0" fontId="9" fillId="18" borderId="0" xfId="8" applyFont="1" applyFill="1"/>
    <xf numFmtId="0" fontId="9" fillId="0" borderId="0" xfId="8" applyFont="1"/>
    <xf numFmtId="0" fontId="9" fillId="18" borderId="0" xfId="8" applyFont="1" applyFill="1" applyAlignment="1">
      <alignment horizontal="center"/>
    </xf>
    <xf numFmtId="0" fontId="9" fillId="0" borderId="0" xfId="8" applyFont="1" applyAlignment="1">
      <alignment horizontal="center"/>
    </xf>
    <xf numFmtId="0" fontId="0" fillId="0" borderId="0" xfId="0" applyAlignment="1">
      <alignment vertical="center" wrapText="1"/>
    </xf>
    <xf numFmtId="0" fontId="16" fillId="13" borderId="0" xfId="4" applyFont="1" applyFill="1" applyAlignment="1">
      <alignment horizontal="center" vertical="center" wrapText="1"/>
    </xf>
    <xf numFmtId="0" fontId="25" fillId="6" borderId="0" xfId="4" applyFont="1" applyFill="1" applyAlignment="1">
      <alignment horizontal="center" vertical="center" wrapText="1"/>
    </xf>
    <xf numFmtId="0" fontId="25" fillId="6" borderId="0" xfId="4" applyFont="1" applyFill="1" applyAlignment="1">
      <alignment horizontal="left" vertical="center" wrapText="1"/>
    </xf>
    <xf numFmtId="0" fontId="25" fillId="0" borderId="0" xfId="4" applyFont="1" applyAlignment="1">
      <alignment horizontal="center" vertical="center" wrapText="1"/>
    </xf>
    <xf numFmtId="0" fontId="25" fillId="7" borderId="0" xfId="4" applyFont="1" applyFill="1" applyAlignment="1">
      <alignment horizontal="center" vertical="center" wrapText="1"/>
    </xf>
    <xf numFmtId="0" fontId="8" fillId="8" borderId="0" xfId="9" applyFill="1" applyBorder="1" applyAlignment="1" applyProtection="1">
      <alignment horizontal="center" vertical="center" wrapText="1"/>
    </xf>
    <xf numFmtId="0" fontId="16" fillId="31" borderId="0" xfId="4" applyFont="1" applyFill="1" applyAlignment="1">
      <alignment horizontal="center" vertical="center" wrapText="1"/>
    </xf>
    <xf numFmtId="1" fontId="16" fillId="5" borderId="0" xfId="4" applyNumberFormat="1" applyFont="1" applyFill="1" applyAlignment="1">
      <alignment horizontal="center" vertical="center" wrapText="1"/>
    </xf>
    <xf numFmtId="0" fontId="25" fillId="9" borderId="0" xfId="4" applyFont="1" applyFill="1" applyAlignment="1">
      <alignment horizontal="center" vertical="center" wrapText="1"/>
    </xf>
    <xf numFmtId="0" fontId="16" fillId="9" borderId="0" xfId="4" applyFont="1" applyFill="1" applyAlignment="1">
      <alignment horizontal="center" vertical="center" wrapText="1"/>
    </xf>
    <xf numFmtId="0" fontId="25" fillId="10" borderId="0" xfId="4" applyFont="1" applyFill="1" applyAlignment="1">
      <alignment horizontal="center" vertical="center" wrapText="1"/>
    </xf>
    <xf numFmtId="0" fontId="16" fillId="10" borderId="0" xfId="4" applyFont="1" applyFill="1" applyAlignment="1">
      <alignment horizontal="center" vertical="center" wrapText="1"/>
    </xf>
    <xf numFmtId="0" fontId="25" fillId="12" borderId="0" xfId="4" applyFont="1" applyFill="1" applyAlignment="1">
      <alignment horizontal="center" vertical="center" wrapText="1"/>
    </xf>
    <xf numFmtId="0" fontId="8" fillId="2" borderId="0" xfId="9" applyBorder="1" applyAlignment="1" applyProtection="1">
      <alignment horizontal="center" vertical="center" wrapText="1"/>
    </xf>
    <xf numFmtId="0" fontId="16" fillId="4" borderId="0" xfId="4" applyFont="1" applyFill="1" applyAlignment="1">
      <alignment horizontal="center" vertical="center" wrapText="1"/>
    </xf>
    <xf numFmtId="0" fontId="27" fillId="0" borderId="4" xfId="9" applyFont="1" applyFill="1" applyBorder="1" applyAlignment="1" applyProtection="1">
      <alignment horizontal="center" vertical="center" wrapText="1"/>
    </xf>
    <xf numFmtId="0" fontId="27" fillId="0" borderId="0" xfId="9" applyFont="1" applyFill="1" applyBorder="1" applyAlignment="1" applyProtection="1">
      <alignment horizontal="center" vertical="center" wrapText="1"/>
    </xf>
    <xf numFmtId="0" fontId="16" fillId="14" borderId="0" xfId="4" applyFont="1" applyFill="1" applyAlignment="1">
      <alignment horizontal="center" vertical="center" wrapText="1"/>
    </xf>
    <xf numFmtId="0" fontId="25" fillId="14" borderId="0" xfId="4" applyFont="1" applyFill="1" applyAlignment="1">
      <alignment horizontal="center" vertical="center" wrapText="1"/>
    </xf>
    <xf numFmtId="0" fontId="25" fillId="20" borderId="0" xfId="0" applyFont="1" applyFill="1" applyAlignment="1">
      <alignment horizontal="center" vertical="center" wrapText="1"/>
    </xf>
    <xf numFmtId="0" fontId="25" fillId="21" borderId="0" xfId="0" applyFont="1" applyFill="1" applyAlignment="1">
      <alignment horizontal="center" vertical="center" wrapText="1"/>
    </xf>
    <xf numFmtId="49" fontId="28" fillId="0" borderId="0" xfId="2" applyNumberFormat="1" applyFont="1" applyAlignment="1" applyProtection="1">
      <alignment horizontal="center"/>
    </xf>
    <xf numFmtId="0" fontId="25" fillId="0" borderId="0" xfId="0" applyFont="1" applyAlignment="1">
      <alignment horizontal="center"/>
    </xf>
    <xf numFmtId="49" fontId="22" fillId="0" borderId="0" xfId="10" applyNumberFormat="1" applyFont="1" applyBorder="1" applyAlignment="1"/>
    <xf numFmtId="0" fontId="18" fillId="0" borderId="0" xfId="0" applyFont="1" applyAlignment="1">
      <alignment horizontal="center"/>
    </xf>
    <xf numFmtId="1" fontId="25" fillId="0" borderId="0" xfId="0" applyNumberFormat="1" applyFont="1" applyAlignment="1">
      <alignment horizontal="center"/>
    </xf>
    <xf numFmtId="0" fontId="18" fillId="0" borderId="0" xfId="0" applyFont="1" applyAlignment="1">
      <alignment horizontal="left"/>
    </xf>
    <xf numFmtId="49" fontId="28" fillId="0" borderId="0" xfId="2" applyNumberFormat="1" applyFont="1" applyBorder="1" applyAlignment="1" applyProtection="1">
      <alignment horizontal="center"/>
    </xf>
    <xf numFmtId="49" fontId="23" fillId="0" borderId="0" xfId="10" applyNumberFormat="1" applyFont="1" applyBorder="1" applyAlignment="1"/>
    <xf numFmtId="0" fontId="18" fillId="0" borderId="0" xfId="0" applyFont="1"/>
    <xf numFmtId="49" fontId="18" fillId="0" borderId="0" xfId="0" applyNumberFormat="1" applyFont="1" applyAlignment="1">
      <alignment horizontal="center"/>
    </xf>
    <xf numFmtId="164" fontId="22" fillId="0" borderId="0" xfId="10" applyNumberFormat="1" applyFont="1" applyBorder="1" applyAlignment="1"/>
    <xf numFmtId="0" fontId="18" fillId="0" borderId="0" xfId="24" applyFont="1" applyAlignment="1">
      <alignment horizontal="center"/>
    </xf>
    <xf numFmtId="49" fontId="22" fillId="0" borderId="0" xfId="0" applyNumberFormat="1" applyFont="1"/>
    <xf numFmtId="0" fontId="18" fillId="0" borderId="0" xfId="0" applyFont="1" applyAlignment="1">
      <alignment horizontal="center" wrapText="1"/>
    </xf>
    <xf numFmtId="9" fontId="22" fillId="0" borderId="0" xfId="0" applyNumberFormat="1" applyFont="1"/>
    <xf numFmtId="0" fontId="30" fillId="0" borderId="0" xfId="22" applyFont="1" applyAlignment="1">
      <alignment horizontal="center"/>
    </xf>
    <xf numFmtId="0" fontId="31" fillId="0" borderId="0" xfId="22" applyFont="1" applyAlignment="1">
      <alignment horizontal="left"/>
    </xf>
    <xf numFmtId="0" fontId="18" fillId="0" borderId="0" xfId="13" applyFont="1" applyAlignment="1">
      <alignment horizontal="right"/>
    </xf>
    <xf numFmtId="0" fontId="18" fillId="0" borderId="0" xfId="7" applyFont="1"/>
    <xf numFmtId="0" fontId="18" fillId="0" borderId="0" xfId="13" applyFont="1"/>
    <xf numFmtId="0" fontId="18" fillId="0" borderId="0" xfId="13" applyFont="1" applyAlignment="1">
      <alignment horizontal="center"/>
    </xf>
    <xf numFmtId="49" fontId="18" fillId="0" borderId="0" xfId="13" applyNumberFormat="1" applyFont="1" applyAlignment="1">
      <alignment horizontal="center"/>
    </xf>
    <xf numFmtId="0" fontId="31" fillId="0" borderId="0" xfId="22" applyFont="1" applyAlignment="1">
      <alignment horizontal="left" wrapText="1"/>
    </xf>
    <xf numFmtId="0" fontId="9" fillId="3" borderId="2" xfId="1" applyAlignment="1">
      <alignment horizontal="left"/>
    </xf>
    <xf numFmtId="0" fontId="9" fillId="3" borderId="2" xfId="1" applyAlignment="1">
      <alignment horizontal="left" wrapText="1"/>
    </xf>
    <xf numFmtId="0" fontId="9" fillId="3" borderId="2" xfId="1" applyNumberFormat="1" applyAlignment="1">
      <alignment horizontal="center"/>
    </xf>
    <xf numFmtId="49" fontId="9" fillId="3" borderId="2" xfId="1" applyNumberFormat="1" applyAlignment="1" applyProtection="1">
      <alignment horizontal="center"/>
    </xf>
    <xf numFmtId="49" fontId="9" fillId="3" borderId="2" xfId="1" applyNumberFormat="1" applyAlignment="1"/>
    <xf numFmtId="1" fontId="9" fillId="3" borderId="2" xfId="1" applyNumberFormat="1" applyAlignment="1">
      <alignment horizontal="center"/>
    </xf>
    <xf numFmtId="164" fontId="9" fillId="3" borderId="2" xfId="1" applyNumberFormat="1" applyAlignment="1"/>
    <xf numFmtId="9" fontId="9" fillId="3" borderId="2" xfId="1" applyNumberFormat="1" applyAlignment="1">
      <alignment horizontal="center"/>
    </xf>
    <xf numFmtId="0" fontId="9" fillId="3" borderId="2" xfId="1" applyAlignment="1">
      <alignment horizontal="right"/>
    </xf>
    <xf numFmtId="9" fontId="9" fillId="3" borderId="2" xfId="1" applyNumberFormat="1" applyAlignment="1"/>
    <xf numFmtId="16" fontId="9" fillId="3" borderId="2" xfId="1" applyNumberFormat="1" applyAlignment="1">
      <alignment horizontal="center"/>
    </xf>
    <xf numFmtId="0" fontId="9" fillId="3" borderId="2" xfId="1" applyAlignment="1">
      <alignment horizontal="center" wrapText="1"/>
    </xf>
    <xf numFmtId="0" fontId="30" fillId="0" borderId="0" xfId="16" applyFont="1"/>
    <xf numFmtId="0" fontId="9" fillId="3" borderId="2" xfId="1" applyAlignment="1">
      <alignment horizontal="center" vertical="center" wrapText="1"/>
    </xf>
    <xf numFmtId="0" fontId="0" fillId="0" borderId="0" xfId="4" applyFont="1"/>
    <xf numFmtId="0" fontId="12" fillId="19" borderId="0" xfId="0" applyFont="1" applyFill="1" applyAlignment="1">
      <alignment horizontal="center"/>
    </xf>
    <xf numFmtId="2" fontId="0" fillId="0" borderId="0" xfId="4" applyNumberFormat="1" applyFont="1" applyAlignment="1">
      <alignment horizontal="center"/>
    </xf>
    <xf numFmtId="16" fontId="18" fillId="0" borderId="0" xfId="0" applyNumberFormat="1" applyFont="1" applyAlignment="1">
      <alignment horizontal="center"/>
    </xf>
    <xf numFmtId="16" fontId="0" fillId="0" borderId="0" xfId="0" applyNumberFormat="1" applyAlignment="1">
      <alignment horizontal="center"/>
    </xf>
    <xf numFmtId="49" fontId="0" fillId="0" borderId="0" xfId="4" applyNumberFormat="1" applyFont="1" applyAlignment="1">
      <alignment horizontal="center"/>
    </xf>
    <xf numFmtId="0" fontId="30" fillId="0" borderId="0" xfId="16" applyFont="1" applyAlignment="1">
      <alignment horizontal="center"/>
    </xf>
    <xf numFmtId="49" fontId="0" fillId="0" borderId="0" xfId="4" applyNumberFormat="1" applyFont="1"/>
    <xf numFmtId="0" fontId="9" fillId="3" borderId="5" xfId="1" applyBorder="1" applyAlignment="1"/>
    <xf numFmtId="0" fontId="9" fillId="3" borderId="5" xfId="1" applyBorder="1"/>
    <xf numFmtId="0" fontId="9" fillId="3" borderId="6" xfId="1" applyBorder="1" applyAlignment="1"/>
    <xf numFmtId="0" fontId="9" fillId="3" borderId="6" xfId="1" applyBorder="1"/>
    <xf numFmtId="0" fontId="9" fillId="0" borderId="0" xfId="1" applyFill="1" applyBorder="1" applyAlignment="1"/>
    <xf numFmtId="0" fontId="3" fillId="0" borderId="0" xfId="0" applyFont="1"/>
    <xf numFmtId="0" fontId="25" fillId="7" borderId="0" xfId="4" applyFont="1" applyFill="1" applyAlignment="1">
      <alignment horizontal="left" vertical="center" wrapText="1"/>
    </xf>
    <xf numFmtId="0" fontId="21" fillId="32" borderId="0" xfId="23" applyBorder="1" applyAlignment="1">
      <alignment horizontal="left"/>
    </xf>
    <xf numFmtId="9" fontId="21" fillId="32" borderId="0" xfId="23" applyNumberFormat="1" applyAlignment="1">
      <alignment horizontal="left"/>
    </xf>
    <xf numFmtId="9" fontId="9" fillId="3" borderId="2" xfId="1" applyNumberFormat="1" applyAlignment="1">
      <alignment horizontal="left"/>
    </xf>
    <xf numFmtId="0" fontId="21" fillId="32" borderId="0" xfId="23" applyAlignment="1">
      <alignment horizontal="left" wrapText="1"/>
    </xf>
    <xf numFmtId="0" fontId="12" fillId="0" borderId="0" xfId="0" applyFont="1" applyAlignment="1">
      <alignment horizontal="left"/>
    </xf>
    <xf numFmtId="49" fontId="0" fillId="0" borderId="0" xfId="0" applyNumberFormat="1" applyAlignment="1">
      <alignment horizontal="left"/>
    </xf>
    <xf numFmtId="0" fontId="18" fillId="0" borderId="0" xfId="13" applyFont="1" applyAlignment="1">
      <alignment horizontal="left"/>
    </xf>
    <xf numFmtId="49" fontId="18" fillId="0" borderId="0" xfId="13" applyNumberFormat="1" applyFont="1" applyAlignment="1">
      <alignment horizontal="left"/>
    </xf>
    <xf numFmtId="0" fontId="22" fillId="0" borderId="0" xfId="0" applyFont="1" applyAlignment="1">
      <alignment horizontal="left"/>
    </xf>
    <xf numFmtId="164" fontId="22" fillId="0" borderId="0" xfId="10" applyNumberFormat="1" applyFont="1" applyBorder="1" applyAlignment="1">
      <alignment horizontal="left"/>
    </xf>
    <xf numFmtId="0" fontId="30" fillId="0" borderId="0" xfId="27" applyFont="1" applyAlignment="1">
      <alignment horizontal="left"/>
    </xf>
    <xf numFmtId="49" fontId="9" fillId="3" borderId="6" xfId="1" applyNumberFormat="1" applyBorder="1" applyAlignment="1" applyProtection="1">
      <alignment horizontal="center"/>
    </xf>
    <xf numFmtId="0" fontId="9" fillId="3" borderId="6" xfId="1" applyBorder="1" applyAlignment="1">
      <alignment horizontal="center"/>
    </xf>
    <xf numFmtId="0" fontId="0" fillId="33" borderId="0" xfId="0" applyFill="1" applyAlignment="1">
      <alignment horizontal="center"/>
    </xf>
    <xf numFmtId="0" fontId="18" fillId="33" borderId="0" xfId="0" applyFont="1" applyFill="1" applyAlignment="1">
      <alignment horizontal="center"/>
    </xf>
    <xf numFmtId="0" fontId="0" fillId="33" borderId="0" xfId="0" applyFill="1"/>
    <xf numFmtId="0" fontId="0" fillId="33" borderId="0" xfId="4" applyFont="1" applyFill="1" applyAlignment="1">
      <alignment horizontal="center"/>
    </xf>
    <xf numFmtId="49" fontId="0" fillId="33" borderId="0" xfId="0" applyNumberFormat="1" applyFill="1" applyAlignment="1">
      <alignment horizontal="center"/>
    </xf>
    <xf numFmtId="0" fontId="9" fillId="33" borderId="2" xfId="1" applyFill="1" applyAlignment="1"/>
    <xf numFmtId="0" fontId="0" fillId="33" borderId="0" xfId="4" applyFont="1" applyFill="1"/>
    <xf numFmtId="49" fontId="0" fillId="33" borderId="0" xfId="4" applyNumberFormat="1" applyFont="1" applyFill="1" applyAlignment="1">
      <alignment horizontal="center"/>
    </xf>
    <xf numFmtId="2" fontId="0" fillId="33" borderId="0" xfId="4" applyNumberFormat="1" applyFont="1" applyFill="1" applyAlignment="1">
      <alignment horizontal="center"/>
    </xf>
    <xf numFmtId="0" fontId="18" fillId="33" borderId="0" xfId="0" applyFont="1" applyFill="1"/>
    <xf numFmtId="49" fontId="0" fillId="33" borderId="0" xfId="4" applyNumberFormat="1" applyFont="1" applyFill="1"/>
    <xf numFmtId="0" fontId="32" fillId="34" borderId="0" xfId="4" applyFont="1" applyFill="1"/>
    <xf numFmtId="0" fontId="33" fillId="0" borderId="0" xfId="0" applyFont="1" applyAlignment="1">
      <alignment horizontal="center"/>
    </xf>
    <xf numFmtId="0" fontId="33" fillId="3" borderId="2" xfId="1" applyFont="1" applyAlignment="1">
      <alignment horizontal="center"/>
    </xf>
    <xf numFmtId="164" fontId="33" fillId="0" borderId="0" xfId="10" applyNumberFormat="1" applyFont="1" applyBorder="1" applyAlignment="1">
      <alignment horizontal="center"/>
    </xf>
    <xf numFmtId="49" fontId="33" fillId="3" borderId="2" xfId="1" applyNumberFormat="1" applyFont="1" applyAlignment="1">
      <alignment horizontal="center"/>
    </xf>
    <xf numFmtId="49" fontId="33" fillId="0" borderId="0" xfId="10" applyNumberFormat="1" applyFont="1" applyBorder="1" applyAlignment="1">
      <alignment horizontal="center"/>
    </xf>
    <xf numFmtId="164" fontId="33" fillId="3" borderId="2" xfId="1" applyNumberFormat="1" applyFont="1" applyAlignment="1">
      <alignment horizontal="center"/>
    </xf>
    <xf numFmtId="49" fontId="33" fillId="0" borderId="0" xfId="0" applyNumberFormat="1" applyFont="1" applyAlignment="1">
      <alignment horizontal="center"/>
    </xf>
    <xf numFmtId="9" fontId="33" fillId="0" borderId="0" xfId="0" applyNumberFormat="1" applyFont="1" applyAlignment="1">
      <alignment horizontal="center" wrapText="1"/>
    </xf>
    <xf numFmtId="9" fontId="33" fillId="3" borderId="2" xfId="1" applyNumberFormat="1" applyFont="1" applyAlignment="1">
      <alignment horizontal="center" wrapText="1"/>
    </xf>
    <xf numFmtId="9" fontId="33" fillId="0" borderId="0" xfId="0" applyNumberFormat="1" applyFont="1" applyAlignment="1">
      <alignment horizontal="center"/>
    </xf>
    <xf numFmtId="9" fontId="33" fillId="3" borderId="2" xfId="1" applyNumberFormat="1" applyFont="1" applyAlignment="1">
      <alignment horizontal="center"/>
    </xf>
    <xf numFmtId="164" fontId="33" fillId="3" borderId="2" xfId="1" applyNumberFormat="1" applyFont="1" applyAlignment="1">
      <alignment horizontal="center" wrapText="1"/>
    </xf>
    <xf numFmtId="49" fontId="33" fillId="3" borderId="2" xfId="1" applyNumberFormat="1" applyFont="1" applyAlignment="1" applyProtection="1">
      <alignment horizontal="center"/>
    </xf>
    <xf numFmtId="0" fontId="9" fillId="0" borderId="2" xfId="1" applyFill="1" applyAlignment="1"/>
    <xf numFmtId="0" fontId="3" fillId="0" borderId="0" xfId="0" applyFont="1" applyAlignment="1">
      <alignment horizontal="center"/>
    </xf>
    <xf numFmtId="0" fontId="9" fillId="3" borderId="0" xfId="1" applyBorder="1" applyAlignment="1"/>
    <xf numFmtId="49" fontId="2" fillId="0" borderId="0" xfId="2" applyNumberFormat="1" applyAlignment="1" applyProtection="1">
      <alignment horizontal="center"/>
    </xf>
    <xf numFmtId="0" fontId="7" fillId="0" borderId="0" xfId="25"/>
    <xf numFmtId="49" fontId="28" fillId="0" borderId="0" xfId="2" applyNumberFormat="1" applyFont="1" applyFill="1" applyAlignment="1" applyProtection="1">
      <alignment horizontal="center"/>
    </xf>
    <xf numFmtId="164" fontId="33" fillId="0" borderId="0" xfId="10" applyNumberFormat="1" applyFont="1" applyFill="1" applyBorder="1" applyAlignment="1">
      <alignment horizontal="center"/>
    </xf>
    <xf numFmtId="0" fontId="9" fillId="3" borderId="2" xfId="1" applyAlignment="1">
      <alignment horizontal="left" vertical="top"/>
    </xf>
    <xf numFmtId="0" fontId="0" fillId="0" borderId="0" xfId="0" applyAlignment="1">
      <alignment vertical="top"/>
    </xf>
    <xf numFmtId="0" fontId="9" fillId="3" borderId="2" xfId="1" applyAlignment="1">
      <alignment vertical="top"/>
    </xf>
    <xf numFmtId="0" fontId="0" fillId="0" borderId="0" xfId="0" applyAlignment="1">
      <alignment horizontal="left" vertical="top"/>
    </xf>
    <xf numFmtId="0" fontId="9" fillId="3" borderId="5" xfId="1" applyBorder="1" applyAlignment="1">
      <alignment horizontal="left" vertical="top"/>
    </xf>
    <xf numFmtId="0" fontId="9" fillId="3" borderId="5" xfId="1" applyBorder="1" applyAlignment="1">
      <alignment vertical="top"/>
    </xf>
    <xf numFmtId="0" fontId="0" fillId="0" borderId="0" xfId="0" applyAlignment="1">
      <alignment horizontal="center" vertical="top"/>
    </xf>
    <xf numFmtId="0" fontId="21" fillId="32" borderId="0" xfId="23" applyAlignment="1">
      <alignment horizontal="center" vertical="center"/>
    </xf>
    <xf numFmtId="0" fontId="0" fillId="33" borderId="8" xfId="4" applyFont="1" applyFill="1" applyBorder="1"/>
    <xf numFmtId="0" fontId="0" fillId="33" borderId="7" xfId="4" applyFont="1" applyFill="1" applyBorder="1"/>
    <xf numFmtId="49" fontId="0" fillId="33" borderId="7" xfId="4" applyNumberFormat="1" applyFont="1" applyFill="1" applyBorder="1"/>
    <xf numFmtId="49" fontId="0" fillId="33" borderId="7" xfId="4" applyNumberFormat="1" applyFont="1" applyFill="1" applyBorder="1" applyAlignment="1">
      <alignment horizontal="center"/>
    </xf>
    <xf numFmtId="0" fontId="0" fillId="33" borderId="7" xfId="4" applyFont="1" applyFill="1" applyBorder="1" applyAlignment="1">
      <alignment horizontal="center"/>
    </xf>
    <xf numFmtId="0" fontId="18" fillId="0" borderId="0" xfId="1" applyFont="1" applyFill="1" applyBorder="1"/>
    <xf numFmtId="0" fontId="7" fillId="0" borderId="0" xfId="25" applyAlignment="1">
      <alignment horizontal="center"/>
    </xf>
    <xf numFmtId="0" fontId="32" fillId="30" borderId="0" xfId="4" applyFont="1" applyFill="1"/>
    <xf numFmtId="0" fontId="32" fillId="35" borderId="0" xfId="4" applyFont="1" applyFill="1"/>
    <xf numFmtId="0" fontId="10" fillId="22" borderId="0" xfId="0" applyFont="1" applyFill="1" applyAlignment="1">
      <alignment vertical="center"/>
    </xf>
    <xf numFmtId="165" fontId="0" fillId="33" borderId="0" xfId="4" applyNumberFormat="1" applyFont="1" applyFill="1" applyAlignment="1">
      <alignment horizontal="center"/>
    </xf>
    <xf numFmtId="2" fontId="0" fillId="33" borderId="9" xfId="4" applyNumberFormat="1" applyFont="1" applyFill="1" applyBorder="1" applyAlignment="1">
      <alignment horizontal="center"/>
    </xf>
    <xf numFmtId="0" fontId="32" fillId="33" borderId="0" xfId="4" applyFont="1" applyFill="1"/>
    <xf numFmtId="2" fontId="18" fillId="33" borderId="0" xfId="4" applyNumberFormat="1" applyFont="1" applyFill="1" applyAlignment="1">
      <alignment horizontal="center"/>
    </xf>
    <xf numFmtId="49" fontId="22" fillId="0" borderId="0" xfId="10" applyNumberFormat="1" applyFont="1" applyBorder="1" applyAlignment="1">
      <alignment wrapText="1"/>
    </xf>
    <xf numFmtId="0" fontId="25" fillId="0" borderId="0" xfId="0" applyFont="1" applyAlignment="1">
      <alignment horizontal="center" vertical="center" wrapText="1"/>
    </xf>
    <xf numFmtId="0" fontId="7" fillId="35" borderId="0" xfId="4" applyFill="1"/>
    <xf numFmtId="0" fontId="7" fillId="30" borderId="0" xfId="4" applyFill="1"/>
    <xf numFmtId="0" fontId="12" fillId="37" borderId="0" xfId="0" applyFont="1" applyFill="1" applyAlignment="1">
      <alignment vertical="center" wrapText="1"/>
    </xf>
    <xf numFmtId="49" fontId="22" fillId="0" borderId="0" xfId="0" applyNumberFormat="1" applyFont="1" applyAlignment="1">
      <alignment wrapText="1"/>
    </xf>
    <xf numFmtId="0" fontId="29" fillId="0" borderId="0" xfId="0" applyFont="1" applyAlignment="1">
      <alignment horizontal="left" wrapText="1"/>
    </xf>
    <xf numFmtId="0" fontId="29" fillId="0" borderId="0" xfId="0" applyFont="1" applyAlignment="1">
      <alignment horizontal="left"/>
    </xf>
    <xf numFmtId="49" fontId="22" fillId="0" borderId="0" xfId="10" applyNumberFormat="1" applyFont="1" applyBorder="1" applyAlignment="1">
      <alignment vertical="center" wrapText="1"/>
    </xf>
    <xf numFmtId="0" fontId="9" fillId="0" borderId="0" xfId="0" applyFont="1" applyAlignment="1">
      <alignment vertical="center"/>
    </xf>
    <xf numFmtId="0" fontId="16" fillId="0" borderId="0" xfId="4" applyFont="1" applyAlignment="1">
      <alignment vertical="center"/>
    </xf>
    <xf numFmtId="164" fontId="33" fillId="3" borderId="2" xfId="1" applyNumberFormat="1" applyFont="1" applyAlignment="1"/>
    <xf numFmtId="49" fontId="18" fillId="0" borderId="0" xfId="0" applyNumberFormat="1" applyFont="1"/>
    <xf numFmtId="49" fontId="9" fillId="3" borderId="2" xfId="1" applyNumberFormat="1" applyAlignment="1" applyProtection="1"/>
    <xf numFmtId="0" fontId="23" fillId="0" borderId="0" xfId="0" applyFont="1"/>
    <xf numFmtId="0" fontId="0" fillId="33" borderId="0" xfId="0" applyFill="1" applyAlignment="1">
      <alignment horizontal="center" wrapText="1"/>
    </xf>
    <xf numFmtId="0" fontId="22" fillId="0" borderId="0" xfId="0" applyFont="1" applyAlignment="1">
      <alignment wrapText="1"/>
    </xf>
    <xf numFmtId="0" fontId="22" fillId="0" borderId="0" xfId="0" applyFont="1" applyAlignment="1">
      <alignment horizontal="left" wrapText="1"/>
    </xf>
    <xf numFmtId="164" fontId="22" fillId="0" borderId="0" xfId="10" applyNumberFormat="1" applyFont="1" applyFill="1" applyBorder="1" applyAlignment="1">
      <alignment wrapText="1"/>
    </xf>
    <xf numFmtId="0" fontId="18" fillId="35" borderId="0" xfId="1" applyFont="1" applyFill="1" applyBorder="1" applyAlignment="1">
      <alignment horizontal="center"/>
    </xf>
    <xf numFmtId="0" fontId="9" fillId="35" borderId="2" xfId="1" applyFill="1" applyAlignment="1">
      <alignment horizontal="center"/>
    </xf>
    <xf numFmtId="0" fontId="32" fillId="0" borderId="0" xfId="4" applyFont="1"/>
    <xf numFmtId="0" fontId="17" fillId="3" borderId="2" xfId="1" applyFont="1" applyAlignment="1"/>
    <xf numFmtId="0" fontId="17" fillId="3" borderId="2" xfId="1" applyFont="1"/>
    <xf numFmtId="0" fontId="17" fillId="3" borderId="2" xfId="1" applyFont="1" applyAlignment="1">
      <alignment horizontal="left"/>
    </xf>
    <xf numFmtId="0" fontId="32" fillId="0" borderId="0" xfId="0" applyFont="1"/>
    <xf numFmtId="0" fontId="29" fillId="0" borderId="0" xfId="0" applyFont="1"/>
    <xf numFmtId="0" fontId="32" fillId="0" borderId="0" xfId="25" applyFont="1"/>
    <xf numFmtId="0" fontId="31" fillId="0" borderId="0" xfId="16" applyFont="1"/>
    <xf numFmtId="0" fontId="34" fillId="0" borderId="0" xfId="0" applyFont="1"/>
    <xf numFmtId="0" fontId="12" fillId="0" borderId="0" xfId="1" applyFont="1" applyFill="1" applyBorder="1" applyAlignment="1">
      <alignment vertical="top"/>
    </xf>
    <xf numFmtId="0" fontId="18" fillId="0" borderId="0" xfId="0" applyFont="1" applyAlignment="1">
      <alignment horizontal="left" vertical="top"/>
    </xf>
    <xf numFmtId="0" fontId="9" fillId="3" borderId="2" xfId="1" applyNumberFormat="1" applyAlignment="1">
      <alignment horizontal="left" vertical="top"/>
    </xf>
    <xf numFmtId="0" fontId="9" fillId="35" borderId="10" xfId="1" applyFill="1" applyBorder="1" applyAlignment="1">
      <alignment horizontal="center"/>
    </xf>
    <xf numFmtId="0" fontId="0" fillId="0" borderId="0" xfId="0" applyAlignment="1">
      <alignment horizontal="left" vertical="top" wrapText="1"/>
    </xf>
    <xf numFmtId="49" fontId="0" fillId="0" borderId="0" xfId="0" applyNumberFormat="1"/>
    <xf numFmtId="49" fontId="0" fillId="0" borderId="0" xfId="4" applyNumberFormat="1" applyFont="1" applyAlignment="1">
      <alignment horizontal="left"/>
    </xf>
    <xf numFmtId="0" fontId="9" fillId="35" borderId="7" xfId="1" applyFill="1" applyBorder="1" applyAlignment="1">
      <alignment horizontal="center"/>
    </xf>
    <xf numFmtId="0" fontId="9" fillId="35" borderId="0" xfId="1" applyFill="1" applyBorder="1" applyAlignment="1">
      <alignment horizontal="center"/>
    </xf>
    <xf numFmtId="0" fontId="18" fillId="0" borderId="11" xfId="0" applyFont="1" applyBorder="1"/>
    <xf numFmtId="0" fontId="0" fillId="0" borderId="11" xfId="4" applyFont="1" applyBorder="1"/>
    <xf numFmtId="0" fontId="32" fillId="30" borderId="11" xfId="4" applyFont="1" applyFill="1" applyBorder="1"/>
    <xf numFmtId="49" fontId="0" fillId="0" borderId="11" xfId="4" applyNumberFormat="1" applyFont="1" applyBorder="1"/>
    <xf numFmtId="49" fontId="0" fillId="0" borderId="11" xfId="4" applyNumberFormat="1" applyFont="1" applyBorder="1" applyAlignment="1">
      <alignment horizontal="center"/>
    </xf>
    <xf numFmtId="0" fontId="0" fillId="0" borderId="11" xfId="4" applyFont="1" applyBorder="1" applyAlignment="1">
      <alignment horizontal="center"/>
    </xf>
    <xf numFmtId="0" fontId="9" fillId="35" borderId="12" xfId="1" applyFill="1" applyBorder="1" applyAlignment="1">
      <alignment horizontal="center"/>
    </xf>
    <xf numFmtId="0" fontId="7" fillId="33" borderId="0" xfId="4" applyFill="1" applyAlignment="1">
      <alignment horizontal="center"/>
    </xf>
    <xf numFmtId="0" fontId="18" fillId="30" borderId="0" xfId="0" applyFont="1" applyFill="1" applyAlignment="1">
      <alignment horizontal="left"/>
    </xf>
    <xf numFmtId="0" fontId="18" fillId="0" borderId="0" xfId="1" applyFont="1" applyFill="1" applyBorder="1" applyAlignment="1">
      <alignment horizontal="center"/>
    </xf>
    <xf numFmtId="0" fontId="0" fillId="38" borderId="0" xfId="0" applyFill="1"/>
    <xf numFmtId="0" fontId="9" fillId="38" borderId="0" xfId="1" applyFill="1" applyBorder="1" applyAlignment="1"/>
    <xf numFmtId="0" fontId="9" fillId="0" borderId="2" xfId="1" applyFill="1" applyAlignment="1">
      <alignment horizontal="center"/>
    </xf>
    <xf numFmtId="0" fontId="0" fillId="0" borderId="0" xfId="0" applyAlignment="1">
      <alignment wrapText="1"/>
    </xf>
    <xf numFmtId="2" fontId="0" fillId="0" borderId="0" xfId="0" applyNumberFormat="1" applyAlignment="1">
      <alignment horizontal="center"/>
    </xf>
    <xf numFmtId="2" fontId="18" fillId="0" borderId="0" xfId="4" applyNumberFormat="1" applyFont="1" applyAlignment="1">
      <alignment horizontal="center"/>
    </xf>
    <xf numFmtId="2" fontId="0" fillId="0" borderId="11" xfId="4" applyNumberFormat="1" applyFont="1" applyBorder="1" applyAlignment="1">
      <alignment horizontal="center"/>
    </xf>
    <xf numFmtId="0" fontId="9" fillId="23" borderId="0" xfId="0" applyFont="1" applyFill="1" applyAlignment="1">
      <alignment horizontal="center" vertical="center"/>
    </xf>
    <xf numFmtId="0" fontId="10" fillId="25" borderId="0" xfId="0" applyFont="1" applyFill="1" applyAlignment="1">
      <alignment horizontal="center" vertical="center"/>
    </xf>
    <xf numFmtId="0" fontId="9" fillId="28" borderId="0" xfId="0" applyFont="1" applyFill="1" applyAlignment="1">
      <alignment horizontal="center" vertical="center"/>
    </xf>
    <xf numFmtId="0" fontId="9" fillId="24" borderId="0" xfId="0" applyFont="1" applyFill="1" applyAlignment="1">
      <alignment horizontal="center" vertical="center"/>
    </xf>
    <xf numFmtId="0" fontId="9" fillId="27" borderId="0" xfId="8" applyFont="1" applyFill="1" applyAlignment="1">
      <alignment horizontal="center" vertical="center"/>
    </xf>
    <xf numFmtId="0" fontId="16" fillId="36" borderId="0" xfId="0" applyFont="1" applyFill="1" applyAlignment="1">
      <alignment horizontal="center" vertical="center"/>
    </xf>
    <xf numFmtId="0" fontId="12" fillId="26" borderId="0" xfId="0" applyFont="1" applyFill="1" applyAlignment="1">
      <alignment horizontal="center" vertical="center"/>
    </xf>
    <xf numFmtId="0" fontId="12" fillId="16" borderId="0" xfId="0" applyFont="1" applyFill="1" applyAlignment="1">
      <alignment horizontal="center"/>
    </xf>
    <xf numFmtId="0" fontId="12" fillId="19" borderId="0" xfId="0" applyFont="1" applyFill="1" applyAlignment="1">
      <alignment horizontal="center"/>
    </xf>
    <xf numFmtId="0" fontId="9" fillId="29" borderId="0" xfId="4" applyFont="1" applyFill="1" applyAlignment="1">
      <alignment horizontal="center" vertical="center" wrapText="1"/>
    </xf>
    <xf numFmtId="0" fontId="12" fillId="30" borderId="0" xfId="4" applyFont="1" applyFill="1" applyAlignment="1">
      <alignment horizontal="center" vertical="center" wrapText="1"/>
    </xf>
  </cellXfs>
  <cellStyles count="43">
    <cellStyle name="Check Cell" xfId="1" builtinId="23"/>
    <cellStyle name="Good" xfId="23" builtinId="26"/>
    <cellStyle name="Hyperlink" xfId="2" builtinId="8"/>
    <cellStyle name="Hyperlink 2" xfId="3" xr:uid="{00000000-0005-0000-0000-000003000000}"/>
    <cellStyle name="Normal" xfId="0" builtinId="0"/>
    <cellStyle name="Normal 10" xfId="25" xr:uid="{00000000-0005-0000-0000-000005000000}"/>
    <cellStyle name="Normal 2" xfId="4" xr:uid="{00000000-0005-0000-0000-000006000000}"/>
    <cellStyle name="Normal 2 2" xfId="5" xr:uid="{00000000-0005-0000-0000-000007000000}"/>
    <cellStyle name="Normal 2 2 2" xfId="24" xr:uid="{00000000-0005-0000-0000-000008000000}"/>
    <cellStyle name="Normal 2 3" xfId="15" xr:uid="{00000000-0005-0000-0000-000009000000}"/>
    <cellStyle name="Normal 3" xfId="6" xr:uid="{00000000-0005-0000-0000-00000A000000}"/>
    <cellStyle name="Normal 3 2" xfId="28" xr:uid="{00000000-0005-0000-0000-00000B000000}"/>
    <cellStyle name="Normal 4" xfId="7" xr:uid="{00000000-0005-0000-0000-00000C000000}"/>
    <cellStyle name="Normal 4 2" xfId="17" xr:uid="{00000000-0005-0000-0000-00000D000000}"/>
    <cellStyle name="Normal 4 2 2" xfId="30" xr:uid="{00000000-0005-0000-0000-00000E000000}"/>
    <cellStyle name="Normal 4 3" xfId="31" xr:uid="{00000000-0005-0000-0000-00000F000000}"/>
    <cellStyle name="Normal 4 4" xfId="32" xr:uid="{00000000-0005-0000-0000-000010000000}"/>
    <cellStyle name="Normal 4 5" xfId="33" xr:uid="{00000000-0005-0000-0000-000011000000}"/>
    <cellStyle name="Normal 4 6" xfId="34" xr:uid="{00000000-0005-0000-0000-000012000000}"/>
    <cellStyle name="Normal 4 7" xfId="29" xr:uid="{00000000-0005-0000-0000-000013000000}"/>
    <cellStyle name="Normal 5" xfId="13" xr:uid="{00000000-0005-0000-0000-000014000000}"/>
    <cellStyle name="Normal 5 2" xfId="18" xr:uid="{00000000-0005-0000-0000-000015000000}"/>
    <cellStyle name="Normal 6" xfId="19" xr:uid="{00000000-0005-0000-0000-000016000000}"/>
    <cellStyle name="Normal 6 2" xfId="35" xr:uid="{00000000-0005-0000-0000-000017000000}"/>
    <cellStyle name="Normal 6 3" xfId="36" xr:uid="{00000000-0005-0000-0000-000018000000}"/>
    <cellStyle name="Normal 7" xfId="22" xr:uid="{00000000-0005-0000-0000-000019000000}"/>
    <cellStyle name="Normal 7 2" xfId="37" xr:uid="{00000000-0005-0000-0000-00001A000000}"/>
    <cellStyle name="Normal_All Result" xfId="16" xr:uid="{00000000-0005-0000-0000-00001B000000}"/>
    <cellStyle name="Normal_Data Collation" xfId="27" xr:uid="{00000000-0005-0000-0000-00001C000000}"/>
    <cellStyle name="Normal_Sheet1" xfId="8" xr:uid="{00000000-0005-0000-0000-00001D000000}"/>
    <cellStyle name="Output" xfId="9" builtinId="21"/>
    <cellStyle name="Percent 2" xfId="10" xr:uid="{00000000-0005-0000-0000-00001F000000}"/>
    <cellStyle name="Percent 2 2" xfId="26" xr:uid="{00000000-0005-0000-0000-000020000000}"/>
    <cellStyle name="Percent 3" xfId="11" xr:uid="{00000000-0005-0000-0000-000021000000}"/>
    <cellStyle name="Percent 3 2" xfId="20" xr:uid="{00000000-0005-0000-0000-000022000000}"/>
    <cellStyle name="Percent 3 2 2" xfId="38" xr:uid="{00000000-0005-0000-0000-000023000000}"/>
    <cellStyle name="Percent 3 3" xfId="39" xr:uid="{00000000-0005-0000-0000-000024000000}"/>
    <cellStyle name="Percent 4" xfId="12" xr:uid="{00000000-0005-0000-0000-000025000000}"/>
    <cellStyle name="Percent 4 2" xfId="21" xr:uid="{00000000-0005-0000-0000-000026000000}"/>
    <cellStyle name="Percent 4 3" xfId="40" xr:uid="{00000000-0005-0000-0000-000027000000}"/>
    <cellStyle name="Percent 4 4" xfId="41" xr:uid="{00000000-0005-0000-0000-000028000000}"/>
    <cellStyle name="Percent 4 5" xfId="42" xr:uid="{00000000-0005-0000-0000-000029000000}"/>
    <cellStyle name="Percent 5" xfId="14" xr:uid="{00000000-0005-0000-0000-00002A000000}"/>
  </cellStyles>
  <dxfs count="287">
    <dxf>
      <font>
        <color theme="0"/>
      </font>
      <fill>
        <patternFill>
          <bgColor rgb="FF990000"/>
        </patternFill>
      </fill>
    </dxf>
    <dxf>
      <font>
        <color auto="1"/>
      </font>
      <fill>
        <patternFill>
          <fgColor theme="0"/>
          <bgColor rgb="FF99FF66"/>
        </patternFill>
      </fill>
    </dxf>
    <dxf>
      <font>
        <color theme="0"/>
      </font>
      <fill>
        <patternFill>
          <bgColor rgb="FF990000"/>
        </patternFill>
      </fill>
    </dxf>
    <dxf>
      <font>
        <color auto="1"/>
      </font>
      <fill>
        <patternFill>
          <fgColor theme="0"/>
          <bgColor rgb="FF99FF66"/>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auto="1"/>
      </font>
      <fill>
        <patternFill>
          <fgColor theme="0"/>
          <bgColor rgb="FF99FF66"/>
        </patternFill>
      </fill>
    </dxf>
    <dxf>
      <font>
        <color theme="0"/>
      </font>
      <fill>
        <patternFill>
          <bgColor rgb="FF990000"/>
        </patternFill>
      </fill>
    </dxf>
    <dxf>
      <font>
        <color theme="0"/>
      </font>
      <fill>
        <patternFill>
          <bgColor rgb="FF990000"/>
        </patternFill>
      </fill>
    </dxf>
    <dxf>
      <font>
        <color auto="1"/>
      </font>
      <fill>
        <patternFill>
          <fgColor theme="0"/>
          <bgColor rgb="FF99FF66"/>
        </patternFill>
      </fill>
    </dxf>
    <dxf>
      <font>
        <color theme="0"/>
      </font>
      <fill>
        <patternFill>
          <bgColor rgb="FF990000"/>
        </patternFill>
      </fill>
    </dxf>
    <dxf>
      <font>
        <color auto="1"/>
      </font>
      <fill>
        <patternFill>
          <fgColor theme="0"/>
          <bgColor rgb="FF99FF66"/>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auto="1"/>
      </font>
      <fill>
        <patternFill>
          <fgColor theme="0"/>
          <bgColor rgb="FF99FF66"/>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auto="1"/>
      </font>
      <fill>
        <patternFill>
          <fgColor theme="0"/>
          <bgColor rgb="FF99FF66"/>
        </patternFill>
      </fill>
    </dxf>
    <dxf>
      <font>
        <color theme="0"/>
      </font>
      <fill>
        <patternFill>
          <bgColor rgb="FF990000"/>
        </patternFill>
      </fill>
    </dxf>
    <dxf>
      <font>
        <color auto="1"/>
      </font>
      <fill>
        <patternFill>
          <fgColor theme="0"/>
          <bgColor rgb="FF99FF66"/>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theme="0"/>
      </font>
      <fill>
        <patternFill>
          <bgColor rgb="FF990000"/>
        </patternFill>
      </fill>
    </dxf>
    <dxf>
      <font>
        <color auto="1"/>
      </font>
      <fill>
        <patternFill>
          <fgColor theme="0"/>
          <bgColor rgb="FF99FF66"/>
        </patternFill>
      </fill>
    </dxf>
    <dxf>
      <font>
        <color theme="0"/>
      </font>
      <fill>
        <patternFill>
          <bgColor rgb="FF990000"/>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
      <font>
        <color auto="1"/>
      </font>
      <fill>
        <patternFill>
          <fgColor theme="0"/>
          <bgColor rgb="FF99FF66"/>
        </patternFill>
      </fill>
    </dxf>
  </dxfs>
  <tableStyles count="0" defaultTableStyle="TableStyleMedium2" defaultPivotStyle="PivotStyleLight16"/>
  <colors>
    <mruColors>
      <color rgb="FFFF00FF"/>
      <color rgb="FFFFFFCC"/>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Olivia King" id="{87BCAE52-FB1A-427A-9DC4-DAB664418D0C}" userId="S::olivia.king@environment.nsw.gov.au::b1dc2434-2e9a-480b-ae54-beda6488075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43" dT="2023-11-29T23:47:46.13" personId="{87BCAE52-FB1A-427A-9DC4-DAB664418D0C}" id="{A14DCCF7-7E49-4360-962E-A4C93FED170C}">
    <text>This is a multi-generational study. F0 were exposed for 13 days; F1 were exposed for another 13 days. As this is a multi-generational study, F1 is noted as being exposed for 26 days.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www.algaebase.org/browse/taxonomy/?id=139141" TargetMode="External"/><Relationship Id="rId13" Type="http://schemas.openxmlformats.org/officeDocument/2006/relationships/hyperlink" Target="http://www.catalogueoflife.org/col/browse/tree/id/d1da499af8fc0edbc7d5fedd2b036501" TargetMode="External"/><Relationship Id="rId18" Type="http://schemas.openxmlformats.org/officeDocument/2006/relationships/vmlDrawing" Target="../drawings/vmlDrawing1.vml"/><Relationship Id="rId3" Type="http://schemas.openxmlformats.org/officeDocument/2006/relationships/hyperlink" Target="http://www.catalogueoflife.org/col/browse/tree/id/d1da499af8fc0edbc7d5fedd2b036501" TargetMode="External"/><Relationship Id="rId7" Type="http://schemas.openxmlformats.org/officeDocument/2006/relationships/hyperlink" Target="http://www.algaebase.org/browse/taxonomy/?id=139141" TargetMode="External"/><Relationship Id="rId12" Type="http://schemas.openxmlformats.org/officeDocument/2006/relationships/hyperlink" Target="http://www.catalogueoflife.org/col/browse/tree/id/d1da499af8fc0edbc7d5fedd2b036501" TargetMode="External"/><Relationship Id="rId17" Type="http://schemas.openxmlformats.org/officeDocument/2006/relationships/printerSettings" Target="../printerSettings/printerSettings1.bin"/><Relationship Id="rId2" Type="http://schemas.openxmlformats.org/officeDocument/2006/relationships/hyperlink" Target="http://www.catalogueoflife.org/col/browse/tree/id/d1da499af8fc0edbc7d5fedd2b036501" TargetMode="External"/><Relationship Id="rId16" Type="http://schemas.openxmlformats.org/officeDocument/2006/relationships/hyperlink" Target="http://www.catalogueoflife.org/col/browse/tree/id/d1da499af8fc0edbc7d5fedd2b036501" TargetMode="External"/><Relationship Id="rId20" Type="http://schemas.microsoft.com/office/2017/10/relationships/threadedComment" Target="../threadedComments/threadedComment1.xml"/><Relationship Id="rId1" Type="http://schemas.openxmlformats.org/officeDocument/2006/relationships/hyperlink" Target="http://www.catalogueoflife.org/col/browse/tree/id/d1da499af8fc0edbc7d5fedd2b036501" TargetMode="External"/><Relationship Id="rId6" Type="http://schemas.openxmlformats.org/officeDocument/2006/relationships/hyperlink" Target="http://www.algaebase.org/browse/taxonomy/?id=139117" TargetMode="External"/><Relationship Id="rId11" Type="http://schemas.openxmlformats.org/officeDocument/2006/relationships/hyperlink" Target="http://www.catalogueoflife.org/col/browse/tree/id/d1da499af8fc0edbc7d5fedd2b036501" TargetMode="External"/><Relationship Id="rId5" Type="http://schemas.openxmlformats.org/officeDocument/2006/relationships/hyperlink" Target="https://en.wikipedia.org/wiki/Maxillopoda" TargetMode="External"/><Relationship Id="rId15" Type="http://schemas.openxmlformats.org/officeDocument/2006/relationships/hyperlink" Target="http://www.catalogueoflife.org/col/browse/tree/id/d1da499af8fc0edbc7d5fedd2b036501" TargetMode="External"/><Relationship Id="rId10" Type="http://schemas.openxmlformats.org/officeDocument/2006/relationships/hyperlink" Target="http://www.catalogueoflife.org/col/browse/tree/id/9547d6f9ee601e15b7f2a8c8c5b75cc0" TargetMode="External"/><Relationship Id="rId19" Type="http://schemas.openxmlformats.org/officeDocument/2006/relationships/comments" Target="../comments1.xml"/><Relationship Id="rId4" Type="http://schemas.openxmlformats.org/officeDocument/2006/relationships/hyperlink" Target="http://www.algaebase.org/browse/taxonomy/?id=4356" TargetMode="External"/><Relationship Id="rId9" Type="http://schemas.openxmlformats.org/officeDocument/2006/relationships/hyperlink" Target="http://www.algaebase.org/browse/taxonomy/?id=139117" TargetMode="External"/><Relationship Id="rId14" Type="http://schemas.openxmlformats.org/officeDocument/2006/relationships/hyperlink" Target="http://www.catalogueoflife.org/col/browse/tree/id/d1da499af8fc0edbc7d5fedd2b03650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1:DJ1676"/>
  <sheetViews>
    <sheetView tabSelected="1" topLeftCell="N1" zoomScale="60" zoomScaleNormal="60" workbookViewId="0">
      <selection activeCell="G220" sqref="G220"/>
    </sheetView>
  </sheetViews>
  <sheetFormatPr defaultColWidth="9.140625" defaultRowHeight="15"/>
  <cols>
    <col min="1" max="1" width="21" style="168" customWidth="1"/>
    <col min="2" max="2" width="12.140625" style="25" customWidth="1"/>
    <col min="3" max="3" width="20.5703125" style="25" customWidth="1"/>
    <col min="4" max="4" width="59.42578125" customWidth="1"/>
    <col min="5" max="5" width="24.28515625" style="147" customWidth="1"/>
    <col min="6" max="6" width="26.85546875" style="30" customWidth="1"/>
    <col min="7" max="7" width="32.7109375" style="39" customWidth="1"/>
    <col min="8" max="8" width="15.5703125" customWidth="1"/>
    <col min="9" max="9" width="25.28515625" customWidth="1"/>
    <col min="10" max="10" width="22.7109375" style="25" customWidth="1"/>
    <col min="11" max="11" width="12.140625" style="25" customWidth="1"/>
    <col min="12" max="12" width="21.7109375" style="25" customWidth="1"/>
    <col min="13" max="13" width="4.5703125" customWidth="1"/>
    <col min="14" max="14" width="18.140625" style="6" customWidth="1"/>
    <col min="15" max="15" width="18" customWidth="1"/>
    <col min="16" max="16" width="35.7109375" customWidth="1"/>
    <col min="17" max="17" width="10.42578125" style="25" customWidth="1"/>
    <col min="18" max="20" width="12.140625" style="25" customWidth="1"/>
    <col min="21" max="21" width="3.85546875" style="25" customWidth="1"/>
    <col min="22" max="22" width="11.85546875" style="25" customWidth="1"/>
    <col min="23" max="23" width="7.42578125" style="25" customWidth="1"/>
    <col min="24" max="24" width="15.140625" style="25" customWidth="1"/>
    <col min="25" max="25" width="11" style="25" customWidth="1"/>
    <col min="26" max="26" width="4.140625" customWidth="1"/>
    <col min="27" max="27" width="8.85546875" style="25" customWidth="1"/>
    <col min="28" max="28" width="14.140625" style="25" customWidth="1"/>
    <col min="29" max="29" width="14.5703125" style="25" customWidth="1"/>
    <col min="30" max="30" width="13.5703125" style="25" customWidth="1"/>
    <col min="31" max="31" width="14.42578125" style="25" customWidth="1"/>
    <col min="32" max="32" width="16.5703125" style="25" customWidth="1"/>
    <col min="33" max="33" width="4.42578125" style="42" customWidth="1"/>
    <col min="34" max="34" width="25.7109375" style="30" customWidth="1"/>
    <col min="35" max="35" width="12.28515625" style="25" customWidth="1"/>
    <col min="36" max="36" width="14.42578125" style="25" customWidth="1"/>
    <col min="37" max="37" width="2.7109375" customWidth="1"/>
    <col min="38" max="38" width="16" customWidth="1"/>
    <col min="39" max="39" width="14.42578125" customWidth="1"/>
    <col min="40" max="40" width="35.5703125" customWidth="1"/>
    <col min="41" max="41" width="15.28515625" style="25" customWidth="1"/>
    <col min="42" max="42" width="16.85546875" style="25" customWidth="1"/>
    <col min="43" max="43" width="16.42578125" style="25" customWidth="1"/>
    <col min="44" max="44" width="4" customWidth="1"/>
    <col min="45" max="45" width="32.28515625" style="25" customWidth="1"/>
    <col min="46" max="47" width="29" customWidth="1"/>
    <col min="48" max="48" width="71.7109375" customWidth="1"/>
    <col min="49" max="49" width="21.140625" style="25" customWidth="1"/>
    <col min="50" max="50" width="16.7109375" customWidth="1"/>
    <col min="51" max="52" width="4.7109375" customWidth="1"/>
    <col min="53" max="53" width="26.28515625" customWidth="1"/>
    <col min="54" max="54" width="18.28515625" customWidth="1"/>
    <col min="55" max="55" width="23.42578125" customWidth="1"/>
    <col min="56" max="56" width="13.140625" customWidth="1"/>
    <col min="57" max="57" width="19.85546875" customWidth="1"/>
    <col min="58" max="58" width="15.140625" customWidth="1"/>
    <col min="59" max="59" width="16" customWidth="1"/>
    <col min="60" max="60" width="11.42578125" bestFit="1" customWidth="1"/>
    <col min="61" max="61" width="15.7109375" style="25" hidden="1" customWidth="1"/>
    <col min="62" max="62" width="21.7109375" hidden="1" customWidth="1"/>
    <col min="63" max="63" width="7.28515625" customWidth="1"/>
    <col min="64" max="64" width="7.5703125" customWidth="1"/>
    <col min="65" max="65" width="41.7109375" customWidth="1"/>
    <col min="66" max="66" width="31.7109375" customWidth="1"/>
    <col min="67" max="67" width="13.28515625" customWidth="1"/>
    <col min="68" max="68" width="32" bestFit="1" customWidth="1"/>
    <col min="69" max="69" width="17.42578125" customWidth="1"/>
    <col min="70" max="70" width="21" customWidth="1"/>
    <col min="71" max="71" width="15.5703125" customWidth="1"/>
    <col min="72" max="72" width="21.42578125" customWidth="1"/>
    <col min="73" max="73" width="23.85546875" customWidth="1"/>
    <col min="74" max="74" width="31.140625" bestFit="1" customWidth="1"/>
    <col min="80" max="80" width="18.140625" customWidth="1"/>
    <col min="81" max="81" width="24.85546875" customWidth="1"/>
    <col min="82" max="82" width="33.42578125" customWidth="1"/>
    <col min="83" max="83" width="20.42578125" customWidth="1"/>
    <col min="84" max="84" width="20.28515625" customWidth="1"/>
    <col min="86" max="86" width="13.85546875" bestFit="1" customWidth="1"/>
    <col min="87" max="87" width="19.5703125" bestFit="1" customWidth="1"/>
    <col min="92" max="92" width="15.28515625" bestFit="1" customWidth="1"/>
    <col min="93" max="93" width="23" bestFit="1" customWidth="1"/>
  </cols>
  <sheetData>
    <row r="1" spans="1:114" ht="16.5" thickTop="1" thickBot="1">
      <c r="B1" s="2" t="s">
        <v>47</v>
      </c>
      <c r="C1" s="25" t="s">
        <v>1368</v>
      </c>
      <c r="F1" s="126" t="s">
        <v>1368</v>
      </c>
      <c r="AG1" s="17"/>
    </row>
    <row r="2" spans="1:114" ht="17.25" customHeight="1" thickTop="1" thickBot="1">
      <c r="B2" s="245" t="s">
        <v>33</v>
      </c>
      <c r="C2" s="245"/>
      <c r="D2" s="198"/>
      <c r="E2" s="248" t="s">
        <v>27</v>
      </c>
      <c r="F2" s="248"/>
      <c r="G2" s="248"/>
      <c r="H2" s="248"/>
      <c r="I2" s="248"/>
      <c r="J2" s="248"/>
      <c r="K2" s="248"/>
      <c r="L2" s="248"/>
      <c r="M2" s="5"/>
      <c r="N2" s="246" t="s">
        <v>26</v>
      </c>
      <c r="O2" s="246"/>
      <c r="P2" s="246"/>
      <c r="Q2" s="246"/>
      <c r="R2" s="246"/>
      <c r="S2" s="246"/>
      <c r="T2" s="246"/>
      <c r="U2" s="1"/>
      <c r="V2" s="184" t="s">
        <v>25</v>
      </c>
      <c r="W2" s="184"/>
      <c r="X2" s="184"/>
      <c r="Y2" s="184"/>
      <c r="Z2" s="25"/>
      <c r="AA2" s="247" t="s">
        <v>90</v>
      </c>
      <c r="AB2" s="247"/>
      <c r="AC2" s="247"/>
      <c r="AD2" s="247"/>
      <c r="AE2" s="247"/>
      <c r="AF2" s="247"/>
      <c r="AG2" s="17"/>
      <c r="AH2" s="43" t="s">
        <v>1582</v>
      </c>
      <c r="AI2" s="46"/>
      <c r="AJ2" s="46"/>
      <c r="AK2" s="45"/>
      <c r="AL2" s="44"/>
      <c r="AM2" s="44"/>
      <c r="AN2" s="44"/>
      <c r="AO2" s="46"/>
      <c r="AP2" s="46"/>
      <c r="AQ2" s="46"/>
      <c r="AR2" s="47"/>
      <c r="AS2" s="249" t="s">
        <v>42</v>
      </c>
      <c r="AT2" s="249"/>
      <c r="AU2" s="249"/>
      <c r="AV2" s="249"/>
      <c r="AW2"/>
      <c r="BA2" s="251" t="s">
        <v>73</v>
      </c>
      <c r="BB2" s="251"/>
      <c r="BC2" s="251"/>
      <c r="BD2" s="251"/>
      <c r="BE2" s="251"/>
      <c r="BF2" s="251"/>
      <c r="BG2" s="251"/>
      <c r="BH2" s="251"/>
      <c r="BI2" s="190"/>
      <c r="BJ2" s="190"/>
      <c r="BK2" s="190"/>
      <c r="BL2" s="190"/>
      <c r="BM2" s="190"/>
      <c r="BN2" s="250" t="s">
        <v>1851</v>
      </c>
      <c r="BO2" s="250"/>
      <c r="BP2" s="250"/>
      <c r="BQ2" s="250"/>
      <c r="BR2" s="250"/>
      <c r="BS2" s="250"/>
      <c r="BT2" s="250"/>
      <c r="BU2" s="250"/>
    </row>
    <row r="3" spans="1:114" ht="16.5" thickTop="1" thickBot="1">
      <c r="B3" s="245"/>
      <c r="C3" s="245"/>
      <c r="D3" s="198"/>
      <c r="E3" s="248"/>
      <c r="F3" s="248"/>
      <c r="G3" s="248"/>
      <c r="H3" s="248"/>
      <c r="I3" s="248"/>
      <c r="J3" s="248"/>
      <c r="K3" s="248"/>
      <c r="L3" s="248"/>
      <c r="M3" s="5"/>
      <c r="N3" s="246"/>
      <c r="O3" s="246"/>
      <c r="P3" s="246"/>
      <c r="Q3" s="246"/>
      <c r="R3" s="246"/>
      <c r="S3" s="246"/>
      <c r="T3" s="246"/>
      <c r="V3" s="184"/>
      <c r="W3" s="184"/>
      <c r="X3" s="184"/>
      <c r="Y3" s="184"/>
      <c r="AA3" s="247"/>
      <c r="AB3" s="247"/>
      <c r="AC3" s="247"/>
      <c r="AD3" s="247"/>
      <c r="AE3" s="247"/>
      <c r="AF3" s="247"/>
      <c r="AG3" s="17"/>
      <c r="AH3" s="252" t="s">
        <v>38</v>
      </c>
      <c r="AI3" s="252"/>
      <c r="AJ3" s="108" t="s">
        <v>39</v>
      </c>
      <c r="AK3" s="21"/>
      <c r="AL3" s="29"/>
      <c r="AM3" s="29"/>
      <c r="AN3" s="252" t="s">
        <v>40</v>
      </c>
      <c r="AO3" s="252"/>
      <c r="AP3" s="253" t="s">
        <v>41</v>
      </c>
      <c r="AQ3" s="253"/>
      <c r="AR3" s="2"/>
      <c r="AS3" s="249"/>
      <c r="AT3" s="249"/>
      <c r="AU3" s="249"/>
      <c r="AV3" s="249"/>
      <c r="AW3"/>
      <c r="BA3" s="251"/>
      <c r="BB3" s="251"/>
      <c r="BC3" s="251"/>
      <c r="BD3" s="251"/>
      <c r="BE3" s="251"/>
      <c r="BF3" s="251"/>
      <c r="BG3" s="251"/>
      <c r="BH3" s="251"/>
      <c r="BI3" s="190"/>
      <c r="BJ3" s="190"/>
      <c r="BK3" s="190"/>
      <c r="BL3" s="190"/>
      <c r="BM3" s="190"/>
      <c r="BN3" s="250"/>
      <c r="BO3" s="250"/>
      <c r="BP3" s="250"/>
      <c r="BQ3" s="250"/>
      <c r="BR3" s="250"/>
      <c r="BS3" s="250"/>
      <c r="BT3" s="250"/>
      <c r="BU3" s="250"/>
    </row>
    <row r="4" spans="1:114" s="23" customFormat="1" ht="59.25" customHeight="1" thickTop="1" thickBot="1">
      <c r="A4" s="219" t="s">
        <v>1377</v>
      </c>
      <c r="B4" s="49" t="s">
        <v>34</v>
      </c>
      <c r="C4" s="49" t="s">
        <v>0</v>
      </c>
      <c r="D4" s="199" t="s">
        <v>1826</v>
      </c>
      <c r="E4" s="51" t="s">
        <v>1642</v>
      </c>
      <c r="F4" s="51" t="s">
        <v>1</v>
      </c>
      <c r="G4" s="51" t="s">
        <v>2</v>
      </c>
      <c r="H4" s="50" t="s">
        <v>3</v>
      </c>
      <c r="I4" s="50" t="s">
        <v>52</v>
      </c>
      <c r="J4" s="50" t="s">
        <v>1369</v>
      </c>
      <c r="K4" s="50" t="s">
        <v>1639</v>
      </c>
      <c r="L4" s="50" t="s">
        <v>10</v>
      </c>
      <c r="M4" s="52"/>
      <c r="N4" s="121" t="s">
        <v>53</v>
      </c>
      <c r="O4" s="53" t="s">
        <v>5</v>
      </c>
      <c r="P4" s="53" t="s">
        <v>24</v>
      </c>
      <c r="Q4" s="53" t="s">
        <v>4</v>
      </c>
      <c r="R4" s="53" t="s">
        <v>8</v>
      </c>
      <c r="S4" s="53" t="s">
        <v>9</v>
      </c>
      <c r="T4" s="53" t="s">
        <v>6</v>
      </c>
      <c r="U4" s="52"/>
      <c r="V4" s="54" t="s">
        <v>54</v>
      </c>
      <c r="W4" s="54" t="s">
        <v>55</v>
      </c>
      <c r="X4" s="55" t="s">
        <v>91</v>
      </c>
      <c r="Y4" s="56" t="s">
        <v>56</v>
      </c>
      <c r="Z4" s="48"/>
      <c r="AA4" s="57" t="s">
        <v>59</v>
      </c>
      <c r="AB4" s="58" t="s">
        <v>29</v>
      </c>
      <c r="AC4" s="58" t="s">
        <v>30</v>
      </c>
      <c r="AD4" s="59" t="s">
        <v>60</v>
      </c>
      <c r="AE4" s="60" t="s">
        <v>28</v>
      </c>
      <c r="AF4" s="31" t="s">
        <v>31</v>
      </c>
      <c r="AG4" s="106"/>
      <c r="AH4" s="61" t="s">
        <v>1583</v>
      </c>
      <c r="AI4" s="61" t="s">
        <v>1584</v>
      </c>
      <c r="AJ4" s="61" t="s">
        <v>1585</v>
      </c>
      <c r="AK4" s="52"/>
      <c r="AL4" s="62" t="s">
        <v>69</v>
      </c>
      <c r="AM4" s="62" t="s">
        <v>72</v>
      </c>
      <c r="AN4" s="63" t="s">
        <v>1586</v>
      </c>
      <c r="AO4" s="64" t="s">
        <v>36</v>
      </c>
      <c r="AP4" s="63" t="s">
        <v>1587</v>
      </c>
      <c r="AQ4" s="64" t="s">
        <v>35</v>
      </c>
      <c r="AR4" s="65"/>
      <c r="AS4" s="31" t="s">
        <v>31</v>
      </c>
      <c r="AT4" s="66" t="s">
        <v>1588</v>
      </c>
      <c r="AU4" s="66" t="s">
        <v>1589</v>
      </c>
      <c r="AV4" s="67" t="s">
        <v>37</v>
      </c>
      <c r="AW4" s="106" t="s">
        <v>1844</v>
      </c>
      <c r="AX4" s="106" t="s">
        <v>1843</v>
      </c>
      <c r="AY4" s="48"/>
      <c r="AZ4" s="48"/>
      <c r="BA4" s="68" t="s">
        <v>1848</v>
      </c>
      <c r="BB4" s="68" t="s">
        <v>92</v>
      </c>
      <c r="BC4" s="68" t="s">
        <v>2</v>
      </c>
      <c r="BD4" s="68" t="s">
        <v>3</v>
      </c>
      <c r="BE4" s="68" t="s">
        <v>52</v>
      </c>
      <c r="BF4" s="68" t="s">
        <v>7</v>
      </c>
      <c r="BG4" s="68" t="s">
        <v>69</v>
      </c>
      <c r="BH4" s="69" t="s">
        <v>1636</v>
      </c>
      <c r="BI4" s="106" t="s">
        <v>1846</v>
      </c>
      <c r="BJ4" s="106" t="s">
        <v>1847</v>
      </c>
      <c r="BK4" s="190"/>
      <c r="BL4" s="190"/>
      <c r="BM4" s="193" t="s">
        <v>1825</v>
      </c>
      <c r="BN4" s="68" t="s">
        <v>1848</v>
      </c>
      <c r="BO4" s="68" t="s">
        <v>92</v>
      </c>
      <c r="BP4" s="68" t="s">
        <v>2</v>
      </c>
      <c r="BQ4" s="68" t="s">
        <v>3</v>
      </c>
      <c r="BR4" s="68" t="s">
        <v>52</v>
      </c>
      <c r="BS4" s="68" t="s">
        <v>7</v>
      </c>
      <c r="BT4" s="68" t="s">
        <v>69</v>
      </c>
      <c r="BU4" s="69" t="s">
        <v>1636</v>
      </c>
      <c r="BV4" s="106" t="s">
        <v>1850</v>
      </c>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row>
    <row r="5" spans="1:114" s="22" customFormat="1" ht="16.5" hidden="1" customHeight="1" thickTop="1" thickBot="1">
      <c r="A5" s="170" t="s">
        <v>1397</v>
      </c>
      <c r="B5" s="85">
        <v>211001</v>
      </c>
      <c r="C5" s="71" t="s">
        <v>1374</v>
      </c>
      <c r="D5" s="78"/>
      <c r="E5" s="147" t="s">
        <v>1643</v>
      </c>
      <c r="F5" s="30" t="s">
        <v>1376</v>
      </c>
      <c r="G5" s="92" t="s">
        <v>248</v>
      </c>
      <c r="H5" s="25" t="s">
        <v>83</v>
      </c>
      <c r="I5" s="25" t="s">
        <v>366</v>
      </c>
      <c r="J5" s="25" t="s">
        <v>95</v>
      </c>
      <c r="K5" s="25" t="s">
        <v>1590</v>
      </c>
      <c r="L5" s="73" t="s">
        <v>110</v>
      </c>
      <c r="M5" s="78"/>
      <c r="N5" s="122" t="s">
        <v>48</v>
      </c>
      <c r="O5" s="35" t="s">
        <v>48</v>
      </c>
      <c r="P5" s="35" t="s">
        <v>48</v>
      </c>
      <c r="Q5" s="25" t="s">
        <v>18</v>
      </c>
      <c r="R5" s="25">
        <v>96</v>
      </c>
      <c r="S5" s="25" t="s">
        <v>84</v>
      </c>
      <c r="T5" s="33" t="s">
        <v>45</v>
      </c>
      <c r="U5" s="78"/>
      <c r="V5" s="25">
        <v>94</v>
      </c>
      <c r="W5" s="25" t="s">
        <v>58</v>
      </c>
      <c r="X5" s="73">
        <f>VLOOKUP(W5,Tables!$M$5:$O$9,3,FALSE)</f>
        <v>1</v>
      </c>
      <c r="Y5" s="73">
        <f>V5*X5</f>
        <v>94</v>
      </c>
      <c r="Z5"/>
      <c r="AA5" s="26" t="str">
        <f>Q5</f>
        <v>LC50</v>
      </c>
      <c r="AB5" s="26">
        <f>VLOOKUP(AA5,Tables!C$5:D$40,2,FALSE)</f>
        <v>5</v>
      </c>
      <c r="AC5" s="26">
        <f>Y5/AB5</f>
        <v>18.8</v>
      </c>
      <c r="AD5" s="33" t="str">
        <f>T5</f>
        <v>Acute</v>
      </c>
      <c r="AE5" s="26">
        <f>VLOOKUP(AD5,Tables!$C$43:$D$44,2,FALSE)</f>
        <v>2</v>
      </c>
      <c r="AF5" s="26">
        <f>AC5/AE5</f>
        <v>9.4</v>
      </c>
      <c r="AG5" s="27"/>
      <c r="AH5" s="210" t="str">
        <f>G5</f>
        <v>Acartia tonsa</v>
      </c>
      <c r="AI5" s="112" t="str">
        <f>Q5</f>
        <v>LC50</v>
      </c>
      <c r="AJ5" s="112" t="str">
        <f>T5</f>
        <v>Acute</v>
      </c>
      <c r="AK5" s="78"/>
      <c r="AL5" s="26">
        <f>VLOOKUP(SUM(AB5,AE5),Tables!J$5:K$12,2,FALSE)</f>
        <v>4</v>
      </c>
      <c r="AM5" s="26" t="str">
        <f>IF(AL5=MIN($AL$5),"YES!!!","Reject")</f>
        <v>YES!!!</v>
      </c>
      <c r="AN5" s="107" t="str">
        <f>P5</f>
        <v>Mortality</v>
      </c>
      <c r="AO5" s="26" t="s">
        <v>96</v>
      </c>
      <c r="AP5" s="25" t="str">
        <f>CONCATENATE(R5," ",S5)</f>
        <v>96 Hour</v>
      </c>
      <c r="AQ5" s="26" t="s">
        <v>97</v>
      </c>
      <c r="AR5" s="107"/>
      <c r="AS5" s="109">
        <f>AF5</f>
        <v>9.4</v>
      </c>
      <c r="AT5" s="73">
        <f>GEOMEAN(AS5)</f>
        <v>9.4</v>
      </c>
      <c r="AU5" s="73">
        <f>MIN(AT5)</f>
        <v>9.4</v>
      </c>
      <c r="AV5" s="73">
        <f>MIN(AU5)</f>
        <v>9.4</v>
      </c>
      <c r="AW5" s="208" t="s">
        <v>1845</v>
      </c>
      <c r="AX5" s="208" t="s">
        <v>1845</v>
      </c>
      <c r="AY5" s="78"/>
      <c r="AZ5" s="78"/>
      <c r="BA5" s="78" t="str">
        <f>F5</f>
        <v>marine</v>
      </c>
      <c r="BB5" s="107" t="str">
        <f>J5</f>
        <v>Macroinvertebrate</v>
      </c>
      <c r="BC5" s="210" t="str">
        <f>G5</f>
        <v>Acartia tonsa</v>
      </c>
      <c r="BD5" s="107" t="str">
        <f>H5</f>
        <v>Arthropoda</v>
      </c>
      <c r="BE5" s="114" t="str">
        <f>I5</f>
        <v>Maxillopoda</v>
      </c>
      <c r="BF5" s="112" t="str">
        <f>K5</f>
        <v>Hetero</v>
      </c>
      <c r="BG5" s="26">
        <f>AL5</f>
        <v>4</v>
      </c>
      <c r="BH5" s="26">
        <f>AV5</f>
        <v>9.4</v>
      </c>
      <c r="BI5" s="208" t="s">
        <v>1845</v>
      </c>
      <c r="BJ5" s="208" t="s">
        <v>1845</v>
      </c>
      <c r="BK5" s="2"/>
      <c r="BL5" s="2"/>
      <c r="BM5" s="192" t="s">
        <v>74</v>
      </c>
      <c r="BN5" s="78" t="s">
        <v>187</v>
      </c>
      <c r="BO5" s="107" t="s">
        <v>1849</v>
      </c>
      <c r="BP5" s="182" t="s">
        <v>159</v>
      </c>
      <c r="BQ5" s="107" t="s">
        <v>186</v>
      </c>
      <c r="BR5" s="114" t="s">
        <v>323</v>
      </c>
      <c r="BS5" s="112" t="s">
        <v>1591</v>
      </c>
      <c r="BT5" s="26">
        <v>1</v>
      </c>
      <c r="BU5" s="109">
        <v>218.23601098587815</v>
      </c>
      <c r="BV5" s="209" t="s">
        <v>1845</v>
      </c>
      <c r="BW5" s="26"/>
    </row>
    <row r="6" spans="1:114" s="22" customFormat="1" ht="16.5" hidden="1" customHeight="1" thickTop="1" thickBot="1">
      <c r="A6" s="167"/>
      <c r="B6" s="17"/>
      <c r="C6" s="17"/>
      <c r="D6" s="27"/>
      <c r="E6" s="148"/>
      <c r="F6" s="93"/>
      <c r="G6" s="94"/>
      <c r="H6" s="17"/>
      <c r="I6" s="17"/>
      <c r="J6" s="17"/>
      <c r="K6" s="17"/>
      <c r="L6" s="17"/>
      <c r="M6" s="27"/>
      <c r="N6" s="93"/>
      <c r="O6" s="17"/>
      <c r="P6" s="17"/>
      <c r="Q6" s="17"/>
      <c r="R6" s="17"/>
      <c r="S6" s="17"/>
      <c r="T6" s="20"/>
      <c r="U6" s="27"/>
      <c r="V6" s="17"/>
      <c r="W6" s="17"/>
      <c r="X6" s="95"/>
      <c r="Y6" s="95"/>
      <c r="Z6" s="27"/>
      <c r="AA6" s="17"/>
      <c r="AB6" s="17"/>
      <c r="AC6" s="95"/>
      <c r="AD6" s="20"/>
      <c r="AE6" s="17"/>
      <c r="AF6" s="95"/>
      <c r="AG6" s="27"/>
      <c r="AH6" s="211"/>
      <c r="AI6" s="17"/>
      <c r="AJ6" s="17"/>
      <c r="AK6" s="27"/>
      <c r="AL6" s="27"/>
      <c r="AM6" s="27"/>
      <c r="AN6" s="27"/>
      <c r="AO6" s="17"/>
      <c r="AP6" s="17"/>
      <c r="AQ6" s="17"/>
      <c r="AR6" s="27"/>
      <c r="AS6" s="27"/>
      <c r="AT6" s="27"/>
      <c r="AU6" s="27"/>
      <c r="AV6" s="27"/>
      <c r="AW6" s="27"/>
      <c r="AX6" s="115"/>
      <c r="AY6" s="119"/>
      <c r="AZ6" s="119"/>
      <c r="BA6" s="117"/>
      <c r="BB6" s="117"/>
      <c r="BC6" s="211"/>
      <c r="BD6" s="27"/>
      <c r="BE6" s="27"/>
      <c r="BF6" s="27"/>
      <c r="BG6" s="27"/>
      <c r="BH6" s="115"/>
      <c r="BI6" s="115"/>
      <c r="BJ6" s="115"/>
      <c r="BK6"/>
      <c r="BL6"/>
      <c r="BM6" s="191" t="s">
        <v>210</v>
      </c>
      <c r="BN6" s="78" t="s">
        <v>751</v>
      </c>
      <c r="BO6" s="107" t="s">
        <v>331</v>
      </c>
      <c r="BP6" s="182" t="s">
        <v>749</v>
      </c>
      <c r="BQ6" s="107" t="s">
        <v>208</v>
      </c>
      <c r="BR6" s="114" t="s">
        <v>332</v>
      </c>
      <c r="BS6" s="112" t="s">
        <v>1590</v>
      </c>
      <c r="BT6" s="26">
        <v>1</v>
      </c>
      <c r="BU6" s="109">
        <v>30</v>
      </c>
      <c r="BV6" s="209" t="s">
        <v>1845</v>
      </c>
      <c r="BW6" s="26"/>
    </row>
    <row r="7" spans="1:114" ht="15" hidden="1" customHeight="1" thickTop="1" thickBot="1">
      <c r="A7" s="170" t="s">
        <v>188</v>
      </c>
      <c r="B7" s="70" t="s">
        <v>982</v>
      </c>
      <c r="C7" s="74" t="s">
        <v>189</v>
      </c>
      <c r="D7" s="80" t="s">
        <v>975</v>
      </c>
      <c r="E7" s="149" t="s">
        <v>1644</v>
      </c>
      <c r="F7" s="75" t="s">
        <v>187</v>
      </c>
      <c r="G7" s="92" t="s">
        <v>159</v>
      </c>
      <c r="H7" s="25" t="s">
        <v>186</v>
      </c>
      <c r="I7" s="73" t="s">
        <v>323</v>
      </c>
      <c r="J7" s="73" t="s">
        <v>16</v>
      </c>
      <c r="K7" s="25" t="s">
        <v>1591</v>
      </c>
      <c r="L7" s="25" t="s">
        <v>110</v>
      </c>
      <c r="N7" s="122" t="s">
        <v>140</v>
      </c>
      <c r="O7" s="35" t="s">
        <v>1401</v>
      </c>
      <c r="P7" s="32" t="s">
        <v>1518</v>
      </c>
      <c r="Q7" s="73" t="s">
        <v>23</v>
      </c>
      <c r="R7" s="25">
        <v>96</v>
      </c>
      <c r="S7" s="25" t="s">
        <v>84</v>
      </c>
      <c r="T7" s="25" t="s">
        <v>15</v>
      </c>
      <c r="V7" s="73">
        <v>197</v>
      </c>
      <c r="W7" s="25" t="s">
        <v>58</v>
      </c>
      <c r="X7" s="73">
        <f>VLOOKUP(W7,Tables!$M$5:$O$9,3,FALSE)</f>
        <v>1</v>
      </c>
      <c r="Y7" s="73">
        <f>V7*X7</f>
        <v>197</v>
      </c>
      <c r="AA7" s="26" t="str">
        <f>Q7</f>
        <v>EC10</v>
      </c>
      <c r="AB7" s="26">
        <f>VLOOKUP(AA7,Tables!C$5:D$40,2,FALSE)</f>
        <v>1</v>
      </c>
      <c r="AC7" s="26">
        <f>Y7/AB7</f>
        <v>197</v>
      </c>
      <c r="AD7" s="33" t="str">
        <f>T7</f>
        <v>Chronic</v>
      </c>
      <c r="AE7" s="26">
        <f>VLOOKUP(AD7,Tables!$C$43:$D$44,2,FALSE)</f>
        <v>1</v>
      </c>
      <c r="AF7" s="26">
        <f>AC7/AE7</f>
        <v>197</v>
      </c>
      <c r="AG7" s="27"/>
      <c r="AH7" s="210" t="str">
        <f>G7</f>
        <v>Achnanthidium minutissimum</v>
      </c>
      <c r="AI7" s="112" t="str">
        <f>Q7</f>
        <v>EC10</v>
      </c>
      <c r="AJ7" s="112" t="str">
        <f>T7</f>
        <v>Chronic</v>
      </c>
      <c r="AL7" s="26">
        <f>VLOOKUP(SUM(AB7,AE7),Tables!J$5:K$12,2,FALSE)</f>
        <v>1</v>
      </c>
      <c r="AM7" s="26" t="str">
        <f>IF(AL7=MIN($AL$7:$AL$11),"YES!!!","Reject")</f>
        <v>YES!!!</v>
      </c>
      <c r="AN7" s="107" t="str">
        <f>P7</f>
        <v>Chlorophyll-a concentration</v>
      </c>
      <c r="AO7" s="26" t="s">
        <v>96</v>
      </c>
      <c r="AP7" s="25" t="str">
        <f>CONCATENATE(R7," ",S7)</f>
        <v>96 Hour</v>
      </c>
      <c r="AQ7" s="26" t="s">
        <v>97</v>
      </c>
      <c r="AS7" s="109">
        <f>AF7</f>
        <v>197</v>
      </c>
      <c r="AT7" s="73">
        <f>GEOMEAN(AS7:AS11)</f>
        <v>218.23601098587815</v>
      </c>
      <c r="AU7" s="73">
        <f>MIN(AT7)</f>
        <v>218.23601098587815</v>
      </c>
      <c r="AV7" s="73">
        <f>MIN(AU7)</f>
        <v>218.23601098587815</v>
      </c>
      <c r="AW7" s="208" t="s">
        <v>1845</v>
      </c>
      <c r="AX7" s="208" t="s">
        <v>1845</v>
      </c>
      <c r="BA7" s="78" t="str">
        <f>F7</f>
        <v>DV culture medium</v>
      </c>
      <c r="BB7" s="107" t="str">
        <f>J7</f>
        <v>Microalgae</v>
      </c>
      <c r="BC7" s="210" t="str">
        <f>G7</f>
        <v>Achnanthidium minutissimum</v>
      </c>
      <c r="BD7" s="107" t="str">
        <f>H7</f>
        <v>Bacillariophyta</v>
      </c>
      <c r="BE7" s="114" t="str">
        <f>I7</f>
        <v>Bacillariophyceae</v>
      </c>
      <c r="BF7" s="112" t="str">
        <f>K7</f>
        <v>Photo</v>
      </c>
      <c r="BG7" s="26">
        <f>AL7</f>
        <v>1</v>
      </c>
      <c r="BH7" s="26">
        <f>AV7</f>
        <v>218.23601098587815</v>
      </c>
      <c r="BI7" s="208" t="s">
        <v>1845</v>
      </c>
      <c r="BJ7" s="208" t="s">
        <v>1845</v>
      </c>
      <c r="BN7" s="78" t="s">
        <v>482</v>
      </c>
      <c r="BO7" s="107" t="s">
        <v>331</v>
      </c>
      <c r="BP7" s="182" t="s">
        <v>481</v>
      </c>
      <c r="BQ7" s="107" t="s">
        <v>208</v>
      </c>
      <c r="BR7" s="114" t="s">
        <v>332</v>
      </c>
      <c r="BS7" s="112" t="s">
        <v>1590</v>
      </c>
      <c r="BT7" s="26">
        <v>1</v>
      </c>
      <c r="BU7" s="109">
        <v>338</v>
      </c>
      <c r="BV7" s="209" t="s">
        <v>1845</v>
      </c>
      <c r="BW7" s="26"/>
      <c r="CC7" s="107"/>
      <c r="CD7" s="114"/>
      <c r="CE7" s="107"/>
      <c r="CF7" s="114"/>
      <c r="CH7" s="107"/>
      <c r="CI7" s="114"/>
      <c r="CN7" s="107"/>
      <c r="CO7" s="114"/>
    </row>
    <row r="8" spans="1:114" ht="15" hidden="1" customHeight="1" thickTop="1" thickBot="1">
      <c r="A8" s="170" t="s">
        <v>188</v>
      </c>
      <c r="B8" s="70" t="s">
        <v>982</v>
      </c>
      <c r="C8" s="74" t="s">
        <v>189</v>
      </c>
      <c r="D8" s="80" t="s">
        <v>991</v>
      </c>
      <c r="E8" s="149" t="s">
        <v>1644</v>
      </c>
      <c r="F8" s="75" t="s">
        <v>187</v>
      </c>
      <c r="G8" s="92" t="s">
        <v>159</v>
      </c>
      <c r="H8" s="25" t="s">
        <v>186</v>
      </c>
      <c r="I8" s="73" t="s">
        <v>323</v>
      </c>
      <c r="J8" s="73" t="s">
        <v>16</v>
      </c>
      <c r="K8" s="25" t="s">
        <v>1591</v>
      </c>
      <c r="L8" s="25" t="s">
        <v>110</v>
      </c>
      <c r="N8" s="122" t="s">
        <v>140</v>
      </c>
      <c r="O8" s="35" t="s">
        <v>1401</v>
      </c>
      <c r="P8" s="32" t="s">
        <v>1518</v>
      </c>
      <c r="Q8" s="73" t="s">
        <v>14</v>
      </c>
      <c r="R8" s="25">
        <v>96</v>
      </c>
      <c r="S8" s="25" t="s">
        <v>84</v>
      </c>
      <c r="T8" s="25" t="s">
        <v>15</v>
      </c>
      <c r="V8" s="73">
        <v>991</v>
      </c>
      <c r="W8" s="25" t="s">
        <v>58</v>
      </c>
      <c r="X8" s="73">
        <f>VLOOKUP(W8,Tables!$M$5:$O$9,3,FALSE)</f>
        <v>1</v>
      </c>
      <c r="Y8" s="73">
        <f>V8*X8</f>
        <v>991</v>
      </c>
      <c r="AA8" s="26" t="str">
        <f>Q8</f>
        <v>EC50</v>
      </c>
      <c r="AB8" s="26">
        <f>VLOOKUP(AA8,Tables!C$5:D$40,2,FALSE)</f>
        <v>5</v>
      </c>
      <c r="AC8" s="26">
        <f>Y8/AB8</f>
        <v>198.2</v>
      </c>
      <c r="AD8" s="33" t="str">
        <f>T8</f>
        <v>Chronic</v>
      </c>
      <c r="AE8" s="26">
        <f>VLOOKUP(AD8,Tables!$C$43:$D$44,2,FALSE)</f>
        <v>1</v>
      </c>
      <c r="AF8" s="26">
        <f>AC8/AE8</f>
        <v>198.2</v>
      </c>
      <c r="AG8" s="27"/>
      <c r="AH8" s="210" t="str">
        <f>G8</f>
        <v>Achnanthidium minutissimum</v>
      </c>
      <c r="AI8" s="112" t="str">
        <f>Q8</f>
        <v>EC50</v>
      </c>
      <c r="AJ8" s="112" t="str">
        <f>T8</f>
        <v>Chronic</v>
      </c>
      <c r="AL8" s="26">
        <f>VLOOKUP(SUM(AB8,AE8),Tables!J$5:K$12,2,FALSE)</f>
        <v>2</v>
      </c>
      <c r="AM8" s="26" t="str">
        <f>IF(AL8=MIN($AL$7:$AL$11),"YES!!!","Reject")</f>
        <v>Reject</v>
      </c>
      <c r="AS8"/>
      <c r="AW8" s="208" t="s">
        <v>1845</v>
      </c>
      <c r="AX8" s="208" t="s">
        <v>1845</v>
      </c>
      <c r="BC8" s="214"/>
      <c r="BN8" s="78" t="s">
        <v>1553</v>
      </c>
      <c r="BO8" s="107" t="s">
        <v>95</v>
      </c>
      <c r="BP8" s="183" t="s">
        <v>93</v>
      </c>
      <c r="BQ8" s="107" t="s">
        <v>83</v>
      </c>
      <c r="BR8" s="114" t="s">
        <v>94</v>
      </c>
      <c r="BS8" s="112" t="s">
        <v>1590</v>
      </c>
      <c r="BT8" s="26">
        <v>1</v>
      </c>
      <c r="BU8" s="109">
        <v>260</v>
      </c>
      <c r="BV8" s="209" t="s">
        <v>1845</v>
      </c>
      <c r="BW8" s="26"/>
      <c r="CC8" s="107"/>
      <c r="CD8" s="114"/>
      <c r="CE8" s="107"/>
      <c r="CF8" s="114"/>
      <c r="CH8" s="107"/>
      <c r="CI8" s="114"/>
      <c r="CN8" s="107"/>
      <c r="CO8" s="114"/>
    </row>
    <row r="9" spans="1:114" ht="15" hidden="1" customHeight="1" thickTop="1" thickBot="1">
      <c r="A9" s="170" t="s">
        <v>188</v>
      </c>
      <c r="B9" s="70" t="s">
        <v>982</v>
      </c>
      <c r="C9" s="74" t="s">
        <v>189</v>
      </c>
      <c r="D9" s="80" t="s">
        <v>991</v>
      </c>
      <c r="E9" s="149" t="s">
        <v>1644</v>
      </c>
      <c r="F9" s="75" t="s">
        <v>187</v>
      </c>
      <c r="G9" s="92" t="s">
        <v>159</v>
      </c>
      <c r="H9" s="25" t="s">
        <v>186</v>
      </c>
      <c r="I9" s="73" t="s">
        <v>323</v>
      </c>
      <c r="J9" s="73" t="s">
        <v>16</v>
      </c>
      <c r="K9" s="25" t="s">
        <v>1591</v>
      </c>
      <c r="L9" s="25" t="s">
        <v>110</v>
      </c>
      <c r="N9" s="122" t="s">
        <v>140</v>
      </c>
      <c r="O9" s="35" t="s">
        <v>1401</v>
      </c>
      <c r="P9" s="32" t="s">
        <v>1518</v>
      </c>
      <c r="Q9" s="73" t="s">
        <v>23</v>
      </c>
      <c r="R9" s="25">
        <v>96</v>
      </c>
      <c r="S9" s="25" t="s">
        <v>84</v>
      </c>
      <c r="T9" s="25" t="s">
        <v>15</v>
      </c>
      <c r="V9" s="73">
        <v>409</v>
      </c>
      <c r="W9" s="25" t="s">
        <v>58</v>
      </c>
      <c r="X9" s="73">
        <f>VLOOKUP(W9,Tables!$M$5:$O$9,3,FALSE)</f>
        <v>1</v>
      </c>
      <c r="Y9" s="73">
        <f>V9*X9</f>
        <v>409</v>
      </c>
      <c r="AA9" s="26" t="str">
        <f>Q9</f>
        <v>EC10</v>
      </c>
      <c r="AB9" s="26">
        <f>VLOOKUP(AA9,Tables!C$5:D$40,2,FALSE)</f>
        <v>1</v>
      </c>
      <c r="AC9" s="26">
        <f>Y9/AB9</f>
        <v>409</v>
      </c>
      <c r="AD9" s="33" t="str">
        <f>T9</f>
        <v>Chronic</v>
      </c>
      <c r="AE9" s="26">
        <f>VLOOKUP(AD9,Tables!$C$43:$D$44,2,FALSE)</f>
        <v>1</v>
      </c>
      <c r="AF9" s="26">
        <f>AC9/AE9</f>
        <v>409</v>
      </c>
      <c r="AG9" s="27"/>
      <c r="AH9" s="210" t="str">
        <f>G9</f>
        <v>Achnanthidium minutissimum</v>
      </c>
      <c r="AI9" s="112" t="str">
        <f>Q9</f>
        <v>EC10</v>
      </c>
      <c r="AJ9" s="112" t="str">
        <f>T9</f>
        <v>Chronic</v>
      </c>
      <c r="AL9" s="26">
        <f>VLOOKUP(SUM(AB9,AE9),Tables!J$5:K$12,2,FALSE)</f>
        <v>1</v>
      </c>
      <c r="AM9" s="26" t="str">
        <f>IF(AL9=MIN($AL$7:$AL$11),"YES!!!","Reject")</f>
        <v>YES!!!</v>
      </c>
      <c r="AN9" s="107" t="str">
        <f>P9</f>
        <v>Chlorophyll-a concentration</v>
      </c>
      <c r="AO9" s="26" t="s">
        <v>96</v>
      </c>
      <c r="AP9" s="25" t="str">
        <f>CONCATENATE(R9," ",S9)</f>
        <v>96 Hour</v>
      </c>
      <c r="AQ9" s="26" t="s">
        <v>97</v>
      </c>
      <c r="AS9" s="109">
        <f>AF9</f>
        <v>409</v>
      </c>
      <c r="AW9" s="208" t="s">
        <v>1845</v>
      </c>
      <c r="AX9" s="208" t="s">
        <v>1845</v>
      </c>
      <c r="BC9" s="214"/>
      <c r="BN9" s="78" t="s">
        <v>310</v>
      </c>
      <c r="BO9" s="107" t="s">
        <v>16</v>
      </c>
      <c r="BP9" s="182" t="s">
        <v>318</v>
      </c>
      <c r="BQ9" s="107" t="s">
        <v>228</v>
      </c>
      <c r="BR9" s="114" t="s">
        <v>320</v>
      </c>
      <c r="BS9" s="112" t="s">
        <v>1591</v>
      </c>
      <c r="BT9" s="26">
        <v>1</v>
      </c>
      <c r="BU9" s="109">
        <v>29.053571209061371</v>
      </c>
      <c r="BV9" s="209" t="s">
        <v>1845</v>
      </c>
      <c r="BW9" s="26"/>
      <c r="CC9" s="107"/>
      <c r="CD9" s="114"/>
      <c r="CE9" s="107"/>
      <c r="CF9" s="114"/>
      <c r="CH9" s="107"/>
      <c r="CI9" s="114"/>
      <c r="CN9" s="107"/>
      <c r="CO9" s="114"/>
    </row>
    <row r="10" spans="1:114" ht="15" hidden="1" customHeight="1" thickTop="1" thickBot="1">
      <c r="A10" s="170" t="s">
        <v>141</v>
      </c>
      <c r="B10" s="70" t="s">
        <v>158</v>
      </c>
      <c r="C10" s="71" t="s">
        <v>137</v>
      </c>
      <c r="E10" s="147" t="s">
        <v>1644</v>
      </c>
      <c r="F10" s="127" t="s">
        <v>74</v>
      </c>
      <c r="G10" s="92" t="s">
        <v>159</v>
      </c>
      <c r="H10" s="25" t="s">
        <v>186</v>
      </c>
      <c r="I10" s="73" t="s">
        <v>323</v>
      </c>
      <c r="J10" s="73" t="s">
        <v>16</v>
      </c>
      <c r="K10" s="25" t="s">
        <v>1591</v>
      </c>
      <c r="L10" s="25" t="s">
        <v>194</v>
      </c>
      <c r="M10" s="40"/>
      <c r="N10" s="122" t="s">
        <v>140</v>
      </c>
      <c r="O10" s="35" t="s">
        <v>1401</v>
      </c>
      <c r="P10" s="35" t="s">
        <v>1518</v>
      </c>
      <c r="Q10" s="25" t="s">
        <v>14</v>
      </c>
      <c r="R10" s="25">
        <v>96</v>
      </c>
      <c r="S10" s="25" t="s">
        <v>84</v>
      </c>
      <c r="T10" s="25" t="s">
        <v>15</v>
      </c>
      <c r="U10"/>
      <c r="V10" s="25">
        <v>748</v>
      </c>
      <c r="W10" s="25" t="s">
        <v>58</v>
      </c>
      <c r="X10" s="73">
        <f>VLOOKUP(W10,Tables!$M$5:$O$9,3,FALSE)</f>
        <v>1</v>
      </c>
      <c r="Y10" s="73">
        <f>V10*X10</f>
        <v>748</v>
      </c>
      <c r="AA10" s="26" t="str">
        <f>Q10</f>
        <v>EC50</v>
      </c>
      <c r="AB10" s="26">
        <f>VLOOKUP(AA10,Tables!C$5:D$40,2,FALSE)</f>
        <v>5</v>
      </c>
      <c r="AC10" s="26">
        <f>Y10/AB10</f>
        <v>149.6</v>
      </c>
      <c r="AD10" s="33" t="str">
        <f>T10</f>
        <v>Chronic</v>
      </c>
      <c r="AE10" s="26">
        <f>VLOOKUP(AD10,Tables!$C$43:$D$44,2,FALSE)</f>
        <v>1</v>
      </c>
      <c r="AF10" s="26">
        <f>AC10/AE10</f>
        <v>149.6</v>
      </c>
      <c r="AG10" s="27"/>
      <c r="AH10" s="210" t="str">
        <f>G10</f>
        <v>Achnanthidium minutissimum</v>
      </c>
      <c r="AI10" s="112" t="str">
        <f>Q10</f>
        <v>EC50</v>
      </c>
      <c r="AJ10" s="112" t="str">
        <f>T10</f>
        <v>Chronic</v>
      </c>
      <c r="AL10" s="26">
        <f>VLOOKUP(SUM(AB10,AE10),Tables!J$5:K$12,2,FALSE)</f>
        <v>2</v>
      </c>
      <c r="AM10" s="26" t="str">
        <f>IF(AL10=MIN($AL$7:$AL$11),"YES!!!","Reject")</f>
        <v>Reject</v>
      </c>
      <c r="AS10"/>
      <c r="AW10" s="208" t="s">
        <v>1845</v>
      </c>
      <c r="AX10" s="208" t="s">
        <v>1845</v>
      </c>
      <c r="BC10" s="214"/>
      <c r="BN10" s="78" t="s">
        <v>1008</v>
      </c>
      <c r="BO10" s="107" t="s">
        <v>16</v>
      </c>
      <c r="BP10" s="182" t="s">
        <v>1007</v>
      </c>
      <c r="BQ10" s="107" t="s">
        <v>75</v>
      </c>
      <c r="BR10" s="114" t="s">
        <v>309</v>
      </c>
      <c r="BS10" s="112" t="s">
        <v>1591</v>
      </c>
      <c r="BT10" s="26">
        <v>1</v>
      </c>
      <c r="BU10" s="109">
        <v>10.44</v>
      </c>
      <c r="BV10" s="209" t="s">
        <v>1845</v>
      </c>
      <c r="BW10" s="26"/>
      <c r="CC10" s="107"/>
      <c r="CE10" s="107"/>
      <c r="CF10" s="114"/>
      <c r="CH10" s="107"/>
      <c r="CI10" s="114"/>
      <c r="CN10" s="107"/>
      <c r="CO10" s="114"/>
    </row>
    <row r="11" spans="1:114" ht="15" hidden="1" customHeight="1" thickTop="1" thickBot="1">
      <c r="A11" s="170" t="s">
        <v>141</v>
      </c>
      <c r="B11" s="70" t="s">
        <v>158</v>
      </c>
      <c r="C11" s="71" t="s">
        <v>137</v>
      </c>
      <c r="E11" s="147" t="s">
        <v>1644</v>
      </c>
      <c r="F11" s="127" t="s">
        <v>74</v>
      </c>
      <c r="G11" s="92" t="s">
        <v>159</v>
      </c>
      <c r="H11" s="25" t="s">
        <v>186</v>
      </c>
      <c r="I11" s="73" t="s">
        <v>323</v>
      </c>
      <c r="J11" s="73" t="s">
        <v>16</v>
      </c>
      <c r="K11" s="25" t="s">
        <v>1591</v>
      </c>
      <c r="L11" s="25" t="s">
        <v>194</v>
      </c>
      <c r="M11" s="40"/>
      <c r="N11" s="122" t="s">
        <v>140</v>
      </c>
      <c r="O11" s="35" t="s">
        <v>1401</v>
      </c>
      <c r="P11" s="35" t="s">
        <v>1518</v>
      </c>
      <c r="Q11" s="25" t="s">
        <v>324</v>
      </c>
      <c r="R11" s="25">
        <v>96</v>
      </c>
      <c r="S11" s="25" t="s">
        <v>84</v>
      </c>
      <c r="T11" s="25" t="s">
        <v>15</v>
      </c>
      <c r="U11"/>
      <c r="V11" s="25">
        <v>129</v>
      </c>
      <c r="W11" s="25" t="s">
        <v>58</v>
      </c>
      <c r="X11" s="73">
        <f>VLOOKUP(W11,Tables!$M$5:$O$9,3,FALSE)</f>
        <v>1</v>
      </c>
      <c r="Y11" s="73">
        <f>V11*X11</f>
        <v>129</v>
      </c>
      <c r="AA11" s="26" t="str">
        <f>Q11</f>
        <v>EC5</v>
      </c>
      <c r="AB11" s="26">
        <f>VLOOKUP(AA11,Tables!C$5:D$40,2,FALSE)</f>
        <v>1</v>
      </c>
      <c r="AC11" s="26">
        <f>Y11/AB11</f>
        <v>129</v>
      </c>
      <c r="AD11" s="33" t="str">
        <f>T11</f>
        <v>Chronic</v>
      </c>
      <c r="AE11" s="26">
        <f>VLOOKUP(AD11,Tables!$C$43:$D$44,2,FALSE)</f>
        <v>1</v>
      </c>
      <c r="AF11" s="26">
        <f>AC11/AE11</f>
        <v>129</v>
      </c>
      <c r="AG11" s="27"/>
      <c r="AH11" s="210" t="str">
        <f>G11</f>
        <v>Achnanthidium minutissimum</v>
      </c>
      <c r="AI11" s="112" t="str">
        <f>Q11</f>
        <v>EC5</v>
      </c>
      <c r="AJ11" s="112" t="str">
        <f>T11</f>
        <v>Chronic</v>
      </c>
      <c r="AL11" s="26">
        <f>VLOOKUP(SUM(AB11,AE11),Tables!J$5:K$12,2,FALSE)</f>
        <v>1</v>
      </c>
      <c r="AM11" s="26" t="str">
        <f>IF(AL11=MIN($AL$7:$AL$11),"YES!!!","Reject")</f>
        <v>YES!!!</v>
      </c>
      <c r="AN11" s="107" t="str">
        <f>P11</f>
        <v>Chlorophyll-a concentration</v>
      </c>
      <c r="AO11" s="26" t="s">
        <v>96</v>
      </c>
      <c r="AP11" s="25" t="str">
        <f>CONCATENATE(R11," ",S11)</f>
        <v>96 Hour</v>
      </c>
      <c r="AQ11" s="26" t="s">
        <v>97</v>
      </c>
      <c r="AS11" s="109">
        <f>AF11</f>
        <v>129</v>
      </c>
      <c r="AW11" s="208" t="s">
        <v>1845</v>
      </c>
      <c r="AX11" s="208" t="s">
        <v>1845</v>
      </c>
      <c r="BC11" s="214"/>
      <c r="BN11" s="78" t="s">
        <v>1013</v>
      </c>
      <c r="BO11" s="107" t="s">
        <v>16</v>
      </c>
      <c r="BP11" s="182" t="s">
        <v>1012</v>
      </c>
      <c r="BQ11" s="107" t="s">
        <v>228</v>
      </c>
      <c r="BR11" s="114" t="s">
        <v>320</v>
      </c>
      <c r="BS11" s="112" t="s">
        <v>1591</v>
      </c>
      <c r="BT11" s="26">
        <v>1</v>
      </c>
      <c r="BU11" s="109">
        <v>10.44</v>
      </c>
      <c r="BV11" s="209" t="s">
        <v>1845</v>
      </c>
      <c r="BW11" s="26"/>
      <c r="CC11" s="107"/>
      <c r="CD11" s="114"/>
      <c r="CH11" s="107"/>
      <c r="CI11" s="114"/>
      <c r="CN11" s="107"/>
      <c r="CO11" s="25"/>
    </row>
    <row r="12" spans="1:114" ht="15" hidden="1" customHeight="1" thickTop="1" thickBot="1">
      <c r="A12" s="167"/>
      <c r="B12" s="96"/>
      <c r="C12" s="95"/>
      <c r="D12" s="97"/>
      <c r="E12" s="150"/>
      <c r="F12" s="93"/>
      <c r="G12" s="94"/>
      <c r="H12" s="17"/>
      <c r="I12" s="17"/>
      <c r="J12" s="17"/>
      <c r="K12" s="17"/>
      <c r="L12" s="17"/>
      <c r="M12" s="27"/>
      <c r="N12" s="93"/>
      <c r="O12" s="17"/>
      <c r="P12" s="17"/>
      <c r="Q12" s="17"/>
      <c r="R12" s="17"/>
      <c r="S12" s="17"/>
      <c r="T12" s="20"/>
      <c r="U12" s="20"/>
      <c r="V12" s="17"/>
      <c r="W12" s="20"/>
      <c r="X12" s="95"/>
      <c r="Y12" s="95"/>
      <c r="Z12" s="27"/>
      <c r="AA12" s="17"/>
      <c r="AB12" s="17"/>
      <c r="AC12" s="95"/>
      <c r="AD12" s="20"/>
      <c r="AE12" s="17"/>
      <c r="AF12" s="95"/>
      <c r="AG12" s="27"/>
      <c r="AH12" s="211"/>
      <c r="AI12" s="17"/>
      <c r="AJ12" s="17"/>
      <c r="AK12" s="27"/>
      <c r="AL12" s="27"/>
      <c r="AM12" s="27"/>
      <c r="AN12" s="27"/>
      <c r="AO12" s="17"/>
      <c r="AP12" s="17"/>
      <c r="AQ12" s="17"/>
      <c r="AR12" s="27"/>
      <c r="AS12" s="27"/>
      <c r="AT12" s="27"/>
      <c r="AU12" s="27"/>
      <c r="AV12" s="27"/>
      <c r="AW12" s="27"/>
      <c r="AX12" s="115"/>
      <c r="AY12" s="119"/>
      <c r="AZ12" s="119"/>
      <c r="BA12" s="117"/>
      <c r="BB12" s="117"/>
      <c r="BC12" s="211"/>
      <c r="BD12" s="27"/>
      <c r="BE12" s="27"/>
      <c r="BF12" s="27"/>
      <c r="BG12" s="27"/>
      <c r="BH12" s="115"/>
      <c r="BI12" s="115"/>
      <c r="BJ12" s="115"/>
      <c r="BN12" s="78" t="s">
        <v>1050</v>
      </c>
      <c r="BO12" s="107" t="s">
        <v>1047</v>
      </c>
      <c r="BP12" s="182" t="s">
        <v>1045</v>
      </c>
      <c r="BQ12" s="107" t="s">
        <v>1048</v>
      </c>
      <c r="BR12" s="114" t="s">
        <v>1049</v>
      </c>
      <c r="BS12" s="112" t="s">
        <v>1590</v>
      </c>
      <c r="BT12" s="26">
        <v>1</v>
      </c>
      <c r="BU12" s="109">
        <v>58</v>
      </c>
      <c r="BV12" s="209" t="s">
        <v>1845</v>
      </c>
      <c r="BW12" s="26"/>
      <c r="CC12" s="107"/>
      <c r="CD12" s="114"/>
      <c r="CE12" s="107"/>
      <c r="CF12" s="114"/>
      <c r="CH12" s="107"/>
      <c r="CI12" s="114"/>
      <c r="CN12" s="107"/>
      <c r="CO12" s="114"/>
    </row>
    <row r="13" spans="1:114" ht="15" hidden="1" customHeight="1" thickTop="1" thickBot="1">
      <c r="A13" s="170" t="s">
        <v>752</v>
      </c>
      <c r="B13" s="70" t="s">
        <v>748</v>
      </c>
      <c r="C13" s="74" t="s">
        <v>753</v>
      </c>
      <c r="D13" s="72" t="s">
        <v>99</v>
      </c>
      <c r="E13" s="151" t="s">
        <v>1644</v>
      </c>
      <c r="F13" s="30" t="s">
        <v>751</v>
      </c>
      <c r="G13" s="92" t="s">
        <v>749</v>
      </c>
      <c r="H13" s="25" t="s">
        <v>208</v>
      </c>
      <c r="I13" s="25" t="s">
        <v>332</v>
      </c>
      <c r="J13" s="73" t="s">
        <v>331</v>
      </c>
      <c r="K13" s="25" t="s">
        <v>1590</v>
      </c>
      <c r="L13" s="25" t="s">
        <v>750</v>
      </c>
      <c r="M13" s="25"/>
      <c r="N13" s="122" t="s">
        <v>48</v>
      </c>
      <c r="O13" s="35" t="s">
        <v>48</v>
      </c>
      <c r="P13" s="35" t="s">
        <v>48</v>
      </c>
      <c r="Q13" s="73" t="s">
        <v>19</v>
      </c>
      <c r="R13" s="25">
        <v>21</v>
      </c>
      <c r="S13" s="25" t="s">
        <v>1370</v>
      </c>
      <c r="T13" s="25" t="s">
        <v>15</v>
      </c>
      <c r="U13"/>
      <c r="V13" s="25">
        <v>600</v>
      </c>
      <c r="W13" s="25" t="s">
        <v>58</v>
      </c>
      <c r="X13" s="73">
        <f>VLOOKUP(W13,Tables!$M$5:$O$9,3,FALSE)</f>
        <v>1</v>
      </c>
      <c r="Y13" s="73">
        <f t="shared" ref="Y13:Y28" si="0">V13*X13</f>
        <v>600</v>
      </c>
      <c r="AA13" s="26" t="str">
        <f>Q13</f>
        <v>NOEC</v>
      </c>
      <c r="AB13" s="26">
        <f>VLOOKUP(AA13,Tables!C$5:D$40,2,FALSE)</f>
        <v>1</v>
      </c>
      <c r="AC13" s="26">
        <f>Y13/AB13</f>
        <v>600</v>
      </c>
      <c r="AD13" s="33" t="str">
        <f>T13</f>
        <v>Chronic</v>
      </c>
      <c r="AE13" s="26">
        <f>VLOOKUP(AD13,Tables!$C$43:$D$44,2,FALSE)</f>
        <v>1</v>
      </c>
      <c r="AF13" s="26">
        <f>AC13/AE13</f>
        <v>600</v>
      </c>
      <c r="AG13" s="27"/>
      <c r="AH13" s="210" t="str">
        <f>G13</f>
        <v>Acris crepitans</v>
      </c>
      <c r="AI13" s="112" t="str">
        <f>Q13</f>
        <v>NOEC</v>
      </c>
      <c r="AJ13" s="112" t="str">
        <f>T13</f>
        <v>Chronic</v>
      </c>
      <c r="AL13" s="26">
        <f>VLOOKUP(SUM(AB13,AE13),Tables!J$5:K$12,2,FALSE)</f>
        <v>1</v>
      </c>
      <c r="AM13" s="26" t="str">
        <f t="shared" ref="AM13:AM28" si="1">IF(AL13=MIN($AL$13:$AL$27),"YES!!!","Reject")</f>
        <v>YES!!!</v>
      </c>
      <c r="AN13" s="107" t="str">
        <f>P13</f>
        <v>Mortality</v>
      </c>
      <c r="AO13" s="26" t="s">
        <v>1604</v>
      </c>
      <c r="AP13" s="25" t="str">
        <f>CONCATENATE(R13," ",S13)</f>
        <v>21 Day</v>
      </c>
      <c r="AQ13" s="26" t="s">
        <v>1609</v>
      </c>
      <c r="AS13" s="109">
        <f>AF13</f>
        <v>600</v>
      </c>
      <c r="AT13" s="73">
        <f>GEOMEAN(AS13)</f>
        <v>600</v>
      </c>
      <c r="AU13" s="73">
        <f>MIN(AT13)</f>
        <v>600</v>
      </c>
      <c r="AW13" s="208" t="s">
        <v>1845</v>
      </c>
      <c r="AX13" s="208" t="s">
        <v>1845</v>
      </c>
      <c r="BC13" s="214"/>
      <c r="BI13" s="42"/>
      <c r="BN13" s="78" t="s">
        <v>394</v>
      </c>
      <c r="BO13" s="107" t="s">
        <v>205</v>
      </c>
      <c r="BP13" s="182" t="s">
        <v>391</v>
      </c>
      <c r="BQ13" s="107" t="s">
        <v>392</v>
      </c>
      <c r="BR13" s="114" t="s">
        <v>393</v>
      </c>
      <c r="BS13" s="112" t="s">
        <v>1590</v>
      </c>
      <c r="BT13" s="26">
        <v>1</v>
      </c>
      <c r="BU13" s="109">
        <v>80</v>
      </c>
      <c r="BV13" s="209" t="s">
        <v>1845</v>
      </c>
      <c r="BW13" s="26"/>
      <c r="CC13" s="107"/>
      <c r="CD13" s="114"/>
      <c r="CE13" s="107"/>
      <c r="CF13" s="114"/>
      <c r="CH13" s="107"/>
      <c r="CI13" s="114"/>
      <c r="CN13" s="107"/>
      <c r="CO13" s="114"/>
    </row>
    <row r="14" spans="1:114" ht="15.75" hidden="1" customHeight="1" thickTop="1" thickBot="1">
      <c r="A14" s="170" t="s">
        <v>752</v>
      </c>
      <c r="B14" s="70" t="s">
        <v>754</v>
      </c>
      <c r="C14" s="74" t="s">
        <v>753</v>
      </c>
      <c r="D14" s="197" t="s">
        <v>1827</v>
      </c>
      <c r="E14" s="151" t="s">
        <v>1644</v>
      </c>
      <c r="F14" s="30" t="s">
        <v>751</v>
      </c>
      <c r="G14" s="92" t="s">
        <v>749</v>
      </c>
      <c r="H14" s="25" t="s">
        <v>208</v>
      </c>
      <c r="I14" s="25" t="s">
        <v>332</v>
      </c>
      <c r="J14" s="73" t="s">
        <v>331</v>
      </c>
      <c r="K14" s="25" t="s">
        <v>1590</v>
      </c>
      <c r="L14" s="25" t="s">
        <v>750</v>
      </c>
      <c r="N14" s="41" t="s">
        <v>619</v>
      </c>
      <c r="O14" s="32" t="s">
        <v>1398</v>
      </c>
      <c r="P14" s="32" t="s">
        <v>1640</v>
      </c>
      <c r="Q14" s="136" t="s">
        <v>20</v>
      </c>
      <c r="R14" s="135">
        <v>21</v>
      </c>
      <c r="S14" s="135" t="s">
        <v>1370</v>
      </c>
      <c r="T14" s="135" t="s">
        <v>15</v>
      </c>
      <c r="U14" s="135"/>
      <c r="V14" s="136">
        <v>300</v>
      </c>
      <c r="W14" s="135" t="s">
        <v>58</v>
      </c>
      <c r="X14" s="136">
        <f>VLOOKUP(W14,Tables!$M$5:$O$9,3,FALSE)</f>
        <v>1</v>
      </c>
      <c r="Y14" s="136">
        <f t="shared" si="0"/>
        <v>300</v>
      </c>
      <c r="Z14" s="137"/>
      <c r="AA14" s="138" t="str">
        <f t="shared" ref="AA14:AA27" si="2">Q14</f>
        <v>LOEC</v>
      </c>
      <c r="AB14" s="138">
        <f>VLOOKUP(AA14,Tables!C$5:D$40,2,FALSE)</f>
        <v>2.5</v>
      </c>
      <c r="AC14" s="138">
        <f t="shared" ref="AC14:AC27" si="3">Y14/AB14</f>
        <v>120</v>
      </c>
      <c r="AD14" s="139" t="str">
        <f t="shared" ref="AD14:AD27" si="4">T14</f>
        <v>Chronic</v>
      </c>
      <c r="AE14" s="138">
        <f>VLOOKUP(AD14,Tables!$C$43:$D$44,2,FALSE)</f>
        <v>1</v>
      </c>
      <c r="AF14" s="138">
        <f t="shared" ref="AF14:AF27" si="5">AC14/AE14</f>
        <v>120</v>
      </c>
      <c r="AG14" s="140"/>
      <c r="AH14" s="187" t="str">
        <f t="shared" ref="AH14:AH27" si="6">G14</f>
        <v>Acris crepitans</v>
      </c>
      <c r="AI14" s="142" t="str">
        <f t="shared" ref="AI14:AI27" si="7">Q14</f>
        <v>LOEC</v>
      </c>
      <c r="AJ14" s="142" t="str">
        <f t="shared" ref="AJ14:AJ27" si="8">T14</f>
        <v>Chronic</v>
      </c>
      <c r="AK14" s="137"/>
      <c r="AL14" s="138">
        <f>VLOOKUP(SUM(AB14,AE14),Tables!J$5:K$12,2,FALSE)</f>
        <v>2</v>
      </c>
      <c r="AM14" s="26" t="str">
        <f t="shared" si="1"/>
        <v>Reject</v>
      </c>
      <c r="AN14" s="137"/>
      <c r="AO14" s="135"/>
      <c r="AP14" s="135"/>
      <c r="AQ14" s="135"/>
      <c r="AR14" s="137"/>
      <c r="AS14" s="137"/>
      <c r="AT14" s="137"/>
      <c r="AU14" s="137"/>
      <c r="AV14" s="137"/>
      <c r="AW14" s="208" t="s">
        <v>1845</v>
      </c>
      <c r="AX14" s="208" t="s">
        <v>1845</v>
      </c>
      <c r="BC14" s="214"/>
      <c r="BN14" s="78" t="s">
        <v>74</v>
      </c>
      <c r="BO14" s="107" t="s">
        <v>331</v>
      </c>
      <c r="BP14" s="182" t="s">
        <v>220</v>
      </c>
      <c r="BQ14" s="107" t="s">
        <v>208</v>
      </c>
      <c r="BR14" s="114" t="s">
        <v>332</v>
      </c>
      <c r="BS14" s="112" t="s">
        <v>1590</v>
      </c>
      <c r="BT14" s="26">
        <v>1</v>
      </c>
      <c r="BU14" s="109">
        <v>800</v>
      </c>
      <c r="BV14" s="209" t="s">
        <v>1845</v>
      </c>
      <c r="BW14" s="26"/>
      <c r="CD14" s="114"/>
      <c r="CE14" s="107"/>
      <c r="CF14" s="114"/>
      <c r="CH14" s="107"/>
      <c r="CI14" s="114"/>
      <c r="CN14" s="107"/>
      <c r="CO14" s="114"/>
    </row>
    <row r="15" spans="1:114" ht="15" hidden="1" customHeight="1" thickTop="1" thickBot="1">
      <c r="A15" s="170" t="s">
        <v>752</v>
      </c>
      <c r="B15" s="70" t="s">
        <v>755</v>
      </c>
      <c r="C15" s="74" t="s">
        <v>753</v>
      </c>
      <c r="D15" s="72" t="s">
        <v>99</v>
      </c>
      <c r="E15" s="151" t="s">
        <v>1644</v>
      </c>
      <c r="F15" s="30" t="s">
        <v>751</v>
      </c>
      <c r="G15" s="92" t="s">
        <v>749</v>
      </c>
      <c r="H15" s="25" t="s">
        <v>208</v>
      </c>
      <c r="I15" s="25" t="s">
        <v>332</v>
      </c>
      <c r="J15" s="73" t="s">
        <v>331</v>
      </c>
      <c r="K15" s="25" t="s">
        <v>1590</v>
      </c>
      <c r="L15" s="25" t="s">
        <v>750</v>
      </c>
      <c r="N15" s="41" t="s">
        <v>619</v>
      </c>
      <c r="O15" s="32" t="s">
        <v>1398</v>
      </c>
      <c r="P15" s="32" t="s">
        <v>1640</v>
      </c>
      <c r="Q15" s="73" t="s">
        <v>19</v>
      </c>
      <c r="R15" s="25">
        <v>21</v>
      </c>
      <c r="S15" s="25" t="s">
        <v>1370</v>
      </c>
      <c r="T15" s="25" t="s">
        <v>15</v>
      </c>
      <c r="V15" s="73">
        <v>30</v>
      </c>
      <c r="W15" s="25" t="s">
        <v>58</v>
      </c>
      <c r="X15" s="73">
        <f>VLOOKUP(W15,Tables!$M$5:$O$9,3,FALSE)</f>
        <v>1</v>
      </c>
      <c r="Y15" s="73">
        <f t="shared" si="0"/>
        <v>30</v>
      </c>
      <c r="AA15" s="26" t="str">
        <f t="shared" si="2"/>
        <v>NOEC</v>
      </c>
      <c r="AB15" s="26">
        <f>VLOOKUP(AA15,Tables!C$5:D$40,2,FALSE)</f>
        <v>1</v>
      </c>
      <c r="AC15" s="26">
        <f t="shared" si="3"/>
        <v>30</v>
      </c>
      <c r="AD15" s="33" t="str">
        <f t="shared" si="4"/>
        <v>Chronic</v>
      </c>
      <c r="AE15" s="26">
        <f>VLOOKUP(AD15,Tables!$C$43:$D$44,2,FALSE)</f>
        <v>1</v>
      </c>
      <c r="AF15" s="26">
        <f t="shared" si="5"/>
        <v>30</v>
      </c>
      <c r="AG15" s="27"/>
      <c r="AH15" s="210" t="str">
        <f t="shared" si="6"/>
        <v>Acris crepitans</v>
      </c>
      <c r="AI15" s="112" t="str">
        <f t="shared" si="7"/>
        <v>NOEC</v>
      </c>
      <c r="AJ15" s="112" t="str">
        <f t="shared" si="8"/>
        <v>Chronic</v>
      </c>
      <c r="AL15" s="26">
        <f>VLOOKUP(SUM(AB15,AE15),Tables!J$5:K$12,2,FALSE)</f>
        <v>1</v>
      </c>
      <c r="AM15" s="26" t="str">
        <f t="shared" si="1"/>
        <v>YES!!!</v>
      </c>
      <c r="AN15" s="107" t="str">
        <f>P15</f>
        <v>Metamorphic Snout-vent-length</v>
      </c>
      <c r="AO15" s="26" t="s">
        <v>96</v>
      </c>
      <c r="AP15" s="25" t="str">
        <f>CONCATENATE(R15," ",S15)</f>
        <v>21 Day</v>
      </c>
      <c r="AQ15" s="26" t="s">
        <v>97</v>
      </c>
      <c r="AS15" s="109">
        <f>AF15</f>
        <v>30</v>
      </c>
      <c r="AT15" s="73">
        <f>GEOMEAN(AS15,AS26,AS28)</f>
        <v>81.432528497847201</v>
      </c>
      <c r="AU15" s="73">
        <f>MIN(AT15)</f>
        <v>81.432528497847201</v>
      </c>
      <c r="AV15" s="73">
        <f>MIN(AU13:AU24)</f>
        <v>30</v>
      </c>
      <c r="AW15" s="208" t="s">
        <v>1845</v>
      </c>
      <c r="AX15" s="208" t="s">
        <v>1845</v>
      </c>
      <c r="BA15" s="78" t="str">
        <f>F15</f>
        <v>Filtered municipal water</v>
      </c>
      <c r="BB15" s="107" t="str">
        <f>J15</f>
        <v>Amphibian</v>
      </c>
      <c r="BC15" s="210" t="str">
        <f>G15</f>
        <v>Acris crepitans</v>
      </c>
      <c r="BD15" s="107" t="str">
        <f>H15</f>
        <v>Chordata</v>
      </c>
      <c r="BE15" s="114" t="str">
        <f>I15</f>
        <v>Amphibia</v>
      </c>
      <c r="BF15" s="112" t="str">
        <f>K15</f>
        <v>Hetero</v>
      </c>
      <c r="BG15" s="26">
        <f>AL15</f>
        <v>1</v>
      </c>
      <c r="BH15" s="26">
        <f>AV15</f>
        <v>30</v>
      </c>
      <c r="BI15" s="208" t="s">
        <v>1845</v>
      </c>
      <c r="BJ15" s="208" t="s">
        <v>1845</v>
      </c>
      <c r="BK15" s="2"/>
      <c r="BL15" s="2"/>
      <c r="BM15" s="2"/>
      <c r="BN15" s="78" t="s">
        <v>409</v>
      </c>
      <c r="BO15" s="107" t="s">
        <v>408</v>
      </c>
      <c r="BP15" s="182" t="s">
        <v>406</v>
      </c>
      <c r="BQ15" s="107" t="s">
        <v>83</v>
      </c>
      <c r="BR15" s="114" t="s">
        <v>206</v>
      </c>
      <c r="BS15" s="112" t="s">
        <v>1590</v>
      </c>
      <c r="BT15" s="26">
        <v>1</v>
      </c>
      <c r="BU15" s="109">
        <v>689.20243760451115</v>
      </c>
      <c r="BV15" s="209" t="s">
        <v>1845</v>
      </c>
      <c r="BW15" s="26"/>
      <c r="CD15" s="114"/>
      <c r="CE15" s="107"/>
      <c r="CF15" s="114"/>
      <c r="CI15" s="114"/>
      <c r="CO15" s="114"/>
    </row>
    <row r="16" spans="1:114" ht="15" hidden="1" customHeight="1" thickTop="1" thickBot="1">
      <c r="A16" s="170" t="s">
        <v>752</v>
      </c>
      <c r="B16" s="70" t="s">
        <v>772</v>
      </c>
      <c r="C16" s="74" t="s">
        <v>753</v>
      </c>
      <c r="D16" s="72" t="s">
        <v>767</v>
      </c>
      <c r="E16" s="151" t="s">
        <v>1644</v>
      </c>
      <c r="F16" s="30" t="s">
        <v>751</v>
      </c>
      <c r="G16" s="92" t="s">
        <v>749</v>
      </c>
      <c r="H16" s="25" t="s">
        <v>208</v>
      </c>
      <c r="I16" s="25" t="s">
        <v>332</v>
      </c>
      <c r="J16" s="73" t="s">
        <v>331</v>
      </c>
      <c r="K16" s="25" t="s">
        <v>1590</v>
      </c>
      <c r="L16" s="25" t="s">
        <v>750</v>
      </c>
      <c r="N16" s="41" t="s">
        <v>773</v>
      </c>
      <c r="O16" s="32" t="s">
        <v>1398</v>
      </c>
      <c r="P16" s="32" t="s">
        <v>1563</v>
      </c>
      <c r="Q16" s="73" t="s">
        <v>19</v>
      </c>
      <c r="R16" s="25">
        <v>63</v>
      </c>
      <c r="S16" s="25" t="s">
        <v>1370</v>
      </c>
      <c r="T16" s="25" t="s">
        <v>15</v>
      </c>
      <c r="V16" s="73">
        <v>30</v>
      </c>
      <c r="W16" s="25" t="s">
        <v>58</v>
      </c>
      <c r="X16" s="73">
        <f>VLOOKUP(W16,Tables!$M$5:$O$9,3,FALSE)</f>
        <v>1</v>
      </c>
      <c r="Y16" s="73">
        <f t="shared" si="0"/>
        <v>30</v>
      </c>
      <c r="AA16" s="26" t="str">
        <f t="shared" si="2"/>
        <v>NOEC</v>
      </c>
      <c r="AB16" s="26">
        <f>VLOOKUP(AA16,Tables!C$5:D$40,2,FALSE)</f>
        <v>1</v>
      </c>
      <c r="AC16" s="26">
        <f t="shared" si="3"/>
        <v>30</v>
      </c>
      <c r="AD16" s="33" t="str">
        <f t="shared" si="4"/>
        <v>Chronic</v>
      </c>
      <c r="AE16" s="26">
        <f>VLOOKUP(AD16,Tables!$C$43:$D$44,2,FALSE)</f>
        <v>1</v>
      </c>
      <c r="AF16" s="26">
        <f t="shared" si="5"/>
        <v>30</v>
      </c>
      <c r="AG16" s="27"/>
      <c r="AH16" s="210" t="str">
        <f t="shared" si="6"/>
        <v>Acris crepitans</v>
      </c>
      <c r="AI16" s="112" t="str">
        <f t="shared" si="7"/>
        <v>NOEC</v>
      </c>
      <c r="AJ16" s="112" t="str">
        <f t="shared" si="8"/>
        <v>Chronic</v>
      </c>
      <c r="AL16" s="26">
        <f>VLOOKUP(SUM(AB16,AE16),Tables!J$5:K$12,2,FALSE)</f>
        <v>1</v>
      </c>
      <c r="AM16" s="26" t="str">
        <f t="shared" si="1"/>
        <v>YES!!!</v>
      </c>
      <c r="AN16" s="107" t="str">
        <f>P16</f>
        <v>Post metamorphic dry weight</v>
      </c>
      <c r="AO16" s="26" t="s">
        <v>212</v>
      </c>
      <c r="AP16" s="25" t="str">
        <f>CONCATENATE(R16," ",S16)</f>
        <v>63 Day</v>
      </c>
      <c r="AQ16" s="26" t="s">
        <v>1608</v>
      </c>
      <c r="AS16" s="109">
        <f>AF16</f>
        <v>30</v>
      </c>
      <c r="AT16" s="73">
        <f>GEOMEAN(AS16)</f>
        <v>30</v>
      </c>
      <c r="AU16" s="73">
        <f>MIN(AT16)</f>
        <v>30</v>
      </c>
      <c r="AW16" s="208" t="s">
        <v>1845</v>
      </c>
      <c r="AX16" s="208" t="s">
        <v>1845</v>
      </c>
      <c r="BC16" s="214"/>
      <c r="BN16" s="78" t="s">
        <v>602</v>
      </c>
      <c r="BO16" s="107" t="s">
        <v>16</v>
      </c>
      <c r="BP16" s="182" t="s">
        <v>1638</v>
      </c>
      <c r="BQ16" s="107" t="s">
        <v>75</v>
      </c>
      <c r="BR16" s="114" t="s">
        <v>309</v>
      </c>
      <c r="BS16" s="112" t="s">
        <v>1591</v>
      </c>
      <c r="BT16" s="26">
        <v>1</v>
      </c>
      <c r="BU16" s="109">
        <v>21.568000000000001</v>
      </c>
      <c r="BV16" s="209" t="s">
        <v>1845</v>
      </c>
      <c r="BW16" s="26"/>
      <c r="CD16" s="114"/>
      <c r="CE16" s="107"/>
      <c r="CF16" s="114"/>
      <c r="CI16" s="114"/>
      <c r="CO16" s="114"/>
    </row>
    <row r="17" spans="1:93" ht="15" hidden="1" customHeight="1" thickTop="1" thickBot="1">
      <c r="A17" s="170" t="s">
        <v>752</v>
      </c>
      <c r="B17" s="70" t="s">
        <v>771</v>
      </c>
      <c r="C17" s="74" t="s">
        <v>753</v>
      </c>
      <c r="D17" s="72" t="s">
        <v>767</v>
      </c>
      <c r="E17" s="151" t="s">
        <v>1644</v>
      </c>
      <c r="F17" s="30" t="s">
        <v>751</v>
      </c>
      <c r="G17" s="92" t="s">
        <v>749</v>
      </c>
      <c r="H17" s="25" t="s">
        <v>208</v>
      </c>
      <c r="I17" s="25" t="s">
        <v>332</v>
      </c>
      <c r="J17" s="73" t="s">
        <v>331</v>
      </c>
      <c r="K17" s="25" t="s">
        <v>1590</v>
      </c>
      <c r="L17" s="25" t="s">
        <v>750</v>
      </c>
      <c r="N17" s="41" t="s">
        <v>770</v>
      </c>
      <c r="O17" s="32" t="s">
        <v>1398</v>
      </c>
      <c r="P17" s="32" t="s">
        <v>1562</v>
      </c>
      <c r="Q17" s="73" t="s">
        <v>20</v>
      </c>
      <c r="R17" s="25">
        <v>68</v>
      </c>
      <c r="S17" s="25" t="s">
        <v>1370</v>
      </c>
      <c r="T17" s="25" t="s">
        <v>15</v>
      </c>
      <c r="V17" s="73">
        <v>600</v>
      </c>
      <c r="W17" s="25" t="s">
        <v>58</v>
      </c>
      <c r="X17" s="73">
        <f>VLOOKUP(W17,Tables!$M$5:$O$9,3,FALSE)</f>
        <v>1</v>
      </c>
      <c r="Y17" s="73">
        <f t="shared" si="0"/>
        <v>600</v>
      </c>
      <c r="AA17" s="26" t="str">
        <f t="shared" si="2"/>
        <v>LOEC</v>
      </c>
      <c r="AB17" s="26">
        <f>VLOOKUP(AA17,Tables!C$5:D$40,2,FALSE)</f>
        <v>2.5</v>
      </c>
      <c r="AC17" s="26">
        <f t="shared" si="3"/>
        <v>240</v>
      </c>
      <c r="AD17" s="33" t="str">
        <f t="shared" si="4"/>
        <v>Chronic</v>
      </c>
      <c r="AE17" s="26">
        <f>VLOOKUP(AD17,Tables!$C$43:$D$44,2,FALSE)</f>
        <v>1</v>
      </c>
      <c r="AF17" s="26">
        <f t="shared" si="5"/>
        <v>240</v>
      </c>
      <c r="AG17" s="27"/>
      <c r="AH17" s="210" t="str">
        <f t="shared" si="6"/>
        <v>Acris crepitans</v>
      </c>
      <c r="AI17" s="112" t="str">
        <f t="shared" si="7"/>
        <v>LOEC</v>
      </c>
      <c r="AJ17" s="112" t="str">
        <f t="shared" si="8"/>
        <v>Chronic</v>
      </c>
      <c r="AL17" s="26">
        <f>VLOOKUP(SUM(AB17,AE17),Tables!J$5:K$12,2,FALSE)</f>
        <v>2</v>
      </c>
      <c r="AM17" s="26" t="str">
        <f t="shared" si="1"/>
        <v>Reject</v>
      </c>
      <c r="AS17"/>
      <c r="AW17" s="208" t="s">
        <v>1845</v>
      </c>
      <c r="AX17" s="208" t="s">
        <v>1845</v>
      </c>
      <c r="BC17" s="214"/>
      <c r="BN17" s="78" t="s">
        <v>902</v>
      </c>
      <c r="BO17" s="107" t="s">
        <v>16</v>
      </c>
      <c r="BP17" s="182" t="s">
        <v>900</v>
      </c>
      <c r="BQ17" s="107" t="s">
        <v>75</v>
      </c>
      <c r="BR17" s="114" t="s">
        <v>309</v>
      </c>
      <c r="BS17" s="112" t="s">
        <v>1591</v>
      </c>
      <c r="BT17" s="26">
        <v>1</v>
      </c>
      <c r="BU17" s="109">
        <v>10</v>
      </c>
      <c r="BV17" s="209" t="s">
        <v>1845</v>
      </c>
      <c r="BW17" s="26"/>
      <c r="CD17" s="114"/>
      <c r="CE17" s="107"/>
      <c r="CF17" s="114"/>
      <c r="CI17" s="114"/>
      <c r="CO17" s="114"/>
    </row>
    <row r="18" spans="1:93" s="119" customFormat="1" ht="15" hidden="1" customHeight="1" thickTop="1" thickBot="1">
      <c r="A18" s="170" t="s">
        <v>752</v>
      </c>
      <c r="B18" s="70" t="s">
        <v>769</v>
      </c>
      <c r="C18" s="74" t="s">
        <v>753</v>
      </c>
      <c r="D18" s="72" t="s">
        <v>767</v>
      </c>
      <c r="E18" s="151" t="s">
        <v>1644</v>
      </c>
      <c r="F18" s="30" t="s">
        <v>751</v>
      </c>
      <c r="G18" s="92" t="s">
        <v>749</v>
      </c>
      <c r="H18" s="25" t="s">
        <v>208</v>
      </c>
      <c r="I18" s="25" t="s">
        <v>332</v>
      </c>
      <c r="J18" s="73" t="s">
        <v>331</v>
      </c>
      <c r="K18" s="25" t="s">
        <v>1590</v>
      </c>
      <c r="L18" s="25" t="s">
        <v>750</v>
      </c>
      <c r="M18"/>
      <c r="N18" s="41" t="s">
        <v>770</v>
      </c>
      <c r="O18" s="32" t="s">
        <v>1398</v>
      </c>
      <c r="P18" s="32" t="s">
        <v>1562</v>
      </c>
      <c r="Q18" s="73" t="s">
        <v>19</v>
      </c>
      <c r="R18" s="25">
        <v>70</v>
      </c>
      <c r="S18" s="25" t="s">
        <v>1370</v>
      </c>
      <c r="T18" s="25" t="s">
        <v>15</v>
      </c>
      <c r="U18" s="25"/>
      <c r="V18" s="73">
        <v>300</v>
      </c>
      <c r="W18" s="25" t="s">
        <v>58</v>
      </c>
      <c r="X18" s="73">
        <f>VLOOKUP(W18,Tables!$M$5:$O$9,3,FALSE)</f>
        <v>1</v>
      </c>
      <c r="Y18" s="73">
        <f t="shared" si="0"/>
        <v>300</v>
      </c>
      <c r="Z18"/>
      <c r="AA18" s="26" t="str">
        <f t="shared" si="2"/>
        <v>NOEC</v>
      </c>
      <c r="AB18" s="26">
        <f>VLOOKUP(AA18,Tables!C$5:D$40,2,FALSE)</f>
        <v>1</v>
      </c>
      <c r="AC18" s="26">
        <f t="shared" si="3"/>
        <v>300</v>
      </c>
      <c r="AD18" s="33" t="str">
        <f t="shared" si="4"/>
        <v>Chronic</v>
      </c>
      <c r="AE18" s="26">
        <f>VLOOKUP(AD18,Tables!$C$43:$D$44,2,FALSE)</f>
        <v>1</v>
      </c>
      <c r="AF18" s="26">
        <f t="shared" si="5"/>
        <v>300</v>
      </c>
      <c r="AG18" s="27"/>
      <c r="AH18" s="210" t="str">
        <f t="shared" si="6"/>
        <v>Acris crepitans</v>
      </c>
      <c r="AI18" s="112" t="str">
        <f t="shared" si="7"/>
        <v>NOEC</v>
      </c>
      <c r="AJ18" s="112" t="str">
        <f t="shared" si="8"/>
        <v>Chronic</v>
      </c>
      <c r="AK18"/>
      <c r="AL18" s="26">
        <f>VLOOKUP(SUM(AB18,AE18),Tables!J$5:K$12,2,FALSE)</f>
        <v>1</v>
      </c>
      <c r="AM18" s="26" t="str">
        <f t="shared" si="1"/>
        <v>YES!!!</v>
      </c>
      <c r="AN18" s="107" t="str">
        <f>P18</f>
        <v>Post metamorphic wet weight</v>
      </c>
      <c r="AO18" s="26" t="s">
        <v>1605</v>
      </c>
      <c r="AP18" s="25" t="str">
        <f>CONCATENATE(R18," ",S18)</f>
        <v>70 Day</v>
      </c>
      <c r="AQ18" s="26" t="s">
        <v>1610</v>
      </c>
      <c r="AR18"/>
      <c r="AS18" s="109">
        <f>AF18</f>
        <v>300</v>
      </c>
      <c r="AT18" s="73">
        <f>GEOMEAN(AS18)</f>
        <v>300</v>
      </c>
      <c r="AU18" s="73">
        <f>MIN(AT18)</f>
        <v>300</v>
      </c>
      <c r="AV18"/>
      <c r="AW18" s="208" t="s">
        <v>1845</v>
      </c>
      <c r="AX18" s="208" t="s">
        <v>1845</v>
      </c>
      <c r="AY18"/>
      <c r="AZ18"/>
      <c r="BA18"/>
      <c r="BB18"/>
      <c r="BC18" s="214"/>
      <c r="BD18"/>
      <c r="BE18"/>
      <c r="BF18"/>
      <c r="BG18"/>
      <c r="BH18"/>
      <c r="BI18" s="25"/>
      <c r="BJ18"/>
      <c r="BK18"/>
      <c r="BL18"/>
      <c r="BM18"/>
      <c r="BN18" s="78" t="s">
        <v>1199</v>
      </c>
      <c r="BO18" s="107" t="s">
        <v>16</v>
      </c>
      <c r="BP18" s="182" t="s">
        <v>344</v>
      </c>
      <c r="BQ18" s="107" t="s">
        <v>75</v>
      </c>
      <c r="BR18" s="114" t="s">
        <v>309</v>
      </c>
      <c r="BS18" s="112" t="s">
        <v>1591</v>
      </c>
      <c r="BT18" s="26">
        <v>1</v>
      </c>
      <c r="BU18" s="109">
        <v>3.4</v>
      </c>
      <c r="BV18" s="209" t="s">
        <v>1845</v>
      </c>
      <c r="BW18" s="26"/>
      <c r="CC18"/>
      <c r="CD18" s="114"/>
      <c r="CE18" s="107"/>
      <c r="CF18" s="114"/>
      <c r="CH18"/>
      <c r="CI18" s="114"/>
      <c r="CN18"/>
      <c r="CO18" s="114"/>
    </row>
    <row r="19" spans="1:93" ht="15" hidden="1" customHeight="1" thickTop="1" thickBot="1">
      <c r="A19" s="170" t="s">
        <v>752</v>
      </c>
      <c r="B19" s="70" t="s">
        <v>774</v>
      </c>
      <c r="C19" s="74" t="s">
        <v>753</v>
      </c>
      <c r="D19" s="72" t="s">
        <v>767</v>
      </c>
      <c r="E19" s="151" t="s">
        <v>1644</v>
      </c>
      <c r="F19" s="30" t="s">
        <v>751</v>
      </c>
      <c r="G19" s="92" t="s">
        <v>749</v>
      </c>
      <c r="H19" s="25" t="s">
        <v>208</v>
      </c>
      <c r="I19" s="25" t="s">
        <v>332</v>
      </c>
      <c r="J19" s="73" t="s">
        <v>331</v>
      </c>
      <c r="K19" s="25" t="s">
        <v>1590</v>
      </c>
      <c r="L19" s="25" t="s">
        <v>750</v>
      </c>
      <c r="N19" s="41" t="s">
        <v>773</v>
      </c>
      <c r="O19" s="32" t="s">
        <v>1398</v>
      </c>
      <c r="P19" s="32" t="s">
        <v>1563</v>
      </c>
      <c r="Q19" s="73" t="s">
        <v>20</v>
      </c>
      <c r="R19" s="25">
        <v>70</v>
      </c>
      <c r="S19" s="25" t="s">
        <v>1370</v>
      </c>
      <c r="T19" s="25" t="s">
        <v>15</v>
      </c>
      <c r="V19" s="73">
        <v>300</v>
      </c>
      <c r="W19" s="25" t="s">
        <v>58</v>
      </c>
      <c r="X19" s="73">
        <f>VLOOKUP(W19,Tables!$M$5:$O$9,3,FALSE)</f>
        <v>1</v>
      </c>
      <c r="Y19" s="73">
        <f t="shared" si="0"/>
        <v>300</v>
      </c>
      <c r="AA19" s="26" t="str">
        <f t="shared" si="2"/>
        <v>LOEC</v>
      </c>
      <c r="AB19" s="26">
        <f>VLOOKUP(AA19,Tables!C$5:D$40,2,FALSE)</f>
        <v>2.5</v>
      </c>
      <c r="AC19" s="26">
        <f t="shared" si="3"/>
        <v>120</v>
      </c>
      <c r="AD19" s="33" t="str">
        <f t="shared" si="4"/>
        <v>Chronic</v>
      </c>
      <c r="AE19" s="26">
        <f>VLOOKUP(AD19,Tables!$C$43:$D$44,2,FALSE)</f>
        <v>1</v>
      </c>
      <c r="AF19" s="26">
        <f t="shared" si="5"/>
        <v>120</v>
      </c>
      <c r="AG19" s="27"/>
      <c r="AH19" s="210" t="str">
        <f t="shared" si="6"/>
        <v>Acris crepitans</v>
      </c>
      <c r="AI19" s="112" t="str">
        <f t="shared" si="7"/>
        <v>LOEC</v>
      </c>
      <c r="AJ19" s="112" t="str">
        <f t="shared" si="8"/>
        <v>Chronic</v>
      </c>
      <c r="AL19" s="26">
        <f>VLOOKUP(SUM(AB19,AE19),Tables!J$5:K$12,2,FALSE)</f>
        <v>2</v>
      </c>
      <c r="AM19" s="26" t="str">
        <f t="shared" si="1"/>
        <v>Reject</v>
      </c>
      <c r="AS19"/>
      <c r="AW19" s="208" t="s">
        <v>1845</v>
      </c>
      <c r="AX19" s="208" t="s">
        <v>1845</v>
      </c>
      <c r="BC19" s="214"/>
      <c r="BN19" s="78" t="s">
        <v>589</v>
      </c>
      <c r="BO19" s="107" t="s">
        <v>16</v>
      </c>
      <c r="BP19" s="182" t="s">
        <v>98</v>
      </c>
      <c r="BQ19" s="107" t="s">
        <v>75</v>
      </c>
      <c r="BR19" s="114" t="s">
        <v>76</v>
      </c>
      <c r="BS19" s="112" t="s">
        <v>1591</v>
      </c>
      <c r="BT19" s="26">
        <v>1</v>
      </c>
      <c r="BU19" s="109">
        <v>5</v>
      </c>
      <c r="BV19" s="209" t="s">
        <v>1845</v>
      </c>
      <c r="BW19" s="26"/>
      <c r="CE19" s="107"/>
      <c r="CF19" s="114"/>
      <c r="CO19" s="114"/>
    </row>
    <row r="20" spans="1:93" ht="15" hidden="1" customHeight="1" thickTop="1" thickBot="1">
      <c r="A20" s="170" t="s">
        <v>752</v>
      </c>
      <c r="B20" s="70" t="s">
        <v>755</v>
      </c>
      <c r="C20" s="74" t="s">
        <v>753</v>
      </c>
      <c r="D20" s="72"/>
      <c r="E20" s="151" t="s">
        <v>1644</v>
      </c>
      <c r="F20" s="30" t="s">
        <v>751</v>
      </c>
      <c r="G20" s="92" t="s">
        <v>749</v>
      </c>
      <c r="H20" s="25" t="s">
        <v>208</v>
      </c>
      <c r="I20" s="25" t="s">
        <v>332</v>
      </c>
      <c r="J20" s="73" t="s">
        <v>331</v>
      </c>
      <c r="K20" s="25" t="s">
        <v>1590</v>
      </c>
      <c r="L20" s="25" t="s">
        <v>750</v>
      </c>
      <c r="N20" s="41" t="s">
        <v>757</v>
      </c>
      <c r="O20" s="32" t="s">
        <v>1398</v>
      </c>
      <c r="P20" s="32" t="s">
        <v>1411</v>
      </c>
      <c r="Q20" s="73" t="s">
        <v>19</v>
      </c>
      <c r="R20" s="25">
        <v>21</v>
      </c>
      <c r="S20" s="25" t="s">
        <v>1370</v>
      </c>
      <c r="T20" s="25" t="s">
        <v>15</v>
      </c>
      <c r="V20" s="73">
        <v>600</v>
      </c>
      <c r="W20" s="25" t="s">
        <v>58</v>
      </c>
      <c r="X20" s="73">
        <f>VLOOKUP(W20,Tables!$M$5:$O$9,3,FALSE)</f>
        <v>1</v>
      </c>
      <c r="Y20" s="73">
        <f t="shared" si="0"/>
        <v>600</v>
      </c>
      <c r="AA20" s="26" t="str">
        <f t="shared" si="2"/>
        <v>NOEC</v>
      </c>
      <c r="AB20" s="26">
        <f>VLOOKUP(AA20,Tables!C$5:D$40,2,FALSE)</f>
        <v>1</v>
      </c>
      <c r="AC20" s="26">
        <f t="shared" si="3"/>
        <v>600</v>
      </c>
      <c r="AD20" s="33" t="str">
        <f t="shared" si="4"/>
        <v>Chronic</v>
      </c>
      <c r="AE20" s="26">
        <f>VLOOKUP(AD20,Tables!$C$43:$D$44,2,FALSE)</f>
        <v>1</v>
      </c>
      <c r="AF20" s="26">
        <f t="shared" si="5"/>
        <v>600</v>
      </c>
      <c r="AG20" s="27"/>
      <c r="AH20" s="210" t="str">
        <f t="shared" si="6"/>
        <v>Acris crepitans</v>
      </c>
      <c r="AI20" s="112" t="str">
        <f t="shared" si="7"/>
        <v>NOEC</v>
      </c>
      <c r="AJ20" s="112" t="str">
        <f t="shared" si="8"/>
        <v>Chronic</v>
      </c>
      <c r="AL20" s="26">
        <f>VLOOKUP(SUM(AB20,AE20),Tables!J$5:K$12,2,FALSE)</f>
        <v>1</v>
      </c>
      <c r="AM20" s="26" t="str">
        <f t="shared" si="1"/>
        <v>YES!!!</v>
      </c>
      <c r="AN20" s="107" t="str">
        <f>P20</f>
        <v>Wet weight</v>
      </c>
      <c r="AO20" s="26" t="s">
        <v>1603</v>
      </c>
      <c r="AP20" s="25" t="str">
        <f>CONCATENATE(R20," ",S20)</f>
        <v>21 Day</v>
      </c>
      <c r="AQ20" s="26" t="s">
        <v>1607</v>
      </c>
      <c r="AS20" s="109">
        <f>AF20</f>
        <v>600</v>
      </c>
      <c r="AT20" s="73">
        <f>GEOMEAN(AS20,AS21)</f>
        <v>134.16407864998737</v>
      </c>
      <c r="AU20" s="73">
        <f>MIN(AT20)</f>
        <v>134.16407864998737</v>
      </c>
      <c r="AW20" s="208" t="s">
        <v>1845</v>
      </c>
      <c r="AX20" s="208" t="s">
        <v>1845</v>
      </c>
      <c r="BC20" s="214"/>
      <c r="BN20" s="78" t="s">
        <v>1008</v>
      </c>
      <c r="BO20" s="107" t="s">
        <v>16</v>
      </c>
      <c r="BP20" s="182" t="s">
        <v>121</v>
      </c>
      <c r="BQ20" s="107" t="s">
        <v>75</v>
      </c>
      <c r="BR20" s="114" t="s">
        <v>76</v>
      </c>
      <c r="BS20" s="112" t="s">
        <v>1591</v>
      </c>
      <c r="BT20" s="26">
        <v>1</v>
      </c>
      <c r="BU20" s="109">
        <v>10.44</v>
      </c>
      <c r="BV20" s="209" t="s">
        <v>1845</v>
      </c>
      <c r="BW20" s="26"/>
      <c r="CE20" s="107"/>
      <c r="CF20" s="114"/>
      <c r="CI20" s="114"/>
    </row>
    <row r="21" spans="1:93" ht="15" hidden="1" customHeight="1" thickTop="1" thickBot="1">
      <c r="A21" s="170" t="s">
        <v>752</v>
      </c>
      <c r="B21" s="70" t="s">
        <v>758</v>
      </c>
      <c r="C21" s="74" t="s">
        <v>753</v>
      </c>
      <c r="D21" s="72"/>
      <c r="E21" s="151" t="s">
        <v>1644</v>
      </c>
      <c r="F21" s="30" t="s">
        <v>751</v>
      </c>
      <c r="G21" s="92" t="s">
        <v>749</v>
      </c>
      <c r="H21" s="25" t="s">
        <v>208</v>
      </c>
      <c r="I21" s="25" t="s">
        <v>332</v>
      </c>
      <c r="J21" s="73" t="s">
        <v>331</v>
      </c>
      <c r="K21" s="25" t="s">
        <v>1590</v>
      </c>
      <c r="L21" s="25" t="s">
        <v>750</v>
      </c>
      <c r="N21" s="41" t="s">
        <v>759</v>
      </c>
      <c r="O21" s="32" t="s">
        <v>1401</v>
      </c>
      <c r="P21" s="32" t="s">
        <v>1411</v>
      </c>
      <c r="Q21" s="73" t="s">
        <v>19</v>
      </c>
      <c r="R21" s="25">
        <v>21</v>
      </c>
      <c r="S21" s="25" t="s">
        <v>1370</v>
      </c>
      <c r="T21" s="25" t="s">
        <v>15</v>
      </c>
      <c r="V21" s="73">
        <v>30</v>
      </c>
      <c r="W21" s="25" t="s">
        <v>58</v>
      </c>
      <c r="X21" s="73">
        <f>VLOOKUP(W21,Tables!$M$5:$O$9,3,FALSE)</f>
        <v>1</v>
      </c>
      <c r="Y21" s="73">
        <f t="shared" si="0"/>
        <v>30</v>
      </c>
      <c r="AA21" s="26" t="str">
        <f>Q21</f>
        <v>NOEC</v>
      </c>
      <c r="AB21" s="26">
        <f>VLOOKUP(AA21,Tables!C$5:D$40,2,FALSE)</f>
        <v>1</v>
      </c>
      <c r="AC21" s="26">
        <f>Y21/AB21</f>
        <v>30</v>
      </c>
      <c r="AD21" s="33" t="str">
        <f>T21</f>
        <v>Chronic</v>
      </c>
      <c r="AE21" s="26">
        <f>VLOOKUP(AD21,Tables!$C$43:$D$44,2,FALSE)</f>
        <v>1</v>
      </c>
      <c r="AF21" s="26">
        <f>AC21/AE21</f>
        <v>30</v>
      </c>
      <c r="AG21" s="27"/>
      <c r="AH21" s="210" t="str">
        <f>G21</f>
        <v>Acris crepitans</v>
      </c>
      <c r="AI21" s="112" t="str">
        <f>Q21</f>
        <v>NOEC</v>
      </c>
      <c r="AJ21" s="112" t="str">
        <f>T21</f>
        <v>Chronic</v>
      </c>
      <c r="AL21" s="26">
        <f>VLOOKUP(SUM(AB21,AE21),Tables!J$5:K$12,2,FALSE)</f>
        <v>1</v>
      </c>
      <c r="AM21" s="26" t="str">
        <f t="shared" si="1"/>
        <v>YES!!!</v>
      </c>
      <c r="AN21" s="107" t="str">
        <f>P21</f>
        <v>Wet weight</v>
      </c>
      <c r="AO21" s="26" t="s">
        <v>1603</v>
      </c>
      <c r="AP21" s="25" t="str">
        <f>CONCATENATE(R21," ",S21)</f>
        <v>21 Day</v>
      </c>
      <c r="AQ21" s="26" t="s">
        <v>1607</v>
      </c>
      <c r="AS21" s="109">
        <f>AF21</f>
        <v>30</v>
      </c>
      <c r="AW21" s="208" t="s">
        <v>1845</v>
      </c>
      <c r="AX21" s="208" t="s">
        <v>1845</v>
      </c>
      <c r="BC21" s="214"/>
      <c r="BN21" s="78" t="s">
        <v>453</v>
      </c>
      <c r="BO21" s="107" t="s">
        <v>95</v>
      </c>
      <c r="BP21" s="182" t="s">
        <v>575</v>
      </c>
      <c r="BQ21" s="107" t="s">
        <v>83</v>
      </c>
      <c r="BR21" s="114" t="s">
        <v>469</v>
      </c>
      <c r="BS21" s="112" t="s">
        <v>1590</v>
      </c>
      <c r="BT21" s="26">
        <v>1</v>
      </c>
      <c r="BU21" s="109">
        <v>200</v>
      </c>
      <c r="BV21" s="209" t="s">
        <v>1845</v>
      </c>
      <c r="BW21" s="26"/>
      <c r="CE21" s="107"/>
      <c r="CF21" s="114"/>
      <c r="CI21" s="114"/>
      <c r="CO21" s="114"/>
    </row>
    <row r="22" spans="1:93" ht="14.25" hidden="1" customHeight="1" thickTop="1" thickBot="1">
      <c r="A22" s="170" t="s">
        <v>752</v>
      </c>
      <c r="B22" s="70" t="s">
        <v>760</v>
      </c>
      <c r="C22" s="74" t="s">
        <v>753</v>
      </c>
      <c r="D22" s="189" t="s">
        <v>1827</v>
      </c>
      <c r="E22" s="151" t="s">
        <v>1644</v>
      </c>
      <c r="F22" s="30" t="s">
        <v>751</v>
      </c>
      <c r="G22" s="92" t="s">
        <v>749</v>
      </c>
      <c r="H22" s="25" t="s">
        <v>208</v>
      </c>
      <c r="I22" s="25" t="s">
        <v>332</v>
      </c>
      <c r="J22" s="73" t="s">
        <v>331</v>
      </c>
      <c r="K22" s="25" t="s">
        <v>1590</v>
      </c>
      <c r="L22" s="25" t="s">
        <v>750</v>
      </c>
      <c r="N22" s="41" t="s">
        <v>759</v>
      </c>
      <c r="O22" s="32" t="s">
        <v>1401</v>
      </c>
      <c r="P22" s="32" t="s">
        <v>1411</v>
      </c>
      <c r="Q22" s="136" t="s">
        <v>20</v>
      </c>
      <c r="R22" s="135">
        <v>21</v>
      </c>
      <c r="S22" s="135" t="s">
        <v>1370</v>
      </c>
      <c r="T22" s="135" t="s">
        <v>15</v>
      </c>
      <c r="U22" s="135"/>
      <c r="V22" s="136">
        <v>300</v>
      </c>
      <c r="W22" s="135" t="s">
        <v>58</v>
      </c>
      <c r="X22" s="136">
        <f>VLOOKUP(W22,Tables!$M$5:$O$9,3,FALSE)</f>
        <v>1</v>
      </c>
      <c r="Y22" s="136">
        <f t="shared" si="0"/>
        <v>300</v>
      </c>
      <c r="Z22" s="137"/>
      <c r="AA22" s="138" t="str">
        <f t="shared" si="2"/>
        <v>LOEC</v>
      </c>
      <c r="AB22" s="138">
        <f>VLOOKUP(AA22,Tables!C$5:D$40,2,FALSE)</f>
        <v>2.5</v>
      </c>
      <c r="AC22" s="138">
        <f t="shared" si="3"/>
        <v>120</v>
      </c>
      <c r="AD22" s="139" t="str">
        <f t="shared" si="4"/>
        <v>Chronic</v>
      </c>
      <c r="AE22" s="138">
        <f>VLOOKUP(AD22,Tables!$C$43:$D$44,2,FALSE)</f>
        <v>1</v>
      </c>
      <c r="AF22" s="138">
        <f t="shared" si="5"/>
        <v>120</v>
      </c>
      <c r="AG22" s="140"/>
      <c r="AH22" s="187" t="str">
        <f t="shared" si="6"/>
        <v>Acris crepitans</v>
      </c>
      <c r="AI22" s="142" t="str">
        <f t="shared" si="7"/>
        <v>LOEC</v>
      </c>
      <c r="AJ22" s="142" t="str">
        <f t="shared" si="8"/>
        <v>Chronic</v>
      </c>
      <c r="AK22" s="137"/>
      <c r="AL22" s="138">
        <f>VLOOKUP(SUM(AB22,AE22),Tables!J$5:K$12,2,FALSE)</f>
        <v>2</v>
      </c>
      <c r="AM22" s="26" t="str">
        <f t="shared" si="1"/>
        <v>Reject</v>
      </c>
      <c r="AN22" s="137"/>
      <c r="AO22" s="135"/>
      <c r="AP22" s="135"/>
      <c r="AQ22" s="135"/>
      <c r="AR22" s="137"/>
      <c r="AS22" s="137"/>
      <c r="AT22" s="137"/>
      <c r="AU22" s="137"/>
      <c r="AV22" s="137"/>
      <c r="AW22" s="208" t="s">
        <v>1845</v>
      </c>
      <c r="AX22" s="208" t="s">
        <v>1845</v>
      </c>
      <c r="BC22" s="214"/>
      <c r="BN22" s="78" t="s">
        <v>187</v>
      </c>
      <c r="BO22" s="107" t="s">
        <v>16</v>
      </c>
      <c r="BP22" s="182" t="s">
        <v>139</v>
      </c>
      <c r="BQ22" s="107" t="s">
        <v>186</v>
      </c>
      <c r="BR22" s="114" t="s">
        <v>323</v>
      </c>
      <c r="BS22" s="112" t="s">
        <v>1591</v>
      </c>
      <c r="BT22" s="26">
        <v>1</v>
      </c>
      <c r="BU22" s="109">
        <v>1047.7434168293091</v>
      </c>
      <c r="BV22" s="209" t="s">
        <v>1845</v>
      </c>
      <c r="BW22" s="26"/>
      <c r="CE22" s="107"/>
      <c r="CF22" s="114"/>
    </row>
    <row r="23" spans="1:93" ht="15" hidden="1" customHeight="1" thickTop="1" thickBot="1">
      <c r="A23" s="170" t="s">
        <v>752</v>
      </c>
      <c r="B23" s="70" t="s">
        <v>754</v>
      </c>
      <c r="C23" s="74" t="s">
        <v>753</v>
      </c>
      <c r="D23" s="72" t="s">
        <v>99</v>
      </c>
      <c r="E23" s="151" t="s">
        <v>1644</v>
      </c>
      <c r="F23" s="30" t="s">
        <v>751</v>
      </c>
      <c r="G23" s="92" t="s">
        <v>749</v>
      </c>
      <c r="H23" s="25" t="s">
        <v>208</v>
      </c>
      <c r="I23" s="25" t="s">
        <v>332</v>
      </c>
      <c r="J23" s="73" t="s">
        <v>331</v>
      </c>
      <c r="K23" s="25" t="s">
        <v>1590</v>
      </c>
      <c r="L23" s="25" t="s">
        <v>750</v>
      </c>
      <c r="N23" s="41" t="s">
        <v>762</v>
      </c>
      <c r="O23" s="32" t="s">
        <v>1401</v>
      </c>
      <c r="P23" s="32" t="s">
        <v>1406</v>
      </c>
      <c r="Q23" s="73" t="s">
        <v>19</v>
      </c>
      <c r="R23" s="25">
        <v>21</v>
      </c>
      <c r="S23" s="25" t="s">
        <v>1370</v>
      </c>
      <c r="T23" s="25" t="s">
        <v>15</v>
      </c>
      <c r="V23" s="73">
        <v>600</v>
      </c>
      <c r="W23" s="25" t="s">
        <v>58</v>
      </c>
      <c r="X23" s="73">
        <f>VLOOKUP(W23,Tables!$M$5:$O$9,3,FALSE)</f>
        <v>1</v>
      </c>
      <c r="Y23" s="73">
        <f t="shared" si="0"/>
        <v>600</v>
      </c>
      <c r="AA23" s="26" t="str">
        <f>Q23</f>
        <v>NOEC</v>
      </c>
      <c r="AB23" s="26">
        <f>VLOOKUP(AA23,Tables!C$5:D$40,2,FALSE)</f>
        <v>1</v>
      </c>
      <c r="AC23" s="26">
        <f>Y23/AB23</f>
        <v>600</v>
      </c>
      <c r="AD23" s="33" t="str">
        <f>T23</f>
        <v>Chronic</v>
      </c>
      <c r="AE23" s="26">
        <f>VLOOKUP(AD23,Tables!$C$43:$D$44,2,FALSE)</f>
        <v>1</v>
      </c>
      <c r="AF23" s="26">
        <f>AC23/AE23</f>
        <v>600</v>
      </c>
      <c r="AG23" s="27"/>
      <c r="AH23" s="210" t="str">
        <f>G23</f>
        <v>Acris crepitans</v>
      </c>
      <c r="AI23" s="112" t="str">
        <f>Q23</f>
        <v>NOEC</v>
      </c>
      <c r="AJ23" s="112" t="str">
        <f>T23</f>
        <v>Chronic</v>
      </c>
      <c r="AL23" s="26">
        <f>VLOOKUP(SUM(AB23,AE23),Tables!J$5:K$12,2,FALSE)</f>
        <v>1</v>
      </c>
      <c r="AM23" s="26" t="str">
        <f t="shared" si="1"/>
        <v>YES!!!</v>
      </c>
      <c r="AN23" s="107" t="str">
        <f>P23</f>
        <v>Total length</v>
      </c>
      <c r="AO23" s="26" t="s">
        <v>1598</v>
      </c>
      <c r="AP23" s="25" t="str">
        <f>CONCATENATE(R23," ",S23)</f>
        <v>21 Day</v>
      </c>
      <c r="AQ23" s="26" t="s">
        <v>1599</v>
      </c>
      <c r="AS23" s="109">
        <f>AF23</f>
        <v>600</v>
      </c>
      <c r="AT23" s="73">
        <f>GEOMEAN(AS23,AS25)</f>
        <v>134.16407864998737</v>
      </c>
      <c r="AU23" s="73">
        <f>MIN(AT23)</f>
        <v>134.16407864998737</v>
      </c>
      <c r="AW23" s="208" t="s">
        <v>1845</v>
      </c>
      <c r="AX23" s="208" t="s">
        <v>1845</v>
      </c>
      <c r="BC23" s="214"/>
      <c r="BN23" s="78" t="s">
        <v>1008</v>
      </c>
      <c r="BO23" s="107" t="s">
        <v>16</v>
      </c>
      <c r="BP23" s="182" t="s">
        <v>1016</v>
      </c>
      <c r="BQ23" s="107" t="s">
        <v>246</v>
      </c>
      <c r="BR23" s="114" t="s">
        <v>345</v>
      </c>
      <c r="BS23" s="112" t="s">
        <v>1591</v>
      </c>
      <c r="BT23" s="26">
        <v>1</v>
      </c>
      <c r="BU23" s="109">
        <v>106.2</v>
      </c>
      <c r="BV23" s="209" t="s">
        <v>1845</v>
      </c>
      <c r="BW23" s="26"/>
      <c r="CE23" s="107"/>
      <c r="CF23" s="114"/>
    </row>
    <row r="24" spans="1:93" ht="15" hidden="1" customHeight="1" thickTop="1" thickBot="1">
      <c r="A24" s="170" t="s">
        <v>752</v>
      </c>
      <c r="B24" s="70" t="s">
        <v>761</v>
      </c>
      <c r="C24" s="74" t="s">
        <v>753</v>
      </c>
      <c r="D24" s="72" t="s">
        <v>99</v>
      </c>
      <c r="E24" s="151" t="s">
        <v>1644</v>
      </c>
      <c r="F24" s="30" t="s">
        <v>751</v>
      </c>
      <c r="G24" s="92" t="s">
        <v>749</v>
      </c>
      <c r="H24" s="25" t="s">
        <v>208</v>
      </c>
      <c r="I24" s="25" t="s">
        <v>332</v>
      </c>
      <c r="J24" s="73" t="s">
        <v>331</v>
      </c>
      <c r="K24" s="25" t="s">
        <v>1590</v>
      </c>
      <c r="L24" s="25" t="s">
        <v>750</v>
      </c>
      <c r="N24" s="41" t="s">
        <v>762</v>
      </c>
      <c r="O24" s="32" t="s">
        <v>1401</v>
      </c>
      <c r="P24" s="32" t="s">
        <v>1406</v>
      </c>
      <c r="Q24" s="136" t="s">
        <v>20</v>
      </c>
      <c r="R24" s="135">
        <v>21</v>
      </c>
      <c r="S24" s="135" t="s">
        <v>1370</v>
      </c>
      <c r="T24" s="135" t="s">
        <v>15</v>
      </c>
      <c r="U24" s="135"/>
      <c r="V24" s="136">
        <v>300</v>
      </c>
      <c r="W24" s="135" t="s">
        <v>58</v>
      </c>
      <c r="X24" s="136">
        <f>VLOOKUP(W24,Tables!$M$5:$O$9,3,FALSE)</f>
        <v>1</v>
      </c>
      <c r="Y24" s="136">
        <f t="shared" si="0"/>
        <v>300</v>
      </c>
      <c r="Z24" s="137"/>
      <c r="AA24" s="138" t="str">
        <f t="shared" si="2"/>
        <v>LOEC</v>
      </c>
      <c r="AB24" s="138">
        <f>VLOOKUP(AA24,Tables!C$5:D$40,2,FALSE)</f>
        <v>2.5</v>
      </c>
      <c r="AC24" s="138">
        <f t="shared" si="3"/>
        <v>120</v>
      </c>
      <c r="AD24" s="139" t="str">
        <f t="shared" si="4"/>
        <v>Chronic</v>
      </c>
      <c r="AE24" s="138">
        <f>VLOOKUP(AD24,Tables!$C$43:$D$44,2,FALSE)</f>
        <v>1</v>
      </c>
      <c r="AF24" s="138">
        <f t="shared" si="5"/>
        <v>120</v>
      </c>
      <c r="AG24" s="140"/>
      <c r="AH24" s="187" t="str">
        <f t="shared" si="6"/>
        <v>Acris crepitans</v>
      </c>
      <c r="AI24" s="142" t="str">
        <f t="shared" si="7"/>
        <v>LOEC</v>
      </c>
      <c r="AJ24" s="142" t="str">
        <f t="shared" si="8"/>
        <v>Chronic</v>
      </c>
      <c r="AK24" s="137"/>
      <c r="AL24" s="138">
        <f>VLOOKUP(SUM(AB24,AE24),Tables!J$5:K$12,2,FALSE)</f>
        <v>2</v>
      </c>
      <c r="AM24" s="26" t="str">
        <f t="shared" si="1"/>
        <v>Reject</v>
      </c>
      <c r="AN24" s="137"/>
      <c r="AO24" s="135"/>
      <c r="AP24" s="135"/>
      <c r="AQ24" s="135"/>
      <c r="AR24" s="137"/>
      <c r="AS24" s="137"/>
      <c r="AT24" s="137"/>
      <c r="AU24" s="137"/>
      <c r="AV24" s="137"/>
      <c r="AW24" s="208" t="s">
        <v>1845</v>
      </c>
      <c r="AX24" s="208" t="s">
        <v>1845</v>
      </c>
      <c r="BC24" s="214"/>
      <c r="BN24" s="78" t="s">
        <v>1008</v>
      </c>
      <c r="BO24" s="107" t="s">
        <v>16</v>
      </c>
      <c r="BP24" s="182" t="s">
        <v>160</v>
      </c>
      <c r="BQ24" s="107" t="s">
        <v>186</v>
      </c>
      <c r="BR24" s="114" t="s">
        <v>381</v>
      </c>
      <c r="BS24" s="112" t="s">
        <v>1591</v>
      </c>
      <c r="BT24" s="26">
        <v>1</v>
      </c>
      <c r="BU24" s="109">
        <v>10.44</v>
      </c>
      <c r="BV24" s="209" t="s">
        <v>1845</v>
      </c>
      <c r="BW24" s="26"/>
      <c r="CE24" s="107"/>
      <c r="CF24" s="114"/>
    </row>
    <row r="25" spans="1:93" ht="15" hidden="1" customHeight="1" thickTop="1" thickBot="1">
      <c r="A25" s="170" t="s">
        <v>752</v>
      </c>
      <c r="B25" s="70" t="s">
        <v>763</v>
      </c>
      <c r="C25" s="74" t="s">
        <v>753</v>
      </c>
      <c r="D25" s="72" t="s">
        <v>99</v>
      </c>
      <c r="E25" s="151" t="s">
        <v>1644</v>
      </c>
      <c r="F25" s="30" t="s">
        <v>751</v>
      </c>
      <c r="G25" s="92" t="s">
        <v>749</v>
      </c>
      <c r="H25" s="25" t="s">
        <v>208</v>
      </c>
      <c r="I25" s="25" t="s">
        <v>332</v>
      </c>
      <c r="J25" s="73" t="s">
        <v>331</v>
      </c>
      <c r="K25" s="25" t="s">
        <v>1590</v>
      </c>
      <c r="L25" s="25" t="s">
        <v>750</v>
      </c>
      <c r="N25" s="41" t="s">
        <v>756</v>
      </c>
      <c r="O25" s="32" t="s">
        <v>1398</v>
      </c>
      <c r="P25" s="32" t="s">
        <v>1406</v>
      </c>
      <c r="Q25" s="73" t="s">
        <v>19</v>
      </c>
      <c r="R25" s="25">
        <v>21</v>
      </c>
      <c r="S25" s="25" t="s">
        <v>1370</v>
      </c>
      <c r="T25" s="25" t="s">
        <v>15</v>
      </c>
      <c r="V25" s="73">
        <v>30</v>
      </c>
      <c r="W25" s="25" t="s">
        <v>58</v>
      </c>
      <c r="X25" s="73">
        <f>VLOOKUP(W25,Tables!$M$5:$O$9,3,FALSE)</f>
        <v>1</v>
      </c>
      <c r="Y25" s="73">
        <f t="shared" si="0"/>
        <v>30</v>
      </c>
      <c r="AA25" s="26" t="str">
        <f>Q25</f>
        <v>NOEC</v>
      </c>
      <c r="AB25" s="26">
        <f>VLOOKUP(AA25,Tables!C$5:D$40,2,FALSE)</f>
        <v>1</v>
      </c>
      <c r="AC25" s="26">
        <f>Y25/AB25</f>
        <v>30</v>
      </c>
      <c r="AD25" s="33" t="str">
        <f>T25</f>
        <v>Chronic</v>
      </c>
      <c r="AE25" s="26">
        <f>VLOOKUP(AD25,Tables!$C$43:$D$44,2,FALSE)</f>
        <v>1</v>
      </c>
      <c r="AF25" s="26">
        <f>AC25/AE25</f>
        <v>30</v>
      </c>
      <c r="AG25" s="160"/>
      <c r="AH25" s="210" t="str">
        <f>G25</f>
        <v>Acris crepitans</v>
      </c>
      <c r="AI25" s="112" t="str">
        <f>Q25</f>
        <v>NOEC</v>
      </c>
      <c r="AJ25" s="112" t="str">
        <f>T25</f>
        <v>Chronic</v>
      </c>
      <c r="AL25" s="26">
        <f>VLOOKUP(SUM(AB25,AE25),Tables!J$5:K$12,2,FALSE)</f>
        <v>1</v>
      </c>
      <c r="AM25" s="26" t="str">
        <f t="shared" si="1"/>
        <v>YES!!!</v>
      </c>
      <c r="AN25" s="107" t="str">
        <f>P25</f>
        <v>Total length</v>
      </c>
      <c r="AO25" s="26" t="s">
        <v>1598</v>
      </c>
      <c r="AP25" s="25" t="str">
        <f>CONCATENATE(R25," ",S25)</f>
        <v>21 Day</v>
      </c>
      <c r="AQ25" s="26" t="s">
        <v>1599</v>
      </c>
      <c r="AS25" s="109">
        <f>AF25</f>
        <v>30</v>
      </c>
      <c r="AW25" s="208" t="s">
        <v>1845</v>
      </c>
      <c r="AX25" s="208" t="s">
        <v>1845</v>
      </c>
      <c r="BC25" s="214"/>
      <c r="BN25" s="78" t="s">
        <v>1556</v>
      </c>
      <c r="BO25" s="107" t="s">
        <v>209</v>
      </c>
      <c r="BP25" s="183" t="s">
        <v>207</v>
      </c>
      <c r="BQ25" s="107" t="s">
        <v>208</v>
      </c>
      <c r="BR25" s="114" t="s">
        <v>513</v>
      </c>
      <c r="BS25" s="112" t="s">
        <v>1590</v>
      </c>
      <c r="BT25" s="26">
        <v>1</v>
      </c>
      <c r="BU25" s="109">
        <v>1100</v>
      </c>
      <c r="BV25" s="209" t="s">
        <v>1845</v>
      </c>
      <c r="BW25" s="26"/>
      <c r="CE25" s="107"/>
      <c r="CF25" s="114"/>
    </row>
    <row r="26" spans="1:93" ht="15" hidden="1" customHeight="1" thickTop="1" thickBot="1">
      <c r="A26" s="170" t="s">
        <v>752</v>
      </c>
      <c r="B26" s="70" t="s">
        <v>764</v>
      </c>
      <c r="C26" s="74" t="s">
        <v>753</v>
      </c>
      <c r="D26" s="72" t="s">
        <v>99</v>
      </c>
      <c r="E26" s="151" t="s">
        <v>1644</v>
      </c>
      <c r="F26" s="30" t="s">
        <v>751</v>
      </c>
      <c r="G26" s="92" t="s">
        <v>749</v>
      </c>
      <c r="H26" s="25" t="s">
        <v>208</v>
      </c>
      <c r="I26" s="25" t="s">
        <v>332</v>
      </c>
      <c r="J26" s="73" t="s">
        <v>331</v>
      </c>
      <c r="K26" s="25" t="s">
        <v>1590</v>
      </c>
      <c r="L26" s="25" t="s">
        <v>750</v>
      </c>
      <c r="N26" s="41" t="s">
        <v>765</v>
      </c>
      <c r="O26" s="32" t="s">
        <v>1401</v>
      </c>
      <c r="P26" s="32" t="s">
        <v>1404</v>
      </c>
      <c r="Q26" s="73" t="s">
        <v>19</v>
      </c>
      <c r="R26" s="25">
        <v>21</v>
      </c>
      <c r="S26" s="25" t="s">
        <v>1370</v>
      </c>
      <c r="T26" s="25" t="s">
        <v>15</v>
      </c>
      <c r="V26" s="73">
        <v>600</v>
      </c>
      <c r="W26" s="25" t="s">
        <v>58</v>
      </c>
      <c r="X26" s="73">
        <f>VLOOKUP(W26,Tables!$M$5:$O$9,3,FALSE)</f>
        <v>1</v>
      </c>
      <c r="Y26" s="73">
        <f t="shared" si="0"/>
        <v>600</v>
      </c>
      <c r="AA26" s="26" t="str">
        <f t="shared" si="2"/>
        <v>NOEC</v>
      </c>
      <c r="AB26" s="26">
        <f>VLOOKUP(AA26,Tables!C$5:D$40,2,FALSE)</f>
        <v>1</v>
      </c>
      <c r="AC26" s="26">
        <f t="shared" si="3"/>
        <v>600</v>
      </c>
      <c r="AD26" s="33" t="str">
        <f t="shared" si="4"/>
        <v>Chronic</v>
      </c>
      <c r="AE26" s="26">
        <f>VLOOKUP(AD26,Tables!$C$43:$D$44,2,FALSE)</f>
        <v>1</v>
      </c>
      <c r="AF26" s="26">
        <f t="shared" si="5"/>
        <v>600</v>
      </c>
      <c r="AG26" s="27"/>
      <c r="AH26" s="210" t="str">
        <f t="shared" si="6"/>
        <v>Acris crepitans</v>
      </c>
      <c r="AI26" s="112" t="str">
        <f t="shared" si="7"/>
        <v>NOEC</v>
      </c>
      <c r="AJ26" s="112" t="str">
        <f t="shared" si="8"/>
        <v>Chronic</v>
      </c>
      <c r="AL26" s="26">
        <f>VLOOKUP(SUM(AB26,AE26),Tables!J$5:K$12,2,FALSE)</f>
        <v>1</v>
      </c>
      <c r="AM26" s="26" t="str">
        <f t="shared" si="1"/>
        <v>YES!!!</v>
      </c>
      <c r="AN26" s="107" t="str">
        <f>P26</f>
        <v>Snout-vent-length</v>
      </c>
      <c r="AO26" s="26" t="s">
        <v>96</v>
      </c>
      <c r="AP26" s="25" t="str">
        <f>CONCATENATE(R26," ",S26)</f>
        <v>21 Day</v>
      </c>
      <c r="AQ26" s="26" t="s">
        <v>1600</v>
      </c>
      <c r="AS26" s="109">
        <f>AF26</f>
        <v>600</v>
      </c>
      <c r="AW26" s="208" t="s">
        <v>1845</v>
      </c>
      <c r="AX26" s="208" t="s">
        <v>1845</v>
      </c>
      <c r="BC26" s="214"/>
      <c r="BN26" s="78" t="s">
        <v>418</v>
      </c>
      <c r="BO26" s="107" t="s">
        <v>209</v>
      </c>
      <c r="BP26" s="182" t="s">
        <v>347</v>
      </c>
      <c r="BQ26" s="107" t="s">
        <v>208</v>
      </c>
      <c r="BR26" s="114" t="s">
        <v>513</v>
      </c>
      <c r="BS26" s="112" t="s">
        <v>1590</v>
      </c>
      <c r="BT26" s="26">
        <v>1</v>
      </c>
      <c r="BU26" s="109">
        <v>30</v>
      </c>
      <c r="BV26" s="209" t="s">
        <v>1845</v>
      </c>
      <c r="BW26" s="26"/>
      <c r="CE26" s="107"/>
      <c r="CF26" s="114"/>
    </row>
    <row r="27" spans="1:93" ht="15" hidden="1" customHeight="1" thickTop="1" thickBot="1">
      <c r="A27" s="170" t="s">
        <v>752</v>
      </c>
      <c r="B27" s="70" t="s">
        <v>766</v>
      </c>
      <c r="C27" s="74" t="s">
        <v>753</v>
      </c>
      <c r="D27" s="72" t="s">
        <v>99</v>
      </c>
      <c r="E27" s="151" t="s">
        <v>1644</v>
      </c>
      <c r="F27" s="30" t="s">
        <v>751</v>
      </c>
      <c r="G27" s="92" t="s">
        <v>749</v>
      </c>
      <c r="H27" s="25" t="s">
        <v>208</v>
      </c>
      <c r="I27" s="25" t="s">
        <v>332</v>
      </c>
      <c r="J27" s="73" t="s">
        <v>331</v>
      </c>
      <c r="K27" s="25" t="s">
        <v>1590</v>
      </c>
      <c r="L27" s="25" t="s">
        <v>750</v>
      </c>
      <c r="N27" s="41" t="s">
        <v>765</v>
      </c>
      <c r="O27" s="32" t="s">
        <v>1401</v>
      </c>
      <c r="P27" s="32" t="s">
        <v>1404</v>
      </c>
      <c r="Q27" s="136" t="s">
        <v>20</v>
      </c>
      <c r="R27" s="135">
        <v>21</v>
      </c>
      <c r="S27" s="135" t="s">
        <v>1370</v>
      </c>
      <c r="T27" s="135" t="s">
        <v>15</v>
      </c>
      <c r="U27" s="135"/>
      <c r="V27" s="136">
        <v>300</v>
      </c>
      <c r="W27" s="135" t="s">
        <v>58</v>
      </c>
      <c r="X27" s="136">
        <f>VLOOKUP(W27,Tables!$M$5:$O$9,3,FALSE)</f>
        <v>1</v>
      </c>
      <c r="Y27" s="136">
        <f t="shared" si="0"/>
        <v>300</v>
      </c>
      <c r="Z27" s="137"/>
      <c r="AA27" s="138" t="str">
        <f t="shared" si="2"/>
        <v>LOEC</v>
      </c>
      <c r="AB27" s="138">
        <f>VLOOKUP(AA27,Tables!C$5:D$40,2,FALSE)</f>
        <v>2.5</v>
      </c>
      <c r="AC27" s="138">
        <f t="shared" si="3"/>
        <v>120</v>
      </c>
      <c r="AD27" s="139" t="str">
        <f t="shared" si="4"/>
        <v>Chronic</v>
      </c>
      <c r="AE27" s="138">
        <f>VLOOKUP(AD27,Tables!$C$43:$D$44,2,FALSE)</f>
        <v>1</v>
      </c>
      <c r="AF27" s="138">
        <f t="shared" si="5"/>
        <v>120</v>
      </c>
      <c r="AG27" s="140"/>
      <c r="AH27" s="187" t="str">
        <f t="shared" si="6"/>
        <v>Acris crepitans</v>
      </c>
      <c r="AI27" s="142" t="str">
        <f t="shared" si="7"/>
        <v>LOEC</v>
      </c>
      <c r="AJ27" s="142" t="str">
        <f t="shared" si="8"/>
        <v>Chronic</v>
      </c>
      <c r="AK27" s="137"/>
      <c r="AL27" s="138">
        <f>VLOOKUP(SUM(AB27,AE27),Tables!J$5:K$12,2,FALSE)</f>
        <v>2</v>
      </c>
      <c r="AM27" s="26" t="str">
        <f t="shared" si="1"/>
        <v>Reject</v>
      </c>
      <c r="AN27" s="137"/>
      <c r="AO27" s="135"/>
      <c r="AP27" s="135"/>
      <c r="AQ27" s="135"/>
      <c r="AR27" s="137"/>
      <c r="AS27" s="137"/>
      <c r="AT27" s="137"/>
      <c r="AU27" s="137"/>
      <c r="AV27" s="137"/>
      <c r="AW27" s="208" t="s">
        <v>1845</v>
      </c>
      <c r="AX27" s="208" t="s">
        <v>1845</v>
      </c>
      <c r="BC27" s="214"/>
      <c r="BN27" s="78" t="s">
        <v>1554</v>
      </c>
      <c r="BO27" s="107" t="s">
        <v>408</v>
      </c>
      <c r="BP27" s="182" t="s">
        <v>203</v>
      </c>
      <c r="BQ27" s="107" t="s">
        <v>83</v>
      </c>
      <c r="BR27" s="114" t="s">
        <v>206</v>
      </c>
      <c r="BS27" s="112" t="s">
        <v>1590</v>
      </c>
      <c r="BT27" s="26">
        <v>1</v>
      </c>
      <c r="BU27" s="109">
        <v>140</v>
      </c>
      <c r="BV27" s="209" t="s">
        <v>1845</v>
      </c>
      <c r="BW27" s="26"/>
      <c r="CE27" s="107"/>
      <c r="CF27" s="114"/>
    </row>
    <row r="28" spans="1:93" ht="15" hidden="1" customHeight="1" thickTop="1" thickBot="1">
      <c r="A28" s="170" t="s">
        <v>752</v>
      </c>
      <c r="B28" s="70" t="s">
        <v>1756</v>
      </c>
      <c r="C28" s="74" t="s">
        <v>753</v>
      </c>
      <c r="D28" s="72"/>
      <c r="E28" s="151" t="s">
        <v>1644</v>
      </c>
      <c r="F28" s="30" t="s">
        <v>751</v>
      </c>
      <c r="G28" s="92" t="s">
        <v>749</v>
      </c>
      <c r="H28" s="25" t="s">
        <v>208</v>
      </c>
      <c r="I28" s="25" t="s">
        <v>332</v>
      </c>
      <c r="J28" s="73" t="s">
        <v>331</v>
      </c>
      <c r="K28" s="25" t="s">
        <v>1590</v>
      </c>
      <c r="L28" s="25" t="s">
        <v>750</v>
      </c>
      <c r="N28" s="41" t="s">
        <v>768</v>
      </c>
      <c r="O28" s="32" t="s">
        <v>1398</v>
      </c>
      <c r="P28" s="32" t="s">
        <v>1404</v>
      </c>
      <c r="Q28" s="73" t="s">
        <v>19</v>
      </c>
      <c r="R28" s="25">
        <v>21</v>
      </c>
      <c r="S28" s="25" t="s">
        <v>1370</v>
      </c>
      <c r="T28" s="25" t="s">
        <v>15</v>
      </c>
      <c r="V28" s="73">
        <v>30</v>
      </c>
      <c r="W28" s="25" t="s">
        <v>58</v>
      </c>
      <c r="X28" s="73">
        <f>VLOOKUP(W28,Tables!$M$5:$O$9,3,FALSE)</f>
        <v>1</v>
      </c>
      <c r="Y28" s="73">
        <f t="shared" si="0"/>
        <v>30</v>
      </c>
      <c r="AA28" s="26" t="str">
        <f>Q28</f>
        <v>NOEC</v>
      </c>
      <c r="AB28" s="26">
        <f>VLOOKUP(AA28,Tables!C$5:D$40,2,FALSE)</f>
        <v>1</v>
      </c>
      <c r="AC28" s="26">
        <f>Y28/AB28</f>
        <v>30</v>
      </c>
      <c r="AD28" s="33" t="str">
        <f>T28</f>
        <v>Chronic</v>
      </c>
      <c r="AE28" s="26">
        <f>VLOOKUP(AD28,Tables!$C$43:$D$44,2,FALSE)</f>
        <v>1</v>
      </c>
      <c r="AF28" s="26">
        <f>AC28/AE28</f>
        <v>30</v>
      </c>
      <c r="AG28" s="27"/>
      <c r="AH28" s="210" t="str">
        <f>G28</f>
        <v>Acris crepitans</v>
      </c>
      <c r="AI28" s="112" t="str">
        <f>Q28</f>
        <v>NOEC</v>
      </c>
      <c r="AJ28" s="112" t="str">
        <f>T28</f>
        <v>Chronic</v>
      </c>
      <c r="AL28" s="26">
        <f>VLOOKUP(SUM(AB28,AE28),Tables!J$5:K$12,2,FALSE)</f>
        <v>1</v>
      </c>
      <c r="AM28" s="26" t="str">
        <f t="shared" si="1"/>
        <v>YES!!!</v>
      </c>
      <c r="AN28" s="107" t="str">
        <f>P28</f>
        <v>Snout-vent-length</v>
      </c>
      <c r="AO28" s="26" t="s">
        <v>96</v>
      </c>
      <c r="AP28" s="25" t="str">
        <f>CONCATENATE(R28," ",S28)</f>
        <v>21 Day</v>
      </c>
      <c r="AQ28" s="26" t="s">
        <v>1600</v>
      </c>
      <c r="AS28" s="109">
        <f>AF28</f>
        <v>30</v>
      </c>
      <c r="AW28" s="208" t="s">
        <v>1845</v>
      </c>
      <c r="AX28" s="208" t="s">
        <v>1845</v>
      </c>
      <c r="BC28" s="214"/>
      <c r="BN28" s="78" t="s">
        <v>639</v>
      </c>
      <c r="BO28" s="107" t="s">
        <v>16</v>
      </c>
      <c r="BP28" s="183" t="s">
        <v>222</v>
      </c>
      <c r="BQ28" s="107" t="s">
        <v>75</v>
      </c>
      <c r="BR28" s="114" t="s">
        <v>309</v>
      </c>
      <c r="BS28" s="112" t="s">
        <v>1591</v>
      </c>
      <c r="BT28" s="26">
        <v>1</v>
      </c>
      <c r="BU28" s="109">
        <v>25</v>
      </c>
      <c r="BV28" s="209" t="s">
        <v>1845</v>
      </c>
      <c r="BW28" s="26"/>
      <c r="CE28" s="107"/>
      <c r="CF28" s="114"/>
    </row>
    <row r="29" spans="1:93" ht="15" hidden="1" customHeight="1" thickTop="1" thickBot="1">
      <c r="A29" s="167"/>
      <c r="B29" s="96"/>
      <c r="C29" s="98"/>
      <c r="D29" s="97"/>
      <c r="E29" s="150"/>
      <c r="F29" s="93"/>
      <c r="G29" s="94"/>
      <c r="H29" s="17"/>
      <c r="I29" s="17"/>
      <c r="J29" s="17"/>
      <c r="K29" s="17"/>
      <c r="L29" s="17"/>
      <c r="M29" s="27"/>
      <c r="N29" s="93"/>
      <c r="O29" s="17"/>
      <c r="P29" s="17"/>
      <c r="Q29" s="17"/>
      <c r="R29" s="17"/>
      <c r="S29" s="17"/>
      <c r="T29" s="17"/>
      <c r="U29" s="17"/>
      <c r="V29" s="17"/>
      <c r="W29" s="17"/>
      <c r="X29" s="95"/>
      <c r="Y29" s="95"/>
      <c r="Z29" s="27"/>
      <c r="AA29" s="17"/>
      <c r="AB29" s="17"/>
      <c r="AC29" s="95"/>
      <c r="AD29" s="20"/>
      <c r="AE29" s="17"/>
      <c r="AF29" s="95"/>
      <c r="AG29" s="27"/>
      <c r="AH29" s="211"/>
      <c r="AI29" s="17"/>
      <c r="AJ29" s="17"/>
      <c r="AK29" s="27"/>
      <c r="AL29" s="27"/>
      <c r="AM29" s="27"/>
      <c r="AN29" s="27"/>
      <c r="AO29" s="17"/>
      <c r="AP29" s="17"/>
      <c r="AQ29" s="17"/>
      <c r="AR29" s="27"/>
      <c r="AS29" s="27"/>
      <c r="AT29" s="27"/>
      <c r="AU29" s="27"/>
      <c r="AV29" s="27"/>
      <c r="AW29" s="27"/>
      <c r="AX29" s="115"/>
      <c r="AY29" s="119"/>
      <c r="AZ29" s="119"/>
      <c r="BA29" s="117"/>
      <c r="BB29" s="117"/>
      <c r="BC29" s="211"/>
      <c r="BD29" s="27"/>
      <c r="BE29" s="27"/>
      <c r="BF29" s="27"/>
      <c r="BG29" s="27"/>
      <c r="BH29" s="115"/>
      <c r="BI29" s="115"/>
      <c r="BJ29" s="115"/>
      <c r="BN29" s="78" t="s">
        <v>686</v>
      </c>
      <c r="BO29" s="107" t="s">
        <v>79</v>
      </c>
      <c r="BP29" s="182" t="s">
        <v>687</v>
      </c>
      <c r="BQ29" s="107" t="s">
        <v>77</v>
      </c>
      <c r="BR29" s="114" t="s">
        <v>78</v>
      </c>
      <c r="BS29" s="112" t="s">
        <v>1591</v>
      </c>
      <c r="BT29" s="26">
        <v>1</v>
      </c>
      <c r="BU29" s="109">
        <v>150</v>
      </c>
      <c r="BV29" s="209" t="s">
        <v>1845</v>
      </c>
      <c r="BW29" s="26"/>
      <c r="CE29" s="107"/>
      <c r="CF29" s="114"/>
    </row>
    <row r="30" spans="1:93" ht="16.5" hidden="1" thickTop="1" thickBot="1">
      <c r="A30" s="170" t="s">
        <v>483</v>
      </c>
      <c r="B30" s="70" t="s">
        <v>480</v>
      </c>
      <c r="C30" s="74" t="s">
        <v>484</v>
      </c>
      <c r="D30" s="82" t="s">
        <v>1828</v>
      </c>
      <c r="E30" s="153" t="s">
        <v>1644</v>
      </c>
      <c r="F30" s="30" t="s">
        <v>482</v>
      </c>
      <c r="G30" s="92" t="s">
        <v>481</v>
      </c>
      <c r="H30" s="25" t="s">
        <v>208</v>
      </c>
      <c r="I30" s="25" t="s">
        <v>332</v>
      </c>
      <c r="J30" s="25" t="s">
        <v>331</v>
      </c>
      <c r="K30" s="25" t="s">
        <v>1590</v>
      </c>
      <c r="L30" s="25" t="s">
        <v>390</v>
      </c>
      <c r="N30" s="41" t="s">
        <v>460</v>
      </c>
      <c r="O30" s="32" t="s">
        <v>1398</v>
      </c>
      <c r="P30" s="32" t="s">
        <v>460</v>
      </c>
      <c r="Q30" s="25" t="s">
        <v>19</v>
      </c>
      <c r="R30" s="73">
        <v>66</v>
      </c>
      <c r="S30" s="25" t="s">
        <v>1370</v>
      </c>
      <c r="T30" s="33" t="s">
        <v>15</v>
      </c>
      <c r="U30" s="33"/>
      <c r="V30" s="73">
        <v>338</v>
      </c>
      <c r="W30" s="33" t="s">
        <v>58</v>
      </c>
      <c r="X30" s="73">
        <f>VLOOKUP(W30,Tables!$M$5:$O$9,3,FALSE)</f>
        <v>1</v>
      </c>
      <c r="Y30" s="73">
        <f>V30*X30</f>
        <v>338</v>
      </c>
      <c r="AA30" s="26" t="str">
        <f>Q30</f>
        <v>NOEC</v>
      </c>
      <c r="AB30" s="26">
        <f>VLOOKUP(AA30,Tables!C$5:D$40,2,FALSE)</f>
        <v>1</v>
      </c>
      <c r="AC30" s="26">
        <f>Y30/AB30</f>
        <v>338</v>
      </c>
      <c r="AD30" s="33" t="str">
        <f>T30</f>
        <v>Chronic</v>
      </c>
      <c r="AE30" s="26">
        <f>VLOOKUP(AD30,Tables!$C$43:$D$44,2,FALSE)</f>
        <v>1</v>
      </c>
      <c r="AF30" s="26">
        <f>AC30/AE30</f>
        <v>338</v>
      </c>
      <c r="AG30" s="27"/>
      <c r="AH30" s="210" t="str">
        <f>G30</f>
        <v>Ambystoma maculatum</v>
      </c>
      <c r="AI30" s="112" t="str">
        <f>Q30</f>
        <v>NOEC</v>
      </c>
      <c r="AJ30" s="112" t="str">
        <f>T30</f>
        <v>Chronic</v>
      </c>
      <c r="AL30" s="26">
        <f>VLOOKUP(SUM(AB30,AE30),Tables!J$5:K$12,2,FALSE)</f>
        <v>1</v>
      </c>
      <c r="AM30" s="26" t="str">
        <f>IF(AL30=MIN($AL$30:$AL$32),"YES!!!","Reject")</f>
        <v>YES!!!</v>
      </c>
      <c r="AN30" s="107" t="str">
        <f>P30</f>
        <v>Body length</v>
      </c>
      <c r="AO30" s="26" t="s">
        <v>96</v>
      </c>
      <c r="AP30" s="25" t="str">
        <f>CONCATENATE(R30," ",S30)</f>
        <v>66 Day</v>
      </c>
      <c r="AQ30" s="26" t="s">
        <v>97</v>
      </c>
      <c r="AS30" s="109">
        <f>AF30</f>
        <v>338</v>
      </c>
      <c r="AT30" s="73">
        <f>GEOMEAN(AS30)</f>
        <v>338</v>
      </c>
      <c r="AU30" s="73">
        <f>MIN(AT30)</f>
        <v>338</v>
      </c>
      <c r="AV30" s="73">
        <f>MIN(AU30:AU32)</f>
        <v>338</v>
      </c>
      <c r="AW30" s="208" t="s">
        <v>1845</v>
      </c>
      <c r="AX30" s="208" t="s">
        <v>1845</v>
      </c>
      <c r="BA30" s="78" t="str">
        <f>F30</f>
        <v>Non-chlorinated Guelph well water</v>
      </c>
      <c r="BB30" s="107" t="str">
        <f>J30</f>
        <v>Amphibian</v>
      </c>
      <c r="BC30" s="210" t="str">
        <f>G30</f>
        <v>Ambystoma maculatum</v>
      </c>
      <c r="BD30" s="107" t="str">
        <f>H30</f>
        <v>Chordata</v>
      </c>
      <c r="BE30" s="114" t="str">
        <f>I30</f>
        <v>Amphibia</v>
      </c>
      <c r="BF30" s="112" t="str">
        <f>K30</f>
        <v>Hetero</v>
      </c>
      <c r="BG30" s="26">
        <f>AL30</f>
        <v>1</v>
      </c>
      <c r="BH30" s="26">
        <f>AV30</f>
        <v>338</v>
      </c>
      <c r="BI30" s="208" t="s">
        <v>1845</v>
      </c>
      <c r="BJ30" s="208" t="s">
        <v>1845</v>
      </c>
      <c r="BK30" s="2"/>
      <c r="BL30" s="2"/>
      <c r="BM30" s="2"/>
      <c r="BN30" s="78" t="s">
        <v>496</v>
      </c>
      <c r="BO30" s="107" t="s">
        <v>79</v>
      </c>
      <c r="BP30" s="182" t="s">
        <v>169</v>
      </c>
      <c r="BQ30" s="114" t="s">
        <v>77</v>
      </c>
      <c r="BR30" s="225" t="s">
        <v>295</v>
      </c>
      <c r="BS30" s="26" t="s">
        <v>1591</v>
      </c>
      <c r="BT30" s="26">
        <v>1</v>
      </c>
      <c r="BU30" s="242">
        <v>5.662962479872732</v>
      </c>
      <c r="BV30" s="209" t="s">
        <v>1845</v>
      </c>
      <c r="BW30" s="26"/>
      <c r="CE30" s="107"/>
      <c r="CF30" s="114"/>
    </row>
    <row r="31" spans="1:93" ht="15" hidden="1" customHeight="1" thickTop="1" thickBot="1">
      <c r="A31" s="170" t="s">
        <v>483</v>
      </c>
      <c r="B31" s="70" t="s">
        <v>485</v>
      </c>
      <c r="C31" s="74" t="s">
        <v>484</v>
      </c>
      <c r="D31" s="82" t="s">
        <v>290</v>
      </c>
      <c r="E31" s="153" t="s">
        <v>1644</v>
      </c>
      <c r="F31" s="30" t="s">
        <v>482</v>
      </c>
      <c r="G31" s="92" t="s">
        <v>481</v>
      </c>
      <c r="H31" s="25" t="s">
        <v>208</v>
      </c>
      <c r="I31" s="25" t="s">
        <v>332</v>
      </c>
      <c r="J31" s="25" t="s">
        <v>331</v>
      </c>
      <c r="K31" s="25" t="s">
        <v>1590</v>
      </c>
      <c r="L31" s="25" t="s">
        <v>390</v>
      </c>
      <c r="N31" s="41" t="s">
        <v>486</v>
      </c>
      <c r="O31" s="32" t="s">
        <v>431</v>
      </c>
      <c r="P31" s="32" t="s">
        <v>389</v>
      </c>
      <c r="Q31" s="25" t="s">
        <v>19</v>
      </c>
      <c r="R31" s="73">
        <v>66</v>
      </c>
      <c r="S31" s="25" t="s">
        <v>1370</v>
      </c>
      <c r="T31" s="33" t="s">
        <v>15</v>
      </c>
      <c r="U31" s="33"/>
      <c r="V31" s="73">
        <v>338</v>
      </c>
      <c r="W31" s="33" t="s">
        <v>58</v>
      </c>
      <c r="X31" s="73">
        <f>VLOOKUP(W31,Tables!$M$5:$O$9,3,FALSE)</f>
        <v>1</v>
      </c>
      <c r="Y31" s="73">
        <f>V31*X31</f>
        <v>338</v>
      </c>
      <c r="AA31" s="26" t="str">
        <f>Q31</f>
        <v>NOEC</v>
      </c>
      <c r="AB31" s="26">
        <f>VLOOKUP(AA31,Tables!C$5:D$40,2,FALSE)</f>
        <v>1</v>
      </c>
      <c r="AC31" s="26">
        <f>Y31/AB31</f>
        <v>338</v>
      </c>
      <c r="AD31" s="33" t="str">
        <f>T31</f>
        <v>Chronic</v>
      </c>
      <c r="AE31" s="26">
        <f>VLOOKUP(AD31,Tables!$C$43:$D$44,2,FALSE)</f>
        <v>1</v>
      </c>
      <c r="AF31" s="26">
        <f>AC31/AE31</f>
        <v>338</v>
      </c>
      <c r="AG31" s="27"/>
      <c r="AH31" s="210" t="str">
        <f>G31</f>
        <v>Ambystoma maculatum</v>
      </c>
      <c r="AI31" s="112" t="str">
        <f>Q31</f>
        <v>NOEC</v>
      </c>
      <c r="AJ31" s="112" t="str">
        <f>T31</f>
        <v>Chronic</v>
      </c>
      <c r="AL31" s="26">
        <f>VLOOKUP(SUM(AB31,AE31),Tables!J$5:K$12,2,FALSE)</f>
        <v>1</v>
      </c>
      <c r="AM31" s="26" t="str">
        <f>IF(AL31=MIN($AL$30:$AL$32),"YES!!!","Reject")</f>
        <v>YES!!!</v>
      </c>
      <c r="AN31" s="107" t="str">
        <f>P31</f>
        <v>Hatching success</v>
      </c>
      <c r="AO31" s="26" t="s">
        <v>1598</v>
      </c>
      <c r="AP31" s="25" t="str">
        <f>CONCATENATE(R31," ",S31)</f>
        <v>66 Day</v>
      </c>
      <c r="AQ31" s="26" t="s">
        <v>1599</v>
      </c>
      <c r="AS31" s="109">
        <f>AF31</f>
        <v>338</v>
      </c>
      <c r="AT31" s="73">
        <f>GEOMEAN(AS31)</f>
        <v>338</v>
      </c>
      <c r="AU31" s="73">
        <f>MIN(AT31)</f>
        <v>338</v>
      </c>
      <c r="AW31" s="208" t="s">
        <v>1845</v>
      </c>
      <c r="AX31" s="208" t="s">
        <v>1845</v>
      </c>
      <c r="BC31" s="214"/>
      <c r="BN31" s="78" t="s">
        <v>187</v>
      </c>
      <c r="BO31" s="107" t="s">
        <v>16</v>
      </c>
      <c r="BP31" s="182" t="s">
        <v>191</v>
      </c>
      <c r="BQ31" s="107" t="s">
        <v>186</v>
      </c>
      <c r="BR31" s="114" t="s">
        <v>323</v>
      </c>
      <c r="BS31" s="112" t="s">
        <v>1591</v>
      </c>
      <c r="BT31" s="26">
        <v>1</v>
      </c>
      <c r="BU31" s="109">
        <v>3637</v>
      </c>
      <c r="BV31" s="209" t="s">
        <v>1845</v>
      </c>
      <c r="BW31" s="26"/>
      <c r="CE31" s="107"/>
      <c r="CF31" s="114"/>
    </row>
    <row r="32" spans="1:93" ht="15" hidden="1" customHeight="1" thickTop="1" thickBot="1">
      <c r="A32" s="170" t="s">
        <v>483</v>
      </c>
      <c r="B32" s="70" t="s">
        <v>487</v>
      </c>
      <c r="C32" s="74" t="s">
        <v>484</v>
      </c>
      <c r="D32" s="82" t="s">
        <v>290</v>
      </c>
      <c r="E32" s="153" t="s">
        <v>1644</v>
      </c>
      <c r="F32" s="30" t="s">
        <v>482</v>
      </c>
      <c r="G32" s="92" t="s">
        <v>481</v>
      </c>
      <c r="H32" s="25" t="s">
        <v>208</v>
      </c>
      <c r="I32" s="25" t="s">
        <v>332</v>
      </c>
      <c r="J32" s="25" t="s">
        <v>331</v>
      </c>
      <c r="K32" s="25" t="s">
        <v>1590</v>
      </c>
      <c r="L32" s="25" t="s">
        <v>390</v>
      </c>
      <c r="N32" s="123" t="s">
        <v>488</v>
      </c>
      <c r="O32" s="34" t="s">
        <v>431</v>
      </c>
      <c r="P32" s="34" t="s">
        <v>488</v>
      </c>
      <c r="Q32" s="25" t="s">
        <v>19</v>
      </c>
      <c r="R32" s="73">
        <v>66</v>
      </c>
      <c r="S32" s="25" t="s">
        <v>1370</v>
      </c>
      <c r="T32" s="33" t="s">
        <v>15</v>
      </c>
      <c r="U32" s="33"/>
      <c r="V32" s="73">
        <v>338</v>
      </c>
      <c r="W32" s="33" t="s">
        <v>58</v>
      </c>
      <c r="X32" s="73">
        <f>VLOOKUP(W32,Tables!$M$5:$O$9,3,FALSE)</f>
        <v>1</v>
      </c>
      <c r="Y32" s="73">
        <f>V32*X32</f>
        <v>338</v>
      </c>
      <c r="AA32" s="26" t="str">
        <f>Q32</f>
        <v>NOEC</v>
      </c>
      <c r="AB32" s="26">
        <f>VLOOKUP(AA32,Tables!C$5:D$40,2,FALSE)</f>
        <v>1</v>
      </c>
      <c r="AC32" s="26">
        <f>Y32/AB32</f>
        <v>338</v>
      </c>
      <c r="AD32" s="33" t="str">
        <f>T32</f>
        <v>Chronic</v>
      </c>
      <c r="AE32" s="26">
        <f>VLOOKUP(AD32,Tables!$C$43:$D$44,2,FALSE)</f>
        <v>1</v>
      </c>
      <c r="AF32" s="26">
        <f>AC32/AE32</f>
        <v>338</v>
      </c>
      <c r="AG32" s="27"/>
      <c r="AH32" s="210" t="str">
        <f>G32</f>
        <v>Ambystoma maculatum</v>
      </c>
      <c r="AI32" s="112" t="str">
        <f>Q32</f>
        <v>NOEC</v>
      </c>
      <c r="AJ32" s="112" t="str">
        <f>T32</f>
        <v>Chronic</v>
      </c>
      <c r="AL32" s="26">
        <f>VLOOKUP(SUM(AB32,AE32),Tables!J$5:K$12,2,FALSE)</f>
        <v>1</v>
      </c>
      <c r="AM32" s="26" t="str">
        <f>IF(AL32=MIN($AL$30:$AL$32),"YES!!!","Reject")</f>
        <v>YES!!!</v>
      </c>
      <c r="AN32" s="107" t="str">
        <f>P32</f>
        <v>Time to hatch</v>
      </c>
      <c r="AO32" s="26" t="s">
        <v>1603</v>
      </c>
      <c r="AP32" s="25" t="str">
        <f>CONCATENATE(R32," ",S32)</f>
        <v>66 Day</v>
      </c>
      <c r="AQ32" s="26" t="s">
        <v>1607</v>
      </c>
      <c r="AS32" s="109">
        <f>AF32</f>
        <v>338</v>
      </c>
      <c r="AT32" s="73">
        <f>GEOMEAN(AS32)</f>
        <v>338</v>
      </c>
      <c r="AU32" s="73">
        <f>MIN(AT32)</f>
        <v>338</v>
      </c>
      <c r="AW32" s="208" t="s">
        <v>1845</v>
      </c>
      <c r="AX32" s="208" t="s">
        <v>1845</v>
      </c>
      <c r="BC32" s="214"/>
      <c r="BN32" s="78" t="s">
        <v>74</v>
      </c>
      <c r="BO32" s="107" t="s">
        <v>16</v>
      </c>
      <c r="BP32" s="182" t="s">
        <v>143</v>
      </c>
      <c r="BQ32" s="107" t="s">
        <v>186</v>
      </c>
      <c r="BR32" s="114" t="s">
        <v>323</v>
      </c>
      <c r="BS32" s="112" t="s">
        <v>1591</v>
      </c>
      <c r="BT32" s="26">
        <v>1</v>
      </c>
      <c r="BU32" s="109">
        <v>1443</v>
      </c>
      <c r="BV32" s="209" t="s">
        <v>1845</v>
      </c>
      <c r="BW32" s="26"/>
      <c r="CE32" s="107"/>
      <c r="CF32" s="114"/>
    </row>
    <row r="33" spans="1:84" ht="15" hidden="1" customHeight="1" thickTop="1" thickBot="1">
      <c r="A33" s="167"/>
      <c r="B33" s="96"/>
      <c r="C33" s="98"/>
      <c r="D33" s="97"/>
      <c r="E33" s="150"/>
      <c r="F33" s="93"/>
      <c r="G33" s="94"/>
      <c r="H33" s="17"/>
      <c r="I33" s="17"/>
      <c r="J33" s="17"/>
      <c r="K33" s="17"/>
      <c r="L33" s="17"/>
      <c r="M33" s="27"/>
      <c r="N33" s="124"/>
      <c r="O33" s="100"/>
      <c r="P33" s="100"/>
      <c r="Q33" s="17"/>
      <c r="R33" s="17"/>
      <c r="S33" s="17"/>
      <c r="T33" s="20"/>
      <c r="U33" s="20"/>
      <c r="V33" s="17"/>
      <c r="W33" s="20"/>
      <c r="X33" s="95"/>
      <c r="Y33" s="95"/>
      <c r="Z33" s="27"/>
      <c r="AA33" s="17"/>
      <c r="AB33" s="17"/>
      <c r="AC33" s="95"/>
      <c r="AD33" s="20"/>
      <c r="AE33" s="17"/>
      <c r="AF33" s="95"/>
      <c r="AG33" s="27"/>
      <c r="AH33" s="211"/>
      <c r="AI33" s="17"/>
      <c r="AJ33" s="17"/>
      <c r="AK33" s="27"/>
      <c r="AL33" s="27"/>
      <c r="AM33" s="27"/>
      <c r="AN33" s="27"/>
      <c r="AO33" s="17"/>
      <c r="AP33" s="17"/>
      <c r="AQ33" s="17"/>
      <c r="AR33" s="27"/>
      <c r="AS33" s="27"/>
      <c r="AT33" s="27"/>
      <c r="AU33" s="27"/>
      <c r="AV33" s="27"/>
      <c r="AW33" s="27"/>
      <c r="AX33" s="115"/>
      <c r="AY33" s="119"/>
      <c r="AZ33" s="119"/>
      <c r="BA33" s="117"/>
      <c r="BB33" s="117"/>
      <c r="BC33" s="211"/>
      <c r="BD33" s="27"/>
      <c r="BE33" s="27"/>
      <c r="BF33" s="27"/>
      <c r="BG33" s="27"/>
      <c r="BH33" s="115"/>
      <c r="BI33" s="115"/>
      <c r="BJ33" s="115"/>
      <c r="BN33" s="78" t="s">
        <v>1020</v>
      </c>
      <c r="BO33" s="107" t="s">
        <v>16</v>
      </c>
      <c r="BP33" s="182" t="s">
        <v>741</v>
      </c>
      <c r="BQ33" s="107" t="s">
        <v>1019</v>
      </c>
      <c r="BR33" s="114" t="s">
        <v>742</v>
      </c>
      <c r="BS33" s="112" t="s">
        <v>1591</v>
      </c>
      <c r="BT33" s="26">
        <v>1</v>
      </c>
      <c r="BU33" s="109">
        <v>106.2</v>
      </c>
      <c r="BV33" s="209" t="s">
        <v>1845</v>
      </c>
      <c r="BW33" s="26"/>
      <c r="CE33" s="107"/>
      <c r="CF33" s="114"/>
    </row>
    <row r="34" spans="1:84" ht="15" hidden="1" customHeight="1" thickTop="1" thickBot="1">
      <c r="A34" s="170" t="s">
        <v>1389</v>
      </c>
      <c r="B34" s="85">
        <v>207199</v>
      </c>
      <c r="C34" s="71" t="s">
        <v>1374</v>
      </c>
      <c r="D34" s="78"/>
      <c r="E34" s="147" t="s">
        <v>1644</v>
      </c>
      <c r="F34" s="30" t="s">
        <v>1899</v>
      </c>
      <c r="G34" s="92" t="s">
        <v>261</v>
      </c>
      <c r="H34" s="25" t="s">
        <v>208</v>
      </c>
      <c r="I34" s="25" t="s">
        <v>513</v>
      </c>
      <c r="J34" s="25" t="s">
        <v>209</v>
      </c>
      <c r="K34" s="25" t="s">
        <v>1590</v>
      </c>
      <c r="L34" s="73" t="s">
        <v>110</v>
      </c>
      <c r="M34" s="78"/>
      <c r="N34" s="41" t="s">
        <v>48</v>
      </c>
      <c r="O34" s="32" t="s">
        <v>48</v>
      </c>
      <c r="P34" s="32" t="s">
        <v>48</v>
      </c>
      <c r="Q34" s="25" t="s">
        <v>18</v>
      </c>
      <c r="R34" s="25">
        <v>48</v>
      </c>
      <c r="S34" s="25" t="s">
        <v>84</v>
      </c>
      <c r="T34" s="33" t="s">
        <v>45</v>
      </c>
      <c r="U34" s="78"/>
      <c r="V34" s="25">
        <v>8000</v>
      </c>
      <c r="W34" s="25" t="s">
        <v>58</v>
      </c>
      <c r="X34" s="73">
        <f>VLOOKUP(W34,Tables!$M$5:$O$9,3,FALSE)</f>
        <v>1</v>
      </c>
      <c r="Y34" s="73">
        <f>V34*X34</f>
        <v>8000</v>
      </c>
      <c r="AA34" s="26" t="str">
        <f>Q34</f>
        <v>LC50</v>
      </c>
      <c r="AB34" s="26">
        <f>VLOOKUP(AA34,Tables!C$5:D$40,2,FALSE)</f>
        <v>5</v>
      </c>
      <c r="AC34" s="26">
        <f>Y34/AB34</f>
        <v>1600</v>
      </c>
      <c r="AD34" s="33" t="str">
        <f>T34</f>
        <v>Acute</v>
      </c>
      <c r="AE34" s="26">
        <f>VLOOKUP(AD34,Tables!$C$43:$D$44,2,FALSE)</f>
        <v>2</v>
      </c>
      <c r="AF34" s="26">
        <f>AC34/AE34</f>
        <v>800</v>
      </c>
      <c r="AG34" s="27"/>
      <c r="AH34" s="210" t="str">
        <f>G34</f>
        <v>Ameiurus melas</v>
      </c>
      <c r="AI34" s="112" t="str">
        <f>Q34</f>
        <v>LC50</v>
      </c>
      <c r="AJ34" s="112" t="str">
        <f>T34</f>
        <v>Acute</v>
      </c>
      <c r="AK34" s="78"/>
      <c r="AL34" s="26">
        <f>VLOOKUP(SUM(AB34,AE34),Tables!J$5:K$12,2,FALSE)</f>
        <v>4</v>
      </c>
      <c r="AM34" s="26" t="str">
        <f>IF(AL34=MIN($AL$34:$AL$35),"YES!!!","Reject")</f>
        <v>YES!!!</v>
      </c>
      <c r="AN34" s="107" t="str">
        <f>P34</f>
        <v>Mortality</v>
      </c>
      <c r="AO34" s="26" t="s">
        <v>96</v>
      </c>
      <c r="AP34" s="25" t="str">
        <f>CONCATENATE(R34," ",S34)</f>
        <v>48 Hour</v>
      </c>
      <c r="AQ34" s="26" t="s">
        <v>97</v>
      </c>
      <c r="AR34" s="78"/>
      <c r="AS34" s="109">
        <f>AF34</f>
        <v>800</v>
      </c>
      <c r="AT34" s="73">
        <f>GEOMEAN(AS34)</f>
        <v>800</v>
      </c>
      <c r="AU34" s="73">
        <f>MIN(AT34)</f>
        <v>800</v>
      </c>
      <c r="AV34" s="73">
        <f>MIN(AU34)</f>
        <v>800</v>
      </c>
      <c r="AW34" s="208" t="s">
        <v>1845</v>
      </c>
      <c r="AX34" s="208" t="s">
        <v>1845</v>
      </c>
      <c r="AY34" s="78"/>
      <c r="AZ34" s="78"/>
      <c r="BA34" s="78" t="str">
        <f>F34</f>
        <v>Fresh</v>
      </c>
      <c r="BB34" s="107" t="str">
        <f>J34</f>
        <v>Fish</v>
      </c>
      <c r="BC34" s="210" t="str">
        <f>G34</f>
        <v>Ameiurus melas</v>
      </c>
      <c r="BD34" s="107" t="str">
        <f>H34</f>
        <v>Chordata</v>
      </c>
      <c r="BE34" s="114" t="str">
        <f>I34</f>
        <v xml:space="preserve">	Actinopterygii</v>
      </c>
      <c r="BF34" s="112" t="str">
        <f>K34</f>
        <v>Hetero</v>
      </c>
      <c r="BG34" s="26">
        <f>AL34</f>
        <v>4</v>
      </c>
      <c r="BH34" s="26">
        <f>AV34</f>
        <v>800</v>
      </c>
      <c r="BI34" s="208" t="s">
        <v>1845</v>
      </c>
      <c r="BJ34" s="208" t="s">
        <v>1845</v>
      </c>
      <c r="BK34" s="2"/>
      <c r="BL34" s="2"/>
      <c r="BM34" s="2"/>
      <c r="BN34" s="78" t="s">
        <v>822</v>
      </c>
      <c r="BO34" s="107" t="s">
        <v>95</v>
      </c>
      <c r="BP34" s="182" t="s">
        <v>249</v>
      </c>
      <c r="BQ34" s="107" t="s">
        <v>83</v>
      </c>
      <c r="BR34" s="114" t="s">
        <v>366</v>
      </c>
      <c r="BS34" s="112" t="s">
        <v>1590</v>
      </c>
      <c r="BT34" s="26">
        <v>1</v>
      </c>
      <c r="BU34" s="26">
        <v>7172.8655361717192</v>
      </c>
      <c r="BV34" s="209" t="s">
        <v>1845</v>
      </c>
      <c r="BW34" s="26"/>
      <c r="CE34" s="107"/>
      <c r="CF34" s="114"/>
    </row>
    <row r="35" spans="1:84" ht="15" hidden="1" customHeight="1" thickTop="1" thickBot="1">
      <c r="A35" s="170" t="s">
        <v>1389</v>
      </c>
      <c r="B35" s="85">
        <v>207199</v>
      </c>
      <c r="C35" s="71" t="s">
        <v>1374</v>
      </c>
      <c r="D35" s="78"/>
      <c r="E35" s="147" t="s">
        <v>1644</v>
      </c>
      <c r="F35" s="30" t="s">
        <v>1899</v>
      </c>
      <c r="G35" s="92" t="s">
        <v>261</v>
      </c>
      <c r="H35" s="25" t="s">
        <v>208</v>
      </c>
      <c r="I35" s="25" t="s">
        <v>513</v>
      </c>
      <c r="J35" s="25" t="s">
        <v>209</v>
      </c>
      <c r="K35" s="25" t="s">
        <v>1590</v>
      </c>
      <c r="L35" s="73" t="s">
        <v>110</v>
      </c>
      <c r="M35" s="78"/>
      <c r="N35" s="41" t="s">
        <v>48</v>
      </c>
      <c r="O35" s="32" t="s">
        <v>48</v>
      </c>
      <c r="P35" s="32" t="s">
        <v>48</v>
      </c>
      <c r="Q35" s="25" t="s">
        <v>18</v>
      </c>
      <c r="R35" s="25">
        <v>96</v>
      </c>
      <c r="S35" s="25" t="s">
        <v>84</v>
      </c>
      <c r="T35" s="33" t="s">
        <v>45</v>
      </c>
      <c r="U35" s="78"/>
      <c r="V35" s="25">
        <v>35000</v>
      </c>
      <c r="W35" s="25" t="s">
        <v>58</v>
      </c>
      <c r="X35" s="73">
        <f>VLOOKUP(W35,Tables!$M$5:$O$9,3,FALSE)</f>
        <v>1</v>
      </c>
      <c r="Y35" s="73">
        <f>V35*X35</f>
        <v>35000</v>
      </c>
      <c r="AA35" s="26" t="str">
        <f>Q35</f>
        <v>LC50</v>
      </c>
      <c r="AB35" s="26">
        <f>VLOOKUP(AA35,Tables!C$5:D$40,2,FALSE)</f>
        <v>5</v>
      </c>
      <c r="AC35" s="26">
        <f>Y35/AB35</f>
        <v>7000</v>
      </c>
      <c r="AD35" s="33" t="str">
        <f>T35</f>
        <v>Acute</v>
      </c>
      <c r="AE35" s="26">
        <f>VLOOKUP(AD35,Tables!$C$43:$D$44,2,FALSE)</f>
        <v>2</v>
      </c>
      <c r="AF35" s="26">
        <f>AC35/AE35</f>
        <v>3500</v>
      </c>
      <c r="AG35" s="27"/>
      <c r="AH35" s="210" t="str">
        <f>G35</f>
        <v>Ameiurus melas</v>
      </c>
      <c r="AI35" s="112" t="str">
        <f>Q35</f>
        <v>LC50</v>
      </c>
      <c r="AJ35" s="112" t="str">
        <f>T35</f>
        <v>Acute</v>
      </c>
      <c r="AK35" s="78"/>
      <c r="AL35" s="26">
        <f>VLOOKUP(SUM(AB35,AE35),Tables!J$5:K$12,2,FALSE)</f>
        <v>4</v>
      </c>
      <c r="AM35" s="26" t="str">
        <f>IF(AL35=MIN($AL$34:$AL$35),"YES!!!","Reject")</f>
        <v>YES!!!</v>
      </c>
      <c r="AN35" s="107" t="str">
        <f>P35</f>
        <v>Mortality</v>
      </c>
      <c r="AO35" s="26" t="s">
        <v>96</v>
      </c>
      <c r="AP35" s="25" t="str">
        <f>CONCATENATE(R35," ",S35)</f>
        <v>96 Hour</v>
      </c>
      <c r="AQ35" s="26" t="s">
        <v>1600</v>
      </c>
      <c r="AR35" s="78"/>
      <c r="AS35" s="109">
        <f>AF35</f>
        <v>3500</v>
      </c>
      <c r="AT35" s="73">
        <f>GEOMEAN(AS35)</f>
        <v>3500</v>
      </c>
      <c r="AU35" s="78"/>
      <c r="AV35" s="78"/>
      <c r="AW35" s="208" t="s">
        <v>1845</v>
      </c>
      <c r="AX35" s="208" t="s">
        <v>1845</v>
      </c>
      <c r="AY35" s="78"/>
      <c r="AZ35" s="78"/>
      <c r="BA35" s="78"/>
      <c r="BB35" s="78"/>
      <c r="BC35" s="215"/>
      <c r="BD35" s="78"/>
      <c r="BE35" s="78"/>
      <c r="BF35" s="78"/>
      <c r="BG35" s="78"/>
      <c r="BH35" s="78"/>
      <c r="BI35" s="73"/>
      <c r="BN35" s="78" t="s">
        <v>997</v>
      </c>
      <c r="BO35" s="107" t="s">
        <v>16</v>
      </c>
      <c r="BP35" s="182" t="s">
        <v>198</v>
      </c>
      <c r="BQ35" s="107" t="s">
        <v>186</v>
      </c>
      <c r="BR35" s="114" t="s">
        <v>323</v>
      </c>
      <c r="BS35" s="112" t="s">
        <v>1591</v>
      </c>
      <c r="BT35" s="26">
        <v>1</v>
      </c>
      <c r="BU35" s="109">
        <v>1343</v>
      </c>
      <c r="BV35" s="209" t="s">
        <v>1845</v>
      </c>
      <c r="BW35" s="26"/>
    </row>
    <row r="36" spans="1:84" ht="15" hidden="1" customHeight="1" thickTop="1" thickBot="1">
      <c r="A36" s="167"/>
      <c r="B36" s="17"/>
      <c r="C36" s="17"/>
      <c r="D36" s="27"/>
      <c r="E36" s="148"/>
      <c r="F36" s="93"/>
      <c r="G36" s="94"/>
      <c r="H36" s="17"/>
      <c r="I36" s="17"/>
      <c r="J36" s="17"/>
      <c r="K36" s="17"/>
      <c r="L36" s="17"/>
      <c r="M36" s="27"/>
      <c r="N36" s="93"/>
      <c r="O36" s="17"/>
      <c r="P36" s="17"/>
      <c r="Q36" s="17"/>
      <c r="R36" s="17"/>
      <c r="S36" s="17"/>
      <c r="T36" s="20"/>
      <c r="U36" s="27"/>
      <c r="V36" s="17"/>
      <c r="W36" s="17"/>
      <c r="X36" s="95"/>
      <c r="Y36" s="95"/>
      <c r="Z36" s="27"/>
      <c r="AA36" s="17"/>
      <c r="AB36" s="17"/>
      <c r="AC36" s="95"/>
      <c r="AD36" s="20"/>
      <c r="AE36" s="17"/>
      <c r="AF36" s="95"/>
      <c r="AG36" s="27"/>
      <c r="AH36" s="211"/>
      <c r="AI36" s="17"/>
      <c r="AJ36" s="17"/>
      <c r="AK36" s="27"/>
      <c r="AL36" s="27"/>
      <c r="AM36" s="27"/>
      <c r="AN36" s="27"/>
      <c r="AO36" s="17"/>
      <c r="AP36" s="17"/>
      <c r="AQ36" s="17"/>
      <c r="AR36" s="27"/>
      <c r="AS36" s="27"/>
      <c r="AT36" s="27"/>
      <c r="AU36" s="27"/>
      <c r="AV36" s="27"/>
      <c r="AW36" s="27"/>
      <c r="AX36" s="115"/>
      <c r="AY36" s="119"/>
      <c r="AZ36" s="119"/>
      <c r="BA36" s="117"/>
      <c r="BB36" s="117"/>
      <c r="BC36" s="211"/>
      <c r="BD36" s="27"/>
      <c r="BE36" s="27"/>
      <c r="BF36" s="27"/>
      <c r="BG36" s="27"/>
      <c r="BH36" s="115"/>
      <c r="BI36" s="115"/>
      <c r="BJ36" s="115"/>
      <c r="BN36" s="78" t="s">
        <v>187</v>
      </c>
      <c r="BO36" s="107" t="s">
        <v>16</v>
      </c>
      <c r="BP36" s="182" t="s">
        <v>150</v>
      </c>
      <c r="BQ36" s="107" t="s">
        <v>186</v>
      </c>
      <c r="BR36" s="114" t="s">
        <v>323</v>
      </c>
      <c r="BS36" s="112" t="s">
        <v>1591</v>
      </c>
      <c r="BT36" s="26">
        <v>1</v>
      </c>
      <c r="BU36" s="109">
        <v>233.97757108423909</v>
      </c>
      <c r="BV36" s="209" t="s">
        <v>1845</v>
      </c>
      <c r="BW36" s="26"/>
    </row>
    <row r="37" spans="1:84" ht="15" hidden="1" customHeight="1" thickTop="1" thickBot="1">
      <c r="A37" s="168" t="s">
        <v>1381</v>
      </c>
      <c r="B37" s="25" t="s">
        <v>1418</v>
      </c>
      <c r="C37" s="71">
        <v>18729</v>
      </c>
      <c r="D37" s="132" t="s">
        <v>1416</v>
      </c>
      <c r="E37" s="147" t="s">
        <v>1643</v>
      </c>
      <c r="F37" s="30" t="s">
        <v>1553</v>
      </c>
      <c r="G37" s="92" t="s">
        <v>93</v>
      </c>
      <c r="H37" s="25" t="s">
        <v>83</v>
      </c>
      <c r="I37" s="25" t="s">
        <v>94</v>
      </c>
      <c r="J37" s="25" t="s">
        <v>95</v>
      </c>
      <c r="K37" s="25" t="s">
        <v>1590</v>
      </c>
      <c r="L37" s="25" t="s">
        <v>1542</v>
      </c>
      <c r="M37" s="25"/>
      <c r="N37" s="122" t="s">
        <v>48</v>
      </c>
      <c r="O37" s="35" t="s">
        <v>48</v>
      </c>
      <c r="P37" s="35" t="s">
        <v>48</v>
      </c>
      <c r="Q37" s="25" t="s">
        <v>20</v>
      </c>
      <c r="R37" s="25">
        <v>28</v>
      </c>
      <c r="S37" s="25" t="s">
        <v>1370</v>
      </c>
      <c r="T37" s="25" t="s">
        <v>15</v>
      </c>
      <c r="V37" s="25">
        <v>0.5</v>
      </c>
      <c r="W37" s="25" t="s">
        <v>85</v>
      </c>
      <c r="X37" s="73">
        <f>VLOOKUP(W37,Tables!$M$5:$O$9,3,FALSE)</f>
        <v>1000</v>
      </c>
      <c r="Y37" s="73">
        <f>V37*X37</f>
        <v>500</v>
      </c>
      <c r="AA37" s="26" t="str">
        <f>Q37</f>
        <v>LOEC</v>
      </c>
      <c r="AB37" s="26">
        <f>VLOOKUP(AA37,Tables!C$5:D$40,2,FALSE)</f>
        <v>2.5</v>
      </c>
      <c r="AC37" s="26">
        <f>Y37/AB37</f>
        <v>200</v>
      </c>
      <c r="AD37" s="33" t="str">
        <f>T37</f>
        <v>Chronic</v>
      </c>
      <c r="AE37" s="26">
        <f>VLOOKUP(AD37,Tables!$C$43:$D$44,2,FALSE)</f>
        <v>1</v>
      </c>
      <c r="AF37" s="26">
        <f>AC37/AE37</f>
        <v>200</v>
      </c>
      <c r="AG37" s="27"/>
      <c r="AH37" s="210" t="str">
        <f>G37</f>
        <v>Americamysis bahia</v>
      </c>
      <c r="AI37" s="112" t="str">
        <f>Q37</f>
        <v>LOEC</v>
      </c>
      <c r="AJ37" s="112" t="str">
        <f>T37</f>
        <v>Chronic</v>
      </c>
      <c r="AL37" s="26">
        <f>VLOOKUP(SUM(AB37,AE37),Tables!J$5:K$12,2,FALSE)</f>
        <v>2</v>
      </c>
      <c r="AM37" s="26" t="str">
        <f>IF(AL37=MIN($AL$37:$AL$39),"YES!!!","Reject")</f>
        <v>Reject</v>
      </c>
      <c r="AS37"/>
      <c r="AW37" s="208" t="s">
        <v>1845</v>
      </c>
      <c r="AX37" s="208" t="s">
        <v>1845</v>
      </c>
      <c r="BC37" s="214"/>
      <c r="BN37" s="78" t="s">
        <v>997</v>
      </c>
      <c r="BO37" s="107" t="s">
        <v>16</v>
      </c>
      <c r="BP37" s="182" t="s">
        <v>995</v>
      </c>
      <c r="BQ37" s="107" t="s">
        <v>186</v>
      </c>
      <c r="BR37" s="114" t="s">
        <v>323</v>
      </c>
      <c r="BS37" s="112" t="s">
        <v>1591</v>
      </c>
      <c r="BT37" s="26">
        <v>1</v>
      </c>
      <c r="BU37" s="109">
        <v>2.75</v>
      </c>
      <c r="BV37" s="209" t="s">
        <v>1845</v>
      </c>
      <c r="BW37" s="26"/>
    </row>
    <row r="38" spans="1:84" ht="15" customHeight="1" thickTop="1" thickBot="1">
      <c r="A38" s="168" t="s">
        <v>1381</v>
      </c>
      <c r="B38" s="25" t="s">
        <v>1418</v>
      </c>
      <c r="C38" s="71">
        <v>18729</v>
      </c>
      <c r="D38" s="132" t="s">
        <v>1416</v>
      </c>
      <c r="E38" s="147" t="s">
        <v>1643</v>
      </c>
      <c r="F38" s="30" t="s">
        <v>1553</v>
      </c>
      <c r="G38" s="92" t="s">
        <v>93</v>
      </c>
      <c r="H38" s="25" t="s">
        <v>83</v>
      </c>
      <c r="I38" s="25" t="s">
        <v>94</v>
      </c>
      <c r="J38" s="25" t="s">
        <v>95</v>
      </c>
      <c r="K38" s="25" t="s">
        <v>1590</v>
      </c>
      <c r="L38" s="25" t="s">
        <v>1542</v>
      </c>
      <c r="M38" s="25"/>
      <c r="N38" s="122" t="s">
        <v>48</v>
      </c>
      <c r="O38" s="35" t="s">
        <v>48</v>
      </c>
      <c r="P38" s="35" t="s">
        <v>48</v>
      </c>
      <c r="Q38" s="25" t="s">
        <v>102</v>
      </c>
      <c r="R38" s="25">
        <v>28</v>
      </c>
      <c r="S38" s="25" t="s">
        <v>1370</v>
      </c>
      <c r="T38" s="25" t="s">
        <v>15</v>
      </c>
      <c r="V38" s="25">
        <v>0.26</v>
      </c>
      <c r="W38" s="25" t="s">
        <v>85</v>
      </c>
      <c r="X38" s="73">
        <f>VLOOKUP(W38,Tables!$M$5:$O$9,3,FALSE)</f>
        <v>1000</v>
      </c>
      <c r="Y38" s="73">
        <f>V38*X38</f>
        <v>260</v>
      </c>
      <c r="AA38" s="26" t="str">
        <f>Q38</f>
        <v>NOEL</v>
      </c>
      <c r="AB38" s="26">
        <f>VLOOKUP(AA38,Tables!C$5:D$40,2,FALSE)</f>
        <v>1</v>
      </c>
      <c r="AC38" s="26">
        <f>Y38/AB38</f>
        <v>260</v>
      </c>
      <c r="AD38" s="33" t="str">
        <f>T38</f>
        <v>Chronic</v>
      </c>
      <c r="AE38" s="26">
        <f>VLOOKUP(AD38,Tables!$C$43:$D$44,2,FALSE)</f>
        <v>1</v>
      </c>
      <c r="AF38" s="26">
        <f>AC38/AE38</f>
        <v>260</v>
      </c>
      <c r="AG38" s="27"/>
      <c r="AH38" s="210" t="str">
        <f>G38</f>
        <v>Americamysis bahia</v>
      </c>
      <c r="AI38" s="112" t="str">
        <f>Q38</f>
        <v>NOEL</v>
      </c>
      <c r="AJ38" s="112" t="str">
        <f>T38</f>
        <v>Chronic</v>
      </c>
      <c r="AL38" s="26">
        <f>VLOOKUP(SUM(AB38,AE38),Tables!J$5:K$12,2,FALSE)</f>
        <v>1</v>
      </c>
      <c r="AM38" s="26" t="str">
        <f>IF(AL38=MIN($AL$37:$AL$39),"YES!!!","Reject")</f>
        <v>YES!!!</v>
      </c>
      <c r="AN38" s="107" t="str">
        <f>P38</f>
        <v>Mortality</v>
      </c>
      <c r="AO38" s="26" t="s">
        <v>96</v>
      </c>
      <c r="AP38" s="25" t="str">
        <f>CONCATENATE(R38," ",S38)</f>
        <v>28 Day</v>
      </c>
      <c r="AQ38" s="26" t="s">
        <v>97</v>
      </c>
      <c r="AS38" s="109">
        <f>AF38</f>
        <v>260</v>
      </c>
      <c r="AT38" s="73">
        <f>GEOMEAN(AS38)</f>
        <v>260</v>
      </c>
      <c r="AU38" s="73">
        <f>MIN(AT38)</f>
        <v>260</v>
      </c>
      <c r="AV38" s="73">
        <f>MIN(AU38)</f>
        <v>260</v>
      </c>
      <c r="AW38" s="208" t="s">
        <v>1845</v>
      </c>
      <c r="AX38" s="208" t="s">
        <v>1845</v>
      </c>
      <c r="BA38" s="78" t="str">
        <f>F38</f>
        <v>Natural or artificial filtered seawater</v>
      </c>
      <c r="BB38" s="107" t="str">
        <f>J38</f>
        <v>Macroinvertebrate</v>
      </c>
      <c r="BC38" s="210" t="str">
        <f>G38</f>
        <v>Americamysis bahia</v>
      </c>
      <c r="BD38" s="107" t="str">
        <f>H38</f>
        <v>Arthropoda</v>
      </c>
      <c r="BE38" s="114" t="str">
        <f>I38</f>
        <v>Malacostraca</v>
      </c>
      <c r="BF38" s="112" t="str">
        <f>K38</f>
        <v>Hetero</v>
      </c>
      <c r="BG38" s="26">
        <f>AL38</f>
        <v>1</v>
      </c>
      <c r="BH38" s="26">
        <f>AV38</f>
        <v>260</v>
      </c>
      <c r="BI38" s="208" t="s">
        <v>1845</v>
      </c>
      <c r="BJ38" s="208" t="s">
        <v>1845</v>
      </c>
      <c r="BK38" s="2"/>
      <c r="BL38" s="2"/>
      <c r="BM38" s="2"/>
      <c r="BN38" s="78" t="s">
        <v>187</v>
      </c>
      <c r="BO38" s="107" t="s">
        <v>16</v>
      </c>
      <c r="BP38" s="182" t="s">
        <v>154</v>
      </c>
      <c r="BQ38" s="107" t="s">
        <v>186</v>
      </c>
      <c r="BR38" s="114" t="s">
        <v>323</v>
      </c>
      <c r="BS38" s="112" t="s">
        <v>1591</v>
      </c>
      <c r="BT38" s="26">
        <v>1</v>
      </c>
      <c r="BU38" s="109">
        <v>91.417076772926265</v>
      </c>
      <c r="BV38" s="209" t="s">
        <v>1845</v>
      </c>
      <c r="BW38" s="26"/>
    </row>
    <row r="39" spans="1:84" ht="15" hidden="1" customHeight="1" thickTop="1" thickBot="1">
      <c r="A39" s="168" t="s">
        <v>1381</v>
      </c>
      <c r="B39" s="25" t="s">
        <v>1469</v>
      </c>
      <c r="C39" s="71">
        <v>6003</v>
      </c>
      <c r="D39" s="132" t="s">
        <v>1414</v>
      </c>
      <c r="E39" s="147" t="s">
        <v>1643</v>
      </c>
      <c r="F39" s="30" t="s">
        <v>1553</v>
      </c>
      <c r="G39" s="92" t="s">
        <v>93</v>
      </c>
      <c r="H39" s="25" t="s">
        <v>83</v>
      </c>
      <c r="I39" s="25" t="s">
        <v>94</v>
      </c>
      <c r="J39" s="25" t="s">
        <v>95</v>
      </c>
      <c r="K39" s="25" t="s">
        <v>1590</v>
      </c>
      <c r="L39" s="25" t="s">
        <v>1543</v>
      </c>
      <c r="N39" s="122" t="s">
        <v>48</v>
      </c>
      <c r="O39" s="35" t="s">
        <v>48</v>
      </c>
      <c r="P39" s="35" t="s">
        <v>48</v>
      </c>
      <c r="Q39" s="25" t="s">
        <v>18</v>
      </c>
      <c r="R39" s="25">
        <v>96</v>
      </c>
      <c r="S39" s="25" t="s">
        <v>84</v>
      </c>
      <c r="T39" s="33" t="s">
        <v>45</v>
      </c>
      <c r="U39"/>
      <c r="V39" s="25">
        <v>5.4</v>
      </c>
      <c r="W39" s="25" t="s">
        <v>85</v>
      </c>
      <c r="X39" s="73">
        <f>VLOOKUP(W39,Tables!$M$5:$O$9,3,FALSE)</f>
        <v>1000</v>
      </c>
      <c r="Y39" s="73">
        <f>V39*X39</f>
        <v>5400</v>
      </c>
      <c r="AA39" s="26" t="str">
        <f>Q39</f>
        <v>LC50</v>
      </c>
      <c r="AB39" s="26">
        <f>VLOOKUP(AA39,Tables!C$5:D$40,2,FALSE)</f>
        <v>5</v>
      </c>
      <c r="AC39" s="26">
        <f>Y39/AB39</f>
        <v>1080</v>
      </c>
      <c r="AD39" s="33" t="str">
        <f>T39</f>
        <v>Acute</v>
      </c>
      <c r="AE39" s="26">
        <f>VLOOKUP(AD39,Tables!$C$43:$D$44,2,FALSE)</f>
        <v>2</v>
      </c>
      <c r="AF39" s="26">
        <f>AC39/AE39</f>
        <v>540</v>
      </c>
      <c r="AG39" s="27"/>
      <c r="AH39" s="210" t="str">
        <f>G39</f>
        <v>Americamysis bahia</v>
      </c>
      <c r="AI39" s="112" t="str">
        <f>Q39</f>
        <v>LC50</v>
      </c>
      <c r="AJ39" s="112" t="str">
        <f>T39</f>
        <v>Acute</v>
      </c>
      <c r="AL39" s="26">
        <f>VLOOKUP(SUM(AB39,AE39),Tables!J$5:K$12,2,FALSE)</f>
        <v>4</v>
      </c>
      <c r="AM39" s="26" t="str">
        <f>IF(AL39=MIN($AL$37:$AL$39),"YES!!!","Reject")</f>
        <v>Reject</v>
      </c>
      <c r="AS39"/>
      <c r="AW39" s="208" t="s">
        <v>1845</v>
      </c>
      <c r="AX39" s="208" t="s">
        <v>1845</v>
      </c>
      <c r="BC39" s="214"/>
      <c r="BN39" s="78" t="s">
        <v>74</v>
      </c>
      <c r="BO39" s="107" t="s">
        <v>16</v>
      </c>
      <c r="BP39" s="182" t="s">
        <v>152</v>
      </c>
      <c r="BQ39" s="107" t="s">
        <v>186</v>
      </c>
      <c r="BR39" s="114" t="s">
        <v>323</v>
      </c>
      <c r="BS39" s="112" t="s">
        <v>1591</v>
      </c>
      <c r="BT39" s="26">
        <v>1</v>
      </c>
      <c r="BU39" s="109">
        <v>108.18879870559212</v>
      </c>
      <c r="BV39" s="209" t="s">
        <v>1845</v>
      </c>
      <c r="BW39" s="26"/>
    </row>
    <row r="40" spans="1:84" ht="15" hidden="1" customHeight="1" thickTop="1" thickBot="1">
      <c r="A40" s="169"/>
      <c r="B40" s="17"/>
      <c r="C40" s="17"/>
      <c r="D40" s="27"/>
      <c r="E40" s="148"/>
      <c r="F40" s="93"/>
      <c r="G40" s="94"/>
      <c r="H40" s="13"/>
      <c r="I40" s="13"/>
      <c r="J40" s="17"/>
      <c r="K40" s="17"/>
      <c r="L40" s="17"/>
      <c r="M40" s="13"/>
      <c r="N40" s="93"/>
      <c r="O40" s="17"/>
      <c r="P40" s="17"/>
      <c r="Q40" s="17"/>
      <c r="R40" s="17"/>
      <c r="S40" s="17"/>
      <c r="T40" s="13"/>
      <c r="U40" s="13"/>
      <c r="V40" s="17"/>
      <c r="W40" s="17"/>
      <c r="X40" s="13"/>
      <c r="Y40" s="13"/>
      <c r="Z40" s="13"/>
      <c r="AA40" s="13"/>
      <c r="AB40" s="13"/>
      <c r="AC40" s="13"/>
      <c r="AD40" s="13"/>
      <c r="AE40" s="13"/>
      <c r="AF40" s="13"/>
      <c r="AG40" s="13"/>
      <c r="AH40" s="212"/>
      <c r="AI40" s="17"/>
      <c r="AJ40" s="17"/>
      <c r="AK40" s="13"/>
      <c r="AL40" s="13"/>
      <c r="AM40" s="13"/>
      <c r="AN40" s="13"/>
      <c r="AO40" s="17"/>
      <c r="AP40" s="17"/>
      <c r="AQ40" s="17"/>
      <c r="AR40" s="13"/>
      <c r="AS40" s="13"/>
      <c r="AT40" s="13"/>
      <c r="AU40" s="13"/>
      <c r="AV40" s="13"/>
      <c r="AW40" s="13"/>
      <c r="AX40" s="116"/>
      <c r="AY40" s="22"/>
      <c r="AZ40" s="22"/>
      <c r="BA40" s="117"/>
      <c r="BB40" s="118"/>
      <c r="BC40" s="212"/>
      <c r="BD40" s="13"/>
      <c r="BE40" s="13"/>
      <c r="BF40" s="13"/>
      <c r="BG40" s="13"/>
      <c r="BH40" s="116"/>
      <c r="BI40" s="115"/>
      <c r="BJ40" s="115"/>
      <c r="BN40" s="78" t="s">
        <v>1554</v>
      </c>
      <c r="BO40" s="107" t="s">
        <v>95</v>
      </c>
      <c r="BP40" s="182" t="s">
        <v>1482</v>
      </c>
      <c r="BQ40" s="107" t="s">
        <v>83</v>
      </c>
      <c r="BR40" s="114" t="s">
        <v>94</v>
      </c>
      <c r="BS40" s="112" t="s">
        <v>1590</v>
      </c>
      <c r="BT40" s="26">
        <v>1</v>
      </c>
      <c r="BU40" s="109">
        <v>60</v>
      </c>
      <c r="BV40" s="209" t="s">
        <v>1845</v>
      </c>
      <c r="BW40" s="26"/>
    </row>
    <row r="41" spans="1:84" ht="15" hidden="1" customHeight="1" thickTop="1" thickBot="1">
      <c r="A41" s="170" t="s">
        <v>504</v>
      </c>
      <c r="B41" s="70" t="s">
        <v>1363</v>
      </c>
      <c r="C41" s="71" t="s">
        <v>505</v>
      </c>
      <c r="D41" s="84" t="s">
        <v>99</v>
      </c>
      <c r="E41" s="154" t="s">
        <v>1643</v>
      </c>
      <c r="F41" s="30" t="s">
        <v>1362</v>
      </c>
      <c r="G41" s="92" t="s">
        <v>503</v>
      </c>
      <c r="H41" s="25" t="s">
        <v>83</v>
      </c>
      <c r="I41" s="25" t="s">
        <v>366</v>
      </c>
      <c r="J41" s="25" t="s">
        <v>95</v>
      </c>
      <c r="K41" s="25" t="s">
        <v>1590</v>
      </c>
      <c r="L41" s="30" t="s">
        <v>1897</v>
      </c>
      <c r="N41" s="41" t="s">
        <v>506</v>
      </c>
      <c r="O41" s="32" t="s">
        <v>431</v>
      </c>
      <c r="P41" s="37" t="s">
        <v>1901</v>
      </c>
      <c r="Q41" s="25" t="s">
        <v>20</v>
      </c>
      <c r="R41" s="25">
        <v>13</v>
      </c>
      <c r="S41" s="25" t="s">
        <v>1370</v>
      </c>
      <c r="T41" s="25" t="s">
        <v>15</v>
      </c>
      <c r="V41" s="25">
        <v>246.6</v>
      </c>
      <c r="W41" s="25" t="s">
        <v>58</v>
      </c>
      <c r="X41" s="73">
        <f>VLOOKUP(W41,Tables!$M$5:$O$9,3,FALSE)</f>
        <v>1</v>
      </c>
      <c r="Y41" s="73">
        <f t="shared" ref="Y41:Y48" si="9">V41*X41</f>
        <v>246.6</v>
      </c>
      <c r="AA41" s="26" t="str">
        <f t="shared" ref="AA41:AA47" si="10">Q41</f>
        <v>LOEC</v>
      </c>
      <c r="AB41" s="26">
        <f>VLOOKUP(AA41,Tables!C$5:D$40,2,FALSE)</f>
        <v>2.5</v>
      </c>
      <c r="AC41" s="26">
        <f t="shared" ref="AC41:AC47" si="11">Y41/AB41</f>
        <v>98.64</v>
      </c>
      <c r="AD41" s="33" t="str">
        <f t="shared" ref="AD41:AD47" si="12">T41</f>
        <v>Chronic</v>
      </c>
      <c r="AE41" s="26">
        <f>VLOOKUP(AD41,Tables!$C$43:$D$44,2,FALSE)</f>
        <v>1</v>
      </c>
      <c r="AF41" s="26">
        <f t="shared" ref="AF41:AF47" si="13">AC41/AE41</f>
        <v>98.64</v>
      </c>
      <c r="AG41" s="27"/>
      <c r="AH41" s="210" t="str">
        <f>G41</f>
        <v>Amphiascus tenuiremis</v>
      </c>
      <c r="AI41" s="112" t="str">
        <f>Q41</f>
        <v>LOEC</v>
      </c>
      <c r="AJ41" s="112" t="str">
        <f>T41</f>
        <v>Chronic</v>
      </c>
      <c r="AL41" s="26">
        <f>VLOOKUP(SUM(AB41,AE41),Tables!J$5:K$12,2,FALSE)</f>
        <v>2</v>
      </c>
      <c r="AM41" s="26" t="str">
        <f>IF(AL41=MIN($AL$41:$AL$54),"YES!!!","Reject")</f>
        <v>Reject</v>
      </c>
      <c r="AS41"/>
      <c r="AW41" s="208" t="s">
        <v>1845</v>
      </c>
      <c r="AX41" s="208" t="s">
        <v>1845</v>
      </c>
      <c r="BC41" s="214"/>
      <c r="BN41" s="78" t="s">
        <v>1669</v>
      </c>
      <c r="BO41" s="107" t="s">
        <v>209</v>
      </c>
      <c r="BP41" s="183" t="s">
        <v>1665</v>
      </c>
      <c r="BQ41" s="107" t="s">
        <v>208</v>
      </c>
      <c r="BR41" s="114" t="s">
        <v>513</v>
      </c>
      <c r="BS41" s="112" t="s">
        <v>1590</v>
      </c>
      <c r="BT41" s="26">
        <v>1</v>
      </c>
      <c r="BU41" s="109">
        <v>89.498603341057787</v>
      </c>
      <c r="BV41" s="209" t="s">
        <v>1845</v>
      </c>
      <c r="BW41" s="26"/>
    </row>
    <row r="42" spans="1:84" ht="15" customHeight="1" thickTop="1" thickBot="1">
      <c r="A42" s="170" t="s">
        <v>504</v>
      </c>
      <c r="B42" s="70" t="s">
        <v>1364</v>
      </c>
      <c r="C42" s="71" t="s">
        <v>505</v>
      </c>
      <c r="D42" s="84" t="s">
        <v>99</v>
      </c>
      <c r="E42" s="154" t="s">
        <v>1643</v>
      </c>
      <c r="F42" s="30" t="s">
        <v>1362</v>
      </c>
      <c r="G42" s="92" t="s">
        <v>503</v>
      </c>
      <c r="H42" s="25" t="s">
        <v>83</v>
      </c>
      <c r="I42" s="25" t="s">
        <v>366</v>
      </c>
      <c r="J42" s="25" t="s">
        <v>95</v>
      </c>
      <c r="K42" s="25" t="s">
        <v>1590</v>
      </c>
      <c r="L42" s="30" t="s">
        <v>1897</v>
      </c>
      <c r="N42" s="41" t="s">
        <v>506</v>
      </c>
      <c r="O42" s="32" t="s">
        <v>431</v>
      </c>
      <c r="P42" s="37" t="s">
        <v>1901</v>
      </c>
      <c r="Q42" s="25" t="s">
        <v>19</v>
      </c>
      <c r="R42" s="25">
        <v>13</v>
      </c>
      <c r="S42" s="25" t="s">
        <v>1370</v>
      </c>
      <c r="T42" s="25" t="s">
        <v>15</v>
      </c>
      <c r="V42" s="25">
        <v>30.3</v>
      </c>
      <c r="W42" s="25" t="s">
        <v>58</v>
      </c>
      <c r="X42" s="73">
        <f>VLOOKUP(W42,Tables!$M$5:$O$9,3,FALSE)</f>
        <v>1</v>
      </c>
      <c r="Y42" s="73">
        <f t="shared" si="9"/>
        <v>30.3</v>
      </c>
      <c r="AA42" s="26" t="str">
        <f t="shared" si="10"/>
        <v>NOEC</v>
      </c>
      <c r="AB42" s="26">
        <f>VLOOKUP(AA42,Tables!C$5:D$40,2,FALSE)</f>
        <v>1</v>
      </c>
      <c r="AC42" s="26">
        <f t="shared" si="11"/>
        <v>30.3</v>
      </c>
      <c r="AD42" s="33" t="str">
        <f t="shared" si="12"/>
        <v>Chronic</v>
      </c>
      <c r="AE42" s="26">
        <f>VLOOKUP(AD42,Tables!$C$43:$D$44,2,FALSE)</f>
        <v>1</v>
      </c>
      <c r="AF42" s="26">
        <f t="shared" si="13"/>
        <v>30.3</v>
      </c>
      <c r="AG42" s="27"/>
      <c r="AH42" s="210" t="str">
        <f>G42</f>
        <v>Amphiascus tenuiremis</v>
      </c>
      <c r="AI42" s="112" t="str">
        <f>Q42</f>
        <v>NOEC</v>
      </c>
      <c r="AJ42" s="112" t="str">
        <f>T42</f>
        <v>Chronic</v>
      </c>
      <c r="AL42" s="26">
        <f>VLOOKUP(SUM(AB42,AE42),Tables!J$5:K$12,2,FALSE)</f>
        <v>1</v>
      </c>
      <c r="AM42" s="26" t="str">
        <f>IF(AL42=MIN($AL$41:$AL$54),"YES!!!","Reject")</f>
        <v>YES!!!</v>
      </c>
      <c r="AN42" s="141" t="str">
        <f>P42</f>
        <v>Viable offspring production per female</v>
      </c>
      <c r="AO42" s="138" t="s">
        <v>96</v>
      </c>
      <c r="AP42" s="135" t="str">
        <f>CONCATENATE(R42," ",S42)</f>
        <v>13 Day</v>
      </c>
      <c r="AQ42" s="138" t="s">
        <v>97</v>
      </c>
      <c r="AR42" s="137"/>
      <c r="AS42" s="143">
        <f>AF42</f>
        <v>30.3</v>
      </c>
      <c r="AT42" s="136">
        <f>GEOMEAN(AS42)</f>
        <v>30.3</v>
      </c>
      <c r="AU42" s="136">
        <f>MIN(AT42)</f>
        <v>30.3</v>
      </c>
      <c r="AV42" s="73"/>
      <c r="AW42" s="208" t="s">
        <v>1845</v>
      </c>
      <c r="AX42" s="208" t="s">
        <v>1845</v>
      </c>
      <c r="BA42" s="78"/>
      <c r="BB42" s="107"/>
      <c r="BC42" s="210"/>
      <c r="BD42" s="107"/>
      <c r="BE42" s="114"/>
      <c r="BF42" s="112"/>
      <c r="BG42" s="26"/>
      <c r="BH42" s="26"/>
      <c r="BI42" s="237"/>
      <c r="BJ42" s="237"/>
      <c r="BK42" s="2"/>
      <c r="BL42" s="2"/>
      <c r="BM42" s="2"/>
      <c r="BN42" s="78" t="s">
        <v>997</v>
      </c>
      <c r="BO42" s="107" t="s">
        <v>16</v>
      </c>
      <c r="BP42" s="182" t="s">
        <v>200</v>
      </c>
      <c r="BQ42" s="107" t="s">
        <v>186</v>
      </c>
      <c r="BR42" s="114" t="s">
        <v>323</v>
      </c>
      <c r="BS42" s="112" t="s">
        <v>1591</v>
      </c>
      <c r="BT42" s="26">
        <v>1</v>
      </c>
      <c r="BU42" s="109">
        <v>2686</v>
      </c>
      <c r="BV42" s="209" t="s">
        <v>1845</v>
      </c>
      <c r="BW42" s="26"/>
    </row>
    <row r="43" spans="1:84" ht="15" hidden="1" customHeight="1" thickTop="1" thickBot="1">
      <c r="A43" s="170" t="s">
        <v>504</v>
      </c>
      <c r="B43" s="70" t="s">
        <v>1898</v>
      </c>
      <c r="C43" s="71" t="s">
        <v>505</v>
      </c>
      <c r="D43" s="84"/>
      <c r="E43" s="154" t="s">
        <v>1643</v>
      </c>
      <c r="F43" s="30" t="s">
        <v>1362</v>
      </c>
      <c r="G43" s="92" t="s">
        <v>503</v>
      </c>
      <c r="H43" s="25" t="s">
        <v>83</v>
      </c>
      <c r="I43" s="25" t="s">
        <v>366</v>
      </c>
      <c r="J43" s="25" t="s">
        <v>95</v>
      </c>
      <c r="K43" s="25" t="s">
        <v>1590</v>
      </c>
      <c r="L43" s="30" t="s">
        <v>1896</v>
      </c>
      <c r="N43" s="41" t="s">
        <v>506</v>
      </c>
      <c r="O43" s="32" t="s">
        <v>431</v>
      </c>
      <c r="P43" s="37" t="s">
        <v>1901</v>
      </c>
      <c r="Q43" s="25" t="s">
        <v>20</v>
      </c>
      <c r="R43" s="25">
        <v>26</v>
      </c>
      <c r="S43" s="25" t="s">
        <v>1370</v>
      </c>
      <c r="T43" s="25" t="s">
        <v>15</v>
      </c>
      <c r="V43" s="25">
        <v>3.5</v>
      </c>
      <c r="W43" s="25" t="s">
        <v>58</v>
      </c>
      <c r="X43" s="73">
        <f>VLOOKUP(W43,Tables!$M$5:$O$9,3,FALSE)</f>
        <v>1</v>
      </c>
      <c r="Y43" s="73">
        <f t="shared" ref="Y43:Y44" si="14">V43*X43</f>
        <v>3.5</v>
      </c>
      <c r="AA43" s="26" t="str">
        <f t="shared" si="10"/>
        <v>LOEC</v>
      </c>
      <c r="AB43" s="26">
        <f>VLOOKUP(AA43,Tables!C$5:D$40,2,FALSE)</f>
        <v>2.5</v>
      </c>
      <c r="AC43" s="26">
        <f t="shared" si="11"/>
        <v>1.4</v>
      </c>
      <c r="AD43" s="33" t="str">
        <f t="shared" si="12"/>
        <v>Chronic</v>
      </c>
      <c r="AE43" s="26">
        <f>VLOOKUP(AD43,Tables!$C$43:$D$44,2,FALSE)</f>
        <v>1</v>
      </c>
      <c r="AF43" s="26">
        <f t="shared" si="13"/>
        <v>1.4</v>
      </c>
      <c r="AG43" s="27"/>
      <c r="AH43" s="210" t="str">
        <f>G43</f>
        <v>Amphiascus tenuiremis</v>
      </c>
      <c r="AI43" s="112" t="str">
        <f>Q43</f>
        <v>LOEC</v>
      </c>
      <c r="AJ43" s="112" t="str">
        <f>T43</f>
        <v>Chronic</v>
      </c>
      <c r="AL43" s="26">
        <f>VLOOKUP(SUM(AB43,AE43),Tables!J$5:K$12,2,FALSE)</f>
        <v>2</v>
      </c>
      <c r="AM43" s="26" t="str">
        <f>IF(AL43=MIN($AL$41:$AL$54),"YES!!!","Reject")</f>
        <v>Reject</v>
      </c>
      <c r="AN43" s="107" t="str">
        <f>P43</f>
        <v>Viable offspring production per female</v>
      </c>
      <c r="AO43" s="26" t="s">
        <v>96</v>
      </c>
      <c r="AP43" s="25" t="str">
        <f>CONCATENATE(R43," ",S43)</f>
        <v>26 Day</v>
      </c>
      <c r="AQ43" s="26" t="s">
        <v>97</v>
      </c>
      <c r="AS43" s="109">
        <f>AF43</f>
        <v>1.4</v>
      </c>
      <c r="AT43" s="73">
        <f>GEOMEAN(AS43)</f>
        <v>1.4</v>
      </c>
      <c r="AU43" s="73">
        <f>MIN(AT43)</f>
        <v>1.4</v>
      </c>
      <c r="AV43" s="73">
        <f>MIN(AU43)</f>
        <v>1.4</v>
      </c>
      <c r="AW43" s="208"/>
      <c r="AX43" s="208"/>
      <c r="BA43" s="78" t="str">
        <f>F43</f>
        <v>Filtered and aerated seawater</v>
      </c>
      <c r="BB43" s="107" t="str">
        <f>J43</f>
        <v>Macroinvertebrate</v>
      </c>
      <c r="BC43" s="210" t="str">
        <f>G43</f>
        <v>Amphiascus tenuiremis</v>
      </c>
      <c r="BD43" s="107" t="str">
        <f>H43</f>
        <v>Arthropoda</v>
      </c>
      <c r="BE43" s="114" t="str">
        <f>I43</f>
        <v>Maxillopoda</v>
      </c>
      <c r="BF43" s="112" t="str">
        <f>K43</f>
        <v>Hetero</v>
      </c>
      <c r="BG43" s="26">
        <f>AL43</f>
        <v>2</v>
      </c>
      <c r="BH43" s="26">
        <f>AV43</f>
        <v>1.4</v>
      </c>
      <c r="BI43" s="208" t="s">
        <v>1845</v>
      </c>
      <c r="BJ43" s="208" t="s">
        <v>1845</v>
      </c>
      <c r="BK43" s="2"/>
      <c r="BL43" s="2"/>
      <c r="BM43" s="2"/>
      <c r="BN43" s="78" t="s">
        <v>1261</v>
      </c>
      <c r="BO43" s="107" t="s">
        <v>16</v>
      </c>
      <c r="BP43" s="182" t="s">
        <v>1264</v>
      </c>
      <c r="BQ43" s="107" t="s">
        <v>186</v>
      </c>
      <c r="BR43" s="114" t="s">
        <v>323</v>
      </c>
      <c r="BS43" s="112" t="s">
        <v>1591</v>
      </c>
      <c r="BT43" s="26">
        <v>1</v>
      </c>
      <c r="BU43" s="109">
        <v>50</v>
      </c>
      <c r="BV43" s="209" t="s">
        <v>1845</v>
      </c>
      <c r="BW43" s="26"/>
    </row>
    <row r="44" spans="1:84" ht="15" customHeight="1" thickTop="1" thickBot="1">
      <c r="A44" s="170" t="s">
        <v>504</v>
      </c>
      <c r="B44" s="70" t="s">
        <v>1898</v>
      </c>
      <c r="C44" s="71" t="s">
        <v>505</v>
      </c>
      <c r="D44" s="84" t="s">
        <v>99</v>
      </c>
      <c r="E44" s="154" t="s">
        <v>1643</v>
      </c>
      <c r="F44" s="30" t="s">
        <v>1362</v>
      </c>
      <c r="G44" s="92" t="s">
        <v>503</v>
      </c>
      <c r="H44" s="25" t="s">
        <v>83</v>
      </c>
      <c r="I44" s="25" t="s">
        <v>366</v>
      </c>
      <c r="J44" s="25" t="s">
        <v>95</v>
      </c>
      <c r="K44" s="25" t="s">
        <v>1590</v>
      </c>
      <c r="L44" s="30" t="s">
        <v>1897</v>
      </c>
      <c r="N44" s="41" t="s">
        <v>1366</v>
      </c>
      <c r="O44" s="32" t="s">
        <v>431</v>
      </c>
      <c r="P44" s="32" t="s">
        <v>1403</v>
      </c>
      <c r="Q44" s="25" t="s">
        <v>19</v>
      </c>
      <c r="R44" s="25">
        <v>13</v>
      </c>
      <c r="S44" s="25" t="s">
        <v>1370</v>
      </c>
      <c r="T44" s="25" t="s">
        <v>15</v>
      </c>
      <c r="V44" s="25">
        <v>246.6</v>
      </c>
      <c r="W44" s="25" t="s">
        <v>58</v>
      </c>
      <c r="X44" s="73">
        <f>VLOOKUP(W44,Tables!$M$5:$O$9,3,FALSE)</f>
        <v>1</v>
      </c>
      <c r="Y44" s="73">
        <f t="shared" si="14"/>
        <v>246.6</v>
      </c>
      <c r="AA44" s="26" t="str">
        <f t="shared" si="10"/>
        <v>NOEC</v>
      </c>
      <c r="AB44" s="26">
        <f>VLOOKUP(AA44,Tables!C$5:D$40,2,FALSE)</f>
        <v>1</v>
      </c>
      <c r="AC44" s="26">
        <f t="shared" si="11"/>
        <v>246.6</v>
      </c>
      <c r="AD44" s="33" t="str">
        <f t="shared" si="12"/>
        <v>Chronic</v>
      </c>
      <c r="AE44" s="26">
        <f>VLOOKUP(AD44,Tables!$C$43:$D$44,2,FALSE)</f>
        <v>1</v>
      </c>
      <c r="AF44" s="26">
        <f t="shared" si="13"/>
        <v>246.6</v>
      </c>
      <c r="AG44" s="27"/>
      <c r="AH44" s="210" t="str">
        <f>G44</f>
        <v>Amphiascus tenuiremis</v>
      </c>
      <c r="AI44" s="112" t="str">
        <f>Q44</f>
        <v>NOEC</v>
      </c>
      <c r="AJ44" s="112" t="str">
        <f>T44</f>
        <v>Chronic</v>
      </c>
      <c r="AL44" s="26">
        <f>VLOOKUP(SUM(AB44,AE44),Tables!J$5:K$12,2,FALSE)</f>
        <v>1</v>
      </c>
      <c r="AM44" s="26" t="str">
        <f>IF(AL44=MIN($AL$41:$AL$54),"YES!!!","Reject")</f>
        <v>YES!!!</v>
      </c>
      <c r="AN44" s="141" t="str">
        <f>P44</f>
        <v>Nonviable offspring</v>
      </c>
      <c r="AO44" s="235" t="s">
        <v>1598</v>
      </c>
      <c r="AP44" s="135" t="str">
        <f>CONCATENATE(R44," ",S44)</f>
        <v>13 Day</v>
      </c>
      <c r="AQ44" s="138" t="s">
        <v>1599</v>
      </c>
      <c r="AR44" s="137"/>
      <c r="AS44" s="143">
        <f>AF44</f>
        <v>246.6</v>
      </c>
      <c r="AT44" s="136">
        <f>GEOMEAN(AS44)</f>
        <v>246.6</v>
      </c>
      <c r="AU44" s="136"/>
      <c r="AV44" s="236" t="s">
        <v>1900</v>
      </c>
      <c r="AW44" s="208"/>
      <c r="AX44" s="208"/>
      <c r="BA44" s="78"/>
      <c r="BB44" s="107"/>
      <c r="BC44" s="210"/>
      <c r="BD44" s="107"/>
      <c r="BE44" s="114"/>
      <c r="BF44" s="112"/>
      <c r="BG44" s="26"/>
      <c r="BH44" s="26"/>
      <c r="BI44" s="237"/>
      <c r="BJ44" s="237"/>
      <c r="BK44" s="2"/>
      <c r="BL44" s="2"/>
      <c r="BM44" s="2"/>
      <c r="BN44" s="78"/>
      <c r="BO44" s="107"/>
      <c r="BP44" s="182"/>
      <c r="BQ44" s="107"/>
      <c r="BR44" s="114"/>
      <c r="BS44" s="112"/>
      <c r="BT44" s="26"/>
      <c r="BU44" s="109"/>
      <c r="BV44" s="209"/>
      <c r="BW44" s="26"/>
    </row>
    <row r="45" spans="1:84" ht="15" hidden="1" customHeight="1" thickTop="1" thickBot="1">
      <c r="A45" s="170" t="s">
        <v>504</v>
      </c>
      <c r="B45" s="70" t="s">
        <v>1365</v>
      </c>
      <c r="C45" s="71" t="s">
        <v>505</v>
      </c>
      <c r="D45" s="84" t="s">
        <v>99</v>
      </c>
      <c r="E45" s="154" t="s">
        <v>1643</v>
      </c>
      <c r="F45" s="30" t="s">
        <v>1362</v>
      </c>
      <c r="G45" s="92" t="s">
        <v>503</v>
      </c>
      <c r="H45" s="25" t="s">
        <v>83</v>
      </c>
      <c r="I45" s="25" t="s">
        <v>366</v>
      </c>
      <c r="J45" s="25" t="s">
        <v>95</v>
      </c>
      <c r="K45" s="25" t="s">
        <v>1590</v>
      </c>
      <c r="L45" s="30" t="s">
        <v>1896</v>
      </c>
      <c r="N45" s="41" t="s">
        <v>1366</v>
      </c>
      <c r="O45" s="32" t="s">
        <v>431</v>
      </c>
      <c r="P45" s="32" t="s">
        <v>1403</v>
      </c>
      <c r="Q45" s="25" t="s">
        <v>20</v>
      </c>
      <c r="R45" s="25">
        <v>26</v>
      </c>
      <c r="S45" s="25" t="s">
        <v>1370</v>
      </c>
      <c r="T45" s="25" t="s">
        <v>15</v>
      </c>
      <c r="V45" s="25">
        <v>30.3</v>
      </c>
      <c r="W45" s="25" t="s">
        <v>58</v>
      </c>
      <c r="X45" s="73">
        <f>VLOOKUP(W45,Tables!$M$5:$O$9,3,FALSE)</f>
        <v>1</v>
      </c>
      <c r="Y45" s="73">
        <f t="shared" si="9"/>
        <v>30.3</v>
      </c>
      <c r="AA45" s="26" t="str">
        <f t="shared" si="10"/>
        <v>LOEC</v>
      </c>
      <c r="AB45" s="26">
        <f>VLOOKUP(AA45,Tables!C$5:D$40,2,FALSE)</f>
        <v>2.5</v>
      </c>
      <c r="AC45" s="26">
        <f t="shared" si="11"/>
        <v>12.120000000000001</v>
      </c>
      <c r="AD45" s="33" t="str">
        <f t="shared" si="12"/>
        <v>Chronic</v>
      </c>
      <c r="AE45" s="26">
        <f>VLOOKUP(AD45,Tables!$C$43:$D$44,2,FALSE)</f>
        <v>1</v>
      </c>
      <c r="AF45" s="26">
        <f t="shared" si="13"/>
        <v>12.120000000000001</v>
      </c>
      <c r="AG45" s="27"/>
      <c r="AH45" s="210" t="str">
        <f t="shared" ref="AH45:AH54" si="15">G45</f>
        <v>Amphiascus tenuiremis</v>
      </c>
      <c r="AI45" s="112" t="str">
        <f t="shared" ref="AI45:AI54" si="16">Q45</f>
        <v>LOEC</v>
      </c>
      <c r="AJ45" s="112" t="str">
        <f t="shared" ref="AJ45:AJ54" si="17">T45</f>
        <v>Chronic</v>
      </c>
      <c r="AL45" s="26">
        <f>VLOOKUP(SUM(AB45,AE45),Tables!J$5:K$12,2,FALSE)</f>
        <v>2</v>
      </c>
      <c r="AM45" s="26" t="str">
        <f t="shared" ref="AM45:AM54" si="18">IF(AL45=MIN($AL$41:$AL$54),"YES!!!","Reject")</f>
        <v>Reject</v>
      </c>
      <c r="AN45" s="137"/>
      <c r="AO45" s="135"/>
      <c r="AP45" s="135"/>
      <c r="AQ45" s="135"/>
      <c r="AR45" s="137"/>
      <c r="AS45" s="137"/>
      <c r="AT45" s="137"/>
      <c r="AU45" s="137"/>
      <c r="AW45" s="208" t="s">
        <v>1845</v>
      </c>
      <c r="AX45" s="208" t="s">
        <v>1845</v>
      </c>
      <c r="BC45" s="214"/>
      <c r="BN45" s="78" t="s">
        <v>187</v>
      </c>
      <c r="BO45" s="107" t="s">
        <v>16</v>
      </c>
      <c r="BP45" s="182" t="s">
        <v>148</v>
      </c>
      <c r="BQ45" s="107" t="s">
        <v>186</v>
      </c>
      <c r="BR45" s="114" t="s">
        <v>323</v>
      </c>
      <c r="BS45" s="112" t="s">
        <v>1591</v>
      </c>
      <c r="BT45" s="26">
        <v>1</v>
      </c>
      <c r="BU45" s="109">
        <v>698.45365319857342</v>
      </c>
      <c r="BV45" s="209" t="s">
        <v>1845</v>
      </c>
      <c r="BW45" s="26"/>
    </row>
    <row r="46" spans="1:84" ht="15" customHeight="1" thickTop="1" thickBot="1">
      <c r="A46" s="170" t="s">
        <v>504</v>
      </c>
      <c r="B46" s="70" t="s">
        <v>1367</v>
      </c>
      <c r="C46" s="71" t="s">
        <v>505</v>
      </c>
      <c r="D46" s="84" t="s">
        <v>99</v>
      </c>
      <c r="E46" s="154" t="s">
        <v>1643</v>
      </c>
      <c r="F46" s="30" t="s">
        <v>1362</v>
      </c>
      <c r="G46" s="92" t="s">
        <v>503</v>
      </c>
      <c r="H46" s="25" t="s">
        <v>83</v>
      </c>
      <c r="I46" s="25" t="s">
        <v>366</v>
      </c>
      <c r="J46" s="25" t="s">
        <v>95</v>
      </c>
      <c r="K46" s="25" t="s">
        <v>1590</v>
      </c>
      <c r="L46" s="30" t="s">
        <v>1896</v>
      </c>
      <c r="N46" s="41" t="s">
        <v>1366</v>
      </c>
      <c r="O46" s="32" t="s">
        <v>431</v>
      </c>
      <c r="P46" s="32" t="s">
        <v>1403</v>
      </c>
      <c r="Q46" s="25" t="s">
        <v>19</v>
      </c>
      <c r="R46" s="25">
        <v>26</v>
      </c>
      <c r="S46" s="25" t="s">
        <v>1370</v>
      </c>
      <c r="T46" s="25" t="s">
        <v>15</v>
      </c>
      <c r="V46" s="25">
        <v>3.5</v>
      </c>
      <c r="W46" s="25" t="s">
        <v>58</v>
      </c>
      <c r="X46" s="73">
        <f>VLOOKUP(W46,Tables!$M$5:$O$9,3,FALSE)</f>
        <v>1</v>
      </c>
      <c r="Y46" s="73">
        <f t="shared" si="9"/>
        <v>3.5</v>
      </c>
      <c r="AA46" s="26" t="str">
        <f t="shared" si="10"/>
        <v>NOEC</v>
      </c>
      <c r="AB46" s="26">
        <f>VLOOKUP(AA46,Tables!C$5:D$40,2,FALSE)</f>
        <v>1</v>
      </c>
      <c r="AC46" s="26">
        <f t="shared" si="11"/>
        <v>3.5</v>
      </c>
      <c r="AD46" s="33" t="str">
        <f t="shared" si="12"/>
        <v>Chronic</v>
      </c>
      <c r="AE46" s="26">
        <f>VLOOKUP(AD46,Tables!$C$43:$D$44,2,FALSE)</f>
        <v>1</v>
      </c>
      <c r="AF46" s="26">
        <f t="shared" si="13"/>
        <v>3.5</v>
      </c>
      <c r="AG46" s="27"/>
      <c r="AH46" s="210" t="str">
        <f t="shared" si="15"/>
        <v>Amphiascus tenuiremis</v>
      </c>
      <c r="AI46" s="112" t="str">
        <f t="shared" si="16"/>
        <v>NOEC</v>
      </c>
      <c r="AJ46" s="112" t="str">
        <f t="shared" si="17"/>
        <v>Chronic</v>
      </c>
      <c r="AL46" s="26">
        <f>VLOOKUP(SUM(AB46,AE46),Tables!J$5:K$12,2,FALSE)</f>
        <v>1</v>
      </c>
      <c r="AM46" s="26" t="str">
        <f>IF(AL46=MIN($AL$41:$AL$54),"YES!!!","Reject")</f>
        <v>YES!!!</v>
      </c>
      <c r="AN46" s="141" t="str">
        <f>P46</f>
        <v>Nonviable offspring</v>
      </c>
      <c r="AO46" s="138" t="s">
        <v>1598</v>
      </c>
      <c r="AP46" s="135" t="str">
        <f>CONCATENATE(R46," ",S46)</f>
        <v>26 Day</v>
      </c>
      <c r="AQ46" s="138" t="s">
        <v>1612</v>
      </c>
      <c r="AR46" s="137"/>
      <c r="AS46" s="143">
        <f>AF46</f>
        <v>3.5</v>
      </c>
      <c r="AT46" s="136">
        <f>GEOMEAN(AS46)</f>
        <v>3.5</v>
      </c>
      <c r="AU46" s="136">
        <f>MIN(AT44:AT46)</f>
        <v>3.5</v>
      </c>
      <c r="AW46" s="208" t="s">
        <v>1845</v>
      </c>
      <c r="AX46" s="208" t="s">
        <v>1845</v>
      </c>
      <c r="BC46" s="214"/>
      <c r="BN46" s="78"/>
      <c r="BO46" s="107"/>
      <c r="BP46" s="182"/>
      <c r="BQ46" s="107"/>
      <c r="BR46" s="114"/>
      <c r="BS46" s="112"/>
      <c r="BT46" s="26"/>
      <c r="BU46" s="109"/>
      <c r="BV46" s="209"/>
      <c r="BW46" s="26"/>
    </row>
    <row r="47" spans="1:84" ht="15" customHeight="1" thickTop="1" thickBot="1">
      <c r="A47" s="170" t="s">
        <v>504</v>
      </c>
      <c r="B47" s="70" t="s">
        <v>1898</v>
      </c>
      <c r="C47" s="71" t="s">
        <v>505</v>
      </c>
      <c r="D47" s="84" t="s">
        <v>99</v>
      </c>
      <c r="E47" s="154" t="s">
        <v>1643</v>
      </c>
      <c r="F47" s="30" t="s">
        <v>1362</v>
      </c>
      <c r="G47" s="92" t="s">
        <v>503</v>
      </c>
      <c r="H47" s="25" t="s">
        <v>83</v>
      </c>
      <c r="I47" s="25" t="s">
        <v>366</v>
      </c>
      <c r="J47" s="25" t="s">
        <v>95</v>
      </c>
      <c r="K47" s="25" t="s">
        <v>1590</v>
      </c>
      <c r="L47" s="30" t="s">
        <v>1897</v>
      </c>
      <c r="N47" s="41" t="s">
        <v>338</v>
      </c>
      <c r="O47" s="35" t="s">
        <v>48</v>
      </c>
      <c r="P47" s="32" t="s">
        <v>338</v>
      </c>
      <c r="Q47" s="25" t="s">
        <v>19</v>
      </c>
      <c r="R47" s="25">
        <v>13</v>
      </c>
      <c r="S47" s="25" t="s">
        <v>1370</v>
      </c>
      <c r="T47" s="25" t="s">
        <v>15</v>
      </c>
      <c r="V47" s="25">
        <v>3.5</v>
      </c>
      <c r="W47" s="25" t="s">
        <v>58</v>
      </c>
      <c r="X47" s="73">
        <f>VLOOKUP(W47,Tables!$M$5:$O$9,3,FALSE)</f>
        <v>1</v>
      </c>
      <c r="Y47" s="73">
        <f t="shared" ref="Y47" si="19">V47*X47</f>
        <v>3.5</v>
      </c>
      <c r="AA47" s="26" t="str">
        <f t="shared" si="10"/>
        <v>NOEC</v>
      </c>
      <c r="AB47" s="26">
        <f>VLOOKUP(AA47,Tables!C$5:D$40,2,FALSE)</f>
        <v>1</v>
      </c>
      <c r="AC47" s="26">
        <f t="shared" si="11"/>
        <v>3.5</v>
      </c>
      <c r="AD47" s="33" t="str">
        <f t="shared" si="12"/>
        <v>Chronic</v>
      </c>
      <c r="AE47" s="26">
        <f>VLOOKUP(AD47,Tables!$C$43:$D$44,2,FALSE)</f>
        <v>1</v>
      </c>
      <c r="AF47" s="26">
        <f t="shared" si="13"/>
        <v>3.5</v>
      </c>
      <c r="AG47" s="27"/>
      <c r="AH47" s="210" t="str">
        <f t="shared" si="15"/>
        <v>Amphiascus tenuiremis</v>
      </c>
      <c r="AI47" s="112" t="str">
        <f t="shared" si="16"/>
        <v>NOEC</v>
      </c>
      <c r="AJ47" s="112" t="str">
        <f t="shared" si="17"/>
        <v>Chronic</v>
      </c>
      <c r="AL47" s="26">
        <f>VLOOKUP(SUM(AB47,AE47),Tables!J$5:K$12,2,FALSE)</f>
        <v>1</v>
      </c>
      <c r="AM47" s="26" t="str">
        <f t="shared" si="18"/>
        <v>YES!!!</v>
      </c>
      <c r="AN47" s="141" t="str">
        <f t="shared" ref="AN47:AN54" si="20">P47</f>
        <v>Survival</v>
      </c>
      <c r="AO47" s="138" t="s">
        <v>1603</v>
      </c>
      <c r="AP47" s="135" t="str">
        <f t="shared" ref="AP47:AP54" si="21">CONCATENATE(R47," ",S47)</f>
        <v>13 Day</v>
      </c>
      <c r="AQ47" s="138" t="s">
        <v>1607</v>
      </c>
      <c r="AR47" s="137"/>
      <c r="AS47" s="143">
        <f>AF47</f>
        <v>3.5</v>
      </c>
      <c r="AT47" s="136">
        <f>GEOMEAN(AS47)</f>
        <v>3.5</v>
      </c>
      <c r="AU47" s="136"/>
      <c r="AW47" s="208"/>
      <c r="AX47" s="208"/>
      <c r="BC47" s="214"/>
      <c r="BN47" s="78" t="s">
        <v>646</v>
      </c>
      <c r="BO47" s="107" t="s">
        <v>331</v>
      </c>
      <c r="BP47" s="182" t="s">
        <v>255</v>
      </c>
      <c r="BQ47" s="107" t="s">
        <v>208</v>
      </c>
      <c r="BR47" s="114" t="s">
        <v>332</v>
      </c>
      <c r="BS47" s="112" t="s">
        <v>1590</v>
      </c>
      <c r="BT47" s="26">
        <v>1</v>
      </c>
      <c r="BU47" s="109">
        <v>20.13</v>
      </c>
      <c r="BV47" s="209" t="s">
        <v>1845</v>
      </c>
      <c r="BW47" s="26"/>
    </row>
    <row r="48" spans="1:84" s="119" customFormat="1" ht="15" customHeight="1" thickTop="1" thickBot="1">
      <c r="A48" s="170" t="s">
        <v>504</v>
      </c>
      <c r="B48" s="70" t="s">
        <v>1812</v>
      </c>
      <c r="C48" s="71" t="s">
        <v>505</v>
      </c>
      <c r="D48" s="84"/>
      <c r="E48" s="154" t="s">
        <v>1643</v>
      </c>
      <c r="F48" s="30" t="s">
        <v>1362</v>
      </c>
      <c r="G48" s="92" t="s">
        <v>503</v>
      </c>
      <c r="H48" s="25" t="s">
        <v>83</v>
      </c>
      <c r="I48" s="25" t="s">
        <v>366</v>
      </c>
      <c r="J48" s="25" t="s">
        <v>95</v>
      </c>
      <c r="K48" s="25" t="s">
        <v>1590</v>
      </c>
      <c r="L48" s="30" t="s">
        <v>1896</v>
      </c>
      <c r="M48"/>
      <c r="N48" s="41" t="s">
        <v>338</v>
      </c>
      <c r="O48" s="35" t="s">
        <v>48</v>
      </c>
      <c r="P48" s="32" t="s">
        <v>338</v>
      </c>
      <c r="Q48" s="25" t="s">
        <v>19</v>
      </c>
      <c r="R48" s="25">
        <v>26</v>
      </c>
      <c r="S48" s="25" t="s">
        <v>1370</v>
      </c>
      <c r="T48" s="25" t="s">
        <v>15</v>
      </c>
      <c r="U48" s="25"/>
      <c r="V48" s="25">
        <v>246.6</v>
      </c>
      <c r="W48" s="25" t="s">
        <v>58</v>
      </c>
      <c r="X48" s="73">
        <f>VLOOKUP(W48,Tables!$M$5:$O$9,3,FALSE)</f>
        <v>1</v>
      </c>
      <c r="Y48" s="73">
        <f t="shared" si="9"/>
        <v>246.6</v>
      </c>
      <c r="Z48"/>
      <c r="AA48" s="26" t="str">
        <f t="shared" ref="AA48" si="22">Q48</f>
        <v>NOEC</v>
      </c>
      <c r="AB48" s="26">
        <f>VLOOKUP(AA48,Tables!C$5:D$40,2,FALSE)</f>
        <v>1</v>
      </c>
      <c r="AC48" s="26">
        <f t="shared" ref="AC48" si="23">Y48/AB48</f>
        <v>246.6</v>
      </c>
      <c r="AD48" s="33" t="str">
        <f t="shared" ref="AD48" si="24">T48</f>
        <v>Chronic</v>
      </c>
      <c r="AE48" s="26">
        <f>VLOOKUP(AD48,Tables!$C$43:$D$44,2,FALSE)</f>
        <v>1</v>
      </c>
      <c r="AF48" s="26">
        <f t="shared" ref="AF48" si="25">AC48/AE48</f>
        <v>246.6</v>
      </c>
      <c r="AG48" s="27"/>
      <c r="AH48" s="210" t="str">
        <f t="shared" si="15"/>
        <v>Amphiascus tenuiremis</v>
      </c>
      <c r="AI48" s="112" t="str">
        <f t="shared" si="16"/>
        <v>NOEC</v>
      </c>
      <c r="AJ48" s="112" t="str">
        <f t="shared" si="17"/>
        <v>Chronic</v>
      </c>
      <c r="AK48"/>
      <c r="AL48" s="26">
        <f>VLOOKUP(SUM(AB48,AE48),Tables!J$5:K$12,2,FALSE)</f>
        <v>1</v>
      </c>
      <c r="AM48" s="26" t="str">
        <f t="shared" si="18"/>
        <v>YES!!!</v>
      </c>
      <c r="AN48" s="141" t="str">
        <f t="shared" si="20"/>
        <v>Survival</v>
      </c>
      <c r="AO48" s="138" t="s">
        <v>1603</v>
      </c>
      <c r="AP48" s="135" t="str">
        <f t="shared" si="21"/>
        <v>26 Day</v>
      </c>
      <c r="AQ48" s="138" t="s">
        <v>1618</v>
      </c>
      <c r="AR48" s="137"/>
      <c r="AS48" s="143">
        <f>AF48</f>
        <v>246.6</v>
      </c>
      <c r="AT48" s="136">
        <f t="shared" ref="AT48:AT54" si="26">GEOMEAN(AS48)</f>
        <v>246.6</v>
      </c>
      <c r="AU48" s="136">
        <f>MIN(AT47:AT48)</f>
        <v>3.5</v>
      </c>
      <c r="AV48"/>
      <c r="AW48" s="208" t="s">
        <v>1845</v>
      </c>
      <c r="AX48" s="208" t="s">
        <v>1845</v>
      </c>
      <c r="AY48"/>
      <c r="AZ48"/>
      <c r="BA48"/>
      <c r="BB48"/>
      <c r="BC48" s="214"/>
      <c r="BD48"/>
      <c r="BE48"/>
      <c r="BF48"/>
      <c r="BG48"/>
      <c r="BH48"/>
      <c r="BI48" s="25"/>
      <c r="BJ48"/>
      <c r="BK48"/>
      <c r="BL48"/>
      <c r="BM48"/>
      <c r="BN48" s="78"/>
      <c r="BO48" s="107"/>
      <c r="BP48" s="182"/>
      <c r="BQ48" s="107"/>
      <c r="BR48" s="114"/>
      <c r="BS48" s="112"/>
      <c r="BT48" s="26"/>
      <c r="BU48" s="109"/>
      <c r="BV48" s="209"/>
      <c r="BW48" s="26"/>
      <c r="CC48"/>
    </row>
    <row r="49" spans="1:81" s="119" customFormat="1" ht="15" customHeight="1" thickTop="1" thickBot="1">
      <c r="A49" s="170" t="s">
        <v>504</v>
      </c>
      <c r="B49" s="70" t="s">
        <v>1898</v>
      </c>
      <c r="C49" s="71" t="s">
        <v>505</v>
      </c>
      <c r="D49" s="84" t="s">
        <v>99</v>
      </c>
      <c r="E49" s="154" t="s">
        <v>1643</v>
      </c>
      <c r="F49" s="30" t="s">
        <v>1362</v>
      </c>
      <c r="G49" s="92" t="s">
        <v>503</v>
      </c>
      <c r="H49" s="25" t="s">
        <v>83</v>
      </c>
      <c r="I49" s="25" t="s">
        <v>366</v>
      </c>
      <c r="J49" s="25" t="s">
        <v>95</v>
      </c>
      <c r="K49" s="25" t="s">
        <v>1590</v>
      </c>
      <c r="L49" s="30" t="s">
        <v>1897</v>
      </c>
      <c r="M49"/>
      <c r="N49" s="41" t="s">
        <v>1816</v>
      </c>
      <c r="O49" s="32" t="s">
        <v>431</v>
      </c>
      <c r="P49" s="32" t="s">
        <v>1819</v>
      </c>
      <c r="Q49" s="25" t="s">
        <v>19</v>
      </c>
      <c r="R49" s="25">
        <v>13</v>
      </c>
      <c r="S49" s="25" t="s">
        <v>1370</v>
      </c>
      <c r="T49" s="25" t="s">
        <v>15</v>
      </c>
      <c r="U49" s="25"/>
      <c r="V49" s="25">
        <v>246.6</v>
      </c>
      <c r="W49" s="25" t="s">
        <v>58</v>
      </c>
      <c r="X49" s="73">
        <f>VLOOKUP(W49,Tables!$M$5:$O$9,3,FALSE)</f>
        <v>1</v>
      </c>
      <c r="Y49" s="73">
        <f t="shared" ref="Y49:Y54" si="27">V49*X49</f>
        <v>246.6</v>
      </c>
      <c r="Z49"/>
      <c r="AA49" s="26" t="str">
        <f t="shared" ref="AA49:AA54" si="28">Q49</f>
        <v>NOEC</v>
      </c>
      <c r="AB49" s="26">
        <f>VLOOKUP(AA49,Tables!C$5:D$40,2,FALSE)</f>
        <v>1</v>
      </c>
      <c r="AC49" s="26">
        <f t="shared" ref="AC49:AC54" si="29">Y49/AB49</f>
        <v>246.6</v>
      </c>
      <c r="AD49" s="33" t="str">
        <f t="shared" ref="AD49:AD54" si="30">T49</f>
        <v>Chronic</v>
      </c>
      <c r="AE49" s="26">
        <f>VLOOKUP(AD49,Tables!$C$43:$D$44,2,FALSE)</f>
        <v>1</v>
      </c>
      <c r="AF49" s="26">
        <f t="shared" ref="AF49:AF54" si="31">AC49/AE49</f>
        <v>246.6</v>
      </c>
      <c r="AG49" s="27"/>
      <c r="AH49" s="210" t="str">
        <f t="shared" si="15"/>
        <v>Amphiascus tenuiremis</v>
      </c>
      <c r="AI49" s="112" t="str">
        <f t="shared" si="16"/>
        <v>NOEC</v>
      </c>
      <c r="AJ49" s="112" t="str">
        <f t="shared" si="17"/>
        <v>Chronic</v>
      </c>
      <c r="AK49"/>
      <c r="AL49" s="26">
        <f>VLOOKUP(SUM(AB49,AE49),Tables!J$5:K$12,2,FALSE)</f>
        <v>1</v>
      </c>
      <c r="AM49" s="26" t="str">
        <f t="shared" si="18"/>
        <v>YES!!!</v>
      </c>
      <c r="AN49" s="141" t="str">
        <f t="shared" si="20"/>
        <v>Time to maturity</v>
      </c>
      <c r="AO49" s="138" t="s">
        <v>212</v>
      </c>
      <c r="AP49" s="135" t="str">
        <f t="shared" si="21"/>
        <v>13 Day</v>
      </c>
      <c r="AQ49" s="138" t="s">
        <v>1608</v>
      </c>
      <c r="AR49" s="137"/>
      <c r="AS49" s="143">
        <f t="shared" ref="AS49:AS54" si="32">AF49</f>
        <v>246.6</v>
      </c>
      <c r="AT49" s="136">
        <f>GEOMEAN(AS49)</f>
        <v>246.6</v>
      </c>
      <c r="AU49" s="136"/>
      <c r="AV49"/>
      <c r="AW49" s="208"/>
      <c r="AX49" s="208"/>
      <c r="AY49"/>
      <c r="AZ49"/>
      <c r="BA49"/>
      <c r="BB49"/>
      <c r="BC49" s="214"/>
      <c r="BD49"/>
      <c r="BE49"/>
      <c r="BF49"/>
      <c r="BG49"/>
      <c r="BH49"/>
      <c r="BI49" s="25"/>
      <c r="BJ49"/>
      <c r="BK49"/>
      <c r="BL49"/>
      <c r="BM49"/>
      <c r="BN49" s="78" t="s">
        <v>451</v>
      </c>
      <c r="BO49" s="107" t="s">
        <v>79</v>
      </c>
      <c r="BP49" s="182" t="s">
        <v>449</v>
      </c>
      <c r="BQ49" s="107" t="s">
        <v>77</v>
      </c>
      <c r="BR49" s="114" t="s">
        <v>78</v>
      </c>
      <c r="BS49" s="112" t="s">
        <v>1591</v>
      </c>
      <c r="BT49" s="26">
        <v>1</v>
      </c>
      <c r="BU49" s="109">
        <v>2000</v>
      </c>
      <c r="BV49" s="209" t="s">
        <v>1845</v>
      </c>
      <c r="BW49" s="26"/>
      <c r="CC49"/>
    </row>
    <row r="50" spans="1:81" ht="15" customHeight="1" thickTop="1" thickBot="1">
      <c r="A50" s="170" t="s">
        <v>504</v>
      </c>
      <c r="B50" s="70" t="s">
        <v>1813</v>
      </c>
      <c r="C50" s="71" t="s">
        <v>505</v>
      </c>
      <c r="D50" s="84"/>
      <c r="E50" s="154" t="s">
        <v>1643</v>
      </c>
      <c r="F50" s="30" t="s">
        <v>1362</v>
      </c>
      <c r="G50" s="92" t="s">
        <v>503</v>
      </c>
      <c r="H50" s="25" t="s">
        <v>83</v>
      </c>
      <c r="I50" s="25" t="s">
        <v>366</v>
      </c>
      <c r="J50" s="25" t="s">
        <v>95</v>
      </c>
      <c r="K50" s="25" t="s">
        <v>1590</v>
      </c>
      <c r="L50" s="30" t="s">
        <v>1896</v>
      </c>
      <c r="N50" s="41" t="s">
        <v>1816</v>
      </c>
      <c r="O50" s="32" t="s">
        <v>431</v>
      </c>
      <c r="P50" s="32" t="s">
        <v>1819</v>
      </c>
      <c r="Q50" s="25" t="s">
        <v>19</v>
      </c>
      <c r="R50" s="25">
        <v>26</v>
      </c>
      <c r="S50" s="25" t="s">
        <v>1370</v>
      </c>
      <c r="T50" s="25" t="s">
        <v>15</v>
      </c>
      <c r="V50" s="25">
        <v>246.6</v>
      </c>
      <c r="W50" s="25" t="s">
        <v>58</v>
      </c>
      <c r="X50" s="73">
        <f>VLOOKUP(W50,Tables!$M$5:$O$9,3,FALSE)</f>
        <v>1</v>
      </c>
      <c r="Y50" s="73">
        <f t="shared" si="27"/>
        <v>246.6</v>
      </c>
      <c r="AA50" s="26" t="str">
        <f t="shared" si="28"/>
        <v>NOEC</v>
      </c>
      <c r="AB50" s="26">
        <f>VLOOKUP(AA50,Tables!C$5:D$40,2,FALSE)</f>
        <v>1</v>
      </c>
      <c r="AC50" s="26">
        <f t="shared" si="29"/>
        <v>246.6</v>
      </c>
      <c r="AD50" s="33" t="str">
        <f t="shared" si="30"/>
        <v>Chronic</v>
      </c>
      <c r="AE50" s="26">
        <f>VLOOKUP(AD50,Tables!$C$43:$D$44,2,FALSE)</f>
        <v>1</v>
      </c>
      <c r="AF50" s="26">
        <f t="shared" si="31"/>
        <v>246.6</v>
      </c>
      <c r="AG50" s="27"/>
      <c r="AH50" s="210" t="str">
        <f t="shared" si="15"/>
        <v>Amphiascus tenuiremis</v>
      </c>
      <c r="AI50" s="112" t="str">
        <f t="shared" si="16"/>
        <v>NOEC</v>
      </c>
      <c r="AJ50" s="112" t="str">
        <f t="shared" si="17"/>
        <v>Chronic</v>
      </c>
      <c r="AL50" s="26">
        <f>VLOOKUP(SUM(AB50,AE50),Tables!J$5:K$12,2,FALSE)</f>
        <v>1</v>
      </c>
      <c r="AM50" s="26" t="str">
        <f t="shared" si="18"/>
        <v>YES!!!</v>
      </c>
      <c r="AN50" s="141" t="str">
        <f t="shared" si="20"/>
        <v>Time to maturity</v>
      </c>
      <c r="AO50" s="138" t="s">
        <v>212</v>
      </c>
      <c r="AP50" s="135" t="str">
        <f t="shared" si="21"/>
        <v>26 Day</v>
      </c>
      <c r="AQ50" s="138" t="s">
        <v>1615</v>
      </c>
      <c r="AR50" s="137"/>
      <c r="AS50" s="143">
        <f t="shared" si="32"/>
        <v>246.6</v>
      </c>
      <c r="AT50" s="136">
        <f t="shared" si="26"/>
        <v>246.6</v>
      </c>
      <c r="AU50" s="136">
        <f>MIN(AT49:AT50)</f>
        <v>246.6</v>
      </c>
      <c r="AW50" s="208" t="s">
        <v>1845</v>
      </c>
      <c r="AX50" s="208" t="s">
        <v>1845</v>
      </c>
      <c r="BC50" s="214"/>
      <c r="BN50" s="78"/>
      <c r="BO50" s="107"/>
      <c r="BP50" s="210"/>
      <c r="BQ50" s="107"/>
      <c r="BR50" s="114"/>
      <c r="BS50" s="112"/>
      <c r="BT50" s="26"/>
      <c r="BU50" s="109"/>
      <c r="BV50" s="240"/>
      <c r="BW50" s="26"/>
    </row>
    <row r="51" spans="1:81" ht="15" customHeight="1" thickTop="1" thickBot="1">
      <c r="A51" s="170" t="s">
        <v>504</v>
      </c>
      <c r="B51" s="70" t="s">
        <v>1898</v>
      </c>
      <c r="C51" s="71" t="s">
        <v>505</v>
      </c>
      <c r="D51" s="84" t="s">
        <v>99</v>
      </c>
      <c r="E51" s="154" t="s">
        <v>1643</v>
      </c>
      <c r="F51" s="30" t="s">
        <v>1362</v>
      </c>
      <c r="G51" s="92" t="s">
        <v>503</v>
      </c>
      <c r="H51" s="25" t="s">
        <v>83</v>
      </c>
      <c r="I51" s="25" t="s">
        <v>366</v>
      </c>
      <c r="J51" s="25" t="s">
        <v>95</v>
      </c>
      <c r="K51" s="25" t="s">
        <v>1590</v>
      </c>
      <c r="L51" s="30" t="s">
        <v>1897</v>
      </c>
      <c r="N51" s="41" t="s">
        <v>1817</v>
      </c>
      <c r="O51" s="32" t="s">
        <v>431</v>
      </c>
      <c r="P51" s="32" t="s">
        <v>1719</v>
      </c>
      <c r="Q51" s="25" t="s">
        <v>19</v>
      </c>
      <c r="R51" s="25">
        <v>13</v>
      </c>
      <c r="S51" s="25" t="s">
        <v>1370</v>
      </c>
      <c r="T51" s="25" t="s">
        <v>15</v>
      </c>
      <c r="V51" s="25">
        <v>246.6</v>
      </c>
      <c r="W51" s="25" t="s">
        <v>58</v>
      </c>
      <c r="X51" s="73">
        <f>VLOOKUP(W51,Tables!$M$5:$O$9,3,FALSE)</f>
        <v>1</v>
      </c>
      <c r="Y51" s="73">
        <f t="shared" si="27"/>
        <v>246.6</v>
      </c>
      <c r="AA51" s="26" t="str">
        <f t="shared" si="28"/>
        <v>NOEC</v>
      </c>
      <c r="AB51" s="26">
        <f>VLOOKUP(AA51,Tables!C$5:D$40,2,FALSE)</f>
        <v>1</v>
      </c>
      <c r="AC51" s="26">
        <f t="shared" si="29"/>
        <v>246.6</v>
      </c>
      <c r="AD51" s="33" t="str">
        <f t="shared" si="30"/>
        <v>Chronic</v>
      </c>
      <c r="AE51" s="26">
        <f>VLOOKUP(AD51,Tables!$C$43:$D$44,2,FALSE)</f>
        <v>1</v>
      </c>
      <c r="AF51" s="26">
        <f t="shared" si="31"/>
        <v>246.6</v>
      </c>
      <c r="AG51" s="27"/>
      <c r="AH51" s="210" t="str">
        <f t="shared" si="15"/>
        <v>Amphiascus tenuiremis</v>
      </c>
      <c r="AI51" s="112" t="str">
        <f t="shared" si="16"/>
        <v>NOEC</v>
      </c>
      <c r="AJ51" s="112" t="str">
        <f t="shared" si="17"/>
        <v>Chronic</v>
      </c>
      <c r="AL51" s="26">
        <f>VLOOKUP(SUM(AB51,AE51),Tables!J$5:K$12,2,FALSE)</f>
        <v>1</v>
      </c>
      <c r="AM51" s="26" t="str">
        <f t="shared" si="18"/>
        <v>YES!!!</v>
      </c>
      <c r="AN51" s="141" t="str">
        <f t="shared" si="20"/>
        <v>Sex ratio</v>
      </c>
      <c r="AO51" s="138" t="s">
        <v>1604</v>
      </c>
      <c r="AP51" s="135" t="str">
        <f t="shared" si="21"/>
        <v>13 Day</v>
      </c>
      <c r="AQ51" s="138" t="s">
        <v>1609</v>
      </c>
      <c r="AR51" s="137"/>
      <c r="AS51" s="143">
        <f t="shared" si="32"/>
        <v>246.6</v>
      </c>
      <c r="AT51" s="136">
        <f>GEOMEAN(AS51)</f>
        <v>246.6</v>
      </c>
      <c r="AU51" s="136"/>
      <c r="AW51" s="208"/>
      <c r="AX51" s="208"/>
      <c r="BC51" s="214"/>
      <c r="BN51" s="78" t="s">
        <v>646</v>
      </c>
      <c r="BO51" s="107" t="s">
        <v>79</v>
      </c>
      <c r="BP51" s="182" t="s">
        <v>1773</v>
      </c>
      <c r="BQ51" s="107" t="s">
        <v>77</v>
      </c>
      <c r="BR51" s="114" t="s">
        <v>78</v>
      </c>
      <c r="BS51" s="112" t="s">
        <v>1591</v>
      </c>
      <c r="BT51" s="26">
        <v>1</v>
      </c>
      <c r="BU51" s="109">
        <v>192</v>
      </c>
      <c r="BV51" s="209" t="s">
        <v>1845</v>
      </c>
      <c r="BW51" s="26"/>
    </row>
    <row r="52" spans="1:81" ht="15" customHeight="1" thickTop="1" thickBot="1">
      <c r="A52" s="170" t="s">
        <v>504</v>
      </c>
      <c r="B52" s="70" t="s">
        <v>1814</v>
      </c>
      <c r="C52" s="71" t="s">
        <v>505</v>
      </c>
      <c r="D52" s="84"/>
      <c r="E52" s="154" t="s">
        <v>1643</v>
      </c>
      <c r="F52" s="30" t="s">
        <v>1362</v>
      </c>
      <c r="G52" s="92" t="s">
        <v>503</v>
      </c>
      <c r="H52" s="25" t="s">
        <v>83</v>
      </c>
      <c r="I52" s="25" t="s">
        <v>366</v>
      </c>
      <c r="J52" s="25" t="s">
        <v>95</v>
      </c>
      <c r="K52" s="25" t="s">
        <v>1590</v>
      </c>
      <c r="L52" s="30" t="s">
        <v>1896</v>
      </c>
      <c r="N52" s="41" t="s">
        <v>1817</v>
      </c>
      <c r="O52" s="32" t="s">
        <v>431</v>
      </c>
      <c r="P52" s="32" t="s">
        <v>1719</v>
      </c>
      <c r="Q52" s="25" t="s">
        <v>19</v>
      </c>
      <c r="R52" s="25">
        <v>26</v>
      </c>
      <c r="S52" s="25" t="s">
        <v>1370</v>
      </c>
      <c r="T52" s="25" t="s">
        <v>15</v>
      </c>
      <c r="V52" s="25">
        <v>246.6</v>
      </c>
      <c r="W52" s="25" t="s">
        <v>58</v>
      </c>
      <c r="X52" s="73">
        <f>VLOOKUP(W52,Tables!$M$5:$O$9,3,FALSE)</f>
        <v>1</v>
      </c>
      <c r="Y52" s="73">
        <f t="shared" si="27"/>
        <v>246.6</v>
      </c>
      <c r="AA52" s="26" t="str">
        <f t="shared" si="28"/>
        <v>NOEC</v>
      </c>
      <c r="AB52" s="26">
        <f>VLOOKUP(AA52,Tables!C$5:D$40,2,FALSE)</f>
        <v>1</v>
      </c>
      <c r="AC52" s="26">
        <f t="shared" si="29"/>
        <v>246.6</v>
      </c>
      <c r="AD52" s="33" t="str">
        <f t="shared" si="30"/>
        <v>Chronic</v>
      </c>
      <c r="AE52" s="26">
        <f>VLOOKUP(AD52,Tables!$C$43:$D$44,2,FALSE)</f>
        <v>1</v>
      </c>
      <c r="AF52" s="26">
        <f t="shared" si="31"/>
        <v>246.6</v>
      </c>
      <c r="AG52" s="27"/>
      <c r="AH52" s="210" t="str">
        <f t="shared" si="15"/>
        <v>Amphiascus tenuiremis</v>
      </c>
      <c r="AI52" s="112" t="str">
        <f t="shared" si="16"/>
        <v>NOEC</v>
      </c>
      <c r="AJ52" s="112" t="str">
        <f t="shared" si="17"/>
        <v>Chronic</v>
      </c>
      <c r="AL52" s="26">
        <f>VLOOKUP(SUM(AB52,AE52),Tables!J$5:K$12,2,FALSE)</f>
        <v>1</v>
      </c>
      <c r="AM52" s="26" t="str">
        <f t="shared" si="18"/>
        <v>YES!!!</v>
      </c>
      <c r="AN52" s="141" t="str">
        <f t="shared" si="20"/>
        <v>Sex ratio</v>
      </c>
      <c r="AO52" s="138" t="s">
        <v>1604</v>
      </c>
      <c r="AP52" s="135" t="str">
        <f t="shared" si="21"/>
        <v>26 Day</v>
      </c>
      <c r="AQ52" s="138" t="s">
        <v>1631</v>
      </c>
      <c r="AR52" s="137"/>
      <c r="AS52" s="143">
        <f t="shared" si="32"/>
        <v>246.6</v>
      </c>
      <c r="AT52" s="136">
        <f t="shared" si="26"/>
        <v>246.6</v>
      </c>
      <c r="AU52" s="136">
        <f>MIN(AT51:AT52)</f>
        <v>246.6</v>
      </c>
      <c r="AW52" s="208" t="s">
        <v>1845</v>
      </c>
      <c r="AX52" s="208" t="s">
        <v>1845</v>
      </c>
      <c r="BC52" s="214"/>
      <c r="BN52" s="78" t="s">
        <v>288</v>
      </c>
      <c r="BO52" s="107" t="s">
        <v>79</v>
      </c>
      <c r="BP52" s="182" t="s">
        <v>80</v>
      </c>
      <c r="BQ52" s="107" t="s">
        <v>77</v>
      </c>
      <c r="BR52" s="114" t="s">
        <v>78</v>
      </c>
      <c r="BS52" s="112" t="s">
        <v>1591</v>
      </c>
      <c r="BT52" s="26">
        <v>1</v>
      </c>
      <c r="BU52" s="109">
        <v>13.416407864998737</v>
      </c>
      <c r="BV52" s="209" t="s">
        <v>1845</v>
      </c>
      <c r="BW52" s="26"/>
    </row>
    <row r="53" spans="1:81" ht="15" customHeight="1" thickTop="1" thickBot="1">
      <c r="A53" s="170" t="s">
        <v>504</v>
      </c>
      <c r="B53" s="70" t="s">
        <v>1898</v>
      </c>
      <c r="C53" s="71" t="s">
        <v>505</v>
      </c>
      <c r="D53" s="84" t="s">
        <v>99</v>
      </c>
      <c r="E53" s="154" t="s">
        <v>1643</v>
      </c>
      <c r="F53" s="30" t="s">
        <v>1362</v>
      </c>
      <c r="G53" s="92" t="s">
        <v>503</v>
      </c>
      <c r="H53" s="25" t="s">
        <v>83</v>
      </c>
      <c r="I53" s="25" t="s">
        <v>366</v>
      </c>
      <c r="J53" s="25" t="s">
        <v>95</v>
      </c>
      <c r="K53" s="25" t="s">
        <v>1590</v>
      </c>
      <c r="L53" s="30" t="s">
        <v>1897</v>
      </c>
      <c r="N53" s="41" t="s">
        <v>1818</v>
      </c>
      <c r="O53" s="32" t="s">
        <v>431</v>
      </c>
      <c r="P53" s="32" t="s">
        <v>486</v>
      </c>
      <c r="Q53" s="25" t="s">
        <v>19</v>
      </c>
      <c r="R53" s="25">
        <v>13</v>
      </c>
      <c r="S53" s="25" t="s">
        <v>1370</v>
      </c>
      <c r="T53" s="25" t="s">
        <v>15</v>
      </c>
      <c r="V53" s="25">
        <v>246.6</v>
      </c>
      <c r="W53" s="25" t="s">
        <v>58</v>
      </c>
      <c r="X53" s="73">
        <f>VLOOKUP(W53,Tables!$M$5:$O$9,3,FALSE)</f>
        <v>1</v>
      </c>
      <c r="Y53" s="73">
        <f t="shared" si="27"/>
        <v>246.6</v>
      </c>
      <c r="AA53" s="26" t="str">
        <f t="shared" si="28"/>
        <v>NOEC</v>
      </c>
      <c r="AB53" s="26">
        <f>VLOOKUP(AA53,Tables!C$5:D$40,2,FALSE)</f>
        <v>1</v>
      </c>
      <c r="AC53" s="26">
        <f t="shared" si="29"/>
        <v>246.6</v>
      </c>
      <c r="AD53" s="33" t="str">
        <f t="shared" si="30"/>
        <v>Chronic</v>
      </c>
      <c r="AE53" s="26">
        <f>VLOOKUP(AD53,Tables!$C$43:$D$44,2,FALSE)</f>
        <v>1</v>
      </c>
      <c r="AF53" s="26">
        <f t="shared" si="31"/>
        <v>246.6</v>
      </c>
      <c r="AG53" s="27"/>
      <c r="AH53" s="210" t="str">
        <f t="shared" si="15"/>
        <v>Amphiascus tenuiremis</v>
      </c>
      <c r="AI53" s="112" t="str">
        <f t="shared" si="16"/>
        <v>NOEC</v>
      </c>
      <c r="AJ53" s="112" t="str">
        <f t="shared" si="17"/>
        <v>Chronic</v>
      </c>
      <c r="AL53" s="26">
        <f>VLOOKUP(SUM(AB53,AE53),Tables!J$5:K$12,2,FALSE)</f>
        <v>1</v>
      </c>
      <c r="AM53" s="26" t="str">
        <f t="shared" si="18"/>
        <v>YES!!!</v>
      </c>
      <c r="AN53" s="141" t="str">
        <f t="shared" si="20"/>
        <v>Hatching success (%)</v>
      </c>
      <c r="AO53" s="138" t="s">
        <v>1605</v>
      </c>
      <c r="AP53" s="135" t="str">
        <f t="shared" si="21"/>
        <v>13 Day</v>
      </c>
      <c r="AQ53" s="138" t="s">
        <v>1610</v>
      </c>
      <c r="AR53" s="137"/>
      <c r="AS53" s="143">
        <f t="shared" si="32"/>
        <v>246.6</v>
      </c>
      <c r="AT53" s="136">
        <f>GEOMEAN(AS53)</f>
        <v>246.6</v>
      </c>
      <c r="AU53" s="136"/>
      <c r="AW53" s="208"/>
      <c r="AX53" s="208"/>
      <c r="BC53" s="214"/>
      <c r="BN53" s="78" t="s">
        <v>430</v>
      </c>
      <c r="BO53" s="107" t="s">
        <v>79</v>
      </c>
      <c r="BP53" s="182" t="s">
        <v>81</v>
      </c>
      <c r="BQ53" s="107" t="s">
        <v>77</v>
      </c>
      <c r="BR53" s="114" t="s">
        <v>78</v>
      </c>
      <c r="BS53" s="112" t="s">
        <v>1591</v>
      </c>
      <c r="BT53" s="26">
        <v>1</v>
      </c>
      <c r="BU53" s="109">
        <v>16.355427233796124</v>
      </c>
      <c r="BV53" s="209" t="s">
        <v>1845</v>
      </c>
      <c r="BW53" s="26"/>
    </row>
    <row r="54" spans="1:81" ht="15" customHeight="1" thickTop="1" thickBot="1">
      <c r="A54" s="170" t="s">
        <v>504</v>
      </c>
      <c r="B54" s="70" t="s">
        <v>1815</v>
      </c>
      <c r="C54" s="71" t="s">
        <v>505</v>
      </c>
      <c r="D54" s="84"/>
      <c r="E54" s="154" t="s">
        <v>1643</v>
      </c>
      <c r="F54" s="30" t="s">
        <v>1362</v>
      </c>
      <c r="G54" s="92" t="s">
        <v>503</v>
      </c>
      <c r="H54" s="25" t="s">
        <v>83</v>
      </c>
      <c r="I54" s="25" t="s">
        <v>366</v>
      </c>
      <c r="J54" s="25" t="s">
        <v>95</v>
      </c>
      <c r="K54" s="25" t="s">
        <v>1590</v>
      </c>
      <c r="L54" s="30" t="s">
        <v>1896</v>
      </c>
      <c r="N54" s="41" t="s">
        <v>1818</v>
      </c>
      <c r="O54" s="32" t="s">
        <v>431</v>
      </c>
      <c r="P54" s="32" t="s">
        <v>486</v>
      </c>
      <c r="Q54" s="25" t="s">
        <v>19</v>
      </c>
      <c r="R54" s="25">
        <v>26</v>
      </c>
      <c r="S54" s="25" t="s">
        <v>1370</v>
      </c>
      <c r="T54" s="25" t="s">
        <v>15</v>
      </c>
      <c r="V54" s="25">
        <v>246.6</v>
      </c>
      <c r="W54" s="25" t="s">
        <v>58</v>
      </c>
      <c r="X54" s="73">
        <f>VLOOKUP(W54,Tables!$M$5:$O$9,3,FALSE)</f>
        <v>1</v>
      </c>
      <c r="Y54" s="73">
        <f t="shared" si="27"/>
        <v>246.6</v>
      </c>
      <c r="AA54" s="26" t="str">
        <f t="shared" si="28"/>
        <v>NOEC</v>
      </c>
      <c r="AB54" s="26">
        <f>VLOOKUP(AA54,Tables!C$5:D$40,2,FALSE)</f>
        <v>1</v>
      </c>
      <c r="AC54" s="26">
        <f t="shared" si="29"/>
        <v>246.6</v>
      </c>
      <c r="AD54" s="33" t="str">
        <f t="shared" si="30"/>
        <v>Chronic</v>
      </c>
      <c r="AE54" s="26">
        <f>VLOOKUP(AD54,Tables!$C$43:$D$44,2,FALSE)</f>
        <v>1</v>
      </c>
      <c r="AF54" s="26">
        <f t="shared" si="31"/>
        <v>246.6</v>
      </c>
      <c r="AG54" s="27"/>
      <c r="AH54" s="210" t="str">
        <f t="shared" si="15"/>
        <v>Amphiascus tenuiremis</v>
      </c>
      <c r="AI54" s="112" t="str">
        <f t="shared" si="16"/>
        <v>NOEC</v>
      </c>
      <c r="AJ54" s="112" t="str">
        <f t="shared" si="17"/>
        <v>Chronic</v>
      </c>
      <c r="AL54" s="26">
        <f>VLOOKUP(SUM(AB54,AE54),Tables!J$5:K$12,2,FALSE)</f>
        <v>1</v>
      </c>
      <c r="AM54" s="26" t="str">
        <f t="shared" si="18"/>
        <v>YES!!!</v>
      </c>
      <c r="AN54" s="141" t="str">
        <f t="shared" si="20"/>
        <v>Hatching success (%)</v>
      </c>
      <c r="AO54" s="138" t="s">
        <v>1605</v>
      </c>
      <c r="AP54" s="135" t="str">
        <f t="shared" si="21"/>
        <v>26 Day</v>
      </c>
      <c r="AQ54" s="138" t="s">
        <v>1627</v>
      </c>
      <c r="AR54" s="137"/>
      <c r="AS54" s="143">
        <f t="shared" si="32"/>
        <v>246.6</v>
      </c>
      <c r="AT54" s="136">
        <f t="shared" si="26"/>
        <v>246.6</v>
      </c>
      <c r="AU54" s="136">
        <f>MIN(AT53:AT54)</f>
        <v>246.6</v>
      </c>
      <c r="AW54" s="208" t="s">
        <v>1845</v>
      </c>
      <c r="AX54" s="208" t="s">
        <v>1845</v>
      </c>
      <c r="BC54" s="214"/>
      <c r="BN54" s="78" t="s">
        <v>74</v>
      </c>
      <c r="BO54" s="107" t="s">
        <v>209</v>
      </c>
      <c r="BP54" s="182" t="s">
        <v>265</v>
      </c>
      <c r="BQ54" s="107" t="s">
        <v>208</v>
      </c>
      <c r="BR54" s="114" t="s">
        <v>513</v>
      </c>
      <c r="BS54" s="112" t="s">
        <v>1590</v>
      </c>
      <c r="BT54" s="26">
        <v>1</v>
      </c>
      <c r="BU54" s="109">
        <v>95</v>
      </c>
      <c r="BV54" s="209" t="s">
        <v>1845</v>
      </c>
      <c r="BW54" s="26"/>
    </row>
    <row r="55" spans="1:81" ht="15" hidden="1" customHeight="1" thickTop="1" thickBot="1">
      <c r="A55" s="167"/>
      <c r="B55" s="96"/>
      <c r="C55" s="17"/>
      <c r="D55" s="102"/>
      <c r="E55" s="155"/>
      <c r="F55" s="93"/>
      <c r="G55" s="94"/>
      <c r="H55" s="17"/>
      <c r="I55" s="17"/>
      <c r="J55" s="17"/>
      <c r="K55" s="17"/>
      <c r="L55" s="93"/>
      <c r="M55" s="27"/>
      <c r="N55" s="93"/>
      <c r="O55" s="17"/>
      <c r="P55" s="17"/>
      <c r="Q55" s="17"/>
      <c r="R55" s="17"/>
      <c r="S55" s="17"/>
      <c r="T55" s="17"/>
      <c r="U55" s="17"/>
      <c r="V55" s="17"/>
      <c r="W55" s="17"/>
      <c r="X55" s="95"/>
      <c r="Y55" s="95"/>
      <c r="Z55" s="27"/>
      <c r="AA55" s="17"/>
      <c r="AB55" s="17"/>
      <c r="AC55" s="95"/>
      <c r="AD55" s="20"/>
      <c r="AE55" s="17"/>
      <c r="AF55" s="95"/>
      <c r="AG55" s="27"/>
      <c r="AH55" s="211"/>
      <c r="AI55" s="17"/>
      <c r="AJ55" s="17"/>
      <c r="AK55" s="27"/>
      <c r="AL55" s="27"/>
      <c r="AM55" s="27"/>
      <c r="AN55" s="27"/>
      <c r="AO55" s="17"/>
      <c r="AP55" s="17"/>
      <c r="AQ55" s="17"/>
      <c r="AR55" s="27"/>
      <c r="AS55" s="27"/>
      <c r="AT55" s="27"/>
      <c r="AU55" s="27"/>
      <c r="AV55" s="27"/>
      <c r="AW55" s="27"/>
      <c r="AX55" s="115"/>
      <c r="AY55" s="119"/>
      <c r="AZ55" s="119"/>
      <c r="BA55" s="117"/>
      <c r="BB55" s="117"/>
      <c r="BC55" s="211"/>
      <c r="BD55" s="27"/>
      <c r="BE55" s="27"/>
      <c r="BF55" s="27"/>
      <c r="BG55" s="27"/>
      <c r="BH55" s="115"/>
      <c r="BI55" s="115"/>
      <c r="BJ55" s="115"/>
      <c r="BN55" s="78" t="s">
        <v>1654</v>
      </c>
      <c r="BO55" s="107" t="s">
        <v>95</v>
      </c>
      <c r="BP55" s="182" t="s">
        <v>1655</v>
      </c>
      <c r="BQ55" s="107" t="s">
        <v>280</v>
      </c>
      <c r="BR55" s="114" t="s">
        <v>281</v>
      </c>
      <c r="BS55" s="112" t="s">
        <v>1590</v>
      </c>
      <c r="BT55" s="26">
        <v>1</v>
      </c>
      <c r="BU55" s="109">
        <v>1000</v>
      </c>
      <c r="BV55" s="209" t="s">
        <v>1845</v>
      </c>
      <c r="BW55" s="26"/>
    </row>
    <row r="56" spans="1:81" ht="15" hidden="1" customHeight="1" thickTop="1" thickBot="1">
      <c r="A56" s="170" t="s">
        <v>1219</v>
      </c>
      <c r="B56" s="70" t="s">
        <v>1215</v>
      </c>
      <c r="C56" s="74" t="s">
        <v>1220</v>
      </c>
      <c r="D56" s="80"/>
      <c r="E56" s="149" t="s">
        <v>1644</v>
      </c>
      <c r="F56" s="75" t="s">
        <v>1218</v>
      </c>
      <c r="G56" s="92" t="s">
        <v>231</v>
      </c>
      <c r="H56" s="25" t="s">
        <v>228</v>
      </c>
      <c r="I56" s="73" t="s">
        <v>320</v>
      </c>
      <c r="J56" s="25" t="s">
        <v>16</v>
      </c>
      <c r="K56" s="25" t="s">
        <v>1591</v>
      </c>
      <c r="L56" s="25" t="s">
        <v>110</v>
      </c>
      <c r="N56" s="41" t="s">
        <v>1217</v>
      </c>
      <c r="O56" s="34" t="s">
        <v>1398</v>
      </c>
      <c r="P56" s="32" t="s">
        <v>315</v>
      </c>
      <c r="Q56" s="73" t="s">
        <v>14</v>
      </c>
      <c r="R56" s="73">
        <v>12</v>
      </c>
      <c r="S56" s="25" t="s">
        <v>1370</v>
      </c>
      <c r="T56" s="25" t="s">
        <v>15</v>
      </c>
      <c r="V56" s="73">
        <v>1.2</v>
      </c>
      <c r="W56" s="25" t="s">
        <v>85</v>
      </c>
      <c r="X56" s="73">
        <f>VLOOKUP(W56,Tables!$M$5:$O$9,3,FALSE)</f>
        <v>1000</v>
      </c>
      <c r="Y56" s="73">
        <f>V56*X56</f>
        <v>1200</v>
      </c>
      <c r="AA56" s="26" t="str">
        <f>Q56</f>
        <v>EC50</v>
      </c>
      <c r="AB56" s="26">
        <f>VLOOKUP(AA56,Tables!C$5:D$40,2,FALSE)</f>
        <v>5</v>
      </c>
      <c r="AC56" s="26">
        <f>Y56/AB56</f>
        <v>240</v>
      </c>
      <c r="AD56" s="33" t="str">
        <f>T56</f>
        <v>Chronic</v>
      </c>
      <c r="AE56" s="26">
        <f>VLOOKUP(AD56,Tables!$C$43:$D$44,2,FALSE)</f>
        <v>1</v>
      </c>
      <c r="AF56" s="26">
        <f>AC56/AE56</f>
        <v>240</v>
      </c>
      <c r="AG56" s="27"/>
      <c r="AH56" s="210" t="str">
        <f>G56</f>
        <v>Anabaena cylindrica</v>
      </c>
      <c r="AI56" s="112" t="str">
        <f>Q56</f>
        <v>EC50</v>
      </c>
      <c r="AJ56" s="112" t="str">
        <f>T56</f>
        <v>Chronic</v>
      </c>
      <c r="AL56" s="26">
        <f>VLOOKUP(SUM(AB56,AE56),Tables!J$5:K$12,2,FALSE)</f>
        <v>2</v>
      </c>
      <c r="AM56" s="26" t="str">
        <f>IF(AL56=MIN($AL$56:$AL$57),"YES!!!","Reject")</f>
        <v>YES!!!</v>
      </c>
      <c r="AN56" s="107" t="str">
        <f>P56</f>
        <v>Growth: Cell density</v>
      </c>
      <c r="AO56" s="26" t="s">
        <v>96</v>
      </c>
      <c r="AP56" s="25" t="str">
        <f>CONCATENATE(R56," ",S56)</f>
        <v>12 Day</v>
      </c>
      <c r="AQ56" s="26" t="s">
        <v>97</v>
      </c>
      <c r="AS56" s="109">
        <f>AF56</f>
        <v>240</v>
      </c>
      <c r="AT56" s="73">
        <f>GEOMEAN(AS56:AS57)</f>
        <v>415.69219381653056</v>
      </c>
      <c r="AU56" s="73">
        <f>MIN(AT56)</f>
        <v>415.69219381653056</v>
      </c>
      <c r="AV56" s="73">
        <f>MIN(AU56:AU57)</f>
        <v>415.69219381653056</v>
      </c>
      <c r="AW56" s="208" t="s">
        <v>1845</v>
      </c>
      <c r="AX56" s="208" t="s">
        <v>1845</v>
      </c>
      <c r="BA56" s="78" t="str">
        <f>F56</f>
        <v>Nitrogen-free liquid medium</v>
      </c>
      <c r="BB56" s="107" t="str">
        <f>J56</f>
        <v>Microalgae</v>
      </c>
      <c r="BC56" s="210" t="str">
        <f>G56</f>
        <v>Anabaena cylindrica</v>
      </c>
      <c r="BD56" s="107" t="str">
        <f>H56</f>
        <v>Cyanobacteria</v>
      </c>
      <c r="BE56" s="114" t="str">
        <f>I56</f>
        <v>Cyanophyceae</v>
      </c>
      <c r="BF56" s="112" t="str">
        <f>K56</f>
        <v>Photo</v>
      </c>
      <c r="BG56" s="26">
        <f>AL56</f>
        <v>2</v>
      </c>
      <c r="BH56" s="26">
        <f>AV56</f>
        <v>415.69219381653056</v>
      </c>
      <c r="BI56" s="208" t="s">
        <v>1845</v>
      </c>
      <c r="BJ56" s="208" t="s">
        <v>1845</v>
      </c>
      <c r="BK56" s="2"/>
      <c r="BL56" s="2"/>
      <c r="BM56" s="2"/>
      <c r="BN56" s="78" t="s">
        <v>187</v>
      </c>
      <c r="BO56" s="107" t="s">
        <v>16</v>
      </c>
      <c r="BP56" s="182" t="s">
        <v>146</v>
      </c>
      <c r="BQ56" s="107" t="s">
        <v>186</v>
      </c>
      <c r="BR56" s="114" t="s">
        <v>323</v>
      </c>
      <c r="BS56" s="112" t="s">
        <v>1591</v>
      </c>
      <c r="BT56" s="26">
        <v>1</v>
      </c>
      <c r="BU56" s="109">
        <v>2066.7494450136351</v>
      </c>
      <c r="BV56" s="209" t="s">
        <v>1845</v>
      </c>
      <c r="BW56" s="26"/>
    </row>
    <row r="57" spans="1:81" s="119" customFormat="1" ht="15" hidden="1" customHeight="1" thickTop="1" thickBot="1">
      <c r="A57" s="170" t="s">
        <v>1219</v>
      </c>
      <c r="B57" s="70" t="s">
        <v>1215</v>
      </c>
      <c r="C57" s="74" t="s">
        <v>1220</v>
      </c>
      <c r="D57" s="80"/>
      <c r="E57" s="149" t="s">
        <v>1644</v>
      </c>
      <c r="F57" s="75" t="s">
        <v>1218</v>
      </c>
      <c r="G57" s="92" t="s">
        <v>231</v>
      </c>
      <c r="H57" s="25" t="s">
        <v>228</v>
      </c>
      <c r="I57" s="73" t="s">
        <v>320</v>
      </c>
      <c r="J57" s="25" t="s">
        <v>16</v>
      </c>
      <c r="K57" s="25" t="s">
        <v>1591</v>
      </c>
      <c r="L57" s="25" t="s">
        <v>110</v>
      </c>
      <c r="M57"/>
      <c r="N57" s="41" t="s">
        <v>1223</v>
      </c>
      <c r="O57" s="32" t="s">
        <v>1401</v>
      </c>
      <c r="P57" s="32" t="s">
        <v>312</v>
      </c>
      <c r="Q57" s="73" t="s">
        <v>14</v>
      </c>
      <c r="R57" s="73">
        <v>12</v>
      </c>
      <c r="S57" s="25" t="s">
        <v>1370</v>
      </c>
      <c r="T57" s="25" t="s">
        <v>15</v>
      </c>
      <c r="U57" s="25"/>
      <c r="V57" s="73">
        <v>3.6</v>
      </c>
      <c r="W57" s="25" t="s">
        <v>85</v>
      </c>
      <c r="X57" s="73">
        <f>VLOOKUP(W57,Tables!$M$5:$O$9,3,FALSE)</f>
        <v>1000</v>
      </c>
      <c r="Y57" s="73">
        <f>V57*X57</f>
        <v>3600</v>
      </c>
      <c r="Z57"/>
      <c r="AA57" s="26" t="str">
        <f>Q57</f>
        <v>EC50</v>
      </c>
      <c r="AB57" s="26">
        <f>VLOOKUP(AA57,Tables!C$5:D$40,2,FALSE)</f>
        <v>5</v>
      </c>
      <c r="AC57" s="26">
        <f>Y57/AB57</f>
        <v>720</v>
      </c>
      <c r="AD57" s="33" t="str">
        <f>T57</f>
        <v>Chronic</v>
      </c>
      <c r="AE57" s="26">
        <f>VLOOKUP(AD57,Tables!$C$43:$D$44,2,FALSE)</f>
        <v>1</v>
      </c>
      <c r="AF57" s="26">
        <f>AC57/AE57</f>
        <v>720</v>
      </c>
      <c r="AG57" s="27"/>
      <c r="AH57" s="210" t="str">
        <f>G57</f>
        <v>Anabaena cylindrica</v>
      </c>
      <c r="AI57" s="112" t="str">
        <f>Q57</f>
        <v>EC50</v>
      </c>
      <c r="AJ57" s="112" t="str">
        <f>T57</f>
        <v>Chronic</v>
      </c>
      <c r="AK57"/>
      <c r="AL57" s="26">
        <f>VLOOKUP(SUM(AB57,AE57),Tables!J$5:K$12,2,FALSE)</f>
        <v>2</v>
      </c>
      <c r="AM57" s="26" t="str">
        <f>IF(AL57=MIN($AL$56:$AL$57),"YES!!!","Reject")</f>
        <v>YES!!!</v>
      </c>
      <c r="AN57" s="107" t="str">
        <f>P57</f>
        <v>Growth rate: Cell density</v>
      </c>
      <c r="AO57" s="26" t="s">
        <v>1598</v>
      </c>
      <c r="AP57" s="25" t="str">
        <f>CONCATENATE(R57," ",S57)</f>
        <v>12 Day</v>
      </c>
      <c r="AQ57" s="26" t="s">
        <v>1599</v>
      </c>
      <c r="AR57"/>
      <c r="AS57" s="109">
        <f>AF57</f>
        <v>720</v>
      </c>
      <c r="AT57" s="73">
        <f>GEOMEAN(AS57:AS58)</f>
        <v>720</v>
      </c>
      <c r="AU57" s="73">
        <f>MIN(AT57)</f>
        <v>720</v>
      </c>
      <c r="AV57"/>
      <c r="AW57" s="208" t="s">
        <v>1845</v>
      </c>
      <c r="AX57" s="208" t="s">
        <v>1845</v>
      </c>
      <c r="AY57"/>
      <c r="AZ57"/>
      <c r="BA57"/>
      <c r="BB57"/>
      <c r="BC57" s="214"/>
      <c r="BD57"/>
      <c r="BE57"/>
      <c r="BF57"/>
      <c r="BG57"/>
      <c r="BH57"/>
      <c r="BI57" s="25"/>
      <c r="BJ57"/>
      <c r="BK57"/>
      <c r="BL57"/>
      <c r="BM57"/>
      <c r="BN57" s="78" t="s">
        <v>440</v>
      </c>
      <c r="BO57" s="107" t="s">
        <v>79</v>
      </c>
      <c r="BP57" s="182" t="s">
        <v>350</v>
      </c>
      <c r="BQ57" s="107" t="s">
        <v>77</v>
      </c>
      <c r="BR57" s="114" t="s">
        <v>295</v>
      </c>
      <c r="BS57" s="112" t="s">
        <v>1591</v>
      </c>
      <c r="BT57" s="26">
        <v>1</v>
      </c>
      <c r="BU57" s="109">
        <v>28.284271247461902</v>
      </c>
      <c r="BV57" s="209" t="s">
        <v>1845</v>
      </c>
      <c r="BW57" s="26"/>
    </row>
    <row r="58" spans="1:81" ht="15" hidden="1" customHeight="1" thickTop="1" thickBot="1">
      <c r="A58" s="167"/>
      <c r="B58" s="96"/>
      <c r="C58" s="98"/>
      <c r="D58" s="99"/>
      <c r="E58" s="152"/>
      <c r="F58" s="93"/>
      <c r="G58" s="94"/>
      <c r="H58" s="17"/>
      <c r="I58" s="17"/>
      <c r="J58" s="17"/>
      <c r="K58" s="17"/>
      <c r="L58" s="17"/>
      <c r="M58" s="27"/>
      <c r="N58" s="93"/>
      <c r="O58" s="17"/>
      <c r="P58" s="17"/>
      <c r="Q58" s="17"/>
      <c r="R58" s="17"/>
      <c r="S58" s="17"/>
      <c r="T58" s="17"/>
      <c r="U58" s="17"/>
      <c r="V58" s="17"/>
      <c r="W58" s="17"/>
      <c r="X58" s="95"/>
      <c r="Y58" s="95"/>
      <c r="Z58" s="27"/>
      <c r="AA58" s="17"/>
      <c r="AB58" s="17"/>
      <c r="AC58" s="95"/>
      <c r="AD58" s="20"/>
      <c r="AE58" s="17"/>
      <c r="AF58" s="95"/>
      <c r="AG58" s="27"/>
      <c r="AH58" s="211"/>
      <c r="AI58" s="17"/>
      <c r="AJ58" s="17"/>
      <c r="AK58" s="27"/>
      <c r="AL58" s="27"/>
      <c r="AM58" s="27"/>
      <c r="AN58" s="27"/>
      <c r="AO58" s="17"/>
      <c r="AP58" s="17"/>
      <c r="AQ58" s="17"/>
      <c r="AR58" s="27"/>
      <c r="AS58" s="27"/>
      <c r="AT58" s="27"/>
      <c r="AU58" s="27"/>
      <c r="AV58" s="27"/>
      <c r="AW58" s="27"/>
      <c r="AX58" s="115"/>
      <c r="AY58" s="119"/>
      <c r="AZ58" s="119"/>
      <c r="BA58" s="117"/>
      <c r="BB58" s="117"/>
      <c r="BC58" s="211"/>
      <c r="BD58" s="27"/>
      <c r="BE58" s="27"/>
      <c r="BF58" s="27"/>
      <c r="BG58" s="27"/>
      <c r="BH58" s="115"/>
      <c r="BI58" s="115"/>
      <c r="BJ58" s="115"/>
      <c r="BN58" s="78" t="s">
        <v>1172</v>
      </c>
      <c r="BO58" s="107" t="s">
        <v>79</v>
      </c>
      <c r="BP58" s="182" t="s">
        <v>1169</v>
      </c>
      <c r="BQ58" s="107" t="s">
        <v>1170</v>
      </c>
      <c r="BR58" s="114" t="s">
        <v>1171</v>
      </c>
      <c r="BS58" s="112" t="s">
        <v>1591</v>
      </c>
      <c r="BT58" s="26">
        <v>1</v>
      </c>
      <c r="BU58" s="109">
        <v>497.8</v>
      </c>
      <c r="BV58" s="209" t="s">
        <v>1845</v>
      </c>
      <c r="BW58" s="26"/>
    </row>
    <row r="59" spans="1:81" ht="15" hidden="1" customHeight="1" thickTop="1" thickBot="1">
      <c r="A59" s="168" t="s">
        <v>1381</v>
      </c>
      <c r="B59" s="25" t="s">
        <v>1421</v>
      </c>
      <c r="C59" s="71">
        <v>5599</v>
      </c>
      <c r="D59" s="132" t="s">
        <v>1413</v>
      </c>
      <c r="E59" s="149" t="s">
        <v>1644</v>
      </c>
      <c r="F59" s="128" t="s">
        <v>1548</v>
      </c>
      <c r="G59" s="92" t="s">
        <v>318</v>
      </c>
      <c r="H59" s="25" t="s">
        <v>228</v>
      </c>
      <c r="I59" s="25" t="s">
        <v>320</v>
      </c>
      <c r="J59" s="73" t="s">
        <v>16</v>
      </c>
      <c r="K59" s="25" t="s">
        <v>1591</v>
      </c>
      <c r="L59" s="25" t="s">
        <v>110</v>
      </c>
      <c r="M59" s="25"/>
      <c r="N59" s="122" t="s">
        <v>1549</v>
      </c>
      <c r="O59" s="38" t="s">
        <v>1549</v>
      </c>
      <c r="P59" s="38" t="s">
        <v>1549</v>
      </c>
      <c r="Q59" s="25" t="s">
        <v>14</v>
      </c>
      <c r="R59" s="25">
        <v>5</v>
      </c>
      <c r="S59" s="25" t="s">
        <v>1370</v>
      </c>
      <c r="T59" s="33" t="s">
        <v>15</v>
      </c>
      <c r="V59" s="25">
        <v>230</v>
      </c>
      <c r="W59" s="25" t="s">
        <v>82</v>
      </c>
      <c r="X59" s="73">
        <f>VLOOKUP(W59,Tables!$M$5:$O$9,3,FALSE)</f>
        <v>1</v>
      </c>
      <c r="Y59" s="73">
        <f t="shared" ref="Y59:Y67" si="33">V59*X59</f>
        <v>230</v>
      </c>
      <c r="AA59" s="26" t="str">
        <f>Q59</f>
        <v>EC50</v>
      </c>
      <c r="AB59" s="26">
        <f>VLOOKUP(AA59,Tables!C$5:D$40,2,FALSE)</f>
        <v>5</v>
      </c>
      <c r="AC59" s="26">
        <f>Y59/AB59</f>
        <v>46</v>
      </c>
      <c r="AD59" s="33" t="str">
        <f>T59</f>
        <v>Chronic</v>
      </c>
      <c r="AE59" s="26">
        <f>VLOOKUP(AD59,Tables!$C$43:$D$44,2,FALSE)</f>
        <v>1</v>
      </c>
      <c r="AF59" s="26">
        <f>AC59/AE59</f>
        <v>46</v>
      </c>
      <c r="AG59" s="27"/>
      <c r="AH59" s="210" t="str">
        <f t="shared" ref="AH59:AH67" si="34">G59</f>
        <v>Anabaena flos-aquae</v>
      </c>
      <c r="AI59" s="112" t="str">
        <f t="shared" ref="AI59:AI67" si="35">Q59</f>
        <v>EC50</v>
      </c>
      <c r="AJ59" s="112" t="str">
        <f t="shared" ref="AJ59:AJ67" si="36">T59</f>
        <v>Chronic</v>
      </c>
      <c r="AL59" s="26">
        <f>VLOOKUP(SUM(AB59,AE59),Tables!J$5:K$12,2,FALSE)</f>
        <v>2</v>
      </c>
      <c r="AM59" s="26" t="str">
        <f t="shared" ref="AM59:AM67" si="37">IF(AL59=MIN($AL$59:$AL$60,$AL$62:$AL$67),"YES!!!","Reject")</f>
        <v>Reject</v>
      </c>
      <c r="AS59"/>
      <c r="AW59" s="208" t="s">
        <v>1845</v>
      </c>
      <c r="AX59" s="208" t="s">
        <v>1845</v>
      </c>
      <c r="BC59" s="214"/>
      <c r="BN59" s="78" t="s">
        <v>937</v>
      </c>
      <c r="BO59" s="107" t="s">
        <v>79</v>
      </c>
      <c r="BP59" s="182" t="s">
        <v>240</v>
      </c>
      <c r="BQ59" s="107" t="s">
        <v>77</v>
      </c>
      <c r="BR59" s="114" t="s">
        <v>1171</v>
      </c>
      <c r="BS59" s="112" t="s">
        <v>1591</v>
      </c>
      <c r="BT59" s="26">
        <v>1</v>
      </c>
      <c r="BU59" s="109">
        <v>8.8457426777028996</v>
      </c>
      <c r="BV59" s="209" t="s">
        <v>1845</v>
      </c>
      <c r="BW59" s="26"/>
    </row>
    <row r="60" spans="1:81" ht="15" hidden="1" customHeight="1" thickTop="1" thickBot="1">
      <c r="A60" s="168" t="s">
        <v>1381</v>
      </c>
      <c r="B60" s="25" t="s">
        <v>1421</v>
      </c>
      <c r="C60" s="71">
        <v>5599</v>
      </c>
      <c r="D60" s="132" t="s">
        <v>1413</v>
      </c>
      <c r="E60" s="149" t="s">
        <v>1644</v>
      </c>
      <c r="F60" s="128" t="s">
        <v>1548</v>
      </c>
      <c r="G60" s="92" t="s">
        <v>318</v>
      </c>
      <c r="H60" s="25" t="s">
        <v>228</v>
      </c>
      <c r="I60" s="25" t="s">
        <v>320</v>
      </c>
      <c r="J60" s="73" t="s">
        <v>16</v>
      </c>
      <c r="K60" s="25" t="s">
        <v>1591</v>
      </c>
      <c r="L60" s="25" t="s">
        <v>110</v>
      </c>
      <c r="M60" s="25"/>
      <c r="N60" s="122" t="s">
        <v>1549</v>
      </c>
      <c r="O60" s="38" t="s">
        <v>1549</v>
      </c>
      <c r="P60" s="38" t="s">
        <v>1549</v>
      </c>
      <c r="Q60" s="25" t="s">
        <v>1480</v>
      </c>
      <c r="R60" s="25">
        <v>5</v>
      </c>
      <c r="S60" s="25" t="s">
        <v>1370</v>
      </c>
      <c r="T60" s="33" t="s">
        <v>15</v>
      </c>
      <c r="V60" s="25">
        <v>0.1</v>
      </c>
      <c r="W60" s="25" t="s">
        <v>82</v>
      </c>
      <c r="X60" s="73">
        <f>VLOOKUP(W60,Tables!$M$5:$O$9,3,FALSE)</f>
        <v>1</v>
      </c>
      <c r="Y60" s="73">
        <f t="shared" si="33"/>
        <v>0.1</v>
      </c>
      <c r="AA60" s="26" t="str">
        <f>Q60</f>
        <v>LOEL</v>
      </c>
      <c r="AB60" s="26">
        <f>VLOOKUP(AA60,Tables!C$5:D$40,2,FALSE)</f>
        <v>2.5</v>
      </c>
      <c r="AC60" s="26">
        <f>Y60/AB60</f>
        <v>0.04</v>
      </c>
      <c r="AD60" s="33" t="str">
        <f>T60</f>
        <v>Chronic</v>
      </c>
      <c r="AE60" s="26">
        <f>VLOOKUP(AD60,Tables!$C$43:$D$44,2,FALSE)</f>
        <v>1</v>
      </c>
      <c r="AF60" s="26">
        <f>AC60/AE60</f>
        <v>0.04</v>
      </c>
      <c r="AG60" s="27"/>
      <c r="AH60" s="210" t="str">
        <f t="shared" si="34"/>
        <v>Anabaena flos-aquae</v>
      </c>
      <c r="AI60" s="112" t="str">
        <f t="shared" si="35"/>
        <v>LOEL</v>
      </c>
      <c r="AJ60" s="112" t="str">
        <f t="shared" si="36"/>
        <v>Chronic</v>
      </c>
      <c r="AL60" s="26">
        <f>VLOOKUP(SUM(AB60,AE60),Tables!J$5:K$12,2,FALSE)</f>
        <v>2</v>
      </c>
      <c r="AM60" s="26" t="str">
        <f t="shared" si="37"/>
        <v>Reject</v>
      </c>
      <c r="AS60"/>
      <c r="AW60" s="208" t="s">
        <v>1845</v>
      </c>
      <c r="AX60" s="208" t="s">
        <v>1845</v>
      </c>
      <c r="BC60" s="214"/>
      <c r="BN60" s="78" t="s">
        <v>310</v>
      </c>
      <c r="BO60" s="107" t="s">
        <v>16</v>
      </c>
      <c r="BP60" s="182" t="s">
        <v>256</v>
      </c>
      <c r="BQ60" s="107" t="s">
        <v>186</v>
      </c>
      <c r="BR60" s="114" t="s">
        <v>323</v>
      </c>
      <c r="BS60" s="112" t="s">
        <v>1591</v>
      </c>
      <c r="BT60" s="26">
        <v>1</v>
      </c>
      <c r="BU60" s="109">
        <v>16.332203562931493</v>
      </c>
      <c r="BV60" s="209" t="s">
        <v>1845</v>
      </c>
      <c r="BW60" s="26"/>
    </row>
    <row r="61" spans="1:81" s="119" customFormat="1" ht="15" hidden="1" customHeight="1" thickTop="1" thickBot="1">
      <c r="A61" s="170" t="s">
        <v>311</v>
      </c>
      <c r="B61" s="70" t="s">
        <v>306</v>
      </c>
      <c r="C61" s="71">
        <v>164767</v>
      </c>
      <c r="D61" s="72" t="s">
        <v>99</v>
      </c>
      <c r="E61" s="149" t="s">
        <v>1644</v>
      </c>
      <c r="F61" s="75" t="s">
        <v>310</v>
      </c>
      <c r="G61" s="92" t="s">
        <v>318</v>
      </c>
      <c r="H61" s="25" t="s">
        <v>228</v>
      </c>
      <c r="I61" s="25" t="s">
        <v>320</v>
      </c>
      <c r="J61" s="73" t="s">
        <v>16</v>
      </c>
      <c r="K61" s="25" t="s">
        <v>1591</v>
      </c>
      <c r="L61" s="25" t="s">
        <v>319</v>
      </c>
      <c r="M61"/>
      <c r="N61" s="41" t="s">
        <v>315</v>
      </c>
      <c r="O61" s="32" t="s">
        <v>1398</v>
      </c>
      <c r="P61" s="32" t="s">
        <v>315</v>
      </c>
      <c r="Q61" s="25" t="s">
        <v>19</v>
      </c>
      <c r="R61" s="25">
        <v>48</v>
      </c>
      <c r="S61" s="25" t="s">
        <v>84</v>
      </c>
      <c r="T61" s="33" t="s">
        <v>15</v>
      </c>
      <c r="U61" s="25"/>
      <c r="V61" s="25">
        <v>24.9</v>
      </c>
      <c r="W61" s="33" t="s">
        <v>58</v>
      </c>
      <c r="X61" s="73">
        <f>VLOOKUP(W61,Tables!$M$5:$O$9,3,FALSE)</f>
        <v>1</v>
      </c>
      <c r="Y61" s="73">
        <f t="shared" si="33"/>
        <v>24.9</v>
      </c>
      <c r="Z61"/>
      <c r="AA61" s="26" t="str">
        <f>Q61</f>
        <v>NOEC</v>
      </c>
      <c r="AB61" s="26">
        <f>VLOOKUP(AA61,Tables!C$5:D$40,2,FALSE)</f>
        <v>1</v>
      </c>
      <c r="AC61" s="26">
        <f>Y61/AB61</f>
        <v>24.9</v>
      </c>
      <c r="AD61" s="33" t="str">
        <f>T61</f>
        <v>Chronic</v>
      </c>
      <c r="AE61" s="26">
        <f>VLOOKUP(AD61,Tables!$C$43:$D$44,2,FALSE)</f>
        <v>1</v>
      </c>
      <c r="AF61" s="26">
        <f>AC61/AE61</f>
        <v>24.9</v>
      </c>
      <c r="AG61" s="27"/>
      <c r="AH61" s="210" t="str">
        <f>G61</f>
        <v>Anabaena flos-aquae</v>
      </c>
      <c r="AI61" s="112" t="str">
        <f>Q61</f>
        <v>NOEC</v>
      </c>
      <c r="AJ61" s="112" t="str">
        <f>T61</f>
        <v>Chronic</v>
      </c>
      <c r="AK61"/>
      <c r="AL61" s="26">
        <f>VLOOKUP(SUM(AB61,AE61),Tables!J$5:K$12,2,FALSE)</f>
        <v>1</v>
      </c>
      <c r="AM61" s="26" t="str">
        <f t="shared" si="37"/>
        <v>YES!!!</v>
      </c>
      <c r="AN61" s="107" t="str">
        <f>P61</f>
        <v>Growth: Cell density</v>
      </c>
      <c r="AO61" s="26" t="s">
        <v>96</v>
      </c>
      <c r="AP61" s="25" t="str">
        <f>CONCATENATE(R61," ",S61)</f>
        <v>48 Hour</v>
      </c>
      <c r="AQ61" s="26" t="s">
        <v>97</v>
      </c>
      <c r="AR61"/>
      <c r="AS61" s="109">
        <f>AF61</f>
        <v>24.9</v>
      </c>
      <c r="AT61" s="73">
        <f>GEOMEAN(AS61:AS62)</f>
        <v>29.053571209061371</v>
      </c>
      <c r="AU61" s="73">
        <f>MIN(AT61)</f>
        <v>29.053571209061371</v>
      </c>
      <c r="AV61" s="73">
        <f>MIN(AU61:AU66)</f>
        <v>29.053571209061371</v>
      </c>
      <c r="AW61" s="208" t="s">
        <v>1845</v>
      </c>
      <c r="AX61" s="208" t="s">
        <v>1845</v>
      </c>
      <c r="AY61"/>
      <c r="AZ61"/>
      <c r="BA61" s="78" t="str">
        <f>F62</f>
        <v>Wildlife International well water and nutrient media</v>
      </c>
      <c r="BB61" s="107" t="str">
        <f>J62</f>
        <v>Microalgae</v>
      </c>
      <c r="BC61" s="210" t="str">
        <f>G62</f>
        <v>Anabaena flos-aquae</v>
      </c>
      <c r="BD61" s="107" t="str">
        <f>H62</f>
        <v>Cyanobacteria</v>
      </c>
      <c r="BE61" s="114" t="str">
        <f>I62</f>
        <v>Cyanophyceae</v>
      </c>
      <c r="BF61" s="112" t="str">
        <f>K62</f>
        <v>Photo</v>
      </c>
      <c r="BG61" s="26">
        <f>AL62</f>
        <v>1</v>
      </c>
      <c r="BH61" s="26">
        <f>AV61</f>
        <v>29.053571209061371</v>
      </c>
      <c r="BI61" s="208" t="s">
        <v>1845</v>
      </c>
      <c r="BJ61" s="208" t="s">
        <v>1845</v>
      </c>
      <c r="BK61" s="2"/>
      <c r="BL61" s="2"/>
      <c r="BM61" s="2"/>
      <c r="BN61" t="s">
        <v>1376</v>
      </c>
      <c r="BO61" t="s">
        <v>16</v>
      </c>
      <c r="BP61" s="183" t="s">
        <v>1821</v>
      </c>
      <c r="BQ61" t="s">
        <v>75</v>
      </c>
      <c r="BR61" t="s">
        <v>1822</v>
      </c>
      <c r="BS61" s="25" t="s">
        <v>1591</v>
      </c>
      <c r="BT61" s="25">
        <v>1</v>
      </c>
      <c r="BU61" s="25">
        <v>11</v>
      </c>
      <c r="BV61" s="209" t="s">
        <v>1845</v>
      </c>
      <c r="BW61" s="26"/>
    </row>
    <row r="62" spans="1:81" s="119" customFormat="1" ht="15" hidden="1" customHeight="1" thickTop="1" thickBot="1">
      <c r="A62" s="170" t="s">
        <v>311</v>
      </c>
      <c r="B62" s="70" t="s">
        <v>306</v>
      </c>
      <c r="C62" s="71">
        <v>164767</v>
      </c>
      <c r="D62" s="72" t="s">
        <v>99</v>
      </c>
      <c r="E62" s="149" t="s">
        <v>1644</v>
      </c>
      <c r="F62" s="75" t="s">
        <v>310</v>
      </c>
      <c r="G62" s="92" t="s">
        <v>318</v>
      </c>
      <c r="H62" s="25" t="s">
        <v>228</v>
      </c>
      <c r="I62" s="25" t="s">
        <v>320</v>
      </c>
      <c r="J62" s="73" t="s">
        <v>16</v>
      </c>
      <c r="K62" s="25" t="s">
        <v>1591</v>
      </c>
      <c r="L62" s="25" t="s">
        <v>319</v>
      </c>
      <c r="M62"/>
      <c r="N62" s="41" t="s">
        <v>315</v>
      </c>
      <c r="O62" s="32" t="s">
        <v>1398</v>
      </c>
      <c r="P62" s="32" t="s">
        <v>315</v>
      </c>
      <c r="Q62" s="25" t="s">
        <v>23</v>
      </c>
      <c r="R62" s="25">
        <v>48</v>
      </c>
      <c r="S62" s="25" t="s">
        <v>84</v>
      </c>
      <c r="T62" s="33" t="s">
        <v>15</v>
      </c>
      <c r="U62" s="33"/>
      <c r="V62" s="25">
        <v>33.9</v>
      </c>
      <c r="W62" s="33" t="s">
        <v>58</v>
      </c>
      <c r="X62" s="73">
        <f>VLOOKUP(W62,Tables!$M$5:$O$9,3,FALSE)</f>
        <v>1</v>
      </c>
      <c r="Y62" s="73">
        <f t="shared" si="33"/>
        <v>33.9</v>
      </c>
      <c r="Z62"/>
      <c r="AA62" s="26" t="str">
        <f t="shared" ref="AA62:AA67" si="38">Q62</f>
        <v>EC10</v>
      </c>
      <c r="AB62" s="26">
        <f>VLOOKUP(AA62,Tables!C$5:D$40,2,FALSE)</f>
        <v>1</v>
      </c>
      <c r="AC62" s="26">
        <f t="shared" ref="AC62:AC67" si="39">Y62/AB62</f>
        <v>33.9</v>
      </c>
      <c r="AD62" s="33" t="str">
        <f t="shared" ref="AD62:AD67" si="40">T62</f>
        <v>Chronic</v>
      </c>
      <c r="AE62" s="26">
        <f>VLOOKUP(AD62,Tables!$C$43:$D$44,2,FALSE)</f>
        <v>1</v>
      </c>
      <c r="AF62" s="26">
        <f t="shared" ref="AF62:AF67" si="41">AC62/AE62</f>
        <v>33.9</v>
      </c>
      <c r="AG62" s="27"/>
      <c r="AH62" s="210" t="str">
        <f t="shared" si="34"/>
        <v>Anabaena flos-aquae</v>
      </c>
      <c r="AI62" s="112" t="str">
        <f t="shared" si="35"/>
        <v>EC10</v>
      </c>
      <c r="AJ62" s="112" t="str">
        <f t="shared" si="36"/>
        <v>Chronic</v>
      </c>
      <c r="AK62"/>
      <c r="AL62" s="26">
        <f>VLOOKUP(SUM(AB62,AE62),Tables!J$5:K$12,2,FALSE)</f>
        <v>1</v>
      </c>
      <c r="AM62" s="26" t="str">
        <f t="shared" si="37"/>
        <v>YES!!!</v>
      </c>
      <c r="AN62" s="107" t="str">
        <f>P62</f>
        <v>Growth: Cell density</v>
      </c>
      <c r="AO62" s="26" t="s">
        <v>96</v>
      </c>
      <c r="AP62" s="25" t="str">
        <f>CONCATENATE(R62," ",S62)</f>
        <v>48 Hour</v>
      </c>
      <c r="AQ62" s="26" t="s">
        <v>97</v>
      </c>
      <c r="AR62"/>
      <c r="AS62" s="109">
        <f>AF62</f>
        <v>33.9</v>
      </c>
      <c r="AT62"/>
      <c r="AU62"/>
      <c r="AV62"/>
      <c r="AW62" s="208" t="s">
        <v>1845</v>
      </c>
      <c r="AX62" s="208" t="s">
        <v>1845</v>
      </c>
      <c r="AY62"/>
      <c r="AZ62"/>
      <c r="BA62"/>
      <c r="BB62"/>
      <c r="BC62" s="214"/>
      <c r="BD62"/>
      <c r="BE62"/>
      <c r="BF62"/>
      <c r="BG62"/>
      <c r="BH62"/>
      <c r="BI62" s="25"/>
      <c r="BJ62"/>
      <c r="BK62"/>
      <c r="BL62"/>
      <c r="BM62"/>
      <c r="BN62" s="78" t="s">
        <v>187</v>
      </c>
      <c r="BO62" s="107" t="s">
        <v>16</v>
      </c>
      <c r="BP62" s="182" t="s">
        <v>156</v>
      </c>
      <c r="BQ62" s="107" t="s">
        <v>186</v>
      </c>
      <c r="BR62" s="114" t="s">
        <v>323</v>
      </c>
      <c r="BS62" s="112" t="s">
        <v>1591</v>
      </c>
      <c r="BT62" s="26">
        <v>1</v>
      </c>
      <c r="BU62" s="109">
        <v>106.2</v>
      </c>
      <c r="BV62" s="209" t="s">
        <v>1845</v>
      </c>
      <c r="BW62" s="26"/>
    </row>
    <row r="63" spans="1:81" ht="15" hidden="1" customHeight="1" thickTop="1" thickBot="1">
      <c r="A63" s="170" t="s">
        <v>311</v>
      </c>
      <c r="B63" s="70" t="s">
        <v>306</v>
      </c>
      <c r="C63" s="71">
        <v>164767</v>
      </c>
      <c r="D63" s="72" t="s">
        <v>99</v>
      </c>
      <c r="E63" s="149" t="s">
        <v>1644</v>
      </c>
      <c r="F63" s="75" t="s">
        <v>310</v>
      </c>
      <c r="G63" s="92" t="s">
        <v>318</v>
      </c>
      <c r="H63" s="25" t="s">
        <v>228</v>
      </c>
      <c r="I63" s="25" t="s">
        <v>320</v>
      </c>
      <c r="J63" s="73" t="s">
        <v>16</v>
      </c>
      <c r="K63" s="25" t="s">
        <v>1591</v>
      </c>
      <c r="L63" s="25" t="s">
        <v>319</v>
      </c>
      <c r="N63" s="41" t="s">
        <v>315</v>
      </c>
      <c r="O63" s="32" t="s">
        <v>1398</v>
      </c>
      <c r="P63" s="32" t="s">
        <v>315</v>
      </c>
      <c r="Q63" s="25" t="s">
        <v>14</v>
      </c>
      <c r="R63" s="25">
        <v>48</v>
      </c>
      <c r="S63" s="25" t="s">
        <v>84</v>
      </c>
      <c r="T63" s="33" t="s">
        <v>15</v>
      </c>
      <c r="U63" s="33"/>
      <c r="V63" s="25">
        <v>56</v>
      </c>
      <c r="W63" s="33" t="s">
        <v>58</v>
      </c>
      <c r="X63" s="73">
        <f>VLOOKUP(W63,Tables!$M$5:$O$9,3,FALSE)</f>
        <v>1</v>
      </c>
      <c r="Y63" s="73">
        <f t="shared" si="33"/>
        <v>56</v>
      </c>
      <c r="AA63" s="26" t="str">
        <f t="shared" si="38"/>
        <v>EC50</v>
      </c>
      <c r="AB63" s="26">
        <f>VLOOKUP(AA63,Tables!C$5:D$40,2,FALSE)</f>
        <v>5</v>
      </c>
      <c r="AC63" s="26">
        <f t="shared" si="39"/>
        <v>11.2</v>
      </c>
      <c r="AD63" s="33" t="str">
        <f t="shared" si="40"/>
        <v>Chronic</v>
      </c>
      <c r="AE63" s="26">
        <f>VLOOKUP(AD63,Tables!$C$43:$D$44,2,FALSE)</f>
        <v>1</v>
      </c>
      <c r="AF63" s="26">
        <f t="shared" si="41"/>
        <v>11.2</v>
      </c>
      <c r="AG63" s="27"/>
      <c r="AH63" s="210" t="str">
        <f t="shared" si="34"/>
        <v>Anabaena flos-aquae</v>
      </c>
      <c r="AI63" s="112" t="str">
        <f t="shared" si="35"/>
        <v>EC50</v>
      </c>
      <c r="AJ63" s="112" t="str">
        <f t="shared" si="36"/>
        <v>Chronic</v>
      </c>
      <c r="AL63" s="26">
        <f>VLOOKUP(SUM(AB63,AE63),Tables!J$5:K$12,2,FALSE)</f>
        <v>2</v>
      </c>
      <c r="AM63" s="26" t="str">
        <f t="shared" si="37"/>
        <v>Reject</v>
      </c>
      <c r="AS63"/>
      <c r="AW63" s="208" t="s">
        <v>1845</v>
      </c>
      <c r="AX63" s="208" t="s">
        <v>1845</v>
      </c>
      <c r="BC63" s="214"/>
      <c r="BN63" s="78" t="s">
        <v>476</v>
      </c>
      <c r="BO63" s="107" t="s">
        <v>16</v>
      </c>
      <c r="BP63" s="182" t="s">
        <v>474</v>
      </c>
      <c r="BQ63" s="107" t="s">
        <v>75</v>
      </c>
      <c r="BR63" s="114" t="s">
        <v>373</v>
      </c>
      <c r="BS63" s="112" t="s">
        <v>1591</v>
      </c>
      <c r="BT63" s="26">
        <v>1</v>
      </c>
      <c r="BU63" s="109">
        <v>86.7292094274666</v>
      </c>
      <c r="BV63" s="209" t="s">
        <v>1845</v>
      </c>
      <c r="BW63" s="26"/>
    </row>
    <row r="64" spans="1:81" s="119" customFormat="1" ht="15" hidden="1" customHeight="1" thickTop="1" thickBot="1">
      <c r="A64" s="170" t="s">
        <v>311</v>
      </c>
      <c r="B64" s="70" t="s">
        <v>306</v>
      </c>
      <c r="C64" s="71">
        <v>164767</v>
      </c>
      <c r="D64" s="206" t="s">
        <v>321</v>
      </c>
      <c r="E64" s="149" t="s">
        <v>1644</v>
      </c>
      <c r="F64" s="75" t="s">
        <v>310</v>
      </c>
      <c r="G64" s="92" t="s">
        <v>318</v>
      </c>
      <c r="H64" s="25" t="s">
        <v>228</v>
      </c>
      <c r="I64" s="25" t="s">
        <v>320</v>
      </c>
      <c r="J64" s="73" t="s">
        <v>16</v>
      </c>
      <c r="K64" s="25" t="s">
        <v>1591</v>
      </c>
      <c r="L64" s="25" t="s">
        <v>319</v>
      </c>
      <c r="M64"/>
      <c r="N64" s="41" t="s">
        <v>312</v>
      </c>
      <c r="O64" s="35" t="s">
        <v>1401</v>
      </c>
      <c r="P64" s="32" t="s">
        <v>312</v>
      </c>
      <c r="Q64" s="25" t="s">
        <v>301</v>
      </c>
      <c r="R64" s="25">
        <v>48</v>
      </c>
      <c r="S64" s="25" t="s">
        <v>84</v>
      </c>
      <c r="T64" s="33" t="s">
        <v>15</v>
      </c>
      <c r="U64" s="33"/>
      <c r="V64" s="25">
        <v>99.7</v>
      </c>
      <c r="W64" s="33" t="s">
        <v>58</v>
      </c>
      <c r="X64" s="73">
        <f>VLOOKUP(W64,Tables!$M$5:$O$9,3,FALSE)</f>
        <v>1</v>
      </c>
      <c r="Y64" s="73">
        <f t="shared" si="33"/>
        <v>99.7</v>
      </c>
      <c r="Z64"/>
      <c r="AA64" s="26" t="str">
        <f t="shared" si="38"/>
        <v>EC51</v>
      </c>
      <c r="AB64" s="26">
        <f>VLOOKUP(AA64,Tables!C$5:D$40,2,FALSE)</f>
        <v>5</v>
      </c>
      <c r="AC64" s="26">
        <f t="shared" si="39"/>
        <v>19.940000000000001</v>
      </c>
      <c r="AD64" s="33" t="str">
        <f t="shared" si="40"/>
        <v>Chronic</v>
      </c>
      <c r="AE64" s="26">
        <f>VLOOKUP(AD64,Tables!$C$43:$D$44,2,FALSE)</f>
        <v>1</v>
      </c>
      <c r="AF64" s="26">
        <f t="shared" si="41"/>
        <v>19.940000000000001</v>
      </c>
      <c r="AG64" s="27"/>
      <c r="AH64" s="210" t="str">
        <f t="shared" si="34"/>
        <v>Anabaena flos-aquae</v>
      </c>
      <c r="AI64" s="112" t="str">
        <f t="shared" si="35"/>
        <v>EC51</v>
      </c>
      <c r="AJ64" s="112" t="str">
        <f t="shared" si="36"/>
        <v>Chronic</v>
      </c>
      <c r="AK64"/>
      <c r="AL64" s="26">
        <f>VLOOKUP(SUM(AB64,AE64),Tables!J$5:K$12,2,FALSE)</f>
        <v>2</v>
      </c>
      <c r="AM64" s="26" t="str">
        <f t="shared" si="37"/>
        <v>Reject</v>
      </c>
      <c r="AN64"/>
      <c r="AO64" s="25"/>
      <c r="AP64" s="25"/>
      <c r="AQ64" s="25"/>
      <c r="AR64"/>
      <c r="AS64"/>
      <c r="AT64"/>
      <c r="AU64"/>
      <c r="AV64"/>
      <c r="AW64" s="208" t="s">
        <v>1845</v>
      </c>
      <c r="AX64" s="208" t="s">
        <v>1845</v>
      </c>
      <c r="AY64"/>
      <c r="AZ64"/>
      <c r="BA64"/>
      <c r="BB64"/>
      <c r="BC64" s="214"/>
      <c r="BD64"/>
      <c r="BE64"/>
      <c r="BF64"/>
      <c r="BG64"/>
      <c r="BH64"/>
      <c r="BI64" s="25"/>
      <c r="BJ64"/>
      <c r="BK64"/>
      <c r="BL64"/>
      <c r="BM64"/>
      <c r="BN64" s="144" t="s">
        <v>496</v>
      </c>
      <c r="BO64" s="141" t="s">
        <v>95</v>
      </c>
      <c r="BP64" s="141" t="s">
        <v>1881</v>
      </c>
      <c r="BQ64" s="141" t="s">
        <v>280</v>
      </c>
      <c r="BR64" s="145" t="s">
        <v>281</v>
      </c>
      <c r="BS64" s="142" t="s">
        <v>1590</v>
      </c>
      <c r="BT64" s="138">
        <v>1</v>
      </c>
      <c r="BU64" s="143">
        <v>0</v>
      </c>
      <c r="BV64" s="209" t="s">
        <v>1845</v>
      </c>
      <c r="BW64" s="26"/>
    </row>
    <row r="65" spans="1:75" ht="15" hidden="1" customHeight="1" thickTop="1" thickBot="1">
      <c r="A65" s="170" t="s">
        <v>311</v>
      </c>
      <c r="B65" s="76" t="s">
        <v>306</v>
      </c>
      <c r="C65" s="71">
        <v>164767</v>
      </c>
      <c r="D65" s="206" t="s">
        <v>1841</v>
      </c>
      <c r="E65" s="149" t="s">
        <v>1644</v>
      </c>
      <c r="F65" s="75" t="s">
        <v>310</v>
      </c>
      <c r="G65" s="92" t="s">
        <v>318</v>
      </c>
      <c r="H65" s="25" t="s">
        <v>228</v>
      </c>
      <c r="I65" s="25" t="s">
        <v>320</v>
      </c>
      <c r="J65" s="73" t="s">
        <v>16</v>
      </c>
      <c r="K65" s="25" t="s">
        <v>1591</v>
      </c>
      <c r="L65" s="25" t="s">
        <v>319</v>
      </c>
      <c r="N65" s="41" t="s">
        <v>312</v>
      </c>
      <c r="O65" s="35" t="s">
        <v>1401</v>
      </c>
      <c r="P65" s="32" t="s">
        <v>312</v>
      </c>
      <c r="Q65" s="135" t="s">
        <v>20</v>
      </c>
      <c r="R65" s="135">
        <v>48</v>
      </c>
      <c r="S65" s="135" t="s">
        <v>84</v>
      </c>
      <c r="T65" s="139" t="s">
        <v>15</v>
      </c>
      <c r="U65" s="139"/>
      <c r="V65" s="135">
        <v>230</v>
      </c>
      <c r="W65" s="139" t="s">
        <v>58</v>
      </c>
      <c r="X65" s="136">
        <f>VLOOKUP(W65,Tables!$M$5:$O$9,3,FALSE)</f>
        <v>1</v>
      </c>
      <c r="Y65" s="136">
        <f t="shared" si="33"/>
        <v>230</v>
      </c>
      <c r="Z65" s="137"/>
      <c r="AA65" s="138" t="str">
        <f t="shared" si="38"/>
        <v>LOEC</v>
      </c>
      <c r="AB65" s="138">
        <f>VLOOKUP(AA65,Tables!C$5:D$40,2,FALSE)</f>
        <v>2.5</v>
      </c>
      <c r="AC65" s="138">
        <f t="shared" si="39"/>
        <v>92</v>
      </c>
      <c r="AD65" s="139" t="str">
        <f t="shared" si="40"/>
        <v>Chronic</v>
      </c>
      <c r="AE65" s="138">
        <f>VLOOKUP(AD65,Tables!$C$43:$D$44,2,FALSE)</f>
        <v>1</v>
      </c>
      <c r="AF65" s="138">
        <f t="shared" si="41"/>
        <v>92</v>
      </c>
      <c r="AG65" s="27"/>
      <c r="AH65" s="187" t="str">
        <f t="shared" si="34"/>
        <v>Anabaena flos-aquae</v>
      </c>
      <c r="AI65" s="142" t="str">
        <f t="shared" si="35"/>
        <v>LOEC</v>
      </c>
      <c r="AJ65" s="142" t="str">
        <f t="shared" si="36"/>
        <v>Chronic</v>
      </c>
      <c r="AK65" s="137"/>
      <c r="AL65" s="138">
        <f>VLOOKUP(SUM(AB65,AE65),Tables!J$5:K$12,2,FALSE)</f>
        <v>2</v>
      </c>
      <c r="AM65" s="26" t="str">
        <f t="shared" si="37"/>
        <v>Reject</v>
      </c>
      <c r="AN65" s="137"/>
      <c r="AO65" s="135"/>
      <c r="AP65" s="135"/>
      <c r="AQ65" s="135"/>
      <c r="AR65" s="137"/>
      <c r="AS65" s="137"/>
      <c r="AT65" s="137"/>
      <c r="AU65" s="137"/>
      <c r="AV65" s="137"/>
      <c r="AW65" s="208" t="s">
        <v>1845</v>
      </c>
      <c r="AX65" s="208" t="s">
        <v>1845</v>
      </c>
      <c r="BC65" s="214"/>
      <c r="BN65" s="78" t="s">
        <v>1375</v>
      </c>
      <c r="BO65" s="107" t="s">
        <v>209</v>
      </c>
      <c r="BP65" s="182" t="s">
        <v>235</v>
      </c>
      <c r="BQ65" s="107" t="s">
        <v>208</v>
      </c>
      <c r="BR65" s="114" t="s">
        <v>513</v>
      </c>
      <c r="BS65" s="112" t="s">
        <v>1590</v>
      </c>
      <c r="BT65" s="26">
        <v>1</v>
      </c>
      <c r="BU65" s="243">
        <v>43.6</v>
      </c>
      <c r="BV65" s="209" t="s">
        <v>1845</v>
      </c>
      <c r="BW65" s="26"/>
    </row>
    <row r="66" spans="1:75" ht="15" hidden="1" customHeight="1" thickTop="1" thickBot="1">
      <c r="A66" s="170" t="s">
        <v>311</v>
      </c>
      <c r="B66" s="70" t="s">
        <v>306</v>
      </c>
      <c r="C66" s="71">
        <v>164767</v>
      </c>
      <c r="D66" s="72" t="s">
        <v>99</v>
      </c>
      <c r="E66" s="149" t="s">
        <v>1644</v>
      </c>
      <c r="F66" s="75" t="s">
        <v>310</v>
      </c>
      <c r="G66" s="92" t="s">
        <v>318</v>
      </c>
      <c r="H66" s="25" t="s">
        <v>228</v>
      </c>
      <c r="I66" s="25" t="s">
        <v>320</v>
      </c>
      <c r="J66" s="73" t="s">
        <v>16</v>
      </c>
      <c r="K66" s="25" t="s">
        <v>1591</v>
      </c>
      <c r="L66" s="25" t="s">
        <v>319</v>
      </c>
      <c r="N66" s="41" t="s">
        <v>312</v>
      </c>
      <c r="O66" s="35" t="s">
        <v>1401</v>
      </c>
      <c r="P66" s="32" t="s">
        <v>312</v>
      </c>
      <c r="Q66" s="25" t="s">
        <v>23</v>
      </c>
      <c r="R66" s="25">
        <v>48</v>
      </c>
      <c r="S66" s="25" t="s">
        <v>84</v>
      </c>
      <c r="T66" s="33" t="s">
        <v>15</v>
      </c>
      <c r="U66" s="33"/>
      <c r="V66" s="25">
        <v>39.200000000000003</v>
      </c>
      <c r="W66" s="33" t="s">
        <v>58</v>
      </c>
      <c r="X66" s="73">
        <f>VLOOKUP(W66,Tables!$M$5:$O$9,3,FALSE)</f>
        <v>1</v>
      </c>
      <c r="Y66" s="73">
        <f t="shared" si="33"/>
        <v>39.200000000000003</v>
      </c>
      <c r="AA66" s="26" t="str">
        <f t="shared" si="38"/>
        <v>EC10</v>
      </c>
      <c r="AB66" s="26">
        <f>VLOOKUP(AA66,Tables!C$5:D$40,2,FALSE)</f>
        <v>1</v>
      </c>
      <c r="AC66" s="26">
        <f t="shared" si="39"/>
        <v>39.200000000000003</v>
      </c>
      <c r="AD66" s="33" t="str">
        <f t="shared" si="40"/>
        <v>Chronic</v>
      </c>
      <c r="AE66" s="26">
        <f>VLOOKUP(AD66,Tables!$C$43:$D$44,2,FALSE)</f>
        <v>1</v>
      </c>
      <c r="AF66" s="26">
        <f t="shared" si="41"/>
        <v>39.200000000000003</v>
      </c>
      <c r="AG66" s="27"/>
      <c r="AH66" s="210" t="str">
        <f t="shared" si="34"/>
        <v>Anabaena flos-aquae</v>
      </c>
      <c r="AI66" s="112" t="str">
        <f t="shared" si="35"/>
        <v>EC10</v>
      </c>
      <c r="AJ66" s="112" t="str">
        <f t="shared" si="36"/>
        <v>Chronic</v>
      </c>
      <c r="AL66" s="26">
        <f>VLOOKUP(SUM(AB66,AE66),Tables!J$5:K$12,2,FALSE)</f>
        <v>1</v>
      </c>
      <c r="AM66" s="26" t="str">
        <f t="shared" si="37"/>
        <v>YES!!!</v>
      </c>
      <c r="AN66" s="107" t="str">
        <f>P66</f>
        <v>Growth rate: Cell density</v>
      </c>
      <c r="AO66" s="26" t="s">
        <v>1598</v>
      </c>
      <c r="AP66" s="25" t="str">
        <f>CONCATENATE(R66," ",S66)</f>
        <v>48 Hour</v>
      </c>
      <c r="AQ66" s="26" t="s">
        <v>1599</v>
      </c>
      <c r="AS66" s="109">
        <f>AF66</f>
        <v>39.200000000000003</v>
      </c>
      <c r="AT66" s="73">
        <f>GEOMEAN(AS66)</f>
        <v>39.200000000000003</v>
      </c>
      <c r="AU66" s="73">
        <f>MIN(AT66)</f>
        <v>39.200000000000003</v>
      </c>
      <c r="AW66" s="208" t="s">
        <v>1845</v>
      </c>
      <c r="AX66" s="208" t="s">
        <v>1845</v>
      </c>
      <c r="BC66" s="214"/>
      <c r="BN66" s="78" t="s">
        <v>961</v>
      </c>
      <c r="BO66" s="107" t="s">
        <v>16</v>
      </c>
      <c r="BP66" s="182" t="s">
        <v>959</v>
      </c>
      <c r="BQ66" s="107" t="s">
        <v>75</v>
      </c>
      <c r="BR66" s="114" t="s">
        <v>960</v>
      </c>
      <c r="BS66" s="112" t="s">
        <v>1591</v>
      </c>
      <c r="BT66" s="26">
        <v>1</v>
      </c>
      <c r="BU66" s="109">
        <v>25</v>
      </c>
      <c r="BV66" s="209" t="s">
        <v>1845</v>
      </c>
      <c r="BW66" s="26"/>
    </row>
    <row r="67" spans="1:75" ht="15" hidden="1" customHeight="1" thickTop="1" thickBot="1">
      <c r="A67" s="170" t="s">
        <v>311</v>
      </c>
      <c r="B67" s="70" t="s">
        <v>306</v>
      </c>
      <c r="C67" s="71">
        <v>164767</v>
      </c>
      <c r="D67" s="72" t="s">
        <v>99</v>
      </c>
      <c r="E67" s="149" t="s">
        <v>1644</v>
      </c>
      <c r="F67" s="75" t="s">
        <v>310</v>
      </c>
      <c r="G67" s="92" t="s">
        <v>318</v>
      </c>
      <c r="H67" s="25" t="s">
        <v>228</v>
      </c>
      <c r="I67" s="25" t="s">
        <v>320</v>
      </c>
      <c r="J67" s="73" t="s">
        <v>16</v>
      </c>
      <c r="K67" s="25" t="s">
        <v>1591</v>
      </c>
      <c r="L67" s="25" t="s">
        <v>319</v>
      </c>
      <c r="N67" s="41" t="s">
        <v>312</v>
      </c>
      <c r="O67" s="35" t="s">
        <v>1401</v>
      </c>
      <c r="P67" s="32" t="s">
        <v>312</v>
      </c>
      <c r="Q67" s="25" t="s">
        <v>14</v>
      </c>
      <c r="R67" s="25">
        <v>48</v>
      </c>
      <c r="S67" s="25" t="s">
        <v>84</v>
      </c>
      <c r="T67" s="33" t="s">
        <v>15</v>
      </c>
      <c r="U67" s="33"/>
      <c r="V67" s="25">
        <v>96</v>
      </c>
      <c r="W67" s="33" t="s">
        <v>58</v>
      </c>
      <c r="X67" s="73">
        <f>VLOOKUP(W67,Tables!$M$5:$O$9,3,FALSE)</f>
        <v>1</v>
      </c>
      <c r="Y67" s="73">
        <f t="shared" si="33"/>
        <v>96</v>
      </c>
      <c r="AA67" s="26" t="str">
        <f t="shared" si="38"/>
        <v>EC50</v>
      </c>
      <c r="AB67" s="26">
        <f>VLOOKUP(AA67,Tables!C$5:D$40,2,FALSE)</f>
        <v>5</v>
      </c>
      <c r="AC67" s="26">
        <f t="shared" si="39"/>
        <v>19.2</v>
      </c>
      <c r="AD67" s="33" t="str">
        <f t="shared" si="40"/>
        <v>Chronic</v>
      </c>
      <c r="AE67" s="26">
        <f>VLOOKUP(AD67,Tables!$C$43:$D$44,2,FALSE)</f>
        <v>1</v>
      </c>
      <c r="AF67" s="26">
        <f t="shared" si="41"/>
        <v>19.2</v>
      </c>
      <c r="AG67" s="27"/>
      <c r="AH67" s="210" t="str">
        <f t="shared" si="34"/>
        <v>Anabaena flos-aquae</v>
      </c>
      <c r="AI67" s="112" t="str">
        <f t="shared" si="35"/>
        <v>EC50</v>
      </c>
      <c r="AJ67" s="112" t="str">
        <f t="shared" si="36"/>
        <v>Chronic</v>
      </c>
      <c r="AL67" s="26">
        <f>VLOOKUP(SUM(AB67,AE67),Tables!J$5:K$12,2,FALSE)</f>
        <v>2</v>
      </c>
      <c r="AM67" s="26" t="str">
        <f t="shared" si="37"/>
        <v>Reject</v>
      </c>
      <c r="AS67"/>
      <c r="AW67" s="208" t="s">
        <v>1845</v>
      </c>
      <c r="AX67" s="208" t="s">
        <v>1845</v>
      </c>
      <c r="BC67" s="214"/>
      <c r="BN67" s="78" t="s">
        <v>937</v>
      </c>
      <c r="BO67" s="107" t="s">
        <v>79</v>
      </c>
      <c r="BP67" s="182" t="s">
        <v>241</v>
      </c>
      <c r="BQ67" s="107" t="s">
        <v>77</v>
      </c>
      <c r="BR67" s="114" t="s">
        <v>78</v>
      </c>
      <c r="BS67" s="112" t="s">
        <v>1591</v>
      </c>
      <c r="BT67" s="26">
        <v>1</v>
      </c>
      <c r="BU67" s="109">
        <v>42</v>
      </c>
      <c r="BV67" s="209" t="s">
        <v>1845</v>
      </c>
      <c r="BW67" s="26"/>
    </row>
    <row r="68" spans="1:75" ht="15" hidden="1" customHeight="1" thickTop="1" thickBot="1">
      <c r="A68" s="167"/>
      <c r="B68" s="96"/>
      <c r="C68" s="17"/>
      <c r="D68" s="27"/>
      <c r="E68" s="148"/>
      <c r="F68" s="28"/>
      <c r="G68" s="94"/>
      <c r="H68" s="27"/>
      <c r="I68" s="13"/>
      <c r="J68" s="13"/>
      <c r="K68" s="17"/>
      <c r="L68" s="17"/>
      <c r="M68" s="101"/>
      <c r="N68" s="93"/>
      <c r="O68" s="17"/>
      <c r="P68" s="17"/>
      <c r="Q68" s="17"/>
      <c r="R68" s="17"/>
      <c r="S68" s="17"/>
      <c r="T68" s="27"/>
      <c r="U68" s="27"/>
      <c r="V68" s="17"/>
      <c r="W68" s="17"/>
      <c r="X68" s="27"/>
      <c r="Y68" s="27"/>
      <c r="Z68" s="27"/>
      <c r="AA68" s="27"/>
      <c r="AB68" s="27"/>
      <c r="AC68" s="27"/>
      <c r="AD68" s="27"/>
      <c r="AE68" s="27"/>
      <c r="AF68" s="27"/>
      <c r="AG68" s="27"/>
      <c r="AH68" s="211"/>
      <c r="AI68" s="17"/>
      <c r="AJ68" s="17"/>
      <c r="AK68" s="27"/>
      <c r="AL68" s="27"/>
      <c r="AM68" s="27"/>
      <c r="AN68" s="27"/>
      <c r="AO68" s="17"/>
      <c r="AP68" s="17"/>
      <c r="AQ68" s="17"/>
      <c r="AR68" s="27"/>
      <c r="AS68" s="27"/>
      <c r="AT68" s="27"/>
      <c r="AU68" s="27"/>
      <c r="AV68" s="27"/>
      <c r="AW68" s="27"/>
      <c r="AX68" s="115"/>
      <c r="AY68" s="119"/>
      <c r="AZ68" s="119"/>
      <c r="BA68" s="117"/>
      <c r="BB68" s="117"/>
      <c r="BC68" s="211"/>
      <c r="BD68" s="27"/>
      <c r="BE68" s="27"/>
      <c r="BF68" s="27"/>
      <c r="BG68" s="27"/>
      <c r="BH68" s="115"/>
      <c r="BI68" s="115"/>
      <c r="BJ68" s="115"/>
      <c r="BN68" s="78" t="s">
        <v>584</v>
      </c>
      <c r="BO68" s="107" t="s">
        <v>16</v>
      </c>
      <c r="BP68" s="182" t="s">
        <v>583</v>
      </c>
      <c r="BQ68" s="107" t="s">
        <v>228</v>
      </c>
      <c r="BR68" s="114" t="s">
        <v>320</v>
      </c>
      <c r="BS68" s="112" t="s">
        <v>1591</v>
      </c>
      <c r="BT68" s="26">
        <v>1</v>
      </c>
      <c r="BU68" s="109">
        <v>3</v>
      </c>
      <c r="BV68" s="209" t="s">
        <v>1845</v>
      </c>
      <c r="BW68" s="26"/>
    </row>
    <row r="69" spans="1:75" ht="15" hidden="1" customHeight="1" thickTop="1" thickBot="1">
      <c r="A69" s="170" t="s">
        <v>1219</v>
      </c>
      <c r="B69" s="70" t="s">
        <v>1215</v>
      </c>
      <c r="C69" s="74" t="s">
        <v>1220</v>
      </c>
      <c r="D69" s="80"/>
      <c r="E69" s="149" t="s">
        <v>1644</v>
      </c>
      <c r="F69" s="75" t="s">
        <v>1218</v>
      </c>
      <c r="G69" s="92" t="s">
        <v>1216</v>
      </c>
      <c r="H69" s="25" t="s">
        <v>228</v>
      </c>
      <c r="I69" s="73" t="s">
        <v>320</v>
      </c>
      <c r="J69" s="73" t="s">
        <v>16</v>
      </c>
      <c r="K69" s="25" t="s">
        <v>1591</v>
      </c>
      <c r="L69" s="25" t="s">
        <v>110</v>
      </c>
      <c r="N69" s="41" t="s">
        <v>1217</v>
      </c>
      <c r="O69" s="34" t="s">
        <v>1398</v>
      </c>
      <c r="P69" s="32" t="s">
        <v>315</v>
      </c>
      <c r="Q69" s="73" t="s">
        <v>14</v>
      </c>
      <c r="R69" s="73">
        <v>12</v>
      </c>
      <c r="S69" s="25" t="s">
        <v>1370</v>
      </c>
      <c r="T69" s="25" t="s">
        <v>15</v>
      </c>
      <c r="V69" s="73">
        <v>0.03</v>
      </c>
      <c r="W69" s="25" t="s">
        <v>85</v>
      </c>
      <c r="X69" s="73">
        <f>VLOOKUP(W69,Tables!$M$5:$O$9,3,FALSE)</f>
        <v>1000</v>
      </c>
      <c r="Y69" s="73">
        <f>V69*X69</f>
        <v>30</v>
      </c>
      <c r="AA69" s="26" t="str">
        <f>Q69</f>
        <v>EC50</v>
      </c>
      <c r="AB69" s="26">
        <f>VLOOKUP(AA69,Tables!C$5:D$40,2,FALSE)</f>
        <v>5</v>
      </c>
      <c r="AC69" s="26">
        <f>Y69/AB69</f>
        <v>6</v>
      </c>
      <c r="AD69" s="33" t="str">
        <f>T69</f>
        <v>Chronic</v>
      </c>
      <c r="AE69" s="26">
        <f>VLOOKUP(AD69,Tables!$C$43:$D$44,2,FALSE)</f>
        <v>1</v>
      </c>
      <c r="AF69" s="26">
        <f>AC69/AE69</f>
        <v>6</v>
      </c>
      <c r="AG69" s="27"/>
      <c r="AH69" s="210" t="str">
        <f>G69</f>
        <v xml:space="preserve">Anabaena inaequalis </v>
      </c>
      <c r="AI69" s="112" t="str">
        <f>Q69</f>
        <v>EC50</v>
      </c>
      <c r="AJ69" s="112" t="str">
        <f>T69</f>
        <v>Chronic</v>
      </c>
      <c r="AL69" s="26">
        <f>VLOOKUP(SUM(AB69,AE69),Tables!J$5:K$12,2,FALSE)</f>
        <v>2</v>
      </c>
      <c r="AM69" s="26" t="str">
        <f>IF(AL69=MIN($AL$69:$AL$70),"YES!!!","Reject")</f>
        <v>YES!!!</v>
      </c>
      <c r="AN69" s="107" t="str">
        <f>P69</f>
        <v>Growth: Cell density</v>
      </c>
      <c r="AO69" s="26" t="s">
        <v>96</v>
      </c>
      <c r="AP69" s="25" t="str">
        <f>CONCATENATE(R69," ",S69)</f>
        <v>12 Day</v>
      </c>
      <c r="AQ69" s="26" t="s">
        <v>97</v>
      </c>
      <c r="AS69" s="109">
        <f>AF69</f>
        <v>6</v>
      </c>
      <c r="AT69" s="73">
        <f>GEOMEAN(AS69)</f>
        <v>6</v>
      </c>
      <c r="AU69" s="73">
        <f>MIN(AT69)</f>
        <v>6</v>
      </c>
      <c r="AV69" s="73">
        <f>MIN(AU69:AU70)</f>
        <v>6</v>
      </c>
      <c r="AW69" s="208" t="s">
        <v>1845</v>
      </c>
      <c r="AX69" s="208" t="s">
        <v>1845</v>
      </c>
      <c r="BA69" s="78" t="str">
        <f>F69</f>
        <v>Nitrogen-free liquid medium</v>
      </c>
      <c r="BB69" s="107" t="str">
        <f>J69</f>
        <v>Microalgae</v>
      </c>
      <c r="BC69" s="210" t="str">
        <f>G69</f>
        <v xml:space="preserve">Anabaena inaequalis </v>
      </c>
      <c r="BD69" s="107" t="str">
        <f>H69</f>
        <v>Cyanobacteria</v>
      </c>
      <c r="BE69" s="114" t="str">
        <f>I69</f>
        <v>Cyanophyceae</v>
      </c>
      <c r="BF69" s="112" t="str">
        <f>K69</f>
        <v>Photo</v>
      </c>
      <c r="BG69" s="26">
        <f>AL69</f>
        <v>2</v>
      </c>
      <c r="BH69" s="26">
        <f>AV69</f>
        <v>6</v>
      </c>
      <c r="BI69" s="208" t="s">
        <v>1845</v>
      </c>
      <c r="BJ69" s="208" t="s">
        <v>1845</v>
      </c>
      <c r="BK69" s="2"/>
      <c r="BL69" s="2"/>
      <c r="BM69" s="2"/>
      <c r="BN69" s="78" t="s">
        <v>1160</v>
      </c>
      <c r="BO69" s="107" t="s">
        <v>16</v>
      </c>
      <c r="BP69" s="182" t="s">
        <v>1158</v>
      </c>
      <c r="BQ69" s="107" t="s">
        <v>75</v>
      </c>
      <c r="BR69" s="114" t="s">
        <v>309</v>
      </c>
      <c r="BS69" s="112" t="s">
        <v>1591</v>
      </c>
      <c r="BT69" s="26">
        <v>1</v>
      </c>
      <c r="BU69" s="109">
        <v>4.38</v>
      </c>
      <c r="BV69" s="209" t="s">
        <v>1845</v>
      </c>
      <c r="BW69" s="26"/>
    </row>
    <row r="70" spans="1:75" ht="15" hidden="1" customHeight="1" thickTop="1" thickBot="1">
      <c r="A70" s="170" t="s">
        <v>1219</v>
      </c>
      <c r="B70" s="70" t="s">
        <v>1215</v>
      </c>
      <c r="C70" s="74" t="s">
        <v>1220</v>
      </c>
      <c r="D70" s="80"/>
      <c r="E70" s="149" t="s">
        <v>1644</v>
      </c>
      <c r="F70" s="75" t="s">
        <v>1218</v>
      </c>
      <c r="G70" s="92" t="s">
        <v>1216</v>
      </c>
      <c r="H70" s="25" t="s">
        <v>228</v>
      </c>
      <c r="I70" s="73" t="s">
        <v>320</v>
      </c>
      <c r="J70" s="73" t="s">
        <v>16</v>
      </c>
      <c r="K70" s="25" t="s">
        <v>1591</v>
      </c>
      <c r="L70" s="25" t="s">
        <v>110</v>
      </c>
      <c r="N70" s="41" t="s">
        <v>1223</v>
      </c>
      <c r="O70" s="32" t="s">
        <v>1401</v>
      </c>
      <c r="P70" s="32" t="s">
        <v>312</v>
      </c>
      <c r="Q70" s="73" t="s">
        <v>14</v>
      </c>
      <c r="R70" s="73">
        <v>12</v>
      </c>
      <c r="S70" s="25" t="s">
        <v>1370</v>
      </c>
      <c r="T70" s="25" t="s">
        <v>15</v>
      </c>
      <c r="V70" s="73">
        <v>0.1</v>
      </c>
      <c r="W70" s="25" t="s">
        <v>85</v>
      </c>
      <c r="X70" s="73">
        <f>VLOOKUP(W70,Tables!$M$5:$O$9,3,FALSE)</f>
        <v>1000</v>
      </c>
      <c r="Y70" s="73">
        <f>V70*X70</f>
        <v>100</v>
      </c>
      <c r="AA70" s="26" t="str">
        <f>Q70</f>
        <v>EC50</v>
      </c>
      <c r="AB70" s="26">
        <f>VLOOKUP(AA70,Tables!C$5:D$40,2,FALSE)</f>
        <v>5</v>
      </c>
      <c r="AC70" s="26">
        <f>Y70/AB70</f>
        <v>20</v>
      </c>
      <c r="AD70" s="33" t="str">
        <f>T70</f>
        <v>Chronic</v>
      </c>
      <c r="AE70" s="26">
        <f>VLOOKUP(AD70,Tables!$C$43:$D$44,2,FALSE)</f>
        <v>1</v>
      </c>
      <c r="AF70" s="26">
        <f>AC70/AE70</f>
        <v>20</v>
      </c>
      <c r="AG70" s="27"/>
      <c r="AH70" s="210" t="str">
        <f>G70</f>
        <v xml:space="preserve">Anabaena inaequalis </v>
      </c>
      <c r="AI70" s="112" t="str">
        <f>Q70</f>
        <v>EC50</v>
      </c>
      <c r="AJ70" s="112" t="str">
        <f>T70</f>
        <v>Chronic</v>
      </c>
      <c r="AL70" s="26">
        <f>VLOOKUP(SUM(AB70,AE70),Tables!J$5:K$12,2,FALSE)</f>
        <v>2</v>
      </c>
      <c r="AM70" s="26" t="str">
        <f>IF(AL70=MIN($AL$69:$AL$70),"YES!!!","Reject")</f>
        <v>YES!!!</v>
      </c>
      <c r="AN70" s="107" t="str">
        <f>P70</f>
        <v>Growth rate: Cell density</v>
      </c>
      <c r="AO70" s="26" t="s">
        <v>1598</v>
      </c>
      <c r="AP70" s="25" t="str">
        <f>CONCATENATE(R70," ",S70)</f>
        <v>12 Day</v>
      </c>
      <c r="AQ70" s="26" t="s">
        <v>1599</v>
      </c>
      <c r="AS70" s="109">
        <f>AF70</f>
        <v>20</v>
      </c>
      <c r="AT70" s="73">
        <f>GEOMEAN(AS70)</f>
        <v>20</v>
      </c>
      <c r="AU70" s="73">
        <f>MIN(AT70)</f>
        <v>20</v>
      </c>
      <c r="AW70" s="208" t="s">
        <v>1845</v>
      </c>
      <c r="AX70" s="208" t="s">
        <v>1845</v>
      </c>
      <c r="BC70" s="214"/>
      <c r="BN70" s="78" t="s">
        <v>357</v>
      </c>
      <c r="BO70" s="107" t="s">
        <v>408</v>
      </c>
      <c r="BP70" s="182" t="s">
        <v>355</v>
      </c>
      <c r="BQ70" s="107" t="s">
        <v>83</v>
      </c>
      <c r="BR70" s="114" t="s">
        <v>206</v>
      </c>
      <c r="BS70" s="112" t="s">
        <v>1590</v>
      </c>
      <c r="BT70" s="26">
        <v>1</v>
      </c>
      <c r="BU70" s="243">
        <v>282.84271247461902</v>
      </c>
      <c r="BV70" s="209" t="s">
        <v>1845</v>
      </c>
      <c r="BW70" s="26"/>
    </row>
    <row r="71" spans="1:75" ht="15" hidden="1" customHeight="1" thickTop="1" thickBot="1">
      <c r="A71" s="167"/>
      <c r="B71" s="96"/>
      <c r="C71" s="98"/>
      <c r="D71" s="99"/>
      <c r="E71" s="152"/>
      <c r="F71" s="93"/>
      <c r="G71" s="94"/>
      <c r="H71" s="17"/>
      <c r="I71" s="17"/>
      <c r="J71" s="17"/>
      <c r="K71" s="17"/>
      <c r="L71" s="17"/>
      <c r="M71" s="27"/>
      <c r="N71" s="93"/>
      <c r="O71" s="17"/>
      <c r="P71" s="17"/>
      <c r="Q71" s="17"/>
      <c r="R71" s="17"/>
      <c r="S71" s="17"/>
      <c r="T71" s="17"/>
      <c r="U71" s="17"/>
      <c r="V71" s="17"/>
      <c r="W71" s="17"/>
      <c r="X71" s="95"/>
      <c r="Y71" s="95"/>
      <c r="Z71" s="27"/>
      <c r="AA71" s="17"/>
      <c r="AB71" s="17"/>
      <c r="AC71" s="95"/>
      <c r="AD71" s="20"/>
      <c r="AE71" s="17"/>
      <c r="AF71" s="95"/>
      <c r="AG71" s="27"/>
      <c r="AH71" s="211"/>
      <c r="AI71" s="17"/>
      <c r="AJ71" s="17"/>
      <c r="AK71" s="27"/>
      <c r="AL71" s="27"/>
      <c r="AM71" s="27"/>
      <c r="AN71" s="27"/>
      <c r="AO71" s="17"/>
      <c r="AP71" s="17"/>
      <c r="AQ71" s="17"/>
      <c r="AR71" s="27"/>
      <c r="AS71" s="27"/>
      <c r="AT71" s="27"/>
      <c r="AU71" s="27"/>
      <c r="AV71" s="27"/>
      <c r="AW71" s="27"/>
      <c r="AX71" s="115"/>
      <c r="AY71" s="119"/>
      <c r="AZ71" s="119"/>
      <c r="BA71" s="117"/>
      <c r="BB71" s="117"/>
      <c r="BC71" s="211"/>
      <c r="BD71" s="27"/>
      <c r="BE71" s="27"/>
      <c r="BF71" s="27"/>
      <c r="BG71" s="27"/>
      <c r="BH71" s="115"/>
      <c r="BI71" s="115"/>
      <c r="BJ71" s="115"/>
      <c r="BN71" s="78" t="s">
        <v>751</v>
      </c>
      <c r="BO71" s="107" t="s">
        <v>331</v>
      </c>
      <c r="BP71" s="182" t="s">
        <v>454</v>
      </c>
      <c r="BQ71" s="107" t="s">
        <v>208</v>
      </c>
      <c r="BR71" s="114" t="s">
        <v>332</v>
      </c>
      <c r="BS71" s="112" t="s">
        <v>1590</v>
      </c>
      <c r="BT71" s="26">
        <v>1</v>
      </c>
      <c r="BU71" s="243">
        <v>192.18</v>
      </c>
      <c r="BV71" s="209" t="s">
        <v>1845</v>
      </c>
      <c r="BW71" s="26"/>
    </row>
    <row r="72" spans="1:75" ht="16.5" hidden="1" thickTop="1" thickBot="1">
      <c r="A72" s="170" t="s">
        <v>1228</v>
      </c>
      <c r="B72" s="70" t="s">
        <v>1224</v>
      </c>
      <c r="C72" s="74" t="s">
        <v>1229</v>
      </c>
      <c r="D72" s="80" t="s">
        <v>1829</v>
      </c>
      <c r="E72" s="149" t="s">
        <v>1644</v>
      </c>
      <c r="F72" s="75" t="s">
        <v>1227</v>
      </c>
      <c r="G72" s="92" t="s">
        <v>227</v>
      </c>
      <c r="H72" s="25" t="s">
        <v>228</v>
      </c>
      <c r="I72" s="73" t="s">
        <v>320</v>
      </c>
      <c r="J72" s="73" t="s">
        <v>16</v>
      </c>
      <c r="K72" s="25" t="s">
        <v>1591</v>
      </c>
      <c r="L72" s="25" t="s">
        <v>194</v>
      </c>
      <c r="N72" s="41" t="s">
        <v>1226</v>
      </c>
      <c r="O72" s="34" t="s">
        <v>1398</v>
      </c>
      <c r="P72" s="37" t="s">
        <v>1518</v>
      </c>
      <c r="Q72" s="73" t="s">
        <v>1225</v>
      </c>
      <c r="R72" s="73">
        <v>12</v>
      </c>
      <c r="S72" s="25" t="s">
        <v>1370</v>
      </c>
      <c r="T72" s="25" t="s">
        <v>15</v>
      </c>
      <c r="V72" s="73">
        <v>1.9</v>
      </c>
      <c r="W72" s="25" t="s">
        <v>57</v>
      </c>
      <c r="X72" s="73">
        <f>VLOOKUP(W72,Tables!$M$5:$O$9,3,FALSE)</f>
        <v>1000</v>
      </c>
      <c r="Y72" s="73">
        <f>V72*X72</f>
        <v>1900</v>
      </c>
      <c r="AA72" s="26" t="str">
        <f>Q72</f>
        <v>IGC50</v>
      </c>
      <c r="AB72" s="26">
        <f>VLOOKUP(AA72,Tables!C$5:D$40,2,FALSE)</f>
        <v>5</v>
      </c>
      <c r="AC72" s="26">
        <f>Y72/AB72</f>
        <v>380</v>
      </c>
      <c r="AD72" s="33" t="str">
        <f>T72</f>
        <v>Chronic</v>
      </c>
      <c r="AE72" s="26">
        <f>VLOOKUP(AD72,Tables!$C$43:$D$44,2,FALSE)</f>
        <v>1</v>
      </c>
      <c r="AF72" s="26">
        <f>AC72/AE72</f>
        <v>380</v>
      </c>
      <c r="AG72" s="27"/>
      <c r="AH72" s="210" t="str">
        <f>G72</f>
        <v>Anabaena variabilis</v>
      </c>
      <c r="AI72" s="112" t="str">
        <f>Q72</f>
        <v>IGC50</v>
      </c>
      <c r="AJ72" s="112" t="str">
        <f>T72</f>
        <v>Chronic</v>
      </c>
      <c r="AL72" s="26">
        <f>VLOOKUP(SUM(AB72,AE72),Tables!J$5:K$12,2,FALSE)</f>
        <v>2</v>
      </c>
      <c r="AM72" s="26" t="str">
        <f>IF(AL72=MIN($AL$72:$AL$75),"YES!!!","Reject")</f>
        <v>YES!!!</v>
      </c>
      <c r="AN72" s="107" t="str">
        <f>P72</f>
        <v>Chlorophyll-a concentration</v>
      </c>
      <c r="AO72" s="26" t="s">
        <v>96</v>
      </c>
      <c r="AP72" s="25" t="str">
        <f>CONCATENATE(R72," ",S72)</f>
        <v>12 Day</v>
      </c>
      <c r="AQ72" s="26" t="s">
        <v>97</v>
      </c>
      <c r="AS72" s="109">
        <f>AF72</f>
        <v>380</v>
      </c>
      <c r="AT72" s="73">
        <f>GEOMEAN(AS72,AS75)</f>
        <v>369.86484017813859</v>
      </c>
      <c r="AU72" s="73">
        <f>MIN(AT72)</f>
        <v>369.86484017813859</v>
      </c>
      <c r="AV72" s="73">
        <f>MIN(AU72:AU74)</f>
        <v>369.86484017813859</v>
      </c>
      <c r="AW72" s="208" t="s">
        <v>1845</v>
      </c>
      <c r="AX72" s="208" t="s">
        <v>1845</v>
      </c>
      <c r="BA72" s="78" t="str">
        <f>F72</f>
        <v>BG11 medium</v>
      </c>
      <c r="BB72" s="107" t="str">
        <f>J72</f>
        <v>Microalgae</v>
      </c>
      <c r="BC72" s="210" t="str">
        <f>G72</f>
        <v>Anabaena variabilis</v>
      </c>
      <c r="BD72" s="107" t="str">
        <f>H72</f>
        <v>Cyanobacteria</v>
      </c>
      <c r="BE72" s="114" t="str">
        <f>I72</f>
        <v>Cyanophyceae</v>
      </c>
      <c r="BF72" s="112" t="str">
        <f>K72</f>
        <v>Photo</v>
      </c>
      <c r="BG72" s="26">
        <f>AL72</f>
        <v>2</v>
      </c>
      <c r="BH72" s="26">
        <f>AV72</f>
        <v>369.86484017813859</v>
      </c>
      <c r="BI72" s="208" t="s">
        <v>1845</v>
      </c>
      <c r="BJ72" s="208" t="s">
        <v>1845</v>
      </c>
      <c r="BK72" s="2"/>
      <c r="BL72" s="2"/>
      <c r="BM72" s="2"/>
      <c r="BN72" s="78" t="s">
        <v>751</v>
      </c>
      <c r="BO72" s="107" t="s">
        <v>331</v>
      </c>
      <c r="BP72" s="182" t="s">
        <v>456</v>
      </c>
      <c r="BQ72" s="107" t="s">
        <v>208</v>
      </c>
      <c r="BR72" s="114" t="s">
        <v>332</v>
      </c>
      <c r="BS72" s="112" t="s">
        <v>1590</v>
      </c>
      <c r="BT72" s="26">
        <v>1</v>
      </c>
      <c r="BU72" s="243">
        <v>600</v>
      </c>
      <c r="BV72" s="209" t="s">
        <v>1845</v>
      </c>
      <c r="BW72" s="26"/>
    </row>
    <row r="73" spans="1:75" s="119" customFormat="1" ht="15" hidden="1" customHeight="1" thickTop="1" thickBot="1">
      <c r="A73" s="170" t="s">
        <v>1219</v>
      </c>
      <c r="B73" s="70" t="s">
        <v>1215</v>
      </c>
      <c r="C73" s="74" t="s">
        <v>1220</v>
      </c>
      <c r="D73" s="80"/>
      <c r="E73" s="149" t="s">
        <v>1644</v>
      </c>
      <c r="F73" s="75" t="s">
        <v>1222</v>
      </c>
      <c r="G73" s="92" t="s">
        <v>1221</v>
      </c>
      <c r="H73" s="25" t="s">
        <v>228</v>
      </c>
      <c r="I73" s="73" t="s">
        <v>320</v>
      </c>
      <c r="J73" s="73" t="s">
        <v>16</v>
      </c>
      <c r="K73" s="25" t="s">
        <v>1591</v>
      </c>
      <c r="L73" s="25" t="s">
        <v>110</v>
      </c>
      <c r="M73"/>
      <c r="N73" s="41" t="s">
        <v>1217</v>
      </c>
      <c r="O73" s="34" t="s">
        <v>1398</v>
      </c>
      <c r="P73" s="32" t="s">
        <v>315</v>
      </c>
      <c r="Q73" s="73" t="s">
        <v>14</v>
      </c>
      <c r="R73" s="73">
        <v>12</v>
      </c>
      <c r="S73" s="25" t="s">
        <v>1370</v>
      </c>
      <c r="T73" s="25" t="s">
        <v>15</v>
      </c>
      <c r="U73" s="25"/>
      <c r="V73" s="73">
        <v>4</v>
      </c>
      <c r="W73" s="25" t="s">
        <v>85</v>
      </c>
      <c r="X73" s="73">
        <f>VLOOKUP(W73,Tables!$M$5:$O$9,3,FALSE)</f>
        <v>1000</v>
      </c>
      <c r="Y73" s="73">
        <f>V73*X73</f>
        <v>4000</v>
      </c>
      <c r="Z73"/>
      <c r="AA73" s="26" t="str">
        <f>Q73</f>
        <v>EC50</v>
      </c>
      <c r="AB73" s="26">
        <f>VLOOKUP(AA73,Tables!C$5:D$40,2,FALSE)</f>
        <v>5</v>
      </c>
      <c r="AC73" s="26">
        <f>Y73/AB73</f>
        <v>800</v>
      </c>
      <c r="AD73" s="33" t="str">
        <f>T73</f>
        <v>Chronic</v>
      </c>
      <c r="AE73" s="26">
        <f>VLOOKUP(AD73,Tables!$C$43:$D$44,2,FALSE)</f>
        <v>1</v>
      </c>
      <c r="AF73" s="26">
        <f>AC73/AE73</f>
        <v>800</v>
      </c>
      <c r="AG73" s="27"/>
      <c r="AH73" s="210" t="str">
        <f>G73</f>
        <v xml:space="preserve">Anabaena variabilis </v>
      </c>
      <c r="AI73" s="112" t="str">
        <f>Q73</f>
        <v>EC50</v>
      </c>
      <c r="AJ73" s="112" t="str">
        <f>T73</f>
        <v>Chronic</v>
      </c>
      <c r="AK73"/>
      <c r="AL73" s="26">
        <f>VLOOKUP(SUM(AB73,AE73),Tables!J$5:K$12,2,FALSE)</f>
        <v>2</v>
      </c>
      <c r="AM73" s="26" t="str">
        <f>IF(AL73=MIN($AL$72:$AL$75),"YES!!!","Reject")</f>
        <v>YES!!!</v>
      </c>
      <c r="AN73" s="107" t="str">
        <f>P73</f>
        <v>Growth: Cell density</v>
      </c>
      <c r="AO73" s="26" t="s">
        <v>1598</v>
      </c>
      <c r="AP73" s="25" t="str">
        <f>CONCATENATE(R73," ",S73)</f>
        <v>12 Day</v>
      </c>
      <c r="AQ73" s="26" t="s">
        <v>1599</v>
      </c>
      <c r="AR73"/>
      <c r="AS73" s="109">
        <f>AF73</f>
        <v>800</v>
      </c>
      <c r="AT73" s="73">
        <f>GEOMEAN(AS73)</f>
        <v>800</v>
      </c>
      <c r="AU73" s="73">
        <f>MIN(AT73)</f>
        <v>800</v>
      </c>
      <c r="AV73"/>
      <c r="AW73" s="208" t="s">
        <v>1845</v>
      </c>
      <c r="AX73" s="208" t="s">
        <v>1845</v>
      </c>
      <c r="AY73"/>
      <c r="AZ73"/>
      <c r="BA73"/>
      <c r="BB73"/>
      <c r="BC73" s="214"/>
      <c r="BD73"/>
      <c r="BE73"/>
      <c r="BF73"/>
      <c r="BG73"/>
      <c r="BH73"/>
      <c r="BI73" s="25"/>
      <c r="BJ73"/>
      <c r="BK73"/>
      <c r="BL73"/>
      <c r="BM73"/>
      <c r="BN73" s="78" t="s">
        <v>517</v>
      </c>
      <c r="BO73" s="107" t="s">
        <v>331</v>
      </c>
      <c r="BP73" s="182" t="s">
        <v>225</v>
      </c>
      <c r="BQ73" s="107" t="s">
        <v>208</v>
      </c>
      <c r="BR73" s="114" t="s">
        <v>332</v>
      </c>
      <c r="BS73" s="112" t="s">
        <v>1590</v>
      </c>
      <c r="BT73" s="26">
        <v>1</v>
      </c>
      <c r="BU73" s="26">
        <v>3061.1193521197029</v>
      </c>
      <c r="BV73" s="209" t="s">
        <v>1845</v>
      </c>
      <c r="BW73" s="26"/>
    </row>
    <row r="74" spans="1:75" ht="15" hidden="1" customHeight="1" thickTop="1" thickBot="1">
      <c r="A74" s="170" t="s">
        <v>1219</v>
      </c>
      <c r="B74" s="70" t="s">
        <v>1215</v>
      </c>
      <c r="C74" s="74" t="s">
        <v>1220</v>
      </c>
      <c r="D74" s="80"/>
      <c r="E74" s="149" t="s">
        <v>1644</v>
      </c>
      <c r="F74" s="75" t="s">
        <v>1222</v>
      </c>
      <c r="G74" s="92" t="s">
        <v>1221</v>
      </c>
      <c r="H74" s="25" t="s">
        <v>228</v>
      </c>
      <c r="I74" s="73" t="s">
        <v>320</v>
      </c>
      <c r="J74" s="73" t="s">
        <v>16</v>
      </c>
      <c r="K74" s="25" t="s">
        <v>1591</v>
      </c>
      <c r="L74" s="25" t="s">
        <v>110</v>
      </c>
      <c r="N74" s="41" t="s">
        <v>1223</v>
      </c>
      <c r="O74" s="32" t="s">
        <v>1401</v>
      </c>
      <c r="P74" s="32" t="s">
        <v>312</v>
      </c>
      <c r="Q74" s="73" t="s">
        <v>14</v>
      </c>
      <c r="R74" s="73">
        <v>12</v>
      </c>
      <c r="S74" s="25" t="s">
        <v>1370</v>
      </c>
      <c r="T74" s="25" t="s">
        <v>15</v>
      </c>
      <c r="V74" s="73">
        <v>5</v>
      </c>
      <c r="W74" s="25" t="s">
        <v>85</v>
      </c>
      <c r="X74" s="73">
        <f>VLOOKUP(W74,Tables!$M$5:$O$9,3,FALSE)</f>
        <v>1000</v>
      </c>
      <c r="Y74" s="73">
        <f>V74*X74</f>
        <v>5000</v>
      </c>
      <c r="AA74" s="26" t="str">
        <f>Q74</f>
        <v>EC50</v>
      </c>
      <c r="AB74" s="26">
        <f>VLOOKUP(AA74,Tables!C$5:D$40,2,FALSE)</f>
        <v>5</v>
      </c>
      <c r="AC74" s="26">
        <f>Y74/AB74</f>
        <v>1000</v>
      </c>
      <c r="AD74" s="33" t="str">
        <f>T74</f>
        <v>Chronic</v>
      </c>
      <c r="AE74" s="26">
        <f>VLOOKUP(AD74,Tables!$C$43:$D$44,2,FALSE)</f>
        <v>1</v>
      </c>
      <c r="AF74" s="26">
        <f>AC74/AE74</f>
        <v>1000</v>
      </c>
      <c r="AG74" s="27"/>
      <c r="AH74" s="210" t="str">
        <f>G74</f>
        <v xml:space="preserve">Anabaena variabilis </v>
      </c>
      <c r="AI74" s="112" t="str">
        <f>Q74</f>
        <v>EC50</v>
      </c>
      <c r="AJ74" s="112" t="str">
        <f>T74</f>
        <v>Chronic</v>
      </c>
      <c r="AL74" s="26">
        <f>VLOOKUP(SUM(AB74,AE74),Tables!J$5:K$12,2,FALSE)</f>
        <v>2</v>
      </c>
      <c r="AM74" s="26" t="str">
        <f>IF(AL74=MIN($AL$72:$AL$75),"YES!!!","Reject")</f>
        <v>YES!!!</v>
      </c>
      <c r="AN74" s="107" t="str">
        <f>P74</f>
        <v>Growth rate: Cell density</v>
      </c>
      <c r="AO74" s="26" t="s">
        <v>1603</v>
      </c>
      <c r="AP74" s="25" t="str">
        <f>CONCATENATE(R74," ",S74)</f>
        <v>12 Day</v>
      </c>
      <c r="AQ74" s="26" t="s">
        <v>1607</v>
      </c>
      <c r="AS74" s="109">
        <f>AF74</f>
        <v>1000</v>
      </c>
      <c r="AT74" s="73">
        <f>GEOMEAN(AS74)</f>
        <v>1000</v>
      </c>
      <c r="AU74" s="73">
        <f>MIN(AT74)</f>
        <v>1000</v>
      </c>
      <c r="AW74" s="208" t="s">
        <v>1845</v>
      </c>
      <c r="AX74" s="208" t="s">
        <v>1845</v>
      </c>
      <c r="BC74" s="214"/>
      <c r="BN74" s="144" t="s">
        <v>333</v>
      </c>
      <c r="BO74" s="141" t="s">
        <v>331</v>
      </c>
      <c r="BP74" s="187" t="s">
        <v>225</v>
      </c>
      <c r="BQ74" s="141" t="s">
        <v>208</v>
      </c>
      <c r="BR74" s="145" t="s">
        <v>332</v>
      </c>
      <c r="BS74" s="142" t="s">
        <v>1590</v>
      </c>
      <c r="BT74" s="138">
        <v>1</v>
      </c>
      <c r="BU74" s="188">
        <v>0.1</v>
      </c>
      <c r="BV74" s="209" t="s">
        <v>1845</v>
      </c>
      <c r="BW74" s="26"/>
    </row>
    <row r="75" spans="1:75" ht="15" hidden="1" customHeight="1" thickTop="1" thickBot="1">
      <c r="A75" s="170" t="s">
        <v>1228</v>
      </c>
      <c r="B75" s="70" t="s">
        <v>1224</v>
      </c>
      <c r="C75" s="74" t="s">
        <v>1229</v>
      </c>
      <c r="D75" s="80"/>
      <c r="E75" s="149" t="s">
        <v>1644</v>
      </c>
      <c r="F75" s="75" t="s">
        <v>1227</v>
      </c>
      <c r="G75" s="92" t="s">
        <v>1230</v>
      </c>
      <c r="H75" s="25" t="s">
        <v>228</v>
      </c>
      <c r="I75" s="73" t="s">
        <v>320</v>
      </c>
      <c r="J75" s="73" t="s">
        <v>16</v>
      </c>
      <c r="K75" s="25" t="s">
        <v>1591</v>
      </c>
      <c r="L75" s="25" t="s">
        <v>194</v>
      </c>
      <c r="N75" s="41" t="s">
        <v>1226</v>
      </c>
      <c r="O75" s="34" t="s">
        <v>1398</v>
      </c>
      <c r="P75" s="37" t="s">
        <v>1518</v>
      </c>
      <c r="Q75" s="73" t="s">
        <v>1225</v>
      </c>
      <c r="R75" s="73">
        <v>12</v>
      </c>
      <c r="S75" s="25" t="s">
        <v>1370</v>
      </c>
      <c r="T75" s="25" t="s">
        <v>15</v>
      </c>
      <c r="V75" s="73">
        <v>1.8</v>
      </c>
      <c r="W75" s="25" t="s">
        <v>57</v>
      </c>
      <c r="X75" s="73">
        <f>VLOOKUP(W75,Tables!$M$5:$O$9,3,FALSE)</f>
        <v>1000</v>
      </c>
      <c r="Y75" s="73">
        <f>V75*X75</f>
        <v>1800</v>
      </c>
      <c r="AA75" s="26" t="str">
        <f>Q75</f>
        <v>IGC50</v>
      </c>
      <c r="AB75" s="26">
        <f>VLOOKUP(AA75,Tables!C$5:D$40,2,FALSE)</f>
        <v>5</v>
      </c>
      <c r="AC75" s="26">
        <f>Y75/AB75</f>
        <v>360</v>
      </c>
      <c r="AD75" s="33" t="str">
        <f>T75</f>
        <v>Chronic</v>
      </c>
      <c r="AE75" s="26">
        <f>VLOOKUP(AD75,Tables!$C$43:$D$44,2,FALSE)</f>
        <v>1</v>
      </c>
      <c r="AF75" s="26">
        <f>AC75/AE75</f>
        <v>360</v>
      </c>
      <c r="AG75" s="27"/>
      <c r="AH75" s="210" t="str">
        <f>G75</f>
        <v>Anabaena variabilis MHR strain</v>
      </c>
      <c r="AI75" s="112" t="str">
        <f>Q75</f>
        <v>IGC50</v>
      </c>
      <c r="AJ75" s="112" t="str">
        <f>T75</f>
        <v>Chronic</v>
      </c>
      <c r="AL75" s="26">
        <f>VLOOKUP(SUM(AB75,AE75),Tables!J$5:K$12,2,FALSE)</f>
        <v>2</v>
      </c>
      <c r="AM75" s="26" t="str">
        <f>IF(AL75=MIN($AL$72:$AL$75),"YES!!!","Reject")</f>
        <v>YES!!!</v>
      </c>
      <c r="AN75" s="107" t="str">
        <f>P75</f>
        <v>Chlorophyll-a concentration</v>
      </c>
      <c r="AO75" s="26" t="s">
        <v>96</v>
      </c>
      <c r="AP75" s="25" t="str">
        <f>CONCATENATE(R75," ",S75)</f>
        <v>12 Day</v>
      </c>
      <c r="AQ75" s="26" t="s">
        <v>97</v>
      </c>
      <c r="AS75" s="109">
        <f>AF75</f>
        <v>360</v>
      </c>
      <c r="AW75" s="208" t="s">
        <v>1845</v>
      </c>
      <c r="AX75" s="208" t="s">
        <v>1845</v>
      </c>
      <c r="BC75" s="214"/>
      <c r="BN75" s="78" t="s">
        <v>924</v>
      </c>
      <c r="BO75" s="107" t="s">
        <v>16</v>
      </c>
      <c r="BP75" s="183" t="s">
        <v>230</v>
      </c>
      <c r="BQ75" s="107" t="s">
        <v>186</v>
      </c>
      <c r="BR75" s="114" t="s">
        <v>923</v>
      </c>
      <c r="BS75" s="112" t="s">
        <v>1591</v>
      </c>
      <c r="BT75" s="26">
        <v>1</v>
      </c>
      <c r="BU75" s="26">
        <v>61.24</v>
      </c>
      <c r="BV75" s="209" t="s">
        <v>1845</v>
      </c>
      <c r="BW75" s="26"/>
    </row>
    <row r="76" spans="1:75" ht="15" hidden="1" customHeight="1" thickTop="1" thickBot="1">
      <c r="A76" s="167"/>
      <c r="B76" s="96"/>
      <c r="C76" s="98"/>
      <c r="D76" s="99"/>
      <c r="E76" s="152"/>
      <c r="F76" s="93"/>
      <c r="G76" s="94"/>
      <c r="H76" s="17"/>
      <c r="I76" s="17"/>
      <c r="J76" s="17"/>
      <c r="K76" s="17"/>
      <c r="L76" s="17"/>
      <c r="M76" s="27"/>
      <c r="N76" s="93"/>
      <c r="O76" s="100"/>
      <c r="P76" s="27"/>
      <c r="Q76" s="17"/>
      <c r="R76" s="17"/>
      <c r="S76" s="17"/>
      <c r="T76" s="17"/>
      <c r="U76" s="17"/>
      <c r="V76" s="17"/>
      <c r="W76" s="17"/>
      <c r="X76" s="95"/>
      <c r="Y76" s="95"/>
      <c r="Z76" s="27"/>
      <c r="AA76" s="17"/>
      <c r="AB76" s="17"/>
      <c r="AC76" s="95"/>
      <c r="AD76" s="20"/>
      <c r="AE76" s="17"/>
      <c r="AF76" s="95"/>
      <c r="AG76" s="27"/>
      <c r="AH76" s="211"/>
      <c r="AI76" s="17"/>
      <c r="AJ76" s="17"/>
      <c r="AK76" s="27"/>
      <c r="AL76" s="27"/>
      <c r="AM76" s="27"/>
      <c r="AN76" s="27"/>
      <c r="AO76" s="17"/>
      <c r="AP76" s="17"/>
      <c r="AQ76" s="17"/>
      <c r="AR76" s="27"/>
      <c r="AS76" s="27"/>
      <c r="AT76" s="27"/>
      <c r="AU76" s="27"/>
      <c r="AV76" s="27"/>
      <c r="AW76" s="27"/>
      <c r="AX76" s="115"/>
      <c r="AY76" s="119"/>
      <c r="AZ76" s="119"/>
      <c r="BA76" s="117"/>
      <c r="BB76" s="117"/>
      <c r="BC76" s="211"/>
      <c r="BD76" s="27"/>
      <c r="BE76" s="27"/>
      <c r="BF76" s="27"/>
      <c r="BG76" s="27"/>
      <c r="BH76" s="115"/>
      <c r="BI76" s="115"/>
      <c r="BJ76" s="115"/>
      <c r="BN76" s="78" t="s">
        <v>74</v>
      </c>
      <c r="BO76" s="107" t="s">
        <v>209</v>
      </c>
      <c r="BP76" s="182" t="s">
        <v>271</v>
      </c>
      <c r="BQ76" s="107" t="s">
        <v>208</v>
      </c>
      <c r="BR76" s="114" t="s">
        <v>513</v>
      </c>
      <c r="BS76" s="112" t="s">
        <v>1590</v>
      </c>
      <c r="BT76" s="26">
        <v>1</v>
      </c>
      <c r="BU76" s="243">
        <v>65</v>
      </c>
      <c r="BV76" s="209" t="s">
        <v>1845</v>
      </c>
      <c r="BW76" s="26"/>
    </row>
    <row r="77" spans="1:75" ht="15" hidden="1" customHeight="1" thickTop="1" thickBot="1">
      <c r="A77" s="170" t="s">
        <v>566</v>
      </c>
      <c r="B77" s="70" t="s">
        <v>563</v>
      </c>
      <c r="C77" s="74" t="s">
        <v>567</v>
      </c>
      <c r="D77" s="72"/>
      <c r="E77" s="149" t="s">
        <v>1644</v>
      </c>
      <c r="F77" s="30" t="s">
        <v>565</v>
      </c>
      <c r="G77" s="92" t="s">
        <v>564</v>
      </c>
      <c r="H77" s="25" t="s">
        <v>75</v>
      </c>
      <c r="I77" s="25" t="s">
        <v>373</v>
      </c>
      <c r="J77" s="73" t="s">
        <v>16</v>
      </c>
      <c r="K77" s="25" t="s">
        <v>1591</v>
      </c>
      <c r="L77" s="81" t="s">
        <v>110</v>
      </c>
      <c r="N77" s="41" t="s">
        <v>479</v>
      </c>
      <c r="O77" s="32" t="s">
        <v>1398</v>
      </c>
      <c r="P77" s="32" t="s">
        <v>1399</v>
      </c>
      <c r="Q77" s="73" t="s">
        <v>14</v>
      </c>
      <c r="R77" s="73">
        <v>11</v>
      </c>
      <c r="S77" s="25" t="s">
        <v>1370</v>
      </c>
      <c r="T77" s="79" t="s">
        <v>15</v>
      </c>
      <c r="U77" s="79"/>
      <c r="V77" s="73">
        <v>0.06</v>
      </c>
      <c r="W77" s="79" t="s">
        <v>58</v>
      </c>
      <c r="X77" s="73">
        <f>VLOOKUP(W77,Tables!$M$5:$O$9,3,FALSE)</f>
        <v>1</v>
      </c>
      <c r="Y77" s="73">
        <f>V77*X77</f>
        <v>0.06</v>
      </c>
      <c r="AA77" s="26" t="str">
        <f>Q77</f>
        <v>EC50</v>
      </c>
      <c r="AB77" s="26">
        <f>VLOOKUP(AA77,Tables!C$5:D$40,2,FALSE)</f>
        <v>5</v>
      </c>
      <c r="AC77" s="26">
        <f>Y77/AB77</f>
        <v>1.2E-2</v>
      </c>
      <c r="AD77" s="33" t="str">
        <f>T77</f>
        <v>Chronic</v>
      </c>
      <c r="AE77" s="26">
        <f>VLOOKUP(AD77,Tables!$C$43:$D$44,2,FALSE)</f>
        <v>1</v>
      </c>
      <c r="AF77" s="26">
        <f>AC77/AE77</f>
        <v>1.2E-2</v>
      </c>
      <c r="AG77" s="27"/>
      <c r="AH77" s="210" t="str">
        <f>G77</f>
        <v>Ankistrodesmus braunii</v>
      </c>
      <c r="AI77" s="112" t="str">
        <f>Q77</f>
        <v>EC50</v>
      </c>
      <c r="AJ77" s="112" t="str">
        <f>T77</f>
        <v>Chronic</v>
      </c>
      <c r="AL77" s="26">
        <f>VLOOKUP(SUM(AB77,AE77),Tables!J$5:K$12,2,FALSE)</f>
        <v>2</v>
      </c>
      <c r="AM77" s="26" t="str">
        <f>IF(AL77=MIN($AL$77),"YES!!!","Reject")</f>
        <v>YES!!!</v>
      </c>
      <c r="AN77" s="107" t="str">
        <f>P77</f>
        <v>Cell density</v>
      </c>
      <c r="AO77" s="26" t="s">
        <v>96</v>
      </c>
      <c r="AP77" s="25" t="str">
        <f>CONCATENATE(R77," ",S77)</f>
        <v>11 Day</v>
      </c>
      <c r="AQ77" s="26" t="s">
        <v>97</v>
      </c>
      <c r="AS77" s="109">
        <f>AF77</f>
        <v>1.2E-2</v>
      </c>
      <c r="AT77" s="73">
        <f>GEOMEAN(AS77)</f>
        <v>1.2E-2</v>
      </c>
      <c r="AU77" s="73">
        <f>MIN(AT77)</f>
        <v>1.2E-2</v>
      </c>
      <c r="AV77" s="73">
        <f>MIN(AU77)</f>
        <v>1.2E-2</v>
      </c>
      <c r="AW77" s="208" t="s">
        <v>1845</v>
      </c>
      <c r="AX77" s="208" t="s">
        <v>1845</v>
      </c>
      <c r="BA77" s="78" t="str">
        <f>F77</f>
        <v>Bristol's media</v>
      </c>
      <c r="BB77" s="107" t="str">
        <f>J77</f>
        <v>Microalgae</v>
      </c>
      <c r="BC77" s="210" t="str">
        <f>G77</f>
        <v>Ankistrodesmus braunii</v>
      </c>
      <c r="BD77" s="107" t="str">
        <f>H77</f>
        <v>Chlorophyta</v>
      </c>
      <c r="BE77" s="114" t="str">
        <f>I77</f>
        <v xml:space="preserve">Chlorophyceae  </v>
      </c>
      <c r="BF77" s="112" t="str">
        <f>K77</f>
        <v>Photo</v>
      </c>
      <c r="BG77" s="26">
        <f>AL77</f>
        <v>2</v>
      </c>
      <c r="BH77" s="26">
        <f>AV77</f>
        <v>1.2E-2</v>
      </c>
      <c r="BI77" s="208" t="s">
        <v>1845</v>
      </c>
      <c r="BJ77" s="208" t="s">
        <v>1845</v>
      </c>
      <c r="BK77" s="2"/>
      <c r="BL77" s="2"/>
      <c r="BM77" s="2"/>
      <c r="BN77" s="78" t="s">
        <v>589</v>
      </c>
      <c r="BO77" s="107" t="s">
        <v>16</v>
      </c>
      <c r="BP77" s="182" t="s">
        <v>174</v>
      </c>
      <c r="BQ77" s="107" t="s">
        <v>75</v>
      </c>
      <c r="BR77" s="114" t="s">
        <v>309</v>
      </c>
      <c r="BS77" s="112" t="s">
        <v>1591</v>
      </c>
      <c r="BT77" s="26">
        <v>1</v>
      </c>
      <c r="BU77" s="109">
        <v>3</v>
      </c>
      <c r="BV77" s="209" t="s">
        <v>1845</v>
      </c>
      <c r="BW77" s="26"/>
    </row>
    <row r="78" spans="1:75" ht="15" hidden="1" customHeight="1" thickTop="1" thickBot="1">
      <c r="A78" s="167"/>
      <c r="B78" s="96"/>
      <c r="C78" s="98"/>
      <c r="D78" s="97"/>
      <c r="E78" s="150"/>
      <c r="F78" s="93"/>
      <c r="G78" s="94"/>
      <c r="H78" s="17"/>
      <c r="I78" s="17"/>
      <c r="J78" s="17"/>
      <c r="K78" s="17"/>
      <c r="L78" s="17"/>
      <c r="M78" s="27"/>
      <c r="N78" s="93"/>
      <c r="O78" s="17"/>
      <c r="P78" s="17"/>
      <c r="Q78" s="17"/>
      <c r="R78" s="17"/>
      <c r="S78" s="17"/>
      <c r="T78" s="20"/>
      <c r="U78" s="20"/>
      <c r="V78" s="17"/>
      <c r="W78" s="20"/>
      <c r="X78" s="95"/>
      <c r="Y78" s="95"/>
      <c r="Z78" s="27"/>
      <c r="AA78" s="17"/>
      <c r="AB78" s="17"/>
      <c r="AC78" s="95"/>
      <c r="AD78" s="20"/>
      <c r="AE78" s="17"/>
      <c r="AF78" s="95"/>
      <c r="AG78" s="27"/>
      <c r="AH78" s="211"/>
      <c r="AI78" s="17"/>
      <c r="AJ78" s="17"/>
      <c r="AK78" s="27"/>
      <c r="AL78" s="27"/>
      <c r="AM78" s="27"/>
      <c r="AN78" s="27"/>
      <c r="AO78" s="17"/>
      <c r="AP78" s="17"/>
      <c r="AQ78" s="17"/>
      <c r="AR78" s="27"/>
      <c r="AS78" s="27"/>
      <c r="AT78" s="27"/>
      <c r="AU78" s="27"/>
      <c r="AV78" s="27"/>
      <c r="AW78" s="27"/>
      <c r="AX78" s="115"/>
      <c r="AY78" s="119"/>
      <c r="AZ78" s="119"/>
      <c r="BA78" s="117"/>
      <c r="BB78" s="117"/>
      <c r="BC78" s="211"/>
      <c r="BD78" s="27"/>
      <c r="BE78" s="27"/>
      <c r="BF78" s="27"/>
      <c r="BG78" s="27"/>
      <c r="BH78" s="115"/>
      <c r="BI78" s="115"/>
      <c r="BJ78" s="115"/>
      <c r="BN78" s="78" t="s">
        <v>1548</v>
      </c>
      <c r="BO78" s="107" t="s">
        <v>16</v>
      </c>
      <c r="BP78" s="182" t="s">
        <v>218</v>
      </c>
      <c r="BQ78" s="107" t="s">
        <v>75</v>
      </c>
      <c r="BR78" s="114" t="s">
        <v>309</v>
      </c>
      <c r="BS78" s="112" t="s">
        <v>1591</v>
      </c>
      <c r="BT78" s="26">
        <v>1</v>
      </c>
      <c r="BU78" s="109">
        <v>22</v>
      </c>
      <c r="BV78" s="209" t="s">
        <v>1845</v>
      </c>
      <c r="BW78" s="26"/>
    </row>
    <row r="79" spans="1:75" ht="15" hidden="1" customHeight="1" thickTop="1" thickBot="1">
      <c r="A79" s="170" t="s">
        <v>1009</v>
      </c>
      <c r="B79" s="70" t="s">
        <v>1005</v>
      </c>
      <c r="C79" s="74" t="s">
        <v>1010</v>
      </c>
      <c r="D79" s="80" t="s">
        <v>1006</v>
      </c>
      <c r="E79" s="149" t="s">
        <v>1644</v>
      </c>
      <c r="F79" s="75" t="s">
        <v>1008</v>
      </c>
      <c r="G79" s="92" t="s">
        <v>1007</v>
      </c>
      <c r="H79" s="25" t="s">
        <v>75</v>
      </c>
      <c r="I79" s="73" t="s">
        <v>309</v>
      </c>
      <c r="J79" s="73" t="s">
        <v>16</v>
      </c>
      <c r="K79" s="25" t="s">
        <v>1591</v>
      </c>
      <c r="L79" s="25" t="s">
        <v>194</v>
      </c>
      <c r="N79" s="41" t="s">
        <v>315</v>
      </c>
      <c r="O79" s="32" t="s">
        <v>1398</v>
      </c>
      <c r="P79" s="32" t="s">
        <v>1399</v>
      </c>
      <c r="Q79" s="73" t="s">
        <v>19</v>
      </c>
      <c r="R79" s="25">
        <v>5</v>
      </c>
      <c r="S79" s="25" t="s">
        <v>1370</v>
      </c>
      <c r="T79" s="25" t="s">
        <v>15</v>
      </c>
      <c r="V79" s="73">
        <v>10.44</v>
      </c>
      <c r="W79" s="25" t="s">
        <v>58</v>
      </c>
      <c r="X79" s="73">
        <f>VLOOKUP(W79,Tables!$M$5:$O$9,3,FALSE)</f>
        <v>1</v>
      </c>
      <c r="Y79" s="73">
        <f>V79*X79</f>
        <v>10.44</v>
      </c>
      <c r="AA79" s="26" t="str">
        <f>Q79</f>
        <v>NOEC</v>
      </c>
      <c r="AB79" s="26">
        <f>VLOOKUP(AA79,Tables!C$5:D$40,2,FALSE)</f>
        <v>1</v>
      </c>
      <c r="AC79" s="26">
        <f>Y79/AB79</f>
        <v>10.44</v>
      </c>
      <c r="AD79" s="33" t="str">
        <f>T79</f>
        <v>Chronic</v>
      </c>
      <c r="AE79" s="26">
        <f>VLOOKUP(AD79,Tables!$C$43:$D$44,2,FALSE)</f>
        <v>1</v>
      </c>
      <c r="AF79" s="26">
        <f>AC79/AE79</f>
        <v>10.44</v>
      </c>
      <c r="AG79" s="27"/>
      <c r="AH79" s="210" t="str">
        <f>G79</f>
        <v>Ankistrodesmus falcatus</v>
      </c>
      <c r="AI79" s="112" t="str">
        <f>Q79</f>
        <v>NOEC</v>
      </c>
      <c r="AJ79" s="112" t="str">
        <f>T79</f>
        <v>Chronic</v>
      </c>
      <c r="AL79" s="26">
        <f>VLOOKUP(SUM(AB79,AE79),Tables!J$5:K$12,2,FALSE)</f>
        <v>1</v>
      </c>
      <c r="AM79" s="26" t="str">
        <f>IF(AL79=MIN($AL$79:$AL$80),"YES!!!","Reject")</f>
        <v>YES!!!</v>
      </c>
      <c r="AN79" s="107" t="str">
        <f>P79</f>
        <v>Cell density</v>
      </c>
      <c r="AO79" s="26" t="s">
        <v>96</v>
      </c>
      <c r="AP79" s="25" t="str">
        <f>CONCATENATE(R79," ",S79)</f>
        <v>5 Day</v>
      </c>
      <c r="AQ79" s="26" t="s">
        <v>97</v>
      </c>
      <c r="AS79" s="109">
        <f>AF79</f>
        <v>10.44</v>
      </c>
      <c r="AT79" s="73">
        <f>GEOMEAN(AS79)</f>
        <v>10.44</v>
      </c>
      <c r="AU79" s="73">
        <f>MIN(AT79)</f>
        <v>10.44</v>
      </c>
      <c r="AV79" s="73">
        <f>MIN(AU79)</f>
        <v>10.44</v>
      </c>
      <c r="AW79" s="208" t="s">
        <v>1845</v>
      </c>
      <c r="AX79" s="208" t="s">
        <v>1845</v>
      </c>
      <c r="BA79" s="78" t="str">
        <f>F79</f>
        <v>WC freshwater media</v>
      </c>
      <c r="BB79" s="107" t="str">
        <f>J79</f>
        <v>Microalgae</v>
      </c>
      <c r="BC79" s="210" t="str">
        <f>G79</f>
        <v>Ankistrodesmus falcatus</v>
      </c>
      <c r="BD79" s="107" t="str">
        <f>H79</f>
        <v>Chlorophyta</v>
      </c>
      <c r="BE79" s="114" t="str">
        <f>I79</f>
        <v>Chlorophyceae</v>
      </c>
      <c r="BF79" s="112" t="str">
        <f>K79</f>
        <v>Photo</v>
      </c>
      <c r="BG79" s="26">
        <f>AL79</f>
        <v>1</v>
      </c>
      <c r="BH79" s="26">
        <f>AV79</f>
        <v>10.44</v>
      </c>
      <c r="BI79" s="208" t="s">
        <v>1845</v>
      </c>
      <c r="BJ79" s="208" t="s">
        <v>1845</v>
      </c>
      <c r="BK79" s="2"/>
      <c r="BL79" s="2"/>
      <c r="BM79" s="2"/>
      <c r="BN79" s="78" t="s">
        <v>1685</v>
      </c>
      <c r="BO79" s="107" t="s">
        <v>209</v>
      </c>
      <c r="BP79" s="183" t="s">
        <v>1680</v>
      </c>
      <c r="BQ79" s="107" t="s">
        <v>208</v>
      </c>
      <c r="BR79" s="114" t="s">
        <v>513</v>
      </c>
      <c r="BS79" s="112" t="s">
        <v>1590</v>
      </c>
      <c r="BT79" s="26">
        <v>1</v>
      </c>
      <c r="BU79" s="243">
        <v>37.43</v>
      </c>
      <c r="BV79" s="209" t="s">
        <v>1845</v>
      </c>
      <c r="BW79" s="26"/>
    </row>
    <row r="80" spans="1:75" ht="15" hidden="1" customHeight="1" thickTop="1" thickBot="1">
      <c r="A80" s="170" t="s">
        <v>1009</v>
      </c>
      <c r="B80" s="70" t="s">
        <v>1005</v>
      </c>
      <c r="C80" s="74" t="s">
        <v>1010</v>
      </c>
      <c r="D80" s="80" t="s">
        <v>1027</v>
      </c>
      <c r="E80" s="149" t="s">
        <v>1644</v>
      </c>
      <c r="F80" s="75" t="s">
        <v>1008</v>
      </c>
      <c r="G80" s="92" t="s">
        <v>1007</v>
      </c>
      <c r="H80" s="25" t="s">
        <v>75</v>
      </c>
      <c r="I80" s="73" t="s">
        <v>309</v>
      </c>
      <c r="J80" s="73" t="s">
        <v>16</v>
      </c>
      <c r="K80" s="25" t="s">
        <v>1591</v>
      </c>
      <c r="L80" s="25" t="s">
        <v>194</v>
      </c>
      <c r="N80" s="41" t="s">
        <v>315</v>
      </c>
      <c r="O80" s="32" t="s">
        <v>1398</v>
      </c>
      <c r="P80" s="32" t="s">
        <v>1399</v>
      </c>
      <c r="Q80" s="73" t="s">
        <v>20</v>
      </c>
      <c r="R80" s="25">
        <v>5</v>
      </c>
      <c r="S80" s="25" t="s">
        <v>1370</v>
      </c>
      <c r="T80" s="25" t="s">
        <v>15</v>
      </c>
      <c r="V80" s="73">
        <v>106.2</v>
      </c>
      <c r="W80" s="25" t="s">
        <v>58</v>
      </c>
      <c r="X80" s="73">
        <f>VLOOKUP(W80,Tables!$M$5:$O$9,3,FALSE)</f>
        <v>1</v>
      </c>
      <c r="Y80" s="73">
        <f>V80*X80</f>
        <v>106.2</v>
      </c>
      <c r="AA80" s="26" t="str">
        <f>Q80</f>
        <v>LOEC</v>
      </c>
      <c r="AB80" s="26">
        <f>VLOOKUP(AA80,Tables!C$5:D$40,2,FALSE)</f>
        <v>2.5</v>
      </c>
      <c r="AC80" s="26">
        <f>Y80/AB80</f>
        <v>42.480000000000004</v>
      </c>
      <c r="AD80" s="33" t="str">
        <f>T80</f>
        <v>Chronic</v>
      </c>
      <c r="AE80" s="26">
        <f>VLOOKUP(AD80,Tables!$C$43:$D$44,2,FALSE)</f>
        <v>1</v>
      </c>
      <c r="AF80" s="26">
        <f>AC80/AE80</f>
        <v>42.480000000000004</v>
      </c>
      <c r="AG80" s="27"/>
      <c r="AH80" s="210" t="str">
        <f>G80</f>
        <v>Ankistrodesmus falcatus</v>
      </c>
      <c r="AI80" s="112" t="str">
        <f>Q80</f>
        <v>LOEC</v>
      </c>
      <c r="AJ80" s="112" t="str">
        <f>T80</f>
        <v>Chronic</v>
      </c>
      <c r="AL80" s="26">
        <f>VLOOKUP(SUM(AB80,AE80),Tables!J$5:K$12,2,FALSE)</f>
        <v>2</v>
      </c>
      <c r="AM80" s="26" t="str">
        <f>IF(AL80=MIN($AL$79:$AL$80),"YES!!!","Reject")</f>
        <v>Reject</v>
      </c>
      <c r="AS80"/>
      <c r="AW80" s="208" t="s">
        <v>1845</v>
      </c>
      <c r="AX80" s="208" t="s">
        <v>1845</v>
      </c>
      <c r="BC80" s="214"/>
      <c r="BN80" s="78" t="s">
        <v>187</v>
      </c>
      <c r="BO80" s="107" t="s">
        <v>16</v>
      </c>
      <c r="BP80" s="182" t="s">
        <v>190</v>
      </c>
      <c r="BQ80" s="107" t="s">
        <v>186</v>
      </c>
      <c r="BR80" s="114" t="s">
        <v>323</v>
      </c>
      <c r="BS80" s="112" t="s">
        <v>1591</v>
      </c>
      <c r="BT80" s="26">
        <v>1</v>
      </c>
      <c r="BU80" s="109">
        <v>2655.7560128897385</v>
      </c>
      <c r="BV80" s="209" t="s">
        <v>1845</v>
      </c>
      <c r="BW80" s="26"/>
    </row>
    <row r="81" spans="1:75" ht="15" hidden="1" customHeight="1" thickTop="1" thickBot="1">
      <c r="A81" s="167"/>
      <c r="B81" s="96"/>
      <c r="C81" s="98"/>
      <c r="D81" s="99"/>
      <c r="E81" s="152"/>
      <c r="F81" s="93"/>
      <c r="G81" s="94"/>
      <c r="H81" s="17"/>
      <c r="I81" s="17"/>
      <c r="J81" s="17"/>
      <c r="K81" s="17"/>
      <c r="L81" s="17"/>
      <c r="M81" s="27"/>
      <c r="N81" s="93"/>
      <c r="O81" s="17"/>
      <c r="P81" s="17"/>
      <c r="Q81" s="17"/>
      <c r="R81" s="17"/>
      <c r="S81" s="17"/>
      <c r="T81" s="17"/>
      <c r="U81" s="17"/>
      <c r="V81" s="17"/>
      <c r="W81" s="17"/>
      <c r="X81" s="95"/>
      <c r="Y81" s="95"/>
      <c r="Z81" s="27"/>
      <c r="AA81" s="17"/>
      <c r="AB81" s="17"/>
      <c r="AC81" s="95"/>
      <c r="AD81" s="20"/>
      <c r="AE81" s="17"/>
      <c r="AF81" s="95"/>
      <c r="AG81" s="27"/>
      <c r="AH81" s="211"/>
      <c r="AI81" s="17"/>
      <c r="AJ81" s="17"/>
      <c r="AK81" s="27"/>
      <c r="AL81" s="27"/>
      <c r="AM81" s="27"/>
      <c r="AN81" s="27"/>
      <c r="AO81" s="17"/>
      <c r="AP81" s="17"/>
      <c r="AQ81" s="17"/>
      <c r="AR81" s="27"/>
      <c r="AS81" s="27"/>
      <c r="AT81" s="27"/>
      <c r="AU81" s="27"/>
      <c r="AV81" s="27"/>
      <c r="AW81" s="27"/>
      <c r="AX81" s="115"/>
      <c r="AY81" s="119"/>
      <c r="AZ81" s="119"/>
      <c r="BA81" s="117"/>
      <c r="BB81" s="117"/>
      <c r="BC81" s="211"/>
      <c r="BD81" s="27"/>
      <c r="BE81" s="27"/>
      <c r="BF81" s="27"/>
      <c r="BG81" s="27"/>
      <c r="BH81" s="115"/>
      <c r="BI81" s="115"/>
      <c r="BJ81" s="115"/>
      <c r="BN81" s="78" t="s">
        <v>1550</v>
      </c>
      <c r="BO81" s="107" t="s">
        <v>16</v>
      </c>
      <c r="BP81" s="183" t="s">
        <v>219</v>
      </c>
      <c r="BQ81" s="107" t="s">
        <v>186</v>
      </c>
      <c r="BR81" s="114" t="s">
        <v>381</v>
      </c>
      <c r="BS81" s="112" t="s">
        <v>1591</v>
      </c>
      <c r="BT81" s="26">
        <v>1</v>
      </c>
      <c r="BU81" s="109">
        <v>14</v>
      </c>
      <c r="BV81" s="209" t="s">
        <v>1845</v>
      </c>
      <c r="BW81" s="26"/>
    </row>
    <row r="82" spans="1:75" ht="15" hidden="1" customHeight="1" thickTop="1" thickBot="1">
      <c r="A82" s="170" t="s">
        <v>1152</v>
      </c>
      <c r="B82" s="70" t="s">
        <v>1154</v>
      </c>
      <c r="C82" s="74" t="s">
        <v>1153</v>
      </c>
      <c r="D82" s="80" t="s">
        <v>1830</v>
      </c>
      <c r="E82" s="149" t="s">
        <v>1644</v>
      </c>
      <c r="F82" s="75" t="s">
        <v>1151</v>
      </c>
      <c r="G82" s="92" t="s">
        <v>1155</v>
      </c>
      <c r="H82" s="73" t="s">
        <v>1156</v>
      </c>
      <c r="I82" s="73" t="s">
        <v>320</v>
      </c>
      <c r="J82" s="73" t="s">
        <v>16</v>
      </c>
      <c r="K82" s="25" t="s">
        <v>1591</v>
      </c>
      <c r="L82" s="73" t="s">
        <v>110</v>
      </c>
      <c r="N82" s="41" t="s">
        <v>479</v>
      </c>
      <c r="O82" s="32" t="s">
        <v>1398</v>
      </c>
      <c r="P82" s="32" t="s">
        <v>1399</v>
      </c>
      <c r="Q82" s="73" t="s">
        <v>20</v>
      </c>
      <c r="R82" s="73">
        <v>7</v>
      </c>
      <c r="S82" s="25" t="s">
        <v>1371</v>
      </c>
      <c r="T82" s="25" t="s">
        <v>15</v>
      </c>
      <c r="V82" s="73">
        <v>0.1</v>
      </c>
      <c r="W82" s="25" t="s">
        <v>58</v>
      </c>
      <c r="X82" s="73">
        <f>VLOOKUP(W82,Tables!$M$5:$O$9,3,FALSE)</f>
        <v>1</v>
      </c>
      <c r="Y82" s="73">
        <f>V82*X82</f>
        <v>0.1</v>
      </c>
      <c r="AA82" s="26" t="str">
        <f>Q82</f>
        <v>LOEC</v>
      </c>
      <c r="AB82" s="26">
        <f>VLOOKUP(AA82,Tables!C$5:D$40,2,FALSE)</f>
        <v>2.5</v>
      </c>
      <c r="AC82" s="26">
        <f>Y82/AB82</f>
        <v>0.04</v>
      </c>
      <c r="AD82" s="33" t="str">
        <f>T82</f>
        <v>Chronic</v>
      </c>
      <c r="AE82" s="26">
        <f>VLOOKUP(AD82,Tables!$C$43:$D$44,2,FALSE)</f>
        <v>1</v>
      </c>
      <c r="AF82" s="26">
        <f>AC82/AE82</f>
        <v>0.04</v>
      </c>
      <c r="AG82" s="27"/>
      <c r="AH82" s="210" t="str">
        <f>G82</f>
        <v xml:space="preserve">Aphanocapsa sp. </v>
      </c>
      <c r="AI82" s="112" t="str">
        <f>Q82</f>
        <v>LOEC</v>
      </c>
      <c r="AJ82" s="112" t="str">
        <f>T82</f>
        <v>Chronic</v>
      </c>
      <c r="AL82" s="26">
        <f>VLOOKUP(SUM(AB82,AE82),Tables!J$5:K$12,2,FALSE)</f>
        <v>2</v>
      </c>
      <c r="AM82" s="26" t="str">
        <f>IF(AL82=MIN($AL$82),"YES!!!","Reject")</f>
        <v>YES!!!</v>
      </c>
      <c r="AN82" s="107" t="str">
        <f>P82</f>
        <v>Cell density</v>
      </c>
      <c r="AO82" s="26" t="s">
        <v>96</v>
      </c>
      <c r="AP82" s="25" t="str">
        <f>CONCATENATE(R82," ",S82)</f>
        <v>7 Week</v>
      </c>
      <c r="AQ82" s="26" t="s">
        <v>97</v>
      </c>
      <c r="AS82" s="109">
        <f>AF82</f>
        <v>0.04</v>
      </c>
      <c r="AT82" s="73">
        <f>GEOMEAN(AS82)</f>
        <v>0.04</v>
      </c>
      <c r="AU82" s="73">
        <f>MIN(AT82)</f>
        <v>0.04</v>
      </c>
      <c r="AV82" s="73">
        <f>MIN(AU82)</f>
        <v>0.04</v>
      </c>
      <c r="AW82" s="208" t="s">
        <v>1845</v>
      </c>
      <c r="AX82" s="208" t="s">
        <v>1845</v>
      </c>
      <c r="BA82" s="78" t="str">
        <f>F82</f>
        <v>Distilled water</v>
      </c>
      <c r="BB82" s="107" t="str">
        <f>J82</f>
        <v>Microalgae</v>
      </c>
      <c r="BC82" s="210" t="str">
        <f>G82</f>
        <v xml:space="preserve">Aphanocapsa sp. </v>
      </c>
      <c r="BD82" s="107" t="str">
        <f>H82</f>
        <v xml:space="preserve">Cyanobacteria </v>
      </c>
      <c r="BE82" s="114" t="str">
        <f>I82</f>
        <v>Cyanophyceae</v>
      </c>
      <c r="BF82" s="112" t="str">
        <f>K82</f>
        <v>Photo</v>
      </c>
      <c r="BG82" s="26">
        <f>AL82</f>
        <v>2</v>
      </c>
      <c r="BH82" s="26">
        <f>AV82</f>
        <v>0.04</v>
      </c>
      <c r="BI82" s="208" t="s">
        <v>1845</v>
      </c>
      <c r="BJ82" s="208" t="s">
        <v>1845</v>
      </c>
      <c r="BK82" s="2"/>
      <c r="BL82" s="2"/>
      <c r="BM82" s="2"/>
      <c r="BN82" s="78" t="s">
        <v>496</v>
      </c>
      <c r="BO82" s="107" t="s">
        <v>95</v>
      </c>
      <c r="BP82" s="182" t="s">
        <v>495</v>
      </c>
      <c r="BQ82" s="107" t="s">
        <v>280</v>
      </c>
      <c r="BR82" s="114" t="s">
        <v>281</v>
      </c>
      <c r="BS82" s="112" t="s">
        <v>1590</v>
      </c>
      <c r="BT82" s="26">
        <v>1</v>
      </c>
      <c r="BU82" s="243">
        <v>100.6</v>
      </c>
      <c r="BV82" s="209" t="s">
        <v>1845</v>
      </c>
      <c r="BW82" s="26"/>
    </row>
    <row r="83" spans="1:75" ht="15" hidden="1" customHeight="1" thickTop="1" thickBot="1">
      <c r="A83" s="167"/>
      <c r="B83" s="96"/>
      <c r="C83" s="98"/>
      <c r="D83" s="99"/>
      <c r="E83" s="150"/>
      <c r="F83" s="93"/>
      <c r="G83" s="94"/>
      <c r="H83" s="17"/>
      <c r="I83" s="17"/>
      <c r="J83" s="17"/>
      <c r="K83" s="17"/>
      <c r="L83" s="17"/>
      <c r="M83" s="27"/>
      <c r="N83" s="93"/>
      <c r="O83" s="17"/>
      <c r="P83" s="17"/>
      <c r="Q83" s="17"/>
      <c r="R83" s="17"/>
      <c r="S83" s="17"/>
      <c r="T83" s="17"/>
      <c r="U83" s="17"/>
      <c r="V83" s="17"/>
      <c r="W83" s="17"/>
      <c r="X83" s="95"/>
      <c r="Y83" s="95"/>
      <c r="Z83" s="27"/>
      <c r="AA83" s="17"/>
      <c r="AB83" s="17"/>
      <c r="AC83" s="95"/>
      <c r="AD83" s="20"/>
      <c r="AE83" s="17"/>
      <c r="AF83" s="95"/>
      <c r="AG83" s="27"/>
      <c r="AH83" s="211"/>
      <c r="AI83" s="17"/>
      <c r="AJ83" s="17"/>
      <c r="AK83" s="27"/>
      <c r="AL83" s="27"/>
      <c r="AM83" s="27"/>
      <c r="AN83" s="27"/>
      <c r="AO83" s="17"/>
      <c r="AP83" s="17"/>
      <c r="AQ83" s="17"/>
      <c r="AR83" s="27"/>
      <c r="AS83" s="27"/>
      <c r="AT83" s="27"/>
      <c r="AU83" s="27"/>
      <c r="AV83" s="27"/>
      <c r="AW83" s="27"/>
      <c r="AX83" s="115"/>
      <c r="AY83" s="119"/>
      <c r="AZ83" s="119"/>
      <c r="BA83" s="117"/>
      <c r="BB83" s="117"/>
      <c r="BC83" s="211"/>
      <c r="BD83" s="27"/>
      <c r="BE83" s="27"/>
      <c r="BF83" s="27"/>
      <c r="BG83" s="27"/>
      <c r="BH83" s="115"/>
      <c r="BI83" s="115"/>
      <c r="BJ83" s="115"/>
      <c r="BN83" s="78" t="s">
        <v>1008</v>
      </c>
      <c r="BO83" s="107" t="s">
        <v>16</v>
      </c>
      <c r="BP83" s="182" t="s">
        <v>1024</v>
      </c>
      <c r="BQ83" s="107" t="s">
        <v>1025</v>
      </c>
      <c r="BR83" s="114" t="s">
        <v>1026</v>
      </c>
      <c r="BS83" s="112" t="s">
        <v>1591</v>
      </c>
      <c r="BT83" s="26">
        <v>1</v>
      </c>
      <c r="BU83" s="109">
        <v>10.44</v>
      </c>
      <c r="BV83" s="209" t="s">
        <v>1845</v>
      </c>
      <c r="BW83" s="26"/>
    </row>
    <row r="84" spans="1:75" ht="15" hidden="1" customHeight="1" thickTop="1" thickBot="1">
      <c r="A84" s="170" t="s">
        <v>603</v>
      </c>
      <c r="B84" s="70" t="s">
        <v>1336</v>
      </c>
      <c r="C84" s="71" t="s">
        <v>604</v>
      </c>
      <c r="D84" s="84"/>
      <c r="E84" s="156" t="s">
        <v>1643</v>
      </c>
      <c r="F84" s="30" t="s">
        <v>1338</v>
      </c>
      <c r="G84" s="92" t="s">
        <v>605</v>
      </c>
      <c r="H84" s="25" t="s">
        <v>83</v>
      </c>
      <c r="I84" s="25" t="s">
        <v>206</v>
      </c>
      <c r="J84" s="25" t="s">
        <v>95</v>
      </c>
      <c r="K84" s="25" t="s">
        <v>1590</v>
      </c>
      <c r="L84" s="25" t="s">
        <v>1337</v>
      </c>
      <c r="N84" s="41" t="s">
        <v>48</v>
      </c>
      <c r="O84" s="32" t="s">
        <v>48</v>
      </c>
      <c r="P84" s="32" t="s">
        <v>48</v>
      </c>
      <c r="Q84" s="25" t="s">
        <v>18</v>
      </c>
      <c r="R84" s="25">
        <v>48</v>
      </c>
      <c r="S84" s="25" t="s">
        <v>84</v>
      </c>
      <c r="T84" s="33" t="s">
        <v>45</v>
      </c>
      <c r="V84" s="25">
        <v>12.01</v>
      </c>
      <c r="W84" s="25" t="s">
        <v>254</v>
      </c>
      <c r="X84" s="73">
        <v>215.68</v>
      </c>
      <c r="Y84" s="73">
        <f>V84*X84</f>
        <v>2590.3168000000001</v>
      </c>
      <c r="AA84" s="26" t="str">
        <f>Q84</f>
        <v>LC50</v>
      </c>
      <c r="AB84" s="26">
        <f>VLOOKUP(AA84,Tables!C$5:D$40,2,FALSE)</f>
        <v>5</v>
      </c>
      <c r="AC84" s="26">
        <f>Y84/AB84</f>
        <v>518.06335999999999</v>
      </c>
      <c r="AD84" s="33" t="str">
        <f>T84</f>
        <v>Acute</v>
      </c>
      <c r="AE84" s="26">
        <f>VLOOKUP(AD84,Tables!$C$43:$D$44,2,FALSE)</f>
        <v>2</v>
      </c>
      <c r="AF84" s="26">
        <f>AC84/AE84</f>
        <v>259.03167999999999</v>
      </c>
      <c r="AG84" s="27"/>
      <c r="AH84" s="210" t="str">
        <f>G84</f>
        <v>Artemia salina</v>
      </c>
      <c r="AI84" s="112" t="str">
        <f>Q84</f>
        <v>LC50</v>
      </c>
      <c r="AJ84" s="112" t="str">
        <f>T84</f>
        <v>Acute</v>
      </c>
      <c r="AL84" s="26">
        <f>VLOOKUP(SUM(AB84,AE84),Tables!J$5:K$12,2,FALSE)</f>
        <v>4</v>
      </c>
      <c r="AM84" s="26" t="str">
        <f>IF(AL84=MIN($AL$84),"YES!!!","Reject")</f>
        <v>YES!!!</v>
      </c>
      <c r="AN84" s="107" t="str">
        <f>P84</f>
        <v>Mortality</v>
      </c>
      <c r="AO84" s="26" t="s">
        <v>96</v>
      </c>
      <c r="AP84" s="25" t="str">
        <f>CONCATENATE(R84," ",S84)</f>
        <v>48 Hour</v>
      </c>
      <c r="AQ84" s="26" t="s">
        <v>97</v>
      </c>
      <c r="AS84" s="109">
        <f>AF84</f>
        <v>259.03167999999999</v>
      </c>
      <c r="AT84" s="73">
        <f>GEOMEAN(AS84:AS85)</f>
        <v>1040.3049356030183</v>
      </c>
      <c r="AU84" s="73">
        <f>MIN(AT84)</f>
        <v>1040.3049356030183</v>
      </c>
      <c r="AV84" s="73">
        <f>MIN(AU84)</f>
        <v>1040.3049356030183</v>
      </c>
      <c r="AW84" s="208" t="s">
        <v>1845</v>
      </c>
      <c r="AX84" s="208" t="s">
        <v>1845</v>
      </c>
      <c r="BA84" s="78" t="str">
        <f>F84</f>
        <v>Artificial Seawater</v>
      </c>
      <c r="BB84" s="107" t="str">
        <f>J84</f>
        <v>Macroinvertebrate</v>
      </c>
      <c r="BC84" s="210" t="str">
        <f>G84</f>
        <v>Artemia salina</v>
      </c>
      <c r="BD84" s="107" t="str">
        <f>H84</f>
        <v>Arthropoda</v>
      </c>
      <c r="BE84" s="114" t="str">
        <f>I84</f>
        <v>Branchiopoda</v>
      </c>
      <c r="BF84" s="112" t="str">
        <f>K84</f>
        <v>Hetero</v>
      </c>
      <c r="BG84" s="26">
        <f>AL84</f>
        <v>4</v>
      </c>
      <c r="BH84" s="26">
        <f>AV84</f>
        <v>1040.3049356030183</v>
      </c>
      <c r="BI84" s="208" t="s">
        <v>1845</v>
      </c>
      <c r="BJ84" s="208" t="s">
        <v>1845</v>
      </c>
      <c r="BK84" s="2"/>
      <c r="BL84" s="2"/>
      <c r="BM84" s="2"/>
      <c r="BN84" s="78" t="s">
        <v>849</v>
      </c>
      <c r="BO84" s="107" t="s">
        <v>79</v>
      </c>
      <c r="BP84" s="182" t="s">
        <v>242</v>
      </c>
      <c r="BQ84" s="107" t="s">
        <v>77</v>
      </c>
      <c r="BR84" s="114" t="s">
        <v>78</v>
      </c>
      <c r="BS84" s="112" t="s">
        <v>1591</v>
      </c>
      <c r="BT84" s="26">
        <v>1</v>
      </c>
      <c r="BU84" s="109">
        <v>11.891204101992049</v>
      </c>
      <c r="BV84" s="209" t="s">
        <v>1845</v>
      </c>
      <c r="BW84" s="26"/>
    </row>
    <row r="85" spans="1:75" ht="15" hidden="1" customHeight="1" thickTop="1" thickBot="1">
      <c r="A85" s="170" t="s">
        <v>1879</v>
      </c>
      <c r="B85" s="70" t="s">
        <v>1878</v>
      </c>
      <c r="C85" s="71">
        <v>1015</v>
      </c>
      <c r="D85" s="84"/>
      <c r="E85" s="156" t="s">
        <v>1643</v>
      </c>
      <c r="F85" s="30" t="s">
        <v>634</v>
      </c>
      <c r="G85" s="92" t="s">
        <v>605</v>
      </c>
      <c r="H85" s="25" t="s">
        <v>83</v>
      </c>
      <c r="I85" s="25" t="s">
        <v>206</v>
      </c>
      <c r="J85" s="25" t="s">
        <v>95</v>
      </c>
      <c r="K85" s="25" t="s">
        <v>1590</v>
      </c>
      <c r="L85" s="25" t="s">
        <v>1877</v>
      </c>
      <c r="N85" s="41" t="s">
        <v>48</v>
      </c>
      <c r="O85" s="32" t="s">
        <v>48</v>
      </c>
      <c r="P85" s="32" t="s">
        <v>48</v>
      </c>
      <c r="Q85" s="25" t="s">
        <v>18</v>
      </c>
      <c r="R85" s="25">
        <v>24</v>
      </c>
      <c r="S85" s="25" t="s">
        <v>84</v>
      </c>
      <c r="T85" s="33" t="s">
        <v>45</v>
      </c>
      <c r="V85" s="25">
        <v>41.78</v>
      </c>
      <c r="W85" s="25" t="s">
        <v>57</v>
      </c>
      <c r="X85" s="73">
        <f>VLOOKUP(W85,Tables!$M$5:$O$9,3,FALSE)</f>
        <v>1000</v>
      </c>
      <c r="Y85" s="73">
        <f>V85*X85</f>
        <v>41780</v>
      </c>
      <c r="AA85" s="26" t="str">
        <f>Q85</f>
        <v>LC50</v>
      </c>
      <c r="AB85" s="26">
        <f>VLOOKUP(AA85,Tables!C$5:D$40,2,FALSE)</f>
        <v>5</v>
      </c>
      <c r="AC85" s="26">
        <f>Y85/AB85</f>
        <v>8356</v>
      </c>
      <c r="AD85" s="33" t="str">
        <f>T85</f>
        <v>Acute</v>
      </c>
      <c r="AE85" s="26">
        <f>VLOOKUP(AD85,Tables!$C$43:$D$44,2,FALSE)</f>
        <v>2</v>
      </c>
      <c r="AF85" s="26">
        <f>AC85/AE85</f>
        <v>4178</v>
      </c>
      <c r="AG85" s="27"/>
      <c r="AH85" s="210" t="str">
        <f>G85</f>
        <v>Artemia salina</v>
      </c>
      <c r="AI85" s="112" t="str">
        <f>Q85</f>
        <v>LC50</v>
      </c>
      <c r="AJ85" s="112" t="str">
        <f>T85</f>
        <v>Acute</v>
      </c>
      <c r="AL85" s="26">
        <f>VLOOKUP(SUM(AB85,AE85),Tables!J$5:K$12,2,FALSE)</f>
        <v>4</v>
      </c>
      <c r="AM85" s="26" t="str">
        <f>IF(AL85=MIN($AL$84),"YES!!!","Reject")</f>
        <v>YES!!!</v>
      </c>
      <c r="AN85" s="107" t="str">
        <f>P85</f>
        <v>Mortality</v>
      </c>
      <c r="AO85" s="26" t="s">
        <v>96</v>
      </c>
      <c r="AP85" s="25" t="str">
        <f>CONCATENATE(R85," ",S85)</f>
        <v>24 Hour</v>
      </c>
      <c r="AQ85" s="26" t="s">
        <v>97</v>
      </c>
      <c r="AS85" s="109">
        <f>AF85</f>
        <v>4178</v>
      </c>
      <c r="AT85" s="73"/>
      <c r="AU85" s="73"/>
      <c r="AV85" s="73"/>
      <c r="AW85" s="208"/>
      <c r="AX85" s="208"/>
      <c r="BA85" s="78"/>
      <c r="BB85" s="107"/>
      <c r="BC85" s="210"/>
      <c r="BD85" s="107"/>
      <c r="BE85" s="114"/>
      <c r="BF85" s="112"/>
      <c r="BG85" s="26"/>
      <c r="BH85" s="26"/>
      <c r="BI85" s="208"/>
      <c r="BJ85" s="208"/>
      <c r="BN85" s="78" t="s">
        <v>1013</v>
      </c>
      <c r="BO85" s="107" t="s">
        <v>79</v>
      </c>
      <c r="BP85" s="182" t="s">
        <v>1761</v>
      </c>
      <c r="BQ85" s="107" t="s">
        <v>228</v>
      </c>
      <c r="BR85" s="114" t="s">
        <v>320</v>
      </c>
      <c r="BS85" s="112" t="s">
        <v>1591</v>
      </c>
      <c r="BT85" s="26">
        <v>1</v>
      </c>
      <c r="BU85" s="109">
        <v>10.44</v>
      </c>
      <c r="BV85" s="209" t="s">
        <v>1845</v>
      </c>
      <c r="BW85" s="26"/>
    </row>
    <row r="86" spans="1:75" s="119" customFormat="1" ht="15" hidden="1" customHeight="1" thickTop="1" thickBot="1">
      <c r="A86" s="167"/>
      <c r="B86" s="96"/>
      <c r="C86" s="17"/>
      <c r="D86" s="102"/>
      <c r="E86" s="157"/>
      <c r="F86" s="93"/>
      <c r="G86" s="94"/>
      <c r="H86" s="17"/>
      <c r="I86" s="17"/>
      <c r="J86" s="17"/>
      <c r="K86" s="17"/>
      <c r="L86" s="17"/>
      <c r="M86" s="27"/>
      <c r="N86" s="93"/>
      <c r="O86" s="17"/>
      <c r="P86" s="17"/>
      <c r="Q86" s="17"/>
      <c r="R86" s="17"/>
      <c r="S86" s="17"/>
      <c r="T86" s="20"/>
      <c r="U86" s="17"/>
      <c r="V86" s="17"/>
      <c r="W86" s="17"/>
      <c r="X86" s="95"/>
      <c r="Y86" s="95"/>
      <c r="Z86" s="27"/>
      <c r="AA86" s="17"/>
      <c r="AB86" s="17"/>
      <c r="AC86" s="95"/>
      <c r="AD86" s="20"/>
      <c r="AE86" s="17"/>
      <c r="AF86" s="95"/>
      <c r="AG86" s="27"/>
      <c r="AH86" s="211"/>
      <c r="AI86" s="17"/>
      <c r="AJ86" s="17"/>
      <c r="AK86" s="27"/>
      <c r="AL86" s="27"/>
      <c r="AM86" s="27"/>
      <c r="AN86" s="27"/>
      <c r="AO86" s="17"/>
      <c r="AP86" s="17"/>
      <c r="AQ86" s="17"/>
      <c r="AR86" s="27"/>
      <c r="AS86" s="27"/>
      <c r="AT86" s="27"/>
      <c r="AU86" s="27"/>
      <c r="AV86" s="27"/>
      <c r="AW86" s="27"/>
      <c r="AX86" s="115"/>
      <c r="BA86" s="117"/>
      <c r="BB86" s="117"/>
      <c r="BC86" s="211"/>
      <c r="BD86" s="27"/>
      <c r="BE86" s="27"/>
      <c r="BF86" s="27"/>
      <c r="BG86" s="27"/>
      <c r="BH86" s="115"/>
      <c r="BI86" s="115"/>
      <c r="BJ86" s="115"/>
      <c r="BK86" s="2"/>
      <c r="BL86" s="2"/>
      <c r="BM86" s="2"/>
      <c r="BN86" s="144" t="s">
        <v>368</v>
      </c>
      <c r="BO86" s="141" t="s">
        <v>331</v>
      </c>
      <c r="BP86" s="187" t="s">
        <v>232</v>
      </c>
      <c r="BQ86" s="141" t="s">
        <v>208</v>
      </c>
      <c r="BR86" s="145" t="s">
        <v>332</v>
      </c>
      <c r="BS86" s="142" t="s">
        <v>1590</v>
      </c>
      <c r="BT86" s="138">
        <v>1</v>
      </c>
      <c r="BU86" s="188">
        <v>1.32</v>
      </c>
      <c r="BV86" s="209" t="s">
        <v>1845</v>
      </c>
      <c r="BW86" s="26"/>
    </row>
    <row r="87" spans="1:75" ht="15" hidden="1" customHeight="1" thickTop="1" thickBot="1">
      <c r="A87" s="170" t="s">
        <v>1009</v>
      </c>
      <c r="B87" s="70" t="s">
        <v>1011</v>
      </c>
      <c r="C87" s="74" t="s">
        <v>1010</v>
      </c>
      <c r="D87" s="80" t="s">
        <v>1006</v>
      </c>
      <c r="E87" s="149" t="s">
        <v>1644</v>
      </c>
      <c r="F87" s="75" t="s">
        <v>1013</v>
      </c>
      <c r="G87" s="92" t="s">
        <v>1012</v>
      </c>
      <c r="H87" s="25" t="s">
        <v>228</v>
      </c>
      <c r="I87" s="73" t="s">
        <v>320</v>
      </c>
      <c r="J87" s="73" t="s">
        <v>16</v>
      </c>
      <c r="K87" s="25" t="s">
        <v>1591</v>
      </c>
      <c r="L87" s="25" t="s">
        <v>194</v>
      </c>
      <c r="N87" s="41" t="s">
        <v>315</v>
      </c>
      <c r="O87" s="32" t="s">
        <v>1398</v>
      </c>
      <c r="P87" s="32" t="s">
        <v>1399</v>
      </c>
      <c r="Q87" s="73" t="s">
        <v>19</v>
      </c>
      <c r="R87" s="25">
        <v>5</v>
      </c>
      <c r="S87" s="25" t="s">
        <v>1370</v>
      </c>
      <c r="T87" s="25" t="s">
        <v>15</v>
      </c>
      <c r="V87" s="73">
        <v>10.44</v>
      </c>
      <c r="W87" s="25" t="s">
        <v>58</v>
      </c>
      <c r="X87" s="73">
        <f>VLOOKUP(W87,Tables!$M$5:$O$9,3,FALSE)</f>
        <v>1</v>
      </c>
      <c r="Y87" s="73">
        <f>V87*X87</f>
        <v>10.44</v>
      </c>
      <c r="AA87" s="26" t="str">
        <f>Q87</f>
        <v>NOEC</v>
      </c>
      <c r="AB87" s="26">
        <f>VLOOKUP(AA87,Tables!C$5:D$40,2,FALSE)</f>
        <v>1</v>
      </c>
      <c r="AC87" s="26">
        <f>Y87/AB87</f>
        <v>10.44</v>
      </c>
      <c r="AD87" s="33" t="str">
        <f>T87</f>
        <v>Chronic</v>
      </c>
      <c r="AE87" s="26">
        <f>VLOOKUP(AD87,Tables!$C$43:$D$44,2,FALSE)</f>
        <v>1</v>
      </c>
      <c r="AF87" s="26">
        <f>AC87/AE87</f>
        <v>10.44</v>
      </c>
      <c r="AG87" s="27"/>
      <c r="AH87" s="210" t="str">
        <f>G87</f>
        <v xml:space="preserve">Arthrospira sp. </v>
      </c>
      <c r="AI87" s="112" t="str">
        <f>Q87</f>
        <v>NOEC</v>
      </c>
      <c r="AJ87" s="112" t="str">
        <f>T87</f>
        <v>Chronic</v>
      </c>
      <c r="AL87" s="26">
        <f>VLOOKUP(SUM(AB87,AE87),Tables!J$5:K$12,2,FALSE)</f>
        <v>1</v>
      </c>
      <c r="AM87" s="26" t="str">
        <f>IF(AL87=MIN($AL$87),"YES!!!","Reject")</f>
        <v>YES!!!</v>
      </c>
      <c r="AN87" s="107" t="str">
        <f>P87</f>
        <v>Cell density</v>
      </c>
      <c r="AO87" s="26" t="s">
        <v>96</v>
      </c>
      <c r="AP87" s="25" t="str">
        <f>CONCATENATE(R87," ",S87)</f>
        <v>5 Day</v>
      </c>
      <c r="AQ87" s="26" t="s">
        <v>97</v>
      </c>
      <c r="AS87" s="109">
        <f>AF87</f>
        <v>10.44</v>
      </c>
      <c r="AT87" s="73">
        <f>GEOMEAN(AS87)</f>
        <v>10.44</v>
      </c>
      <c r="AU87" s="73">
        <f>MIN(AT87)</f>
        <v>10.44</v>
      </c>
      <c r="AV87" s="73">
        <f>MIN(AU87)</f>
        <v>10.44</v>
      </c>
      <c r="AW87" s="208" t="s">
        <v>1845</v>
      </c>
      <c r="AX87" s="208" t="s">
        <v>1845</v>
      </c>
      <c r="BA87" s="78" t="str">
        <f>F87</f>
        <v>Allen's media</v>
      </c>
      <c r="BB87" s="107" t="str">
        <f>J87</f>
        <v>Microalgae</v>
      </c>
      <c r="BC87" s="210" t="str">
        <f>G87</f>
        <v xml:space="preserve">Arthrospira sp. </v>
      </c>
      <c r="BD87" s="107" t="str">
        <f>H87</f>
        <v>Cyanobacteria</v>
      </c>
      <c r="BE87" s="114" t="str">
        <f>I87</f>
        <v>Cyanophyceae</v>
      </c>
      <c r="BF87" s="112" t="str">
        <f>K87</f>
        <v>Photo</v>
      </c>
      <c r="BG87" s="26">
        <f>AL87</f>
        <v>1</v>
      </c>
      <c r="BH87" s="26">
        <f>AV87</f>
        <v>10.44</v>
      </c>
      <c r="BI87" s="208" t="s">
        <v>1845</v>
      </c>
      <c r="BJ87" s="208" t="s">
        <v>1845</v>
      </c>
      <c r="BN87" s="78" t="s">
        <v>282</v>
      </c>
      <c r="BO87" s="107" t="s">
        <v>331</v>
      </c>
      <c r="BP87" s="182" t="s">
        <v>232</v>
      </c>
      <c r="BQ87" s="107" t="s">
        <v>208</v>
      </c>
      <c r="BR87" s="114" t="s">
        <v>332</v>
      </c>
      <c r="BS87" s="112" t="s">
        <v>1590</v>
      </c>
      <c r="BT87" s="26">
        <v>1</v>
      </c>
      <c r="BU87" s="26">
        <v>24.8</v>
      </c>
      <c r="BV87" s="209" t="s">
        <v>1845</v>
      </c>
      <c r="BW87" s="26"/>
    </row>
    <row r="88" spans="1:75" ht="15" hidden="1" customHeight="1" thickTop="1" thickBot="1">
      <c r="A88" s="167"/>
      <c r="B88" s="96"/>
      <c r="C88" s="98"/>
      <c r="D88" s="99"/>
      <c r="E88" s="152"/>
      <c r="F88" s="93"/>
      <c r="G88" s="94"/>
      <c r="H88" s="17"/>
      <c r="I88" s="17"/>
      <c r="J88" s="17"/>
      <c r="K88" s="17"/>
      <c r="L88" s="17"/>
      <c r="M88" s="27"/>
      <c r="N88" s="93"/>
      <c r="O88" s="17"/>
      <c r="P88" s="17"/>
      <c r="Q88" s="17"/>
      <c r="R88" s="17"/>
      <c r="S88" s="17"/>
      <c r="T88" s="17"/>
      <c r="U88" s="17"/>
      <c r="V88" s="17"/>
      <c r="W88" s="17"/>
      <c r="X88" s="95"/>
      <c r="Y88" s="95"/>
      <c r="Z88" s="27"/>
      <c r="AA88" s="17"/>
      <c r="AB88" s="17"/>
      <c r="AC88" s="95"/>
      <c r="AD88" s="20"/>
      <c r="AE88" s="17"/>
      <c r="AF88" s="95"/>
      <c r="AG88" s="27"/>
      <c r="AH88" s="211"/>
      <c r="AI88" s="17"/>
      <c r="AJ88" s="17"/>
      <c r="AK88" s="27"/>
      <c r="AL88" s="27"/>
      <c r="AM88" s="27"/>
      <c r="AN88" s="27"/>
      <c r="AO88" s="17"/>
      <c r="AP88" s="17"/>
      <c r="AQ88" s="17"/>
      <c r="AR88" s="27"/>
      <c r="AS88" s="27"/>
      <c r="AT88" s="27"/>
      <c r="AU88" s="27"/>
      <c r="AV88" s="27"/>
      <c r="AW88" s="27"/>
      <c r="AX88" s="115"/>
      <c r="AY88" s="119"/>
      <c r="AZ88" s="119"/>
      <c r="BA88" s="117"/>
      <c r="BB88" s="117"/>
      <c r="BC88" s="211"/>
      <c r="BD88" s="27"/>
      <c r="BE88" s="27"/>
      <c r="BF88" s="27"/>
      <c r="BG88" s="27"/>
      <c r="BH88" s="115"/>
      <c r="BI88" s="115"/>
      <c r="BJ88" s="115"/>
      <c r="BN88" s="78" t="s">
        <v>876</v>
      </c>
      <c r="BO88" s="107" t="s">
        <v>79</v>
      </c>
      <c r="BP88" s="183" t="s">
        <v>213</v>
      </c>
      <c r="BQ88" s="107" t="s">
        <v>77</v>
      </c>
      <c r="BR88" s="114" t="s">
        <v>78</v>
      </c>
      <c r="BS88" s="112" t="s">
        <v>1591</v>
      </c>
      <c r="BT88" s="26">
        <v>1</v>
      </c>
      <c r="BU88" s="109">
        <v>10</v>
      </c>
      <c r="BV88" s="226" t="s">
        <v>1845</v>
      </c>
      <c r="BW88" s="26"/>
    </row>
    <row r="89" spans="1:75" ht="15" hidden="1" customHeight="1" thickTop="1" thickBot="1">
      <c r="A89" s="170" t="s">
        <v>1051</v>
      </c>
      <c r="B89" s="70" t="s">
        <v>1053</v>
      </c>
      <c r="C89" s="74" t="s">
        <v>1052</v>
      </c>
      <c r="D89" s="80" t="s">
        <v>1054</v>
      </c>
      <c r="E89" s="149" t="s">
        <v>1644</v>
      </c>
      <c r="F89" s="75" t="s">
        <v>1050</v>
      </c>
      <c r="G89" s="92" t="s">
        <v>1045</v>
      </c>
      <c r="H89" s="25" t="s">
        <v>1048</v>
      </c>
      <c r="I89" s="73" t="s">
        <v>1049</v>
      </c>
      <c r="J89" s="73" t="s">
        <v>1047</v>
      </c>
      <c r="K89" s="25" t="s">
        <v>1590</v>
      </c>
      <c r="L89" s="25" t="s">
        <v>110</v>
      </c>
      <c r="N89" s="41" t="s">
        <v>1055</v>
      </c>
      <c r="O89" s="32" t="s">
        <v>126</v>
      </c>
      <c r="P89" s="32" t="s">
        <v>1576</v>
      </c>
      <c r="Q89" s="73" t="s">
        <v>20</v>
      </c>
      <c r="R89" s="73">
        <v>8</v>
      </c>
      <c r="S89" s="25" t="s">
        <v>1370</v>
      </c>
      <c r="T89" s="25" t="s">
        <v>15</v>
      </c>
      <c r="V89" s="73">
        <v>1.0999999999999999E-2</v>
      </c>
      <c r="W89" s="25" t="s">
        <v>58</v>
      </c>
      <c r="X89" s="73">
        <f>VLOOKUP(W89,Tables!$M$5:$O$9,3,FALSE)</f>
        <v>1</v>
      </c>
      <c r="Y89" s="73">
        <f>V89*X89</f>
        <v>1.0999999999999999E-2</v>
      </c>
      <c r="AA89" s="26" t="str">
        <f>Q89</f>
        <v>LOEC</v>
      </c>
      <c r="AB89" s="26">
        <f>VLOOKUP(AA89,Tables!C$5:D$40,2,FALSE)</f>
        <v>2.5</v>
      </c>
      <c r="AC89" s="26">
        <f>Y89/AB89</f>
        <v>4.3999999999999994E-3</v>
      </c>
      <c r="AD89" s="33" t="str">
        <f>T89</f>
        <v>Chronic</v>
      </c>
      <c r="AE89" s="26">
        <f>VLOOKUP(AD89,Tables!$C$43:$D$44,2,FALSE)</f>
        <v>1</v>
      </c>
      <c r="AF89" s="26">
        <f>AC89/AE89</f>
        <v>4.3999999999999994E-3</v>
      </c>
      <c r="AG89" s="27"/>
      <c r="AH89" s="210" t="str">
        <f>G89</f>
        <v>Batrachochytrium dendrobatidis</v>
      </c>
      <c r="AI89" s="112" t="str">
        <f>Q89</f>
        <v>LOEC</v>
      </c>
      <c r="AJ89" s="112" t="str">
        <f>T89</f>
        <v>Chronic</v>
      </c>
      <c r="AL89" s="26">
        <f>VLOOKUP(SUM(AB89,AE89),Tables!J$5:K$12,2,FALSE)</f>
        <v>2</v>
      </c>
      <c r="AM89" s="26" t="str">
        <f>IF(AL89=MIN($AL$89:$AL$91),"YES!!!","Reject")</f>
        <v>Reject</v>
      </c>
      <c r="AS89"/>
      <c r="AW89" s="208" t="s">
        <v>1845</v>
      </c>
      <c r="AX89" s="208" t="s">
        <v>1845</v>
      </c>
      <c r="BC89" s="214"/>
      <c r="BN89" s="228" t="s">
        <v>1218</v>
      </c>
      <c r="BO89" s="229" t="s">
        <v>16</v>
      </c>
      <c r="BP89" s="230" t="s">
        <v>231</v>
      </c>
      <c r="BQ89" s="229" t="s">
        <v>228</v>
      </c>
      <c r="BR89" s="231" t="s">
        <v>320</v>
      </c>
      <c r="BS89" s="232" t="s">
        <v>1591</v>
      </c>
      <c r="BT89" s="233">
        <v>2</v>
      </c>
      <c r="BU89" s="244">
        <v>415.69219381653056</v>
      </c>
      <c r="BV89" s="234" t="s">
        <v>1845</v>
      </c>
      <c r="BW89" s="26"/>
    </row>
    <row r="90" spans="1:75" ht="15" hidden="1" customHeight="1" thickTop="1" thickBot="1">
      <c r="A90" s="170" t="s">
        <v>1051</v>
      </c>
      <c r="B90" s="70" t="s">
        <v>1044</v>
      </c>
      <c r="C90" s="74" t="s">
        <v>1052</v>
      </c>
      <c r="D90" s="80" t="s">
        <v>99</v>
      </c>
      <c r="E90" s="149" t="s">
        <v>1644</v>
      </c>
      <c r="F90" s="75" t="s">
        <v>1050</v>
      </c>
      <c r="G90" s="92" t="s">
        <v>1045</v>
      </c>
      <c r="H90" s="25" t="s">
        <v>1048</v>
      </c>
      <c r="I90" s="73" t="s">
        <v>1049</v>
      </c>
      <c r="J90" s="73" t="s">
        <v>1047</v>
      </c>
      <c r="K90" s="25" t="s">
        <v>1590</v>
      </c>
      <c r="L90" s="25" t="s">
        <v>110</v>
      </c>
      <c r="N90" s="41" t="s">
        <v>1046</v>
      </c>
      <c r="O90" s="32" t="s">
        <v>126</v>
      </c>
      <c r="P90" s="32" t="s">
        <v>1575</v>
      </c>
      <c r="Q90" s="73" t="s">
        <v>20</v>
      </c>
      <c r="R90" s="110" t="s">
        <v>1628</v>
      </c>
      <c r="S90" s="25" t="s">
        <v>1371</v>
      </c>
      <c r="T90" s="25" t="s">
        <v>15</v>
      </c>
      <c r="V90" s="73">
        <v>106</v>
      </c>
      <c r="W90" s="25" t="s">
        <v>58</v>
      </c>
      <c r="X90" s="73">
        <f>VLOOKUP(W90,Tables!$M$5:$O$9,3,FALSE)</f>
        <v>1</v>
      </c>
      <c r="Y90" s="73">
        <f>V90*X90</f>
        <v>106</v>
      </c>
      <c r="AA90" s="26" t="str">
        <f>Q90</f>
        <v>LOEC</v>
      </c>
      <c r="AB90" s="26">
        <f>VLOOKUP(AA90,Tables!C$5:D$40,2,FALSE)</f>
        <v>2.5</v>
      </c>
      <c r="AC90" s="26">
        <f>Y90/AB90</f>
        <v>42.4</v>
      </c>
      <c r="AD90" s="33" t="str">
        <f>T90</f>
        <v>Chronic</v>
      </c>
      <c r="AE90" s="26">
        <f>VLOOKUP(AD90,Tables!$C$43:$D$44,2,FALSE)</f>
        <v>1</v>
      </c>
      <c r="AF90" s="26">
        <f>AC90/AE90</f>
        <v>42.4</v>
      </c>
      <c r="AG90" s="27"/>
      <c r="AH90" s="210" t="str">
        <f>G90</f>
        <v>Batrachochytrium dendrobatidis</v>
      </c>
      <c r="AI90" s="112" t="str">
        <f>Q90</f>
        <v>LOEC</v>
      </c>
      <c r="AJ90" s="112" t="str">
        <f>T90</f>
        <v>Chronic</v>
      </c>
      <c r="AL90" s="26">
        <f>VLOOKUP(SUM(AB90,AE90),Tables!J$5:K$12,2,FALSE)</f>
        <v>2</v>
      </c>
      <c r="AM90" s="26" t="str">
        <f>IF(AL90=MIN($AL$89:$AL$91),"YES!!!","Reject")</f>
        <v>Reject</v>
      </c>
      <c r="AS90"/>
      <c r="AW90" s="208" t="s">
        <v>1845</v>
      </c>
      <c r="AX90" s="208" t="s">
        <v>1845</v>
      </c>
      <c r="BC90" s="214"/>
      <c r="BK90" s="2"/>
      <c r="BL90" s="2"/>
      <c r="BM90" s="2"/>
      <c r="BN90" s="78" t="s">
        <v>1218</v>
      </c>
      <c r="BO90" s="107" t="s">
        <v>16</v>
      </c>
      <c r="BP90" s="182" t="s">
        <v>1216</v>
      </c>
      <c r="BQ90" s="107" t="s">
        <v>228</v>
      </c>
      <c r="BR90" s="114" t="s">
        <v>320</v>
      </c>
      <c r="BS90" s="112" t="s">
        <v>1591</v>
      </c>
      <c r="BT90" s="26">
        <v>2</v>
      </c>
      <c r="BU90" s="109">
        <v>6</v>
      </c>
      <c r="BV90" s="209" t="s">
        <v>1845</v>
      </c>
      <c r="BW90" s="26"/>
    </row>
    <row r="91" spans="1:75" ht="15" hidden="1" customHeight="1" thickTop="1" thickBot="1">
      <c r="A91" s="170" t="s">
        <v>1051</v>
      </c>
      <c r="B91" s="70" t="s">
        <v>1044</v>
      </c>
      <c r="C91" s="74" t="s">
        <v>1052</v>
      </c>
      <c r="D91" s="80" t="s">
        <v>99</v>
      </c>
      <c r="E91" s="149" t="s">
        <v>1644</v>
      </c>
      <c r="F91" s="75" t="s">
        <v>1050</v>
      </c>
      <c r="G91" s="92" t="s">
        <v>1045</v>
      </c>
      <c r="H91" s="25" t="s">
        <v>1048</v>
      </c>
      <c r="I91" s="73" t="s">
        <v>1049</v>
      </c>
      <c r="J91" s="73" t="s">
        <v>1047</v>
      </c>
      <c r="K91" s="25" t="s">
        <v>1590</v>
      </c>
      <c r="L91" s="25" t="s">
        <v>110</v>
      </c>
      <c r="N91" s="41" t="s">
        <v>1046</v>
      </c>
      <c r="O91" s="32" t="s">
        <v>126</v>
      </c>
      <c r="P91" s="32" t="s">
        <v>1575</v>
      </c>
      <c r="Q91" s="73" t="s">
        <v>19</v>
      </c>
      <c r="R91" s="110" t="s">
        <v>1628</v>
      </c>
      <c r="S91" s="25" t="s">
        <v>1371</v>
      </c>
      <c r="T91" s="25" t="s">
        <v>15</v>
      </c>
      <c r="V91" s="73">
        <v>58</v>
      </c>
      <c r="W91" s="25" t="s">
        <v>58</v>
      </c>
      <c r="X91" s="73">
        <f>VLOOKUP(W91,Tables!$M$5:$O$9,3,FALSE)</f>
        <v>1</v>
      </c>
      <c r="Y91" s="73">
        <f>V91*X91</f>
        <v>58</v>
      </c>
      <c r="AA91" s="26" t="str">
        <f>Q91</f>
        <v>NOEC</v>
      </c>
      <c r="AB91" s="26">
        <f>VLOOKUP(AA91,Tables!C$5:D$40,2,FALSE)</f>
        <v>1</v>
      </c>
      <c r="AC91" s="26">
        <f>Y91/AB91</f>
        <v>58</v>
      </c>
      <c r="AD91" s="33" t="str">
        <f>T91</f>
        <v>Chronic</v>
      </c>
      <c r="AE91" s="26">
        <f>VLOOKUP(AD91,Tables!$C$43:$D$44,2,FALSE)</f>
        <v>1</v>
      </c>
      <c r="AF91" s="26">
        <f>AC91/AE91</f>
        <v>58</v>
      </c>
      <c r="AG91" s="27"/>
      <c r="AH91" s="210" t="str">
        <f>G91</f>
        <v>Batrachochytrium dendrobatidis</v>
      </c>
      <c r="AI91" s="112" t="str">
        <f>Q91</f>
        <v>NOEC</v>
      </c>
      <c r="AJ91" s="112" t="str">
        <f>T91</f>
        <v>Chronic</v>
      </c>
      <c r="AL91" s="26">
        <f>VLOOKUP(SUM(AB91,AE91),Tables!J$5:K$12,2,FALSE)</f>
        <v>1</v>
      </c>
      <c r="AM91" s="26" t="str">
        <f>IF(AL91=MIN($AL$89:$AL$91),"YES!!!","Reject")</f>
        <v>YES!!!</v>
      </c>
      <c r="AN91" s="107" t="str">
        <f>P91</f>
        <v>Abundance (zoospore  concentration)</v>
      </c>
      <c r="AO91" s="26" t="s">
        <v>96</v>
      </c>
      <c r="AP91" s="25" t="str">
        <f>CONCATENATE(R91," ",S91)</f>
        <v>1 to 2 Week</v>
      </c>
      <c r="AQ91" s="26" t="s">
        <v>97</v>
      </c>
      <c r="AS91" s="109">
        <f>AF91</f>
        <v>58</v>
      </c>
      <c r="AT91" s="73">
        <f>GEOMEAN(AS91)</f>
        <v>58</v>
      </c>
      <c r="AU91" s="73">
        <f>MIN(AT91)</f>
        <v>58</v>
      </c>
      <c r="AV91" s="73">
        <f>MIN(AU91)</f>
        <v>58</v>
      </c>
      <c r="AW91" s="208" t="s">
        <v>1845</v>
      </c>
      <c r="AX91" s="208" t="s">
        <v>1845</v>
      </c>
      <c r="BA91" s="78" t="str">
        <f>F91</f>
        <v>Agar growth media</v>
      </c>
      <c r="BB91" s="107" t="str">
        <f>J91</f>
        <v>Fungi</v>
      </c>
      <c r="BC91" s="210" t="str">
        <f>G91</f>
        <v>Batrachochytrium dendrobatidis</v>
      </c>
      <c r="BD91" s="107" t="str">
        <f>H91</f>
        <v xml:space="preserve">	Chytridiomycota</v>
      </c>
      <c r="BE91" s="114" t="str">
        <f>I91</f>
        <v>Chytridiomycetes</v>
      </c>
      <c r="BF91" s="112" t="str">
        <f>K91</f>
        <v>Hetero</v>
      </c>
      <c r="BG91" s="26">
        <f>AL91</f>
        <v>1</v>
      </c>
      <c r="BH91" s="26">
        <f>AV91</f>
        <v>58</v>
      </c>
      <c r="BI91" s="208" t="s">
        <v>1845</v>
      </c>
      <c r="BJ91" s="208" t="s">
        <v>1845</v>
      </c>
      <c r="BN91" s="78" t="s">
        <v>1227</v>
      </c>
      <c r="BO91" s="107" t="s">
        <v>16</v>
      </c>
      <c r="BP91" s="182" t="s">
        <v>227</v>
      </c>
      <c r="BQ91" s="107" t="s">
        <v>228</v>
      </c>
      <c r="BR91" s="114" t="s">
        <v>320</v>
      </c>
      <c r="BS91" s="112" t="s">
        <v>1591</v>
      </c>
      <c r="BT91" s="26">
        <v>2</v>
      </c>
      <c r="BU91" s="109">
        <v>369.86484017813859</v>
      </c>
      <c r="BV91" s="209" t="s">
        <v>1845</v>
      </c>
      <c r="BW91" s="26"/>
    </row>
    <row r="92" spans="1:75" ht="15" hidden="1" customHeight="1" thickTop="1" thickBot="1">
      <c r="A92" s="167"/>
      <c r="B92" s="96"/>
      <c r="C92" s="98"/>
      <c r="D92" s="99"/>
      <c r="E92" s="152"/>
      <c r="F92" s="93"/>
      <c r="G92" s="94"/>
      <c r="H92" s="17"/>
      <c r="I92" s="17"/>
      <c r="J92" s="17"/>
      <c r="K92" s="17"/>
      <c r="L92" s="17"/>
      <c r="M92" s="27"/>
      <c r="N92" s="93"/>
      <c r="O92" s="17"/>
      <c r="P92" s="17"/>
      <c r="Q92" s="17"/>
      <c r="R92" s="103"/>
      <c r="S92" s="17"/>
      <c r="T92" s="17"/>
      <c r="U92" s="17"/>
      <c r="V92" s="17"/>
      <c r="W92" s="17"/>
      <c r="X92" s="95"/>
      <c r="Y92" s="95"/>
      <c r="Z92" s="27"/>
      <c r="AA92" s="17"/>
      <c r="AB92" s="17"/>
      <c r="AC92" s="95"/>
      <c r="AD92" s="20"/>
      <c r="AE92" s="17"/>
      <c r="AF92" s="95"/>
      <c r="AG92" s="27"/>
      <c r="AH92" s="211"/>
      <c r="AI92" s="17"/>
      <c r="AJ92" s="17"/>
      <c r="AK92" s="27"/>
      <c r="AL92" s="27"/>
      <c r="AM92" s="27"/>
      <c r="AN92" s="27"/>
      <c r="AO92" s="17"/>
      <c r="AP92" s="17"/>
      <c r="AQ92" s="17"/>
      <c r="AR92" s="27"/>
      <c r="AS92" s="27"/>
      <c r="AT92" s="27"/>
      <c r="AU92" s="27"/>
      <c r="AV92" s="27"/>
      <c r="AW92" s="27"/>
      <c r="AX92" s="115"/>
      <c r="AY92" s="119"/>
      <c r="AZ92" s="119"/>
      <c r="BA92" s="117"/>
      <c r="BB92" s="117"/>
      <c r="BC92" s="211"/>
      <c r="BD92" s="27"/>
      <c r="BE92" s="27"/>
      <c r="BF92" s="27"/>
      <c r="BG92" s="27"/>
      <c r="BH92" s="115"/>
      <c r="BI92" s="115"/>
      <c r="BJ92" s="115"/>
      <c r="BK92" s="2"/>
      <c r="BL92" s="2"/>
      <c r="BM92" s="2"/>
      <c r="BN92" s="78" t="s">
        <v>1362</v>
      </c>
      <c r="BO92" s="107" t="s">
        <v>95</v>
      </c>
      <c r="BP92" s="183" t="s">
        <v>503</v>
      </c>
      <c r="BQ92" s="107" t="s">
        <v>83</v>
      </c>
      <c r="BR92" s="114" t="s">
        <v>366</v>
      </c>
      <c r="BS92" s="112" t="s">
        <v>1590</v>
      </c>
      <c r="BT92" s="26">
        <v>2</v>
      </c>
      <c r="BU92" s="26">
        <v>1.4</v>
      </c>
      <c r="BV92" s="209" t="s">
        <v>1845</v>
      </c>
      <c r="BW92" s="26"/>
    </row>
    <row r="93" spans="1:75" ht="15" hidden="1" customHeight="1" thickTop="1" thickBot="1">
      <c r="A93" s="170" t="s">
        <v>284</v>
      </c>
      <c r="B93" s="70" t="s">
        <v>283</v>
      </c>
      <c r="C93" s="74">
        <v>161199</v>
      </c>
      <c r="D93" s="72"/>
      <c r="E93" s="149" t="s">
        <v>1644</v>
      </c>
      <c r="F93" s="30" t="s">
        <v>282</v>
      </c>
      <c r="G93" s="92" t="s">
        <v>279</v>
      </c>
      <c r="H93" s="25" t="s">
        <v>280</v>
      </c>
      <c r="I93" s="25" t="s">
        <v>281</v>
      </c>
      <c r="J93" s="73" t="s">
        <v>95</v>
      </c>
      <c r="K93" s="25" t="s">
        <v>1590</v>
      </c>
      <c r="L93" s="25" t="s">
        <v>247</v>
      </c>
      <c r="N93" s="41" t="s">
        <v>48</v>
      </c>
      <c r="O93" s="32" t="s">
        <v>48</v>
      </c>
      <c r="P93" s="32" t="s">
        <v>48</v>
      </c>
      <c r="Q93" s="25" t="s">
        <v>18</v>
      </c>
      <c r="R93" s="25">
        <v>24</v>
      </c>
      <c r="S93" s="25" t="s">
        <v>84</v>
      </c>
      <c r="T93" s="33" t="s">
        <v>45</v>
      </c>
      <c r="U93" s="33"/>
      <c r="V93" s="25">
        <v>1.25</v>
      </c>
      <c r="W93" s="33" t="s">
        <v>85</v>
      </c>
      <c r="X93" s="73">
        <f>VLOOKUP(W93,Tables!$M$5:$O$9,3,FALSE)</f>
        <v>1000</v>
      </c>
      <c r="Y93" s="73">
        <f>V93*X93</f>
        <v>1250</v>
      </c>
      <c r="AA93" s="26" t="str">
        <f>Q93</f>
        <v>LC50</v>
      </c>
      <c r="AB93" s="26">
        <f>VLOOKUP(AA93,Tables!C$5:D$40,2,FALSE)</f>
        <v>5</v>
      </c>
      <c r="AC93" s="26">
        <f>Y93/AB93</f>
        <v>250</v>
      </c>
      <c r="AD93" s="33" t="str">
        <f>T93</f>
        <v>Acute</v>
      </c>
      <c r="AE93" s="26">
        <f>VLOOKUP(AD93,Tables!$C$43:$D$44,2,FALSE)</f>
        <v>2</v>
      </c>
      <c r="AF93" s="26">
        <f>AC93/AE93</f>
        <v>125</v>
      </c>
      <c r="AG93" s="27"/>
      <c r="AH93" s="210" t="str">
        <f>G93</f>
        <v>Biomphalaria alexandrina</v>
      </c>
      <c r="AI93" s="112" t="str">
        <f>Q93</f>
        <v>LC50</v>
      </c>
      <c r="AJ93" s="112" t="str">
        <f>T93</f>
        <v>Acute</v>
      </c>
      <c r="AL93" s="26">
        <f>VLOOKUP(SUM(AB93,AE93),Tables!J$5:K$12,2,FALSE)</f>
        <v>4</v>
      </c>
      <c r="AM93" s="26" t="str">
        <f>IF(AL93=MIN($AL$93:$AL$94),"YES!!!","Reject")</f>
        <v>YES!!!</v>
      </c>
      <c r="AN93" s="107" t="str">
        <f>P93</f>
        <v>Mortality</v>
      </c>
      <c r="AO93" s="26" t="s">
        <v>96</v>
      </c>
      <c r="AP93" s="25" t="str">
        <f>CONCATENATE(R93," ",S93)</f>
        <v>24 Hour</v>
      </c>
      <c r="AQ93" s="26" t="s">
        <v>97</v>
      </c>
      <c r="AS93" s="109">
        <f>AF93</f>
        <v>125</v>
      </c>
      <c r="AT93" s="73">
        <f>GEOMEAN(AS93)</f>
        <v>125</v>
      </c>
      <c r="AU93" s="73">
        <f>MIN(AT93)</f>
        <v>125</v>
      </c>
      <c r="AV93" s="73">
        <f>MIN(AU93)</f>
        <v>125</v>
      </c>
      <c r="AW93" s="208" t="s">
        <v>1845</v>
      </c>
      <c r="AX93" s="208" t="s">
        <v>1845</v>
      </c>
      <c r="BA93" s="78" t="str">
        <f>F93</f>
        <v>Dechlorinated water</v>
      </c>
      <c r="BB93" s="107" t="str">
        <f>J93</f>
        <v>Macroinvertebrate</v>
      </c>
      <c r="BC93" s="210" t="str">
        <f>G93</f>
        <v>Biomphalaria alexandrina</v>
      </c>
      <c r="BD93" s="107" t="str">
        <f>H93</f>
        <v>Mollusca</v>
      </c>
      <c r="BE93" s="114" t="str">
        <f>I93</f>
        <v>Gastropoda</v>
      </c>
      <c r="BF93" s="112" t="str">
        <f>K93</f>
        <v>Hetero</v>
      </c>
      <c r="BG93" s="26">
        <f>AL93</f>
        <v>4</v>
      </c>
      <c r="BH93" s="26">
        <f>AV93</f>
        <v>125</v>
      </c>
      <c r="BI93" s="208" t="s">
        <v>1845</v>
      </c>
      <c r="BJ93" s="208" t="s">
        <v>1845</v>
      </c>
      <c r="BN93" s="78" t="s">
        <v>565</v>
      </c>
      <c r="BO93" s="107" t="s">
        <v>16</v>
      </c>
      <c r="BP93" s="182" t="s">
        <v>564</v>
      </c>
      <c r="BQ93" s="107" t="s">
        <v>75</v>
      </c>
      <c r="BR93" s="114" t="s">
        <v>373</v>
      </c>
      <c r="BS93" s="112" t="s">
        <v>1591</v>
      </c>
      <c r="BT93" s="26">
        <v>2</v>
      </c>
      <c r="BU93" s="109">
        <v>1.2E-2</v>
      </c>
      <c r="BV93" s="209" t="s">
        <v>1845</v>
      </c>
      <c r="BW93" s="26"/>
    </row>
    <row r="94" spans="1:75" ht="15" hidden="1" customHeight="1" thickTop="1" thickBot="1">
      <c r="A94" s="170" t="s">
        <v>284</v>
      </c>
      <c r="B94" s="70" t="s">
        <v>1661</v>
      </c>
      <c r="C94" s="74">
        <v>161199</v>
      </c>
      <c r="D94" s="72"/>
      <c r="E94" s="149" t="s">
        <v>1644</v>
      </c>
      <c r="F94" s="30" t="s">
        <v>282</v>
      </c>
      <c r="G94" s="92" t="s">
        <v>279</v>
      </c>
      <c r="H94" s="25" t="s">
        <v>280</v>
      </c>
      <c r="I94" s="25" t="s">
        <v>281</v>
      </c>
      <c r="J94" s="73" t="s">
        <v>95</v>
      </c>
      <c r="K94" s="25" t="s">
        <v>1590</v>
      </c>
      <c r="L94" s="25" t="s">
        <v>247</v>
      </c>
      <c r="N94" s="41" t="s">
        <v>48</v>
      </c>
      <c r="O94" s="32" t="s">
        <v>48</v>
      </c>
      <c r="P94" s="32" t="s">
        <v>48</v>
      </c>
      <c r="Q94" s="25" t="s">
        <v>49</v>
      </c>
      <c r="R94" s="25">
        <v>24</v>
      </c>
      <c r="S94" s="25" t="s">
        <v>84</v>
      </c>
      <c r="T94" s="33" t="s">
        <v>45</v>
      </c>
      <c r="U94" s="33"/>
      <c r="V94" s="25">
        <v>0.33</v>
      </c>
      <c r="W94" s="33" t="s">
        <v>85</v>
      </c>
      <c r="X94" s="73">
        <f>VLOOKUP(W94,Tables!$M$5:$O$9,3,FALSE)</f>
        <v>1000</v>
      </c>
      <c r="Y94" s="73">
        <f>V94*X94</f>
        <v>330</v>
      </c>
      <c r="AA94" s="26" t="str">
        <f>Q94</f>
        <v>LC10</v>
      </c>
      <c r="AB94" s="26">
        <f>VLOOKUP(AA94,Tables!C$5:D$40,2,FALSE)</f>
        <v>1</v>
      </c>
      <c r="AC94" s="26">
        <f>Y94/AB94</f>
        <v>330</v>
      </c>
      <c r="AD94" s="33" t="str">
        <f>T94</f>
        <v>Acute</v>
      </c>
      <c r="AE94" s="26">
        <f>VLOOKUP(AD94,Tables!$C$43:$D$44,2,FALSE)</f>
        <v>2</v>
      </c>
      <c r="AF94" s="26">
        <f>AC94/AE94</f>
        <v>165</v>
      </c>
      <c r="AG94" s="27"/>
      <c r="AH94" s="210" t="str">
        <f>G94</f>
        <v>Biomphalaria alexandrina</v>
      </c>
      <c r="AI94" s="112" t="str">
        <f>Q94</f>
        <v>LC10</v>
      </c>
      <c r="AJ94" s="112" t="str">
        <f>T94</f>
        <v>Acute</v>
      </c>
      <c r="AL94" s="26" t="str">
        <f>VLOOKUP(SUM(AB94,AE94),Tables!J$5:K$12,2,FALSE)</f>
        <v>Do Not Use</v>
      </c>
      <c r="AM94" s="26" t="str">
        <f>IF(AL94=MIN($AL$93:$AL$94),"YES!!!","Reject")</f>
        <v>Reject</v>
      </c>
      <c r="AN94" s="107"/>
      <c r="AO94" s="26"/>
      <c r="AQ94" s="26"/>
      <c r="AS94" s="109"/>
      <c r="AT94" s="73"/>
      <c r="AU94" s="73"/>
      <c r="AV94" s="73"/>
      <c r="AW94" s="208" t="s">
        <v>1845</v>
      </c>
      <c r="AX94" s="208" t="s">
        <v>1845</v>
      </c>
      <c r="BA94" s="78"/>
      <c r="BB94" s="107"/>
      <c r="BC94" s="210"/>
      <c r="BD94" s="107"/>
      <c r="BE94" s="114"/>
      <c r="BF94" s="112"/>
      <c r="BG94" s="26"/>
      <c r="BH94" s="26"/>
      <c r="BI94" s="119"/>
      <c r="BN94" s="78" t="s">
        <v>1151</v>
      </c>
      <c r="BO94" s="107" t="s">
        <v>16</v>
      </c>
      <c r="BP94" s="182" t="s">
        <v>1155</v>
      </c>
      <c r="BQ94" s="107" t="s">
        <v>1156</v>
      </c>
      <c r="BR94" s="114" t="s">
        <v>320</v>
      </c>
      <c r="BS94" s="112" t="s">
        <v>1591</v>
      </c>
      <c r="BT94" s="26">
        <v>2</v>
      </c>
      <c r="BU94" s="109">
        <v>0.04</v>
      </c>
      <c r="BV94" s="226" t="s">
        <v>1845</v>
      </c>
      <c r="BW94" s="26"/>
    </row>
    <row r="95" spans="1:75" ht="15" hidden="1" customHeight="1" thickTop="1" thickBot="1">
      <c r="A95" s="167"/>
      <c r="B95" s="96"/>
      <c r="C95" s="95"/>
      <c r="D95" s="97"/>
      <c r="E95" s="150"/>
      <c r="F95" s="93"/>
      <c r="G95" s="94"/>
      <c r="H95" s="17"/>
      <c r="I95" s="17"/>
      <c r="J95" s="17"/>
      <c r="K95" s="17"/>
      <c r="L95" s="17"/>
      <c r="M95" s="27"/>
      <c r="N95" s="93"/>
      <c r="O95" s="17"/>
      <c r="P95" s="17"/>
      <c r="Q95" s="17"/>
      <c r="R95" s="17"/>
      <c r="S95" s="17"/>
      <c r="T95" s="20"/>
      <c r="U95" s="20"/>
      <c r="V95" s="17"/>
      <c r="W95" s="20"/>
      <c r="X95" s="95"/>
      <c r="Y95" s="95"/>
      <c r="Z95" s="27"/>
      <c r="AA95" s="17"/>
      <c r="AB95" s="17"/>
      <c r="AC95" s="95"/>
      <c r="AD95" s="20"/>
      <c r="AE95" s="17"/>
      <c r="AF95" s="95"/>
      <c r="AG95" s="27"/>
      <c r="AH95" s="211"/>
      <c r="AI95" s="17"/>
      <c r="AJ95" s="17"/>
      <c r="AK95" s="27"/>
      <c r="AL95" s="27"/>
      <c r="AM95" s="27"/>
      <c r="AN95" s="27"/>
      <c r="AO95" s="17"/>
      <c r="AP95" s="17"/>
      <c r="AQ95" s="17"/>
      <c r="AR95" s="27"/>
      <c r="AS95" s="27"/>
      <c r="AT95" s="27"/>
      <c r="AU95" s="27"/>
      <c r="AV95" s="27"/>
      <c r="AW95" s="27"/>
      <c r="AX95" s="115"/>
      <c r="AY95" s="119"/>
      <c r="AZ95" s="119"/>
      <c r="BA95" s="117"/>
      <c r="BB95" s="117"/>
      <c r="BC95" s="211"/>
      <c r="BD95" s="27"/>
      <c r="BE95" s="27"/>
      <c r="BF95" s="27"/>
      <c r="BG95" s="27"/>
      <c r="BH95" s="115"/>
      <c r="BI95" s="115"/>
      <c r="BJ95" s="115"/>
      <c r="BN95" s="78" t="s">
        <v>110</v>
      </c>
      <c r="BO95" s="107" t="s">
        <v>79</v>
      </c>
      <c r="BP95" s="182" t="s">
        <v>167</v>
      </c>
      <c r="BQ95" s="107" t="s">
        <v>77</v>
      </c>
      <c r="BR95" s="114" t="s">
        <v>295</v>
      </c>
      <c r="BS95" s="112" t="s">
        <v>1591</v>
      </c>
      <c r="BT95" s="26">
        <v>2</v>
      </c>
      <c r="BU95" s="109">
        <v>0.2</v>
      </c>
      <c r="BV95" s="227" t="s">
        <v>1845</v>
      </c>
      <c r="BW95" s="26"/>
    </row>
    <row r="96" spans="1:75" ht="15" hidden="1" customHeight="1" thickTop="1" thickBot="1">
      <c r="A96" s="170" t="s">
        <v>399</v>
      </c>
      <c r="B96" s="70" t="s">
        <v>397</v>
      </c>
      <c r="C96" s="71">
        <v>160585</v>
      </c>
      <c r="D96" s="72"/>
      <c r="E96" s="149" t="s">
        <v>1644</v>
      </c>
      <c r="F96" s="30" t="s">
        <v>394</v>
      </c>
      <c r="G96" s="92" t="s">
        <v>391</v>
      </c>
      <c r="H96" s="25" t="s">
        <v>392</v>
      </c>
      <c r="I96" s="25" t="s">
        <v>393</v>
      </c>
      <c r="J96" s="73" t="s">
        <v>205</v>
      </c>
      <c r="K96" s="25" t="s">
        <v>1590</v>
      </c>
      <c r="L96" s="25" t="s">
        <v>396</v>
      </c>
      <c r="N96" s="41" t="s">
        <v>48</v>
      </c>
      <c r="O96" s="32" t="s">
        <v>48</v>
      </c>
      <c r="P96" s="32" t="s">
        <v>48</v>
      </c>
      <c r="Q96" s="73" t="s">
        <v>18</v>
      </c>
      <c r="R96" s="25">
        <v>24</v>
      </c>
      <c r="S96" s="25" t="s">
        <v>84</v>
      </c>
      <c r="T96" s="33" t="s">
        <v>45</v>
      </c>
      <c r="U96" s="79"/>
      <c r="V96" s="25">
        <v>39.200000000000003</v>
      </c>
      <c r="W96" s="79" t="s">
        <v>57</v>
      </c>
      <c r="X96" s="73">
        <f>VLOOKUP(W96,Tables!$M$5:$O$9,3,FALSE)</f>
        <v>1000</v>
      </c>
      <c r="Y96" s="73">
        <f t="shared" ref="Y96:Y106" si="42">V96*X96</f>
        <v>39200</v>
      </c>
      <c r="AA96" s="26" t="str">
        <f t="shared" ref="AA96:AA106" si="43">Q96</f>
        <v>LC50</v>
      </c>
      <c r="AB96" s="26">
        <f>VLOOKUP(AA96,Tables!C$5:D$40,2,FALSE)</f>
        <v>5</v>
      </c>
      <c r="AC96" s="26">
        <f t="shared" ref="AC96:AC106" si="44">Y96/AB96</f>
        <v>7840</v>
      </c>
      <c r="AD96" s="33" t="str">
        <f t="shared" ref="AD96:AD106" si="45">T96</f>
        <v>Acute</v>
      </c>
      <c r="AE96" s="26">
        <f>VLOOKUP(AD96,Tables!$C$43:$D$44,2,FALSE)</f>
        <v>2</v>
      </c>
      <c r="AF96" s="26">
        <f t="shared" ref="AF96:AF106" si="46">AC96/AE96</f>
        <v>3920</v>
      </c>
      <c r="AG96" s="27"/>
      <c r="AH96" s="210" t="str">
        <f t="shared" ref="AH96:AH106" si="47">G96</f>
        <v>Brachionus calyciflorus</v>
      </c>
      <c r="AI96" s="112" t="str">
        <f t="shared" ref="AI96:AI106" si="48">Q96</f>
        <v>LC50</v>
      </c>
      <c r="AJ96" s="112" t="str">
        <f t="shared" ref="AJ96:AJ106" si="49">T96</f>
        <v>Acute</v>
      </c>
      <c r="AL96" s="26">
        <f>VLOOKUP(SUM(AB96,AE96),Tables!J$5:K$12,2,FALSE)</f>
        <v>4</v>
      </c>
      <c r="AM96" s="26" t="str">
        <f t="shared" ref="AM96:AM106" si="50">IF(AL96=MIN($AL$96:$AL$106),"YES!!!","Reject")</f>
        <v>Reject</v>
      </c>
      <c r="AS96"/>
      <c r="AW96" s="208" t="s">
        <v>1845</v>
      </c>
      <c r="AX96" s="208" t="s">
        <v>1845</v>
      </c>
      <c r="BC96" s="214"/>
      <c r="BN96" s="78" t="s">
        <v>1874</v>
      </c>
      <c r="BO96" s="107" t="s">
        <v>16</v>
      </c>
      <c r="BP96" s="182" t="s">
        <v>1863</v>
      </c>
      <c r="BQ96" s="107" t="s">
        <v>75</v>
      </c>
      <c r="BR96" s="114" t="s">
        <v>309</v>
      </c>
      <c r="BS96" s="112" t="s">
        <v>1591</v>
      </c>
      <c r="BT96" s="26">
        <v>2</v>
      </c>
      <c r="BU96" s="26">
        <v>64.184976485962238</v>
      </c>
      <c r="BV96" s="227" t="s">
        <v>1845</v>
      </c>
      <c r="BW96" s="26"/>
    </row>
    <row r="97" spans="1:75" s="119" customFormat="1" ht="15" hidden="1" customHeight="1" thickTop="1" thickBot="1">
      <c r="A97" s="170" t="s">
        <v>399</v>
      </c>
      <c r="B97" s="70" t="s">
        <v>397</v>
      </c>
      <c r="C97" s="71">
        <v>160585</v>
      </c>
      <c r="D97" s="72"/>
      <c r="E97" s="149" t="s">
        <v>1644</v>
      </c>
      <c r="F97" s="30" t="s">
        <v>394</v>
      </c>
      <c r="G97" s="92" t="s">
        <v>391</v>
      </c>
      <c r="H97" s="25" t="s">
        <v>392</v>
      </c>
      <c r="I97" s="25" t="s">
        <v>393</v>
      </c>
      <c r="J97" s="73" t="s">
        <v>205</v>
      </c>
      <c r="K97" s="25" t="s">
        <v>1590</v>
      </c>
      <c r="L97" s="25" t="s">
        <v>396</v>
      </c>
      <c r="M97"/>
      <c r="N97" s="41" t="s">
        <v>48</v>
      </c>
      <c r="O97" s="32" t="s">
        <v>48</v>
      </c>
      <c r="P97" s="32" t="s">
        <v>48</v>
      </c>
      <c r="Q97" s="73" t="s">
        <v>19</v>
      </c>
      <c r="R97" s="25">
        <v>24</v>
      </c>
      <c r="S97" s="25" t="s">
        <v>84</v>
      </c>
      <c r="T97" s="33" t="s">
        <v>45</v>
      </c>
      <c r="U97" s="79"/>
      <c r="V97" s="25">
        <v>1.28</v>
      </c>
      <c r="W97" s="79" t="s">
        <v>57</v>
      </c>
      <c r="X97" s="73">
        <f>VLOOKUP(W97,Tables!$M$5:$O$9,3,FALSE)</f>
        <v>1000</v>
      </c>
      <c r="Y97" s="73">
        <f t="shared" si="42"/>
        <v>1280</v>
      </c>
      <c r="Z97"/>
      <c r="AA97" s="26" t="str">
        <f>Q97</f>
        <v>NOEC</v>
      </c>
      <c r="AB97" s="26">
        <f>VLOOKUP(AA97,Tables!C$5:D$40,2,FALSE)</f>
        <v>1</v>
      </c>
      <c r="AC97" s="26">
        <f>Y97/AB97</f>
        <v>1280</v>
      </c>
      <c r="AD97" s="33" t="str">
        <f>T97</f>
        <v>Acute</v>
      </c>
      <c r="AE97" s="26">
        <f>VLOOKUP(AD97,Tables!$C$43:$D$44,2,FALSE)</f>
        <v>2</v>
      </c>
      <c r="AF97" s="26">
        <f>AC97/AE97</f>
        <v>640</v>
      </c>
      <c r="AG97" s="27"/>
      <c r="AH97" s="210" t="str">
        <f>G97</f>
        <v>Brachionus calyciflorus</v>
      </c>
      <c r="AI97" s="112" t="str">
        <f>Q97</f>
        <v>NOEC</v>
      </c>
      <c r="AJ97" s="112" t="str">
        <f>T97</f>
        <v>Acute</v>
      </c>
      <c r="AK97"/>
      <c r="AL97" s="26" t="str">
        <f>VLOOKUP(SUM(AB97,AE97),Tables!J$5:K$12,2,FALSE)</f>
        <v>Do Not Use</v>
      </c>
      <c r="AM97" s="26" t="str">
        <f t="shared" si="50"/>
        <v>Reject</v>
      </c>
      <c r="AN97"/>
      <c r="AO97" s="25"/>
      <c r="AP97" s="25"/>
      <c r="AQ97" s="25"/>
      <c r="AR97"/>
      <c r="AS97"/>
      <c r="AT97"/>
      <c r="AU97"/>
      <c r="AV97"/>
      <c r="AW97" s="208" t="s">
        <v>1845</v>
      </c>
      <c r="AX97" s="208" t="s">
        <v>1845</v>
      </c>
      <c r="AY97"/>
      <c r="AZ97"/>
      <c r="BA97"/>
      <c r="BB97"/>
      <c r="BC97" s="214"/>
      <c r="BD97"/>
      <c r="BE97"/>
      <c r="BF97"/>
      <c r="BG97"/>
      <c r="BH97"/>
      <c r="BI97" s="25"/>
      <c r="BJ97"/>
      <c r="BK97"/>
      <c r="BL97"/>
      <c r="BM97"/>
      <c r="BN97" s="78" t="s">
        <v>572</v>
      </c>
      <c r="BO97" s="107" t="s">
        <v>16</v>
      </c>
      <c r="BP97" s="182" t="s">
        <v>259</v>
      </c>
      <c r="BQ97" s="107" t="s">
        <v>75</v>
      </c>
      <c r="BR97" s="114" t="s">
        <v>373</v>
      </c>
      <c r="BS97" s="112" t="s">
        <v>1591</v>
      </c>
      <c r="BT97" s="26">
        <v>2</v>
      </c>
      <c r="BU97" s="109">
        <v>1117.2224000000001</v>
      </c>
      <c r="BV97" s="222" t="s">
        <v>1845</v>
      </c>
      <c r="BW97" s="26"/>
    </row>
    <row r="98" spans="1:75" ht="15" hidden="1" customHeight="1" thickTop="1" thickBot="1">
      <c r="A98" s="170" t="s">
        <v>399</v>
      </c>
      <c r="B98" s="70" t="s">
        <v>397</v>
      </c>
      <c r="C98" s="71">
        <v>160585</v>
      </c>
      <c r="D98" s="72"/>
      <c r="E98" s="149" t="s">
        <v>1644</v>
      </c>
      <c r="F98" s="30" t="s">
        <v>394</v>
      </c>
      <c r="G98" s="92" t="s">
        <v>391</v>
      </c>
      <c r="H98" s="25" t="s">
        <v>392</v>
      </c>
      <c r="I98" s="25" t="s">
        <v>393</v>
      </c>
      <c r="J98" s="73" t="s">
        <v>205</v>
      </c>
      <c r="K98" s="25" t="s">
        <v>1590</v>
      </c>
      <c r="L98" s="25" t="s">
        <v>396</v>
      </c>
      <c r="N98" s="41" t="s">
        <v>48</v>
      </c>
      <c r="O98" s="32" t="s">
        <v>48</v>
      </c>
      <c r="P98" s="32" t="s">
        <v>48</v>
      </c>
      <c r="Q98" s="73" t="s">
        <v>20</v>
      </c>
      <c r="R98" s="25">
        <v>24</v>
      </c>
      <c r="S98" s="25" t="s">
        <v>84</v>
      </c>
      <c r="T98" s="33" t="s">
        <v>45</v>
      </c>
      <c r="U98" s="79"/>
      <c r="V98" s="25">
        <v>5.12</v>
      </c>
      <c r="W98" s="79" t="s">
        <v>57</v>
      </c>
      <c r="X98" s="73">
        <f>VLOOKUP(W98,Tables!$M$5:$O$9,3,FALSE)</f>
        <v>1000</v>
      </c>
      <c r="Y98" s="73">
        <f t="shared" si="42"/>
        <v>5120</v>
      </c>
      <c r="AA98" s="26" t="str">
        <f>Q98</f>
        <v>LOEC</v>
      </c>
      <c r="AB98" s="26">
        <f>VLOOKUP(AA98,Tables!C$5:D$40,2,FALSE)</f>
        <v>2.5</v>
      </c>
      <c r="AC98" s="26">
        <f>Y98/AB98</f>
        <v>2048</v>
      </c>
      <c r="AD98" s="33" t="str">
        <f>T98</f>
        <v>Acute</v>
      </c>
      <c r="AE98" s="26">
        <f>VLOOKUP(AD98,Tables!$C$43:$D$44,2,FALSE)</f>
        <v>2</v>
      </c>
      <c r="AF98" s="26">
        <f>AC98/AE98</f>
        <v>1024</v>
      </c>
      <c r="AG98" s="27"/>
      <c r="AH98" s="210" t="str">
        <f>G98</f>
        <v>Brachionus calyciflorus</v>
      </c>
      <c r="AI98" s="112" t="str">
        <f>Q98</f>
        <v>LOEC</v>
      </c>
      <c r="AJ98" s="112" t="str">
        <f>T98</f>
        <v>Acute</v>
      </c>
      <c r="AL98" s="26" t="str">
        <f>VLOOKUP(SUM(AB98,AE98),Tables!J$5:K$12,2,FALSE)</f>
        <v>Do Not Use</v>
      </c>
      <c r="AM98" s="26" t="str">
        <f t="shared" si="50"/>
        <v>Reject</v>
      </c>
      <c r="AS98"/>
      <c r="AW98" s="208" t="s">
        <v>1845</v>
      </c>
      <c r="AX98" s="208" t="s">
        <v>1845</v>
      </c>
      <c r="BC98" s="214"/>
      <c r="BK98" s="2"/>
      <c r="BL98" s="2"/>
      <c r="BM98" s="2"/>
      <c r="BN98" s="78" t="s">
        <v>1548</v>
      </c>
      <c r="BO98" s="107" t="s">
        <v>16</v>
      </c>
      <c r="BP98" s="182" t="s">
        <v>1487</v>
      </c>
      <c r="BQ98" s="107" t="s">
        <v>75</v>
      </c>
      <c r="BR98" s="114" t="s">
        <v>309</v>
      </c>
      <c r="BS98" s="112" t="s">
        <v>1591</v>
      </c>
      <c r="BT98" s="26">
        <v>2</v>
      </c>
      <c r="BU98" s="109">
        <v>20</v>
      </c>
      <c r="BV98" s="209" t="s">
        <v>1845</v>
      </c>
      <c r="BW98" s="26"/>
    </row>
    <row r="99" spans="1:75" ht="15" hidden="1" customHeight="1" thickTop="1" thickBot="1">
      <c r="A99" s="170" t="s">
        <v>399</v>
      </c>
      <c r="B99" s="70" t="s">
        <v>400</v>
      </c>
      <c r="C99" s="71">
        <v>160585</v>
      </c>
      <c r="D99" s="72"/>
      <c r="E99" s="149" t="s">
        <v>1644</v>
      </c>
      <c r="F99" s="30" t="s">
        <v>394</v>
      </c>
      <c r="G99" s="92" t="s">
        <v>391</v>
      </c>
      <c r="H99" s="25" t="s">
        <v>392</v>
      </c>
      <c r="I99" s="25" t="s">
        <v>393</v>
      </c>
      <c r="J99" s="73" t="s">
        <v>205</v>
      </c>
      <c r="K99" s="25" t="s">
        <v>1590</v>
      </c>
      <c r="L99" s="25" t="s">
        <v>396</v>
      </c>
      <c r="N99" s="41" t="s">
        <v>401</v>
      </c>
      <c r="O99" s="32" t="s">
        <v>126</v>
      </c>
      <c r="P99" s="32" t="s">
        <v>1573</v>
      </c>
      <c r="Q99" s="73" t="s">
        <v>19</v>
      </c>
      <c r="R99" s="73">
        <v>48</v>
      </c>
      <c r="S99" s="25" t="s">
        <v>84</v>
      </c>
      <c r="T99" s="25" t="s">
        <v>15</v>
      </c>
      <c r="U99" s="79"/>
      <c r="V99" s="73">
        <v>1.28</v>
      </c>
      <c r="W99" s="33" t="s">
        <v>57</v>
      </c>
      <c r="X99" s="73">
        <f>VLOOKUP(W99,Tables!$M$5:$O$9,3,FALSE)</f>
        <v>1000</v>
      </c>
      <c r="Y99" s="73">
        <f t="shared" si="42"/>
        <v>1280</v>
      </c>
      <c r="AA99" s="26" t="str">
        <f t="shared" si="43"/>
        <v>NOEC</v>
      </c>
      <c r="AB99" s="26">
        <f>VLOOKUP(AA99,Tables!C$5:D$40,2,FALSE)</f>
        <v>1</v>
      </c>
      <c r="AC99" s="26">
        <f t="shared" si="44"/>
        <v>1280</v>
      </c>
      <c r="AD99" s="33" t="str">
        <f t="shared" si="45"/>
        <v>Chronic</v>
      </c>
      <c r="AE99" s="26">
        <f>VLOOKUP(AD99,Tables!$C$43:$D$44,2,FALSE)</f>
        <v>1</v>
      </c>
      <c r="AF99" s="26">
        <f t="shared" si="46"/>
        <v>1280</v>
      </c>
      <c r="AG99" s="27"/>
      <c r="AH99" s="210" t="str">
        <f t="shared" si="47"/>
        <v>Brachionus calyciflorus</v>
      </c>
      <c r="AI99" s="112" t="str">
        <f t="shared" si="48"/>
        <v>NOEC</v>
      </c>
      <c r="AJ99" s="112" t="str">
        <f t="shared" si="49"/>
        <v>Chronic</v>
      </c>
      <c r="AL99" s="26">
        <f>VLOOKUP(SUM(AB99,AE99),Tables!J$5:K$12,2,FALSE)</f>
        <v>1</v>
      </c>
      <c r="AM99" s="26" t="str">
        <f t="shared" si="50"/>
        <v>YES!!!</v>
      </c>
      <c r="AN99" s="107" t="str">
        <f t="shared" ref="AN99:AN105" si="51">P99</f>
        <v>Growth (asexual reproduction)</v>
      </c>
      <c r="AO99" s="26" t="s">
        <v>96</v>
      </c>
      <c r="AP99" s="25" t="str">
        <f>CONCATENATE(R99," ",S99)</f>
        <v>48 Hour</v>
      </c>
      <c r="AQ99" s="26" t="s">
        <v>97</v>
      </c>
      <c r="AS99" s="109">
        <f>AF99</f>
        <v>1280</v>
      </c>
      <c r="AT99" s="73">
        <f>GEOMEAN(AS99)</f>
        <v>1280</v>
      </c>
      <c r="AU99" s="73">
        <f>MIN(AT99)</f>
        <v>1280</v>
      </c>
      <c r="AV99" s="73">
        <f>MIN(AU99:AU106)</f>
        <v>80</v>
      </c>
      <c r="AW99" s="208" t="s">
        <v>1845</v>
      </c>
      <c r="AX99" s="208" t="s">
        <v>1845</v>
      </c>
      <c r="BA99" s="78" t="str">
        <f>F99</f>
        <v>EPA moderately hard water medium</v>
      </c>
      <c r="BB99" s="107" t="str">
        <f>J99</f>
        <v>Microinvertebrate</v>
      </c>
      <c r="BC99" s="210" t="str">
        <f>G99</f>
        <v>Brachionus calyciflorus</v>
      </c>
      <c r="BD99" s="107" t="str">
        <f>H99</f>
        <v>Rotifera</v>
      </c>
      <c r="BE99" s="114" t="str">
        <f>I99</f>
        <v>Eurotatoria</v>
      </c>
      <c r="BF99" s="112" t="str">
        <f>K99</f>
        <v>Hetero</v>
      </c>
      <c r="BG99" s="26">
        <f>AL99</f>
        <v>1</v>
      </c>
      <c r="BH99" s="26">
        <f>AV99</f>
        <v>80</v>
      </c>
      <c r="BI99" s="208" t="s">
        <v>1845</v>
      </c>
      <c r="BJ99" s="208" t="s">
        <v>1845</v>
      </c>
      <c r="BN99" s="78" t="s">
        <v>610</v>
      </c>
      <c r="BO99" s="107" t="s">
        <v>95</v>
      </c>
      <c r="BP99" s="182" t="s">
        <v>1596</v>
      </c>
      <c r="BQ99" s="107" t="s">
        <v>83</v>
      </c>
      <c r="BR99" s="114" t="s">
        <v>366</v>
      </c>
      <c r="BS99" s="112" t="s">
        <v>1590</v>
      </c>
      <c r="BT99" s="26">
        <v>2</v>
      </c>
      <c r="BU99" s="243">
        <v>10</v>
      </c>
      <c r="BV99" s="209" t="s">
        <v>1845</v>
      </c>
      <c r="BW99" s="26"/>
    </row>
    <row r="100" spans="1:75" s="119" customFormat="1" ht="15" hidden="1" customHeight="1" thickTop="1" thickBot="1">
      <c r="A100" s="170" t="s">
        <v>399</v>
      </c>
      <c r="B100" s="70" t="s">
        <v>400</v>
      </c>
      <c r="C100" s="71">
        <v>160585</v>
      </c>
      <c r="D100" s="72"/>
      <c r="E100" s="149" t="s">
        <v>1644</v>
      </c>
      <c r="F100" s="30" t="s">
        <v>394</v>
      </c>
      <c r="G100" s="92" t="s">
        <v>391</v>
      </c>
      <c r="H100" s="25" t="s">
        <v>392</v>
      </c>
      <c r="I100" s="25" t="s">
        <v>393</v>
      </c>
      <c r="J100" s="73" t="s">
        <v>205</v>
      </c>
      <c r="K100" s="25" t="s">
        <v>1590</v>
      </c>
      <c r="L100" s="25" t="s">
        <v>396</v>
      </c>
      <c r="M100"/>
      <c r="N100" s="41" t="s">
        <v>401</v>
      </c>
      <c r="O100" s="32" t="s">
        <v>126</v>
      </c>
      <c r="P100" s="32" t="s">
        <v>1573</v>
      </c>
      <c r="Q100" s="73" t="s">
        <v>20</v>
      </c>
      <c r="R100" s="73">
        <v>48</v>
      </c>
      <c r="S100" s="25" t="s">
        <v>84</v>
      </c>
      <c r="T100" s="25" t="s">
        <v>15</v>
      </c>
      <c r="U100" s="79"/>
      <c r="V100" s="73">
        <v>5.12</v>
      </c>
      <c r="W100" s="33" t="s">
        <v>57</v>
      </c>
      <c r="X100" s="73">
        <f>VLOOKUP(W100,Tables!$M$5:$O$9,3,FALSE)</f>
        <v>1000</v>
      </c>
      <c r="Y100" s="73">
        <f t="shared" si="42"/>
        <v>5120</v>
      </c>
      <c r="Z100"/>
      <c r="AA100" s="26" t="str">
        <f t="shared" si="43"/>
        <v>LOEC</v>
      </c>
      <c r="AB100" s="26">
        <f>VLOOKUP(AA100,Tables!C$5:D$40,2,FALSE)</f>
        <v>2.5</v>
      </c>
      <c r="AC100" s="26">
        <f t="shared" si="44"/>
        <v>2048</v>
      </c>
      <c r="AD100" s="33" t="str">
        <f t="shared" si="45"/>
        <v>Chronic</v>
      </c>
      <c r="AE100" s="26">
        <f>VLOOKUP(AD100,Tables!$C$43:$D$44,2,FALSE)</f>
        <v>1</v>
      </c>
      <c r="AF100" s="26">
        <f t="shared" si="46"/>
        <v>2048</v>
      </c>
      <c r="AG100" s="27"/>
      <c r="AH100" s="210" t="str">
        <f t="shared" si="47"/>
        <v>Brachionus calyciflorus</v>
      </c>
      <c r="AI100" s="112" t="str">
        <f t="shared" si="48"/>
        <v>LOEC</v>
      </c>
      <c r="AJ100" s="112" t="str">
        <f t="shared" si="49"/>
        <v>Chronic</v>
      </c>
      <c r="AK100"/>
      <c r="AL100" s="26">
        <f>VLOOKUP(SUM(AB100,AE100),Tables!J$5:K$12,2,FALSE)</f>
        <v>2</v>
      </c>
      <c r="AM100" s="26" t="str">
        <f t="shared" si="50"/>
        <v>Reject</v>
      </c>
      <c r="AN100"/>
      <c r="AO100" s="25"/>
      <c r="AP100" s="25"/>
      <c r="AQ100" s="25"/>
      <c r="AR100"/>
      <c r="AS100"/>
      <c r="AT100"/>
      <c r="AU100"/>
      <c r="AV100"/>
      <c r="AW100" s="208" t="s">
        <v>1845</v>
      </c>
      <c r="AX100" s="208" t="s">
        <v>1845</v>
      </c>
      <c r="AY100"/>
      <c r="AZ100"/>
      <c r="BA100"/>
      <c r="BB100"/>
      <c r="BC100" s="214"/>
      <c r="BD100"/>
      <c r="BE100"/>
      <c r="BF100"/>
      <c r="BG100"/>
      <c r="BH100"/>
      <c r="BI100" s="25"/>
      <c r="BJ100"/>
      <c r="BK100"/>
      <c r="BL100"/>
      <c r="BM100"/>
      <c r="BN100" s="78" t="s">
        <v>706</v>
      </c>
      <c r="BO100" s="107" t="s">
        <v>16</v>
      </c>
      <c r="BP100" s="182" t="s">
        <v>898</v>
      </c>
      <c r="BQ100" s="107" t="s">
        <v>186</v>
      </c>
      <c r="BR100" s="114" t="s">
        <v>381</v>
      </c>
      <c r="BS100" s="112" t="s">
        <v>1591</v>
      </c>
      <c r="BT100" s="26">
        <v>2</v>
      </c>
      <c r="BU100" s="109">
        <v>29.8</v>
      </c>
      <c r="BV100" s="209" t="s">
        <v>1845</v>
      </c>
      <c r="BW100" s="26"/>
    </row>
    <row r="101" spans="1:75" ht="15" hidden="1" customHeight="1" thickTop="1" thickBot="1">
      <c r="A101" s="170" t="s">
        <v>395</v>
      </c>
      <c r="B101" s="70" t="s">
        <v>402</v>
      </c>
      <c r="C101" s="71">
        <v>160585</v>
      </c>
      <c r="D101" s="72"/>
      <c r="E101" s="149" t="s">
        <v>1644</v>
      </c>
      <c r="F101" s="30" t="s">
        <v>394</v>
      </c>
      <c r="G101" s="92" t="s">
        <v>391</v>
      </c>
      <c r="H101" s="25" t="s">
        <v>392</v>
      </c>
      <c r="I101" s="25" t="s">
        <v>393</v>
      </c>
      <c r="J101" s="73" t="s">
        <v>205</v>
      </c>
      <c r="K101" s="25" t="s">
        <v>1590</v>
      </c>
      <c r="L101" s="25" t="s">
        <v>396</v>
      </c>
      <c r="N101" s="41" t="s">
        <v>403</v>
      </c>
      <c r="O101" s="32" t="s">
        <v>431</v>
      </c>
      <c r="P101" s="32" t="s">
        <v>1534</v>
      </c>
      <c r="Q101" s="25" t="s">
        <v>19</v>
      </c>
      <c r="R101" s="73">
        <v>7</v>
      </c>
      <c r="S101" s="25" t="s">
        <v>1370</v>
      </c>
      <c r="T101" s="25" t="s">
        <v>15</v>
      </c>
      <c r="U101" s="79"/>
      <c r="V101" s="73">
        <v>0.08</v>
      </c>
      <c r="W101" s="33" t="s">
        <v>57</v>
      </c>
      <c r="X101" s="73">
        <f>VLOOKUP(W101,Tables!$M$5:$O$9,3,FALSE)</f>
        <v>1000</v>
      </c>
      <c r="Y101" s="73">
        <f t="shared" si="42"/>
        <v>80</v>
      </c>
      <c r="AA101" s="26" t="str">
        <f t="shared" si="43"/>
        <v>NOEC</v>
      </c>
      <c r="AB101" s="26">
        <f>VLOOKUP(AA101,Tables!C$5:D$40,2,FALSE)</f>
        <v>1</v>
      </c>
      <c r="AC101" s="26">
        <f t="shared" si="44"/>
        <v>80</v>
      </c>
      <c r="AD101" s="33" t="str">
        <f t="shared" si="45"/>
        <v>Chronic</v>
      </c>
      <c r="AE101" s="26">
        <f>VLOOKUP(AD101,Tables!$C$43:$D$44,2,FALSE)</f>
        <v>1</v>
      </c>
      <c r="AF101" s="26">
        <f t="shared" si="46"/>
        <v>80</v>
      </c>
      <c r="AG101" s="27"/>
      <c r="AH101" s="210" t="str">
        <f t="shared" si="47"/>
        <v>Brachionus calyciflorus</v>
      </c>
      <c r="AI101" s="112" t="str">
        <f t="shared" si="48"/>
        <v>NOEC</v>
      </c>
      <c r="AJ101" s="112" t="str">
        <f t="shared" si="49"/>
        <v>Chronic</v>
      </c>
      <c r="AL101" s="26">
        <f>VLOOKUP(SUM(AB101,AE101),Tables!J$5:K$12,2,FALSE)</f>
        <v>1</v>
      </c>
      <c r="AM101" s="26" t="str">
        <f t="shared" si="50"/>
        <v>YES!!!</v>
      </c>
      <c r="AN101" s="107" t="str">
        <f t="shared" si="51"/>
        <v>Egg production</v>
      </c>
      <c r="AO101" s="26" t="s">
        <v>1598</v>
      </c>
      <c r="AP101" s="25" t="str">
        <f>CONCATENATE(R101," ",S101)</f>
        <v>7 Day</v>
      </c>
      <c r="AQ101" s="26" t="s">
        <v>1599</v>
      </c>
      <c r="AS101" s="109">
        <f>AF101</f>
        <v>80</v>
      </c>
      <c r="AT101" s="73">
        <f>GEOMEAN(AS101)</f>
        <v>80</v>
      </c>
      <c r="AU101" s="73">
        <f>MIN(AT101)</f>
        <v>80</v>
      </c>
      <c r="AV101" s="119"/>
      <c r="AW101" s="208" t="s">
        <v>1845</v>
      </c>
      <c r="AX101" s="208" t="s">
        <v>1845</v>
      </c>
      <c r="BA101" s="78"/>
      <c r="BB101" s="107"/>
      <c r="BC101" s="210"/>
      <c r="BD101" s="107"/>
      <c r="BE101" s="114"/>
      <c r="BF101" s="112"/>
      <c r="BG101" s="26"/>
      <c r="BH101" s="26"/>
      <c r="BI101" s="26"/>
      <c r="BN101" s="78" t="s">
        <v>1029</v>
      </c>
      <c r="BO101" s="107" t="s">
        <v>16</v>
      </c>
      <c r="BP101" s="182" t="s">
        <v>244</v>
      </c>
      <c r="BQ101" s="107" t="s">
        <v>75</v>
      </c>
      <c r="BR101" s="114" t="s">
        <v>309</v>
      </c>
      <c r="BS101" s="112" t="s">
        <v>1591</v>
      </c>
      <c r="BT101" s="26">
        <v>2</v>
      </c>
      <c r="BU101" s="109">
        <v>8.1999999999999993</v>
      </c>
      <c r="BV101" s="209" t="s">
        <v>1845</v>
      </c>
      <c r="BW101" s="26"/>
    </row>
    <row r="102" spans="1:75" ht="15" hidden="1" customHeight="1" thickTop="1" thickBot="1">
      <c r="A102" s="170" t="s">
        <v>395</v>
      </c>
      <c r="B102" s="70" t="s">
        <v>402</v>
      </c>
      <c r="C102" s="71">
        <v>160585</v>
      </c>
      <c r="D102" s="72"/>
      <c r="E102" s="149" t="s">
        <v>1644</v>
      </c>
      <c r="F102" s="30" t="s">
        <v>394</v>
      </c>
      <c r="G102" s="92" t="s">
        <v>391</v>
      </c>
      <c r="H102" s="25" t="s">
        <v>392</v>
      </c>
      <c r="I102" s="25" t="s">
        <v>393</v>
      </c>
      <c r="J102" s="73" t="s">
        <v>205</v>
      </c>
      <c r="K102" s="25" t="s">
        <v>1590</v>
      </c>
      <c r="L102" s="25" t="s">
        <v>396</v>
      </c>
      <c r="N102" s="41" t="s">
        <v>403</v>
      </c>
      <c r="O102" s="32" t="s">
        <v>431</v>
      </c>
      <c r="P102" s="32" t="s">
        <v>1534</v>
      </c>
      <c r="Q102" s="25" t="s">
        <v>20</v>
      </c>
      <c r="R102" s="73">
        <v>7</v>
      </c>
      <c r="S102" s="25" t="s">
        <v>1370</v>
      </c>
      <c r="T102" s="25" t="s">
        <v>15</v>
      </c>
      <c r="U102" s="79"/>
      <c r="V102" s="73">
        <v>0.32</v>
      </c>
      <c r="W102" s="33" t="s">
        <v>57</v>
      </c>
      <c r="X102" s="73">
        <f>VLOOKUP(W102,Tables!$M$5:$O$9,3,FALSE)</f>
        <v>1000</v>
      </c>
      <c r="Y102" s="73">
        <f t="shared" si="42"/>
        <v>320</v>
      </c>
      <c r="AA102" s="26" t="str">
        <f t="shared" si="43"/>
        <v>LOEC</v>
      </c>
      <c r="AB102" s="26">
        <f>VLOOKUP(AA102,Tables!C$5:D$40,2,FALSE)</f>
        <v>2.5</v>
      </c>
      <c r="AC102" s="26">
        <f t="shared" si="44"/>
        <v>128</v>
      </c>
      <c r="AD102" s="33" t="str">
        <f t="shared" si="45"/>
        <v>Chronic</v>
      </c>
      <c r="AE102" s="26">
        <f>VLOOKUP(AD102,Tables!$C$43:$D$44,2,FALSE)</f>
        <v>1</v>
      </c>
      <c r="AF102" s="26">
        <f t="shared" si="46"/>
        <v>128</v>
      </c>
      <c r="AG102" s="27"/>
      <c r="AH102" s="210" t="str">
        <f t="shared" si="47"/>
        <v>Brachionus calyciflorus</v>
      </c>
      <c r="AI102" s="112" t="str">
        <f t="shared" si="48"/>
        <v>LOEC</v>
      </c>
      <c r="AJ102" s="112" t="str">
        <f t="shared" si="49"/>
        <v>Chronic</v>
      </c>
      <c r="AL102" s="26">
        <f>VLOOKUP(SUM(AB102,AE102),Tables!J$5:K$12,2,FALSE)</f>
        <v>2</v>
      </c>
      <c r="AM102" s="26" t="str">
        <f t="shared" si="50"/>
        <v>Reject</v>
      </c>
      <c r="AS102"/>
      <c r="AW102" s="208" t="s">
        <v>1845</v>
      </c>
      <c r="AX102" s="208" t="s">
        <v>1845</v>
      </c>
      <c r="BC102" s="214"/>
      <c r="BN102" s="78" t="s">
        <v>1038</v>
      </c>
      <c r="BO102" s="107" t="s">
        <v>16</v>
      </c>
      <c r="BP102" s="182" t="s">
        <v>1037</v>
      </c>
      <c r="BQ102" s="107" t="s">
        <v>228</v>
      </c>
      <c r="BR102" s="114" t="s">
        <v>320</v>
      </c>
      <c r="BS102" s="112" t="s">
        <v>1591</v>
      </c>
      <c r="BT102" s="26">
        <v>2</v>
      </c>
      <c r="BU102" s="109">
        <v>1072</v>
      </c>
      <c r="BV102" s="209" t="s">
        <v>1845</v>
      </c>
      <c r="BW102" s="26"/>
    </row>
    <row r="103" spans="1:75" ht="15" hidden="1" customHeight="1" thickTop="1" thickBot="1">
      <c r="A103" s="170" t="s">
        <v>395</v>
      </c>
      <c r="B103" s="70" t="s">
        <v>397</v>
      </c>
      <c r="C103" s="71">
        <v>160585</v>
      </c>
      <c r="D103" s="72"/>
      <c r="E103" s="149" t="s">
        <v>1644</v>
      </c>
      <c r="F103" s="30" t="s">
        <v>394</v>
      </c>
      <c r="G103" s="92" t="s">
        <v>391</v>
      </c>
      <c r="H103" s="25" t="s">
        <v>392</v>
      </c>
      <c r="I103" s="25" t="s">
        <v>393</v>
      </c>
      <c r="J103" s="73" t="s">
        <v>205</v>
      </c>
      <c r="K103" s="25" t="s">
        <v>1590</v>
      </c>
      <c r="L103" s="25" t="s">
        <v>396</v>
      </c>
      <c r="N103" s="41" t="s">
        <v>398</v>
      </c>
      <c r="O103" s="32" t="s">
        <v>431</v>
      </c>
      <c r="P103" s="32" t="s">
        <v>1536</v>
      </c>
      <c r="Q103" s="25" t="s">
        <v>19</v>
      </c>
      <c r="R103" s="73">
        <v>72</v>
      </c>
      <c r="S103" s="25" t="s">
        <v>84</v>
      </c>
      <c r="T103" s="25" t="s">
        <v>15</v>
      </c>
      <c r="U103" s="79"/>
      <c r="V103" s="73">
        <v>0.32</v>
      </c>
      <c r="W103" s="79" t="s">
        <v>57</v>
      </c>
      <c r="X103" s="73">
        <f>VLOOKUP(W103,Tables!$M$5:$O$9,3,FALSE)</f>
        <v>1000</v>
      </c>
      <c r="Y103" s="73">
        <f t="shared" si="42"/>
        <v>320</v>
      </c>
      <c r="AA103" s="26" t="str">
        <f t="shared" si="43"/>
        <v>NOEC</v>
      </c>
      <c r="AB103" s="26">
        <f>VLOOKUP(AA103,Tables!C$5:D$40,2,FALSE)</f>
        <v>1</v>
      </c>
      <c r="AC103" s="26">
        <f t="shared" si="44"/>
        <v>320</v>
      </c>
      <c r="AD103" s="33" t="str">
        <f t="shared" si="45"/>
        <v>Chronic</v>
      </c>
      <c r="AE103" s="26">
        <f>VLOOKUP(AD103,Tables!$C$43:$D$44,2,FALSE)</f>
        <v>1</v>
      </c>
      <c r="AF103" s="26">
        <f t="shared" si="46"/>
        <v>320</v>
      </c>
      <c r="AG103" s="27"/>
      <c r="AH103" s="210" t="str">
        <f t="shared" si="47"/>
        <v>Brachionus calyciflorus</v>
      </c>
      <c r="AI103" s="112" t="str">
        <f t="shared" si="48"/>
        <v>NOEC</v>
      </c>
      <c r="AJ103" s="112" t="str">
        <f t="shared" si="49"/>
        <v>Chronic</v>
      </c>
      <c r="AL103" s="26">
        <f>VLOOKUP(SUM(AB103,AE103),Tables!J$5:K$12,2,FALSE)</f>
        <v>1</v>
      </c>
      <c r="AM103" s="26" t="str">
        <f t="shared" si="50"/>
        <v>YES!!!</v>
      </c>
      <c r="AN103" s="107" t="str">
        <f t="shared" si="51"/>
        <v>Mictic rate</v>
      </c>
      <c r="AO103" s="26" t="s">
        <v>1603</v>
      </c>
      <c r="AP103" s="25" t="str">
        <f>CONCATENATE(R103," ",S103)</f>
        <v>72 Hour</v>
      </c>
      <c r="AQ103" s="26" t="s">
        <v>1607</v>
      </c>
      <c r="AS103" s="109">
        <f>AF103</f>
        <v>320</v>
      </c>
      <c r="AT103" s="73">
        <f>GEOMEAN(AS103)</f>
        <v>320</v>
      </c>
      <c r="AU103" s="73">
        <f>MIN(AT103)</f>
        <v>320</v>
      </c>
      <c r="AW103" s="208" t="s">
        <v>1845</v>
      </c>
      <c r="AX103" s="208" t="s">
        <v>1845</v>
      </c>
      <c r="BC103" s="214"/>
      <c r="BN103" s="78" t="s">
        <v>610</v>
      </c>
      <c r="BO103" s="107" t="s">
        <v>95</v>
      </c>
      <c r="BP103" s="182" t="s">
        <v>617</v>
      </c>
      <c r="BQ103" s="107" t="s">
        <v>83</v>
      </c>
      <c r="BR103" s="114" t="s">
        <v>1641</v>
      </c>
      <c r="BS103" s="112" t="s">
        <v>1590</v>
      </c>
      <c r="BT103" s="26">
        <v>2</v>
      </c>
      <c r="BU103" s="243">
        <v>10</v>
      </c>
      <c r="BV103" s="209" t="s">
        <v>1845</v>
      </c>
      <c r="BW103" s="26"/>
    </row>
    <row r="104" spans="1:75" ht="52.15" hidden="1" customHeight="1" thickTop="1" thickBot="1">
      <c r="A104" s="170" t="s">
        <v>395</v>
      </c>
      <c r="B104" s="70" t="s">
        <v>397</v>
      </c>
      <c r="C104" s="71">
        <v>160585</v>
      </c>
      <c r="D104" s="72"/>
      <c r="E104" s="149" t="s">
        <v>1644</v>
      </c>
      <c r="F104" s="30" t="s">
        <v>394</v>
      </c>
      <c r="G104" s="92" t="s">
        <v>391</v>
      </c>
      <c r="H104" s="25" t="s">
        <v>392</v>
      </c>
      <c r="I104" s="25" t="s">
        <v>393</v>
      </c>
      <c r="J104" s="73" t="s">
        <v>205</v>
      </c>
      <c r="K104" s="25" t="s">
        <v>1590</v>
      </c>
      <c r="L104" s="25" t="s">
        <v>396</v>
      </c>
      <c r="N104" s="41" t="s">
        <v>398</v>
      </c>
      <c r="O104" s="32" t="s">
        <v>431</v>
      </c>
      <c r="P104" s="32" t="s">
        <v>1536</v>
      </c>
      <c r="Q104" s="25" t="s">
        <v>20</v>
      </c>
      <c r="R104" s="73">
        <v>72</v>
      </c>
      <c r="S104" s="25" t="s">
        <v>84</v>
      </c>
      <c r="T104" s="25" t="s">
        <v>15</v>
      </c>
      <c r="U104" s="79"/>
      <c r="V104" s="73">
        <v>1.28</v>
      </c>
      <c r="W104" s="79" t="s">
        <v>57</v>
      </c>
      <c r="X104" s="73">
        <f>VLOOKUP(W104,Tables!$M$5:$O$9,3,FALSE)</f>
        <v>1000</v>
      </c>
      <c r="Y104" s="73">
        <f t="shared" si="42"/>
        <v>1280</v>
      </c>
      <c r="AA104" s="26" t="str">
        <f t="shared" si="43"/>
        <v>LOEC</v>
      </c>
      <c r="AB104" s="26">
        <f>VLOOKUP(AA104,Tables!C$5:D$40,2,FALSE)</f>
        <v>2.5</v>
      </c>
      <c r="AC104" s="26">
        <f t="shared" si="44"/>
        <v>512</v>
      </c>
      <c r="AD104" s="33" t="str">
        <f t="shared" si="45"/>
        <v>Chronic</v>
      </c>
      <c r="AE104" s="26">
        <f>VLOOKUP(AD104,Tables!$C$43:$D$44,2,FALSE)</f>
        <v>1</v>
      </c>
      <c r="AF104" s="26">
        <f t="shared" si="46"/>
        <v>512</v>
      </c>
      <c r="AG104" s="27"/>
      <c r="AH104" s="210" t="str">
        <f t="shared" si="47"/>
        <v>Brachionus calyciflorus</v>
      </c>
      <c r="AI104" s="112" t="str">
        <f t="shared" si="48"/>
        <v>LOEC</v>
      </c>
      <c r="AJ104" s="112" t="str">
        <f t="shared" si="49"/>
        <v>Chronic</v>
      </c>
      <c r="AL104" s="26">
        <f>VLOOKUP(SUM(AB104,AE104),Tables!J$5:K$12,2,FALSE)</f>
        <v>2</v>
      </c>
      <c r="AM104" s="26" t="str">
        <f t="shared" si="50"/>
        <v>Reject</v>
      </c>
      <c r="AS104"/>
      <c r="AW104" s="208" t="s">
        <v>1845</v>
      </c>
      <c r="AX104" s="208" t="s">
        <v>1845</v>
      </c>
      <c r="BC104" s="214"/>
      <c r="BM104" s="241"/>
      <c r="BN104" s="78" t="s">
        <v>1550</v>
      </c>
      <c r="BO104" s="107" t="s">
        <v>16</v>
      </c>
      <c r="BP104" s="183" t="s">
        <v>223</v>
      </c>
      <c r="BQ104" s="107" t="s">
        <v>1902</v>
      </c>
      <c r="BR104" s="114" t="s">
        <v>1903</v>
      </c>
      <c r="BS104" s="112" t="s">
        <v>1591</v>
      </c>
      <c r="BT104" s="26">
        <v>2</v>
      </c>
      <c r="BU104" s="109">
        <v>4.4000000000000004</v>
      </c>
      <c r="BV104" s="209" t="s">
        <v>1845</v>
      </c>
      <c r="BW104" s="26"/>
    </row>
    <row r="105" spans="1:75" s="119" customFormat="1" ht="15" hidden="1" customHeight="1" thickTop="1" thickBot="1">
      <c r="A105" s="170" t="s">
        <v>395</v>
      </c>
      <c r="B105" s="70" t="s">
        <v>397</v>
      </c>
      <c r="C105" s="71">
        <v>160585</v>
      </c>
      <c r="D105" s="72"/>
      <c r="E105" s="149" t="s">
        <v>1644</v>
      </c>
      <c r="F105" s="30" t="s">
        <v>394</v>
      </c>
      <c r="G105" s="92" t="s">
        <v>391</v>
      </c>
      <c r="H105" s="25" t="s">
        <v>392</v>
      </c>
      <c r="I105" s="25" t="s">
        <v>393</v>
      </c>
      <c r="J105" s="73" t="s">
        <v>205</v>
      </c>
      <c r="K105" s="25" t="s">
        <v>1590</v>
      </c>
      <c r="L105" s="73" t="s">
        <v>390</v>
      </c>
      <c r="M105"/>
      <c r="N105" s="41" t="s">
        <v>404</v>
      </c>
      <c r="O105" s="32" t="s">
        <v>431</v>
      </c>
      <c r="P105" s="32" t="s">
        <v>1539</v>
      </c>
      <c r="Q105" s="25" t="s">
        <v>19</v>
      </c>
      <c r="R105" s="73">
        <v>72</v>
      </c>
      <c r="S105" s="25" t="s">
        <v>84</v>
      </c>
      <c r="T105" s="25" t="s">
        <v>15</v>
      </c>
      <c r="U105" s="79"/>
      <c r="V105" s="73">
        <v>0.08</v>
      </c>
      <c r="W105" s="33" t="s">
        <v>57</v>
      </c>
      <c r="X105" s="73">
        <f>VLOOKUP(W105,Tables!$M$5:$O$9,3,FALSE)</f>
        <v>1000</v>
      </c>
      <c r="Y105" s="73">
        <f t="shared" si="42"/>
        <v>80</v>
      </c>
      <c r="Z105"/>
      <c r="AA105" s="26" t="str">
        <f t="shared" si="43"/>
        <v>NOEC</v>
      </c>
      <c r="AB105" s="26">
        <f>VLOOKUP(AA105,Tables!C$5:D$40,2,FALSE)</f>
        <v>1</v>
      </c>
      <c r="AC105" s="26">
        <f t="shared" si="44"/>
        <v>80</v>
      </c>
      <c r="AD105" s="33" t="str">
        <f t="shared" si="45"/>
        <v>Chronic</v>
      </c>
      <c r="AE105" s="26">
        <f>VLOOKUP(AD105,Tables!$C$43:$D$44,2,FALSE)</f>
        <v>1</v>
      </c>
      <c r="AF105" s="26">
        <f t="shared" si="46"/>
        <v>80</v>
      </c>
      <c r="AG105" s="27"/>
      <c r="AH105" s="210" t="str">
        <f t="shared" si="47"/>
        <v>Brachionus calyciflorus</v>
      </c>
      <c r="AI105" s="112" t="str">
        <f t="shared" si="48"/>
        <v>NOEC</v>
      </c>
      <c r="AJ105" s="112" t="str">
        <f t="shared" si="49"/>
        <v>Chronic</v>
      </c>
      <c r="AK105"/>
      <c r="AL105" s="26">
        <f>VLOOKUP(SUM(AB105,AE105),Tables!J$5:K$12,2,FALSE)</f>
        <v>1</v>
      </c>
      <c r="AM105" s="26" t="str">
        <f t="shared" si="50"/>
        <v>YES!!!</v>
      </c>
      <c r="AN105" s="107" t="str">
        <f t="shared" si="51"/>
        <v>Hatching rate</v>
      </c>
      <c r="AO105" s="26" t="s">
        <v>212</v>
      </c>
      <c r="AP105" s="25" t="str">
        <f>CONCATENATE(R105," ",S105)</f>
        <v>72 Hour</v>
      </c>
      <c r="AQ105" s="26" t="s">
        <v>1608</v>
      </c>
      <c r="AR105"/>
      <c r="AS105" s="109">
        <f>AF105</f>
        <v>80</v>
      </c>
      <c r="AT105" s="73">
        <f>GEOMEAN(AS105)</f>
        <v>80</v>
      </c>
      <c r="AU105" s="73">
        <f>MIN(AT105)</f>
        <v>80</v>
      </c>
      <c r="AV105"/>
      <c r="AW105" s="208" t="s">
        <v>1845</v>
      </c>
      <c r="AX105" s="208" t="s">
        <v>1845</v>
      </c>
      <c r="AY105"/>
      <c r="AZ105"/>
      <c r="BA105"/>
      <c r="BB105"/>
      <c r="BC105" s="214"/>
      <c r="BD105"/>
      <c r="BE105"/>
      <c r="BF105"/>
      <c r="BG105"/>
      <c r="BH105"/>
      <c r="BI105" s="25"/>
      <c r="BJ105"/>
      <c r="BK105"/>
      <c r="BL105"/>
      <c r="BM105"/>
      <c r="BN105" s="78" t="s">
        <v>1059</v>
      </c>
      <c r="BO105" s="107" t="s">
        <v>79</v>
      </c>
      <c r="BP105" s="182" t="s">
        <v>175</v>
      </c>
      <c r="BQ105" s="107" t="s">
        <v>77</v>
      </c>
      <c r="BR105" s="114" t="s">
        <v>78</v>
      </c>
      <c r="BS105" s="112" t="s">
        <v>1591</v>
      </c>
      <c r="BT105" s="26">
        <v>2</v>
      </c>
      <c r="BU105" s="109">
        <v>40.073344000000006</v>
      </c>
      <c r="BV105" s="209" t="s">
        <v>1845</v>
      </c>
      <c r="BW105" s="26"/>
    </row>
    <row r="106" spans="1:75" ht="15" hidden="1" customHeight="1" thickTop="1" thickBot="1">
      <c r="A106" s="170" t="s">
        <v>395</v>
      </c>
      <c r="B106" s="70" t="s">
        <v>397</v>
      </c>
      <c r="C106" s="71">
        <v>160585</v>
      </c>
      <c r="D106" s="72"/>
      <c r="E106" s="149" t="s">
        <v>1644</v>
      </c>
      <c r="F106" s="30" t="s">
        <v>394</v>
      </c>
      <c r="G106" s="92" t="s">
        <v>391</v>
      </c>
      <c r="H106" s="25" t="s">
        <v>392</v>
      </c>
      <c r="I106" s="25" t="s">
        <v>393</v>
      </c>
      <c r="J106" s="73" t="s">
        <v>205</v>
      </c>
      <c r="K106" s="25" t="s">
        <v>1590</v>
      </c>
      <c r="L106" s="73" t="s">
        <v>390</v>
      </c>
      <c r="N106" s="41" t="s">
        <v>404</v>
      </c>
      <c r="O106" s="32" t="s">
        <v>431</v>
      </c>
      <c r="P106" s="32" t="s">
        <v>1539</v>
      </c>
      <c r="Q106" s="25" t="s">
        <v>20</v>
      </c>
      <c r="R106" s="73">
        <v>72</v>
      </c>
      <c r="S106" s="25" t="s">
        <v>84</v>
      </c>
      <c r="T106" s="25" t="s">
        <v>15</v>
      </c>
      <c r="U106" s="79"/>
      <c r="V106" s="73">
        <v>0.32</v>
      </c>
      <c r="W106" s="33" t="s">
        <v>57</v>
      </c>
      <c r="X106" s="73">
        <f>VLOOKUP(W106,Tables!$M$5:$O$9,3,FALSE)</f>
        <v>1000</v>
      </c>
      <c r="Y106" s="73">
        <f t="shared" si="42"/>
        <v>320</v>
      </c>
      <c r="AA106" s="26" t="str">
        <f t="shared" si="43"/>
        <v>LOEC</v>
      </c>
      <c r="AB106" s="26">
        <f>VLOOKUP(AA106,Tables!C$5:D$40,2,FALSE)</f>
        <v>2.5</v>
      </c>
      <c r="AC106" s="26">
        <f t="shared" si="44"/>
        <v>128</v>
      </c>
      <c r="AD106" s="33" t="str">
        <f t="shared" si="45"/>
        <v>Chronic</v>
      </c>
      <c r="AE106" s="26">
        <f>VLOOKUP(AD106,Tables!$C$43:$D$44,2,FALSE)</f>
        <v>1</v>
      </c>
      <c r="AF106" s="26">
        <f t="shared" si="46"/>
        <v>128</v>
      </c>
      <c r="AG106" s="27"/>
      <c r="AH106" s="210" t="str">
        <f t="shared" si="47"/>
        <v>Brachionus calyciflorus</v>
      </c>
      <c r="AI106" s="112" t="str">
        <f t="shared" si="48"/>
        <v>LOEC</v>
      </c>
      <c r="AJ106" s="112" t="str">
        <f t="shared" si="49"/>
        <v>Chronic</v>
      </c>
      <c r="AL106" s="26">
        <f>VLOOKUP(SUM(AB106,AE106),Tables!J$5:K$12,2,FALSE)</f>
        <v>2</v>
      </c>
      <c r="AM106" s="26" t="str">
        <f t="shared" si="50"/>
        <v>Reject</v>
      </c>
      <c r="AS106"/>
      <c r="AW106" s="208" t="s">
        <v>1845</v>
      </c>
      <c r="AX106" s="208" t="s">
        <v>1845</v>
      </c>
      <c r="BC106" s="214"/>
      <c r="BN106" s="78" t="s">
        <v>1548</v>
      </c>
      <c r="BO106" s="107" t="s">
        <v>16</v>
      </c>
      <c r="BP106" s="182" t="s">
        <v>1433</v>
      </c>
      <c r="BQ106" s="107" t="s">
        <v>228</v>
      </c>
      <c r="BR106" s="114" t="s">
        <v>320</v>
      </c>
      <c r="BS106" s="112" t="s">
        <v>1591</v>
      </c>
      <c r="BT106" s="26">
        <v>2</v>
      </c>
      <c r="BU106" s="109">
        <v>25.8</v>
      </c>
      <c r="BV106" s="209" t="s">
        <v>1845</v>
      </c>
      <c r="BW106" s="26"/>
    </row>
    <row r="107" spans="1:75" s="119" customFormat="1" ht="15" hidden="1" customHeight="1" thickTop="1" thickBot="1">
      <c r="A107" s="167"/>
      <c r="B107" s="96"/>
      <c r="C107" s="95"/>
      <c r="D107" s="97"/>
      <c r="E107" s="150"/>
      <c r="F107" s="93"/>
      <c r="G107" s="94"/>
      <c r="H107" s="17"/>
      <c r="I107" s="17"/>
      <c r="J107" s="17"/>
      <c r="K107" s="17"/>
      <c r="L107" s="17"/>
      <c r="M107" s="27"/>
      <c r="N107" s="93"/>
      <c r="O107" s="17"/>
      <c r="P107" s="17"/>
      <c r="Q107" s="17"/>
      <c r="R107" s="17"/>
      <c r="S107" s="17"/>
      <c r="T107" s="20"/>
      <c r="U107" s="20"/>
      <c r="V107" s="17"/>
      <c r="W107" s="20"/>
      <c r="X107" s="95"/>
      <c r="Y107" s="95"/>
      <c r="Z107" s="27"/>
      <c r="AA107" s="17"/>
      <c r="AB107" s="17"/>
      <c r="AC107" s="95"/>
      <c r="AD107" s="20"/>
      <c r="AE107" s="17"/>
      <c r="AF107" s="95"/>
      <c r="AG107" s="27"/>
      <c r="AH107" s="211"/>
      <c r="AI107" s="17"/>
      <c r="AJ107" s="17"/>
      <c r="AK107" s="27"/>
      <c r="AL107" s="27"/>
      <c r="AM107" s="27"/>
      <c r="AN107" s="27"/>
      <c r="AO107" s="17"/>
      <c r="AP107" s="17"/>
      <c r="AQ107" s="17"/>
      <c r="AR107" s="27"/>
      <c r="AS107" s="27"/>
      <c r="AT107" s="27"/>
      <c r="AU107" s="27"/>
      <c r="AV107" s="27"/>
      <c r="AW107" s="27"/>
      <c r="AX107" s="115"/>
      <c r="BA107" s="117"/>
      <c r="BB107" s="117"/>
      <c r="BC107" s="211"/>
      <c r="BD107" s="27"/>
      <c r="BE107" s="27"/>
      <c r="BF107" s="27"/>
      <c r="BG107" s="27"/>
      <c r="BH107" s="115"/>
      <c r="BI107" s="115"/>
      <c r="BJ107" s="115"/>
      <c r="BK107"/>
      <c r="BL107"/>
      <c r="BM107"/>
      <c r="BN107" s="78" t="s">
        <v>342</v>
      </c>
      <c r="BO107" s="107" t="s">
        <v>16</v>
      </c>
      <c r="BP107" s="182" t="s">
        <v>340</v>
      </c>
      <c r="BQ107" s="107" t="s">
        <v>228</v>
      </c>
      <c r="BR107" s="114" t="s">
        <v>320</v>
      </c>
      <c r="BS107" s="112" t="s">
        <v>1591</v>
      </c>
      <c r="BT107" s="26">
        <v>2</v>
      </c>
      <c r="BU107" s="109">
        <v>840</v>
      </c>
      <c r="BV107" s="209" t="s">
        <v>1845</v>
      </c>
      <c r="BW107" s="26"/>
    </row>
    <row r="108" spans="1:75" ht="15" hidden="1" customHeight="1" thickTop="1" thickBot="1">
      <c r="A108" s="170" t="s">
        <v>709</v>
      </c>
      <c r="B108" s="70" t="s">
        <v>707</v>
      </c>
      <c r="C108" s="71" t="s">
        <v>710</v>
      </c>
      <c r="D108" s="72" t="s">
        <v>708</v>
      </c>
      <c r="E108" s="149" t="s">
        <v>1644</v>
      </c>
      <c r="F108" s="75" t="s">
        <v>74</v>
      </c>
      <c r="G108" s="92" t="s">
        <v>220</v>
      </c>
      <c r="H108" s="25" t="s">
        <v>208</v>
      </c>
      <c r="I108" s="25" t="s">
        <v>332</v>
      </c>
      <c r="J108" s="73" t="s">
        <v>331</v>
      </c>
      <c r="K108" s="25" t="s">
        <v>1590</v>
      </c>
      <c r="L108" s="73" t="s">
        <v>525</v>
      </c>
      <c r="N108" s="41" t="s">
        <v>335</v>
      </c>
      <c r="O108" s="32" t="s">
        <v>1398</v>
      </c>
      <c r="P108" s="32" t="s">
        <v>455</v>
      </c>
      <c r="Q108" s="25" t="s">
        <v>20</v>
      </c>
      <c r="R108" s="25">
        <v>21</v>
      </c>
      <c r="S108" s="25" t="s">
        <v>1370</v>
      </c>
      <c r="T108" s="33" t="s">
        <v>15</v>
      </c>
      <c r="U108" s="33"/>
      <c r="V108" s="73">
        <v>800</v>
      </c>
      <c r="W108" s="25" t="s">
        <v>82</v>
      </c>
      <c r="X108" s="73">
        <f>VLOOKUP(W108,Tables!$M$5:$O$9,3,FALSE)</f>
        <v>1</v>
      </c>
      <c r="Y108" s="73">
        <f t="shared" ref="Y108:Y115" si="52">V108*X108</f>
        <v>800</v>
      </c>
      <c r="AA108" s="26" t="str">
        <f t="shared" ref="AA108:AA113" si="53">Q108</f>
        <v>LOEC</v>
      </c>
      <c r="AB108" s="26">
        <f>VLOOKUP(AA108,Tables!C$5:D$40,2,FALSE)</f>
        <v>2.5</v>
      </c>
      <c r="AC108" s="26">
        <f t="shared" ref="AC108:AC113" si="54">Y108/AB108</f>
        <v>320</v>
      </c>
      <c r="AD108" s="33" t="str">
        <f t="shared" ref="AD108:AD113" si="55">T108</f>
        <v>Chronic</v>
      </c>
      <c r="AE108" s="26">
        <f>VLOOKUP(AD108,Tables!$C$43:$D$44,2,FALSE)</f>
        <v>1</v>
      </c>
      <c r="AF108" s="26">
        <f t="shared" ref="AF108:AF113" si="56">AC108/AE108</f>
        <v>320</v>
      </c>
      <c r="AG108" s="27"/>
      <c r="AH108" s="210" t="str">
        <f t="shared" ref="AH108:AH113" si="57">G108</f>
        <v>Bufo americanus</v>
      </c>
      <c r="AI108" s="112" t="str">
        <f t="shared" ref="AI108:AI113" si="58">Q108</f>
        <v>LOEC</v>
      </c>
      <c r="AJ108" s="112" t="str">
        <f t="shared" ref="AJ108:AJ113" si="59">T108</f>
        <v>Chronic</v>
      </c>
      <c r="AL108" s="26">
        <f>VLOOKUP(SUM(AB108,AE108),Tables!J$5:K$12,2,FALSE)</f>
        <v>2</v>
      </c>
      <c r="AM108" s="26" t="str">
        <f>IF(AL108=MIN($AL$108:$AL$115),"YES!!!","Reject")</f>
        <v>Reject</v>
      </c>
      <c r="AW108" s="208" t="s">
        <v>1845</v>
      </c>
      <c r="AX108" s="208" t="s">
        <v>1845</v>
      </c>
      <c r="BA108" s="78"/>
      <c r="BB108" s="107"/>
      <c r="BC108" s="210"/>
      <c r="BD108" s="107"/>
      <c r="BE108" s="114"/>
      <c r="BF108" s="112"/>
      <c r="BG108" s="26"/>
      <c r="BH108" s="26"/>
      <c r="BK108" s="2"/>
      <c r="BL108" s="2"/>
      <c r="BM108" s="2"/>
      <c r="BN108" s="78" t="s">
        <v>1550</v>
      </c>
      <c r="BO108" s="107" t="s">
        <v>16</v>
      </c>
      <c r="BP108" s="183" t="s">
        <v>1472</v>
      </c>
      <c r="BQ108" s="107" t="s">
        <v>216</v>
      </c>
      <c r="BR108" s="114" t="s">
        <v>1592</v>
      </c>
      <c r="BS108" s="112" t="s">
        <v>1591</v>
      </c>
      <c r="BT108" s="26">
        <v>2</v>
      </c>
      <c r="BU108" s="109">
        <v>15.4</v>
      </c>
      <c r="BV108" s="209" t="s">
        <v>1845</v>
      </c>
      <c r="BW108" s="26"/>
    </row>
    <row r="109" spans="1:75" ht="15" hidden="1" customHeight="1" thickTop="1" thickBot="1">
      <c r="A109" s="170" t="s">
        <v>709</v>
      </c>
      <c r="B109" s="70" t="s">
        <v>1747</v>
      </c>
      <c r="C109" s="71" t="s">
        <v>710</v>
      </c>
      <c r="D109" s="72" t="s">
        <v>1751</v>
      </c>
      <c r="E109" s="149" t="s">
        <v>1644</v>
      </c>
      <c r="F109" s="75" t="s">
        <v>74</v>
      </c>
      <c r="G109" s="92" t="s">
        <v>220</v>
      </c>
      <c r="H109" s="25" t="s">
        <v>208</v>
      </c>
      <c r="I109" s="25" t="s">
        <v>332</v>
      </c>
      <c r="J109" s="73" t="s">
        <v>331</v>
      </c>
      <c r="K109" s="25" t="s">
        <v>1590</v>
      </c>
      <c r="L109" s="73" t="s">
        <v>525</v>
      </c>
      <c r="N109" s="41" t="s">
        <v>335</v>
      </c>
      <c r="O109" s="32" t="s">
        <v>1398</v>
      </c>
      <c r="P109" s="32" t="s">
        <v>455</v>
      </c>
      <c r="Q109" s="25" t="s">
        <v>19</v>
      </c>
      <c r="R109" s="25">
        <v>7</v>
      </c>
      <c r="S109" s="25" t="s">
        <v>1370</v>
      </c>
      <c r="T109" s="33" t="s">
        <v>15</v>
      </c>
      <c r="U109" s="33"/>
      <c r="V109" s="73">
        <v>800</v>
      </c>
      <c r="W109" s="25" t="s">
        <v>82</v>
      </c>
      <c r="X109" s="73">
        <f>VLOOKUP(W109,Tables!$M$5:$O$9,3,FALSE)</f>
        <v>1</v>
      </c>
      <c r="Y109" s="73">
        <f t="shared" si="52"/>
        <v>800</v>
      </c>
      <c r="AA109" s="26" t="str">
        <f t="shared" si="53"/>
        <v>NOEC</v>
      </c>
      <c r="AB109" s="26">
        <f>VLOOKUP(AA109,Tables!C$5:D$40,2,FALSE)</f>
        <v>1</v>
      </c>
      <c r="AC109" s="26">
        <f t="shared" si="54"/>
        <v>800</v>
      </c>
      <c r="AD109" s="33" t="str">
        <f t="shared" si="55"/>
        <v>Chronic</v>
      </c>
      <c r="AE109" s="26">
        <f>VLOOKUP(AD109,Tables!$C$43:$D$44,2,FALSE)</f>
        <v>1</v>
      </c>
      <c r="AF109" s="26">
        <f t="shared" si="56"/>
        <v>800</v>
      </c>
      <c r="AG109" s="27"/>
      <c r="AH109" s="210" t="str">
        <f t="shared" si="57"/>
        <v>Bufo americanus</v>
      </c>
      <c r="AI109" s="112" t="str">
        <f t="shared" si="58"/>
        <v>NOEC</v>
      </c>
      <c r="AJ109" s="112" t="str">
        <f t="shared" si="59"/>
        <v>Chronic</v>
      </c>
      <c r="AL109" s="26">
        <f>VLOOKUP(SUM(AB109,AE109),Tables!J$5:K$12,2,FALSE)</f>
        <v>1</v>
      </c>
      <c r="AM109" s="26" t="str">
        <f t="shared" ref="AM109:AM115" si="60">IF(AL109=MIN($AL$108:$AL$115),"YES!!!","Reject")</f>
        <v>YES!!!</v>
      </c>
      <c r="AN109" t="str">
        <f>P109</f>
        <v>Body mass</v>
      </c>
      <c r="AO109" s="25" t="s">
        <v>96</v>
      </c>
      <c r="AP109" s="25" t="str">
        <f>CONCATENATE(R109," ",S109)</f>
        <v>7 Day</v>
      </c>
      <c r="AQ109" s="25" t="s">
        <v>97</v>
      </c>
      <c r="AS109" s="109">
        <f>AF109</f>
        <v>800</v>
      </c>
      <c r="AT109" s="73">
        <f>GEOMEAN(AS109)</f>
        <v>800</v>
      </c>
      <c r="AU109" s="73">
        <f>MIN(AT109:AT112)</f>
        <v>800</v>
      </c>
      <c r="AV109" s="73">
        <f>MIN(AU109)</f>
        <v>800</v>
      </c>
      <c r="AW109" s="208" t="s">
        <v>1845</v>
      </c>
      <c r="AX109" s="208" t="s">
        <v>1845</v>
      </c>
      <c r="BA109" s="78" t="str">
        <f>F109</f>
        <v>Freshwater</v>
      </c>
      <c r="BB109" s="107" t="str">
        <f>J109</f>
        <v>Amphibian</v>
      </c>
      <c r="BC109" s="210" t="str">
        <f>G109</f>
        <v>Bufo americanus</v>
      </c>
      <c r="BD109" s="107" t="str">
        <f>H109</f>
        <v>Chordata</v>
      </c>
      <c r="BE109" s="114" t="str">
        <f>I109</f>
        <v>Amphibia</v>
      </c>
      <c r="BF109" s="112" t="str">
        <f>K109</f>
        <v>Hetero</v>
      </c>
      <c r="BG109" s="26">
        <f>AL109</f>
        <v>1</v>
      </c>
      <c r="BH109" s="26">
        <f>AV109</f>
        <v>800</v>
      </c>
      <c r="BI109" s="208" t="s">
        <v>1845</v>
      </c>
      <c r="BJ109" s="208" t="s">
        <v>1845</v>
      </c>
      <c r="BN109" s="78" t="s">
        <v>74</v>
      </c>
      <c r="BO109" s="107" t="s">
        <v>79</v>
      </c>
      <c r="BP109" s="182" t="s">
        <v>171</v>
      </c>
      <c r="BQ109" s="107" t="s">
        <v>77</v>
      </c>
      <c r="BR109" s="114" t="s">
        <v>295</v>
      </c>
      <c r="BS109" s="112" t="s">
        <v>1591</v>
      </c>
      <c r="BT109" s="26">
        <v>2</v>
      </c>
      <c r="BU109" s="109">
        <v>26.4</v>
      </c>
      <c r="BV109" s="209" t="s">
        <v>1845</v>
      </c>
      <c r="BW109" s="26"/>
    </row>
    <row r="110" spans="1:75" ht="15" hidden="1" customHeight="1" thickTop="1" thickBot="1">
      <c r="A110" s="170" t="s">
        <v>709</v>
      </c>
      <c r="B110" s="70" t="s">
        <v>1748</v>
      </c>
      <c r="C110" s="71" t="s">
        <v>710</v>
      </c>
      <c r="D110" s="72" t="s">
        <v>1751</v>
      </c>
      <c r="E110" s="149" t="s">
        <v>1644</v>
      </c>
      <c r="F110" s="75" t="s">
        <v>74</v>
      </c>
      <c r="G110" s="92" t="s">
        <v>220</v>
      </c>
      <c r="H110" s="25" t="s">
        <v>208</v>
      </c>
      <c r="I110" s="25" t="s">
        <v>332</v>
      </c>
      <c r="J110" s="73" t="s">
        <v>331</v>
      </c>
      <c r="K110" s="25" t="s">
        <v>1590</v>
      </c>
      <c r="L110" s="73" t="s">
        <v>525</v>
      </c>
      <c r="N110" s="41" t="s">
        <v>335</v>
      </c>
      <c r="O110" s="32" t="s">
        <v>1398</v>
      </c>
      <c r="P110" s="32" t="s">
        <v>455</v>
      </c>
      <c r="Q110" s="25" t="s">
        <v>19</v>
      </c>
      <c r="R110" s="25">
        <v>14</v>
      </c>
      <c r="S110" s="25" t="s">
        <v>1370</v>
      </c>
      <c r="T110" s="33" t="s">
        <v>15</v>
      </c>
      <c r="U110" s="33"/>
      <c r="V110" s="73">
        <v>800</v>
      </c>
      <c r="W110" s="25" t="s">
        <v>82</v>
      </c>
      <c r="X110" s="73">
        <f>VLOOKUP(W110,Tables!$M$5:$O$9,3,FALSE)</f>
        <v>1</v>
      </c>
      <c r="Y110" s="73">
        <f t="shared" si="52"/>
        <v>800</v>
      </c>
      <c r="AA110" s="26" t="str">
        <f t="shared" si="53"/>
        <v>NOEC</v>
      </c>
      <c r="AB110" s="26">
        <f>VLOOKUP(AA110,Tables!C$5:D$40,2,FALSE)</f>
        <v>1</v>
      </c>
      <c r="AC110" s="26">
        <f t="shared" si="54"/>
        <v>800</v>
      </c>
      <c r="AD110" s="33" t="str">
        <f t="shared" si="55"/>
        <v>Chronic</v>
      </c>
      <c r="AE110" s="26">
        <f>VLOOKUP(AD110,Tables!$C$43:$D$44,2,FALSE)</f>
        <v>1</v>
      </c>
      <c r="AF110" s="26">
        <f t="shared" si="56"/>
        <v>800</v>
      </c>
      <c r="AG110" s="27"/>
      <c r="AH110" s="210" t="str">
        <f t="shared" si="57"/>
        <v>Bufo americanus</v>
      </c>
      <c r="AI110" s="112" t="str">
        <f t="shared" si="58"/>
        <v>NOEC</v>
      </c>
      <c r="AJ110" s="112" t="str">
        <f t="shared" si="59"/>
        <v>Chronic</v>
      </c>
      <c r="AL110" s="26">
        <f>VLOOKUP(SUM(AB110,AE110),Tables!J$5:K$12,2,FALSE)</f>
        <v>1</v>
      </c>
      <c r="AM110" s="26" t="str">
        <f t="shared" si="60"/>
        <v>YES!!!</v>
      </c>
      <c r="AN110" t="str">
        <f>P110</f>
        <v>Body mass</v>
      </c>
      <c r="AO110" s="25" t="s">
        <v>96</v>
      </c>
      <c r="AP110" s="25" t="str">
        <f>CONCATENATE(R110," ",S110)</f>
        <v>14 Day</v>
      </c>
      <c r="AQ110" s="25" t="s">
        <v>1600</v>
      </c>
      <c r="AS110" s="109">
        <f>AF110</f>
        <v>800</v>
      </c>
      <c r="AT110" s="73">
        <f>GEOMEAN(AS110)</f>
        <v>800</v>
      </c>
      <c r="AW110" s="208" t="s">
        <v>1845</v>
      </c>
      <c r="AX110" s="208" t="s">
        <v>1845</v>
      </c>
      <c r="BA110" s="78"/>
      <c r="BB110" s="107"/>
      <c r="BC110" s="210"/>
      <c r="BD110" s="107"/>
      <c r="BE110" s="114"/>
      <c r="BF110" s="112"/>
      <c r="BG110" s="26"/>
      <c r="BH110" s="26"/>
      <c r="BI110" s="26"/>
      <c r="BN110" s="78" t="s">
        <v>74</v>
      </c>
      <c r="BO110" s="107" t="s">
        <v>79</v>
      </c>
      <c r="BP110" s="182" t="s">
        <v>173</v>
      </c>
      <c r="BQ110" s="107" t="s">
        <v>77</v>
      </c>
      <c r="BR110" s="114" t="s">
        <v>78</v>
      </c>
      <c r="BS110" s="112" t="s">
        <v>1591</v>
      </c>
      <c r="BT110" s="26">
        <v>2</v>
      </c>
      <c r="BU110" s="109">
        <v>4.8</v>
      </c>
      <c r="BV110" s="209" t="s">
        <v>1845</v>
      </c>
      <c r="BW110" s="26"/>
    </row>
    <row r="111" spans="1:75" ht="15" hidden="1" customHeight="1" thickTop="1" thickBot="1">
      <c r="A111" s="170" t="s">
        <v>709</v>
      </c>
      <c r="B111" s="70" t="s">
        <v>1749</v>
      </c>
      <c r="C111" s="71" t="s">
        <v>710</v>
      </c>
      <c r="D111" s="72" t="s">
        <v>1751</v>
      </c>
      <c r="E111" s="149" t="s">
        <v>1644</v>
      </c>
      <c r="F111" s="75" t="s">
        <v>74</v>
      </c>
      <c r="G111" s="92" t="s">
        <v>220</v>
      </c>
      <c r="H111" s="25" t="s">
        <v>208</v>
      </c>
      <c r="I111" s="25" t="s">
        <v>332</v>
      </c>
      <c r="J111" s="73" t="s">
        <v>331</v>
      </c>
      <c r="K111" s="25" t="s">
        <v>1590</v>
      </c>
      <c r="L111" s="73" t="s">
        <v>525</v>
      </c>
      <c r="N111" s="41" t="s">
        <v>335</v>
      </c>
      <c r="O111" s="32" t="s">
        <v>1398</v>
      </c>
      <c r="P111" s="32" t="s">
        <v>455</v>
      </c>
      <c r="Q111" s="25" t="s">
        <v>19</v>
      </c>
      <c r="R111" s="25">
        <v>21</v>
      </c>
      <c r="S111" s="25" t="s">
        <v>1370</v>
      </c>
      <c r="T111" s="33" t="s">
        <v>15</v>
      </c>
      <c r="U111" s="33"/>
      <c r="V111" s="73">
        <v>800</v>
      </c>
      <c r="W111" s="25" t="s">
        <v>82</v>
      </c>
      <c r="X111" s="73">
        <f>VLOOKUP(W111,Tables!$M$5:$O$9,3,FALSE)</f>
        <v>1</v>
      </c>
      <c r="Y111" s="73">
        <f t="shared" si="52"/>
        <v>800</v>
      </c>
      <c r="AA111" s="26" t="str">
        <f t="shared" si="53"/>
        <v>NOEC</v>
      </c>
      <c r="AB111" s="26">
        <f>VLOOKUP(AA111,Tables!C$5:D$40,2,FALSE)</f>
        <v>1</v>
      </c>
      <c r="AC111" s="26">
        <f t="shared" si="54"/>
        <v>800</v>
      </c>
      <c r="AD111" s="33" t="str">
        <f t="shared" si="55"/>
        <v>Chronic</v>
      </c>
      <c r="AE111" s="26">
        <f>VLOOKUP(AD111,Tables!$C$43:$D$44,2,FALSE)</f>
        <v>1</v>
      </c>
      <c r="AF111" s="26">
        <f t="shared" si="56"/>
        <v>800</v>
      </c>
      <c r="AG111" s="27"/>
      <c r="AH111" s="210" t="str">
        <f t="shared" si="57"/>
        <v>Bufo americanus</v>
      </c>
      <c r="AI111" s="112" t="str">
        <f t="shared" si="58"/>
        <v>NOEC</v>
      </c>
      <c r="AJ111" s="112" t="str">
        <f t="shared" si="59"/>
        <v>Chronic</v>
      </c>
      <c r="AL111" s="26">
        <f>VLOOKUP(SUM(AB111,AE111),Tables!J$5:K$12,2,FALSE)</f>
        <v>1</v>
      </c>
      <c r="AM111" s="26" t="str">
        <f t="shared" si="60"/>
        <v>YES!!!</v>
      </c>
      <c r="AN111" t="str">
        <f>P111</f>
        <v>Body mass</v>
      </c>
      <c r="AO111" s="25" t="s">
        <v>96</v>
      </c>
      <c r="AP111" s="25" t="str">
        <f>CONCATENATE(R111," ",S111)</f>
        <v>21 Day</v>
      </c>
      <c r="AQ111" s="25" t="s">
        <v>1601</v>
      </c>
      <c r="AS111" s="109">
        <f>AF111</f>
        <v>800</v>
      </c>
      <c r="AT111" s="73">
        <f>GEOMEAN(AS111,AS113)</f>
        <v>2828.4271247461902</v>
      </c>
      <c r="AW111" s="208" t="s">
        <v>1845</v>
      </c>
      <c r="AX111" s="208" t="s">
        <v>1845</v>
      </c>
      <c r="BA111" s="78"/>
      <c r="BB111" s="107"/>
      <c r="BC111" s="210"/>
      <c r="BD111" s="107"/>
      <c r="BE111" s="114"/>
      <c r="BF111" s="112"/>
      <c r="BG111" s="26"/>
      <c r="BH111" s="26"/>
      <c r="BI111" s="26"/>
      <c r="BN111" s="78" t="s">
        <v>1550</v>
      </c>
      <c r="BO111" s="107" t="s">
        <v>16</v>
      </c>
      <c r="BP111" s="183" t="s">
        <v>1467</v>
      </c>
      <c r="BQ111" s="107" t="s">
        <v>186</v>
      </c>
      <c r="BR111" s="114" t="s">
        <v>323</v>
      </c>
      <c r="BS111" s="112" t="s">
        <v>1591</v>
      </c>
      <c r="BT111" s="26">
        <v>2</v>
      </c>
      <c r="BU111" s="109">
        <v>92</v>
      </c>
      <c r="BV111" s="209" t="s">
        <v>1845</v>
      </c>
      <c r="BW111" s="26"/>
    </row>
    <row r="112" spans="1:75" ht="15" hidden="1" customHeight="1" thickTop="1" thickBot="1">
      <c r="A112" s="170" t="s">
        <v>709</v>
      </c>
      <c r="B112" s="70" t="s">
        <v>1750</v>
      </c>
      <c r="C112" s="71" t="s">
        <v>710</v>
      </c>
      <c r="D112" s="72" t="s">
        <v>1751</v>
      </c>
      <c r="E112" s="149" t="s">
        <v>1644</v>
      </c>
      <c r="F112" s="75" t="s">
        <v>74</v>
      </c>
      <c r="G112" s="92" t="s">
        <v>220</v>
      </c>
      <c r="H112" s="25" t="s">
        <v>208</v>
      </c>
      <c r="I112" s="25" t="s">
        <v>332</v>
      </c>
      <c r="J112" s="73" t="s">
        <v>331</v>
      </c>
      <c r="K112" s="25" t="s">
        <v>1590</v>
      </c>
      <c r="L112" s="73" t="s">
        <v>525</v>
      </c>
      <c r="N112" s="41" t="s">
        <v>335</v>
      </c>
      <c r="O112" s="32" t="s">
        <v>1398</v>
      </c>
      <c r="P112" s="32" t="s">
        <v>455</v>
      </c>
      <c r="Q112" s="25" t="s">
        <v>19</v>
      </c>
      <c r="R112" s="25">
        <v>28</v>
      </c>
      <c r="S112" s="25" t="s">
        <v>1370</v>
      </c>
      <c r="T112" s="33" t="s">
        <v>15</v>
      </c>
      <c r="U112" s="33"/>
      <c r="V112" s="73">
        <v>800</v>
      </c>
      <c r="W112" s="25" t="s">
        <v>82</v>
      </c>
      <c r="X112" s="73">
        <f>VLOOKUP(W112,Tables!$M$5:$O$9,3,FALSE)</f>
        <v>1</v>
      </c>
      <c r="Y112" s="73">
        <f t="shared" si="52"/>
        <v>800</v>
      </c>
      <c r="AA112" s="26" t="str">
        <f t="shared" si="53"/>
        <v>NOEC</v>
      </c>
      <c r="AB112" s="26">
        <f>VLOOKUP(AA112,Tables!C$5:D$40,2,FALSE)</f>
        <v>1</v>
      </c>
      <c r="AC112" s="26">
        <f t="shared" si="54"/>
        <v>800</v>
      </c>
      <c r="AD112" s="33" t="str">
        <f t="shared" si="55"/>
        <v>Chronic</v>
      </c>
      <c r="AE112" s="26">
        <f>VLOOKUP(AD112,Tables!$C$43:$D$44,2,FALSE)</f>
        <v>1</v>
      </c>
      <c r="AF112" s="26">
        <f t="shared" si="56"/>
        <v>800</v>
      </c>
      <c r="AG112" s="27"/>
      <c r="AH112" s="210" t="str">
        <f t="shared" si="57"/>
        <v>Bufo americanus</v>
      </c>
      <c r="AI112" s="112" t="str">
        <f t="shared" si="58"/>
        <v>NOEC</v>
      </c>
      <c r="AJ112" s="112" t="str">
        <f t="shared" si="59"/>
        <v>Chronic</v>
      </c>
      <c r="AL112" s="26">
        <f>VLOOKUP(SUM(AB112,AE112),Tables!J$5:K$12,2,FALSE)</f>
        <v>1</v>
      </c>
      <c r="AM112" s="26" t="str">
        <f t="shared" si="60"/>
        <v>YES!!!</v>
      </c>
      <c r="AN112" t="str">
        <f>P112</f>
        <v>Body mass</v>
      </c>
      <c r="AO112" s="25" t="s">
        <v>96</v>
      </c>
      <c r="AP112" s="25" t="str">
        <f>CONCATENATE(R112," ",S112)</f>
        <v>28 Day</v>
      </c>
      <c r="AQ112" s="25" t="s">
        <v>1602</v>
      </c>
      <c r="AS112" s="109">
        <f>AF112</f>
        <v>800</v>
      </c>
      <c r="AT112" s="73">
        <f>GEOMEAN(AS112)</f>
        <v>800</v>
      </c>
      <c r="AW112" s="208" t="s">
        <v>1845</v>
      </c>
      <c r="AX112" s="208" t="s">
        <v>1845</v>
      </c>
      <c r="BA112" s="78"/>
      <c r="BB112" s="107"/>
      <c r="BC112" s="210"/>
      <c r="BD112" s="107"/>
      <c r="BE112" s="114"/>
      <c r="BF112" s="112"/>
      <c r="BG112" s="26"/>
      <c r="BH112" s="26"/>
      <c r="BI112" s="26"/>
      <c r="BN112" s="78" t="s">
        <v>1548</v>
      </c>
      <c r="BO112" s="107" t="s">
        <v>16</v>
      </c>
      <c r="BP112" s="182" t="s">
        <v>1474</v>
      </c>
      <c r="BQ112" s="107" t="s">
        <v>75</v>
      </c>
      <c r="BR112" s="114" t="s">
        <v>309</v>
      </c>
      <c r="BS112" s="112" t="s">
        <v>1591</v>
      </c>
      <c r="BT112" s="26">
        <v>2</v>
      </c>
      <c r="BU112" s="109">
        <v>16.399999999999999</v>
      </c>
      <c r="BV112" s="209" t="s">
        <v>1845</v>
      </c>
      <c r="BW112" s="26"/>
    </row>
    <row r="113" spans="1:80" ht="15" hidden="1" customHeight="1" thickTop="1" thickBot="1">
      <c r="A113" s="170" t="s">
        <v>709</v>
      </c>
      <c r="B113" s="70" t="s">
        <v>1750</v>
      </c>
      <c r="C113" s="71" t="s">
        <v>710</v>
      </c>
      <c r="D113" s="72" t="s">
        <v>1752</v>
      </c>
      <c r="E113" s="149" t="s">
        <v>1644</v>
      </c>
      <c r="F113" s="75" t="s">
        <v>74</v>
      </c>
      <c r="G113" s="92" t="s">
        <v>220</v>
      </c>
      <c r="H113" s="25" t="s">
        <v>208</v>
      </c>
      <c r="I113" s="25" t="s">
        <v>332</v>
      </c>
      <c r="J113" s="73" t="s">
        <v>331</v>
      </c>
      <c r="K113" s="25" t="s">
        <v>1590</v>
      </c>
      <c r="L113" s="73" t="s">
        <v>525</v>
      </c>
      <c r="N113" s="41" t="s">
        <v>335</v>
      </c>
      <c r="O113" s="174" t="s">
        <v>1398</v>
      </c>
      <c r="P113" s="32" t="s">
        <v>455</v>
      </c>
      <c r="Q113" s="25" t="s">
        <v>19</v>
      </c>
      <c r="R113" s="25">
        <v>21</v>
      </c>
      <c r="S113" s="25" t="s">
        <v>1370</v>
      </c>
      <c r="T113" s="33" t="s">
        <v>15</v>
      </c>
      <c r="U113" s="33"/>
      <c r="V113" s="73">
        <v>10000</v>
      </c>
      <c r="W113" s="25" t="s">
        <v>82</v>
      </c>
      <c r="X113" s="73">
        <f>VLOOKUP(W113,Tables!$M$5:$O$9,3,FALSE)</f>
        <v>1</v>
      </c>
      <c r="Y113" s="73">
        <f t="shared" si="52"/>
        <v>10000</v>
      </c>
      <c r="AA113" s="26" t="str">
        <f t="shared" si="53"/>
        <v>NOEC</v>
      </c>
      <c r="AB113" s="26">
        <f>VLOOKUP(AA113,Tables!C$5:D$40,2,FALSE)</f>
        <v>1</v>
      </c>
      <c r="AC113" s="26">
        <f t="shared" si="54"/>
        <v>10000</v>
      </c>
      <c r="AD113" s="33" t="str">
        <f t="shared" si="55"/>
        <v>Chronic</v>
      </c>
      <c r="AE113" s="26">
        <f>VLOOKUP(AD113,Tables!$C$43:$D$44,2,FALSE)</f>
        <v>1</v>
      </c>
      <c r="AF113" s="26">
        <f t="shared" si="56"/>
        <v>10000</v>
      </c>
      <c r="AG113" s="27"/>
      <c r="AH113" s="210" t="str">
        <f t="shared" si="57"/>
        <v>Bufo americanus</v>
      </c>
      <c r="AI113" s="112" t="str">
        <f t="shared" si="58"/>
        <v>NOEC</v>
      </c>
      <c r="AJ113" s="112" t="str">
        <f t="shared" si="59"/>
        <v>Chronic</v>
      </c>
      <c r="AL113" s="26">
        <f>VLOOKUP(SUM(AB113,AE113),Tables!J$5:K$12,2,FALSE)</f>
        <v>1</v>
      </c>
      <c r="AM113" s="26" t="str">
        <f t="shared" si="60"/>
        <v>YES!!!</v>
      </c>
      <c r="AN113" t="str">
        <f>P113</f>
        <v>Body mass</v>
      </c>
      <c r="AO113" s="25" t="s">
        <v>96</v>
      </c>
      <c r="AP113" s="25" t="str">
        <f>CONCATENATE(R113," ",S113)</f>
        <v>21 Day</v>
      </c>
      <c r="AQ113" s="25" t="s">
        <v>1601</v>
      </c>
      <c r="AS113" s="109">
        <f>AF113</f>
        <v>10000</v>
      </c>
      <c r="AW113" s="208" t="s">
        <v>1845</v>
      </c>
      <c r="AX113" s="208" t="s">
        <v>1845</v>
      </c>
      <c r="BA113" s="78"/>
      <c r="BB113" s="107"/>
      <c r="BC113" s="210"/>
      <c r="BD113" s="107"/>
      <c r="BE113" s="114"/>
      <c r="BF113" s="112"/>
      <c r="BG113" s="26"/>
      <c r="BH113" s="26"/>
      <c r="BI113" s="26"/>
      <c r="BN113" s="78" t="s">
        <v>1548</v>
      </c>
      <c r="BO113" s="107" t="s">
        <v>16</v>
      </c>
      <c r="BP113" s="182" t="s">
        <v>1465</v>
      </c>
      <c r="BQ113" s="107" t="s">
        <v>186</v>
      </c>
      <c r="BR113" s="114" t="s">
        <v>323</v>
      </c>
      <c r="BS113" s="112" t="s">
        <v>1591</v>
      </c>
      <c r="BT113" s="26">
        <v>2</v>
      </c>
      <c r="BU113" s="109">
        <v>58</v>
      </c>
      <c r="BV113" s="209" t="s">
        <v>1845</v>
      </c>
      <c r="BW113" s="26"/>
    </row>
    <row r="114" spans="1:80" ht="15" hidden="1" customHeight="1" thickTop="1" thickBot="1">
      <c r="A114" s="170" t="s">
        <v>1789</v>
      </c>
      <c r="B114" s="70" t="s">
        <v>1793</v>
      </c>
      <c r="C114" s="71">
        <v>633</v>
      </c>
      <c r="D114" s="82" t="s">
        <v>290</v>
      </c>
      <c r="E114" s="147" t="s">
        <v>1644</v>
      </c>
      <c r="F114" s="170" t="s">
        <v>471</v>
      </c>
      <c r="G114" s="92" t="s">
        <v>220</v>
      </c>
      <c r="H114" s="25" t="s">
        <v>208</v>
      </c>
      <c r="I114" s="25" t="s">
        <v>332</v>
      </c>
      <c r="J114" s="25" t="s">
        <v>331</v>
      </c>
      <c r="K114" s="25" t="s">
        <v>1590</v>
      </c>
      <c r="L114" s="25" t="s">
        <v>390</v>
      </c>
      <c r="N114" s="122" t="s">
        <v>1795</v>
      </c>
      <c r="O114" s="174" t="s">
        <v>431</v>
      </c>
      <c r="P114" s="32" t="s">
        <v>1790</v>
      </c>
      <c r="Q114" s="25" t="s">
        <v>19</v>
      </c>
      <c r="R114" s="25">
        <v>6</v>
      </c>
      <c r="S114" s="25" t="s">
        <v>1370</v>
      </c>
      <c r="T114" s="25" t="s">
        <v>45</v>
      </c>
      <c r="V114" s="25">
        <v>20</v>
      </c>
      <c r="W114" s="33" t="s">
        <v>57</v>
      </c>
      <c r="X114" s="73">
        <f>VLOOKUP(W114,Tables!$M$5:$O$9,3,FALSE)</f>
        <v>1000</v>
      </c>
      <c r="Y114" s="73">
        <f t="shared" si="52"/>
        <v>20000</v>
      </c>
      <c r="AA114" s="26" t="str">
        <f t="shared" ref="AA114:AA115" si="61">Q114</f>
        <v>NOEC</v>
      </c>
      <c r="AB114" s="26">
        <f>VLOOKUP(AA114,Tables!C$5:D$40,2,FALSE)</f>
        <v>1</v>
      </c>
      <c r="AC114" s="26">
        <f t="shared" ref="AC114:AC115" si="62">Y114/AB114</f>
        <v>20000</v>
      </c>
      <c r="AD114" s="33" t="str">
        <f t="shared" ref="AD114:AD115" si="63">T114</f>
        <v>Acute</v>
      </c>
      <c r="AE114" s="26">
        <f>VLOOKUP(AD114,Tables!$C$43:$D$44,2,FALSE)</f>
        <v>2</v>
      </c>
      <c r="AF114" s="26">
        <f t="shared" ref="AF114:AF115" si="64">AC114/AE114</f>
        <v>10000</v>
      </c>
      <c r="AG114" s="27"/>
      <c r="AH114" s="210" t="str">
        <f t="shared" ref="AH114:AH115" si="65">G114</f>
        <v>Bufo americanus</v>
      </c>
      <c r="AI114" s="112" t="str">
        <f t="shared" ref="AI114:AI115" si="66">Q114</f>
        <v>NOEC</v>
      </c>
      <c r="AJ114" s="112" t="str">
        <f t="shared" ref="AJ114:AJ115" si="67">T114</f>
        <v>Acute</v>
      </c>
      <c r="AL114" s="26" t="str">
        <f>VLOOKUP(SUM(AB114,AE114),Tables!J$5:K$12,2,FALSE)</f>
        <v>Do Not Use</v>
      </c>
      <c r="AM114" s="26" t="str">
        <f t="shared" si="60"/>
        <v>Reject</v>
      </c>
      <c r="AS114" s="109"/>
      <c r="AW114" s="208" t="s">
        <v>1845</v>
      </c>
      <c r="AX114" s="208" t="s">
        <v>1845</v>
      </c>
      <c r="BA114" s="78"/>
      <c r="BB114" s="107"/>
      <c r="BC114" s="210"/>
      <c r="BD114" s="107"/>
      <c r="BE114" s="114"/>
      <c r="BF114" s="112"/>
      <c r="BG114" s="26"/>
      <c r="BH114" s="26"/>
      <c r="BI114" s="26"/>
      <c r="BN114" s="78" t="s">
        <v>509</v>
      </c>
      <c r="BO114" s="107" t="s">
        <v>16</v>
      </c>
      <c r="BP114" s="182" t="s">
        <v>508</v>
      </c>
      <c r="BQ114" s="107" t="s">
        <v>228</v>
      </c>
      <c r="BR114" s="114" t="s">
        <v>320</v>
      </c>
      <c r="BS114" s="112" t="s">
        <v>1591</v>
      </c>
      <c r="BT114" s="26">
        <v>2</v>
      </c>
      <c r="BU114" s="109">
        <v>4.84</v>
      </c>
      <c r="BV114" s="209" t="s">
        <v>1845</v>
      </c>
      <c r="BW114" s="26"/>
    </row>
    <row r="115" spans="1:80" ht="15" hidden="1" customHeight="1" thickTop="1" thickBot="1">
      <c r="A115" s="170" t="s">
        <v>1789</v>
      </c>
      <c r="B115" s="70" t="s">
        <v>1794</v>
      </c>
      <c r="C115" s="71">
        <v>633</v>
      </c>
      <c r="D115" s="82" t="s">
        <v>290</v>
      </c>
      <c r="E115" s="147" t="s">
        <v>1644</v>
      </c>
      <c r="F115" s="170" t="s">
        <v>471</v>
      </c>
      <c r="G115" s="92" t="s">
        <v>220</v>
      </c>
      <c r="H115" s="25" t="s">
        <v>208</v>
      </c>
      <c r="I115" s="25" t="s">
        <v>332</v>
      </c>
      <c r="J115" s="25" t="s">
        <v>331</v>
      </c>
      <c r="K115" s="25" t="s">
        <v>1590</v>
      </c>
      <c r="L115" s="25" t="s">
        <v>1785</v>
      </c>
      <c r="N115" s="122" t="s">
        <v>48</v>
      </c>
      <c r="O115" s="174" t="s">
        <v>48</v>
      </c>
      <c r="P115" s="32" t="s">
        <v>48</v>
      </c>
      <c r="Q115" s="25" t="s">
        <v>19</v>
      </c>
      <c r="R115" s="25">
        <v>96</v>
      </c>
      <c r="S115" s="25" t="s">
        <v>84</v>
      </c>
      <c r="T115" s="25" t="s">
        <v>45</v>
      </c>
      <c r="V115" s="25">
        <v>20</v>
      </c>
      <c r="W115" s="33" t="s">
        <v>57</v>
      </c>
      <c r="X115" s="73">
        <f>VLOOKUP(W115,Tables!$M$5:$O$9,3,FALSE)</f>
        <v>1000</v>
      </c>
      <c r="Y115" s="73">
        <f t="shared" si="52"/>
        <v>20000</v>
      </c>
      <c r="AA115" s="26" t="str">
        <f t="shared" si="61"/>
        <v>NOEC</v>
      </c>
      <c r="AB115" s="26">
        <f>VLOOKUP(AA115,Tables!C$5:D$40,2,FALSE)</f>
        <v>1</v>
      </c>
      <c r="AC115" s="26">
        <f t="shared" si="62"/>
        <v>20000</v>
      </c>
      <c r="AD115" s="33" t="str">
        <f t="shared" si="63"/>
        <v>Acute</v>
      </c>
      <c r="AE115" s="26">
        <f>VLOOKUP(AD115,Tables!$C$43:$D$44,2,FALSE)</f>
        <v>2</v>
      </c>
      <c r="AF115" s="26">
        <f t="shared" si="64"/>
        <v>10000</v>
      </c>
      <c r="AG115" s="27"/>
      <c r="AH115" s="210" t="str">
        <f t="shared" si="65"/>
        <v>Bufo americanus</v>
      </c>
      <c r="AI115" s="112" t="str">
        <f t="shared" si="66"/>
        <v>NOEC</v>
      </c>
      <c r="AJ115" s="112" t="str">
        <f t="shared" si="67"/>
        <v>Acute</v>
      </c>
      <c r="AL115" s="26" t="str">
        <f>VLOOKUP(SUM(AB115,AE115),Tables!J$5:K$12,2,FALSE)</f>
        <v>Do Not Use</v>
      </c>
      <c r="AM115" s="26" t="str">
        <f t="shared" si="60"/>
        <v>Reject</v>
      </c>
      <c r="AS115" s="109"/>
      <c r="AW115" s="208" t="s">
        <v>1845</v>
      </c>
      <c r="AX115" s="208" t="s">
        <v>1845</v>
      </c>
      <c r="BA115" s="78"/>
      <c r="BB115" s="107"/>
      <c r="BC115" s="210"/>
      <c r="BD115" s="107"/>
      <c r="BE115" s="114"/>
      <c r="BF115" s="112"/>
      <c r="BG115" s="26"/>
      <c r="BH115" s="26"/>
      <c r="BI115" s="26"/>
      <c r="BN115" s="78" t="s">
        <v>1241</v>
      </c>
      <c r="BO115" s="107" t="s">
        <v>16</v>
      </c>
      <c r="BP115" s="182" t="s">
        <v>1242</v>
      </c>
      <c r="BQ115" s="107" t="s">
        <v>75</v>
      </c>
      <c r="BR115" s="114" t="s">
        <v>309</v>
      </c>
      <c r="BS115" s="112" t="s">
        <v>1591</v>
      </c>
      <c r="BT115" s="26">
        <v>2</v>
      </c>
      <c r="BU115" s="109">
        <v>5.6</v>
      </c>
      <c r="BV115" s="209" t="s">
        <v>1845</v>
      </c>
      <c r="BW115" s="26"/>
    </row>
    <row r="116" spans="1:80" ht="15" hidden="1" customHeight="1" thickTop="1" thickBot="1">
      <c r="A116" s="167"/>
      <c r="B116" s="96"/>
      <c r="C116" s="17"/>
      <c r="D116" s="97"/>
      <c r="E116" s="150"/>
      <c r="F116" s="93"/>
      <c r="G116" s="94"/>
      <c r="H116" s="17"/>
      <c r="I116" s="17"/>
      <c r="J116" s="17"/>
      <c r="K116" s="17"/>
      <c r="L116" s="17"/>
      <c r="M116" s="27"/>
      <c r="N116" s="93"/>
      <c r="O116" s="17"/>
      <c r="P116" s="17"/>
      <c r="Q116" s="17"/>
      <c r="R116" s="17"/>
      <c r="S116" s="17"/>
      <c r="T116" s="20"/>
      <c r="U116" s="17"/>
      <c r="V116" s="17"/>
      <c r="W116" s="17"/>
      <c r="X116" s="95"/>
      <c r="Y116" s="95"/>
      <c r="Z116" s="27"/>
      <c r="AA116" s="17"/>
      <c r="AB116" s="17"/>
      <c r="AC116" s="95"/>
      <c r="AD116" s="20"/>
      <c r="AE116" s="17"/>
      <c r="AF116" s="95"/>
      <c r="AG116" s="27"/>
      <c r="AH116" s="211"/>
      <c r="AI116" s="17"/>
      <c r="AJ116" s="17"/>
      <c r="AK116" s="27"/>
      <c r="AL116" s="27"/>
      <c r="AM116" s="27"/>
      <c r="AN116" s="27"/>
      <c r="AO116" s="17"/>
      <c r="AP116" s="17"/>
      <c r="AQ116" s="17"/>
      <c r="AR116" s="27"/>
      <c r="AS116" s="27"/>
      <c r="AT116" s="27"/>
      <c r="AU116" s="27"/>
      <c r="AV116" s="27"/>
      <c r="AW116" s="27"/>
      <c r="AX116" s="115"/>
      <c r="AY116" s="119"/>
      <c r="AZ116" s="119"/>
      <c r="BA116" s="117"/>
      <c r="BB116" s="117"/>
      <c r="BC116" s="211"/>
      <c r="BD116" s="27"/>
      <c r="BE116" s="27"/>
      <c r="BF116" s="27"/>
      <c r="BG116" s="27"/>
      <c r="BH116" s="115"/>
      <c r="BI116" s="115"/>
      <c r="BJ116" s="115"/>
      <c r="BK116" s="2"/>
      <c r="BL116" s="2"/>
      <c r="BM116" s="2"/>
      <c r="BN116" s="78" t="s">
        <v>1550</v>
      </c>
      <c r="BO116" s="107" t="s">
        <v>16</v>
      </c>
      <c r="BP116" s="183" t="s">
        <v>224</v>
      </c>
      <c r="BQ116" s="107" t="s">
        <v>75</v>
      </c>
      <c r="BR116" s="114" t="s">
        <v>309</v>
      </c>
      <c r="BS116" s="112" t="s">
        <v>1591</v>
      </c>
      <c r="BT116" s="26">
        <v>2</v>
      </c>
      <c r="BU116" s="109">
        <v>40</v>
      </c>
      <c r="BV116" s="209" t="s">
        <v>1845</v>
      </c>
      <c r="BW116" s="26"/>
    </row>
    <row r="117" spans="1:80" ht="15" hidden="1" customHeight="1" thickTop="1" thickBot="1">
      <c r="A117" s="168" t="s">
        <v>1381</v>
      </c>
      <c r="B117" s="25" t="s">
        <v>1453</v>
      </c>
      <c r="C117" s="71">
        <v>1631</v>
      </c>
      <c r="E117" s="149" t="s">
        <v>1644</v>
      </c>
      <c r="F117" s="30" t="s">
        <v>1555</v>
      </c>
      <c r="G117" s="92" t="s">
        <v>1454</v>
      </c>
      <c r="H117" s="25" t="s">
        <v>208</v>
      </c>
      <c r="I117" s="25" t="s">
        <v>513</v>
      </c>
      <c r="J117" s="25" t="s">
        <v>209</v>
      </c>
      <c r="K117" s="25" t="s">
        <v>1590</v>
      </c>
      <c r="L117" s="25" t="s">
        <v>110</v>
      </c>
      <c r="M117" s="25"/>
      <c r="N117" s="122" t="s">
        <v>48</v>
      </c>
      <c r="O117" s="35" t="s">
        <v>48</v>
      </c>
      <c r="P117" s="35" t="s">
        <v>48</v>
      </c>
      <c r="Q117" s="25" t="s">
        <v>18</v>
      </c>
      <c r="R117" s="25">
        <v>96</v>
      </c>
      <c r="S117" s="25" t="s">
        <v>84</v>
      </c>
      <c r="T117" s="33" t="s">
        <v>45</v>
      </c>
      <c r="V117" s="25" t="s">
        <v>1455</v>
      </c>
      <c r="W117" s="25" t="s">
        <v>85</v>
      </c>
      <c r="X117" s="73">
        <f>VLOOKUP(W117,Tables!$M$5:$O$9,3,FALSE)</f>
        <v>1000</v>
      </c>
      <c r="Y117" s="73">
        <f>V117*X117</f>
        <v>60000</v>
      </c>
      <c r="AA117" s="26" t="str">
        <f>Q117</f>
        <v>LC50</v>
      </c>
      <c r="AB117" s="26">
        <f>VLOOKUP(AA117,Tables!C$5:D$40,2,FALSE)</f>
        <v>5</v>
      </c>
      <c r="AC117" s="26">
        <f>Y117/AB117</f>
        <v>12000</v>
      </c>
      <c r="AD117" s="33" t="str">
        <f>T117</f>
        <v>Acute</v>
      </c>
      <c r="AE117" s="26">
        <f>VLOOKUP(AD117,Tables!$C$43:$D$44,2,FALSE)</f>
        <v>2</v>
      </c>
      <c r="AF117" s="26">
        <f>AC117/AE117</f>
        <v>6000</v>
      </c>
      <c r="AG117" s="27"/>
      <c r="AH117" s="210" t="str">
        <f>G117</f>
        <v>Carassius auratus</v>
      </c>
      <c r="AI117" s="112" t="str">
        <f>Q117</f>
        <v>LC50</v>
      </c>
      <c r="AJ117" s="112" t="str">
        <f>T117</f>
        <v>Acute</v>
      </c>
      <c r="AL117" s="26">
        <f>VLOOKUP(SUM(AB117,AE117),Tables!J$5:K$12,2,FALSE)</f>
        <v>4</v>
      </c>
      <c r="AM117" s="26" t="str">
        <f>IF(AL117=MIN($AL$117),"YES!!!","Reject")</f>
        <v>YES!!!</v>
      </c>
      <c r="AN117" s="107" t="str">
        <f>P117</f>
        <v>Mortality</v>
      </c>
      <c r="AO117" s="26" t="s">
        <v>96</v>
      </c>
      <c r="AP117" s="25" t="str">
        <f>CONCATENATE(R117," ",S117)</f>
        <v>96 Hour</v>
      </c>
      <c r="AQ117" s="26" t="s">
        <v>97</v>
      </c>
      <c r="AS117" s="109">
        <f>AF117</f>
        <v>6000</v>
      </c>
      <c r="AT117" s="73">
        <f>GEOMEAN(AS117)</f>
        <v>6000</v>
      </c>
      <c r="AU117" s="73">
        <f>MIN(AT117)</f>
        <v>6000</v>
      </c>
      <c r="AV117" s="73">
        <f>MIN(AU117)</f>
        <v>6000</v>
      </c>
      <c r="AW117" s="208" t="s">
        <v>1845</v>
      </c>
      <c r="AX117" s="208" t="s">
        <v>1845</v>
      </c>
      <c r="BA117" s="78" t="str">
        <f>F117</f>
        <v>Clean surface or ground water, reconstituted water</v>
      </c>
      <c r="BB117" s="107" t="str">
        <f>J117</f>
        <v>Fish</v>
      </c>
      <c r="BC117" s="210" t="str">
        <f>G117</f>
        <v>Carassius auratus</v>
      </c>
      <c r="BD117" s="107" t="str">
        <f>H117</f>
        <v>Chordata</v>
      </c>
      <c r="BE117" s="114" t="str">
        <f>I117</f>
        <v xml:space="preserve">	Actinopterygii</v>
      </c>
      <c r="BF117" s="112" t="str">
        <f>K117</f>
        <v>Hetero</v>
      </c>
      <c r="BG117" s="26">
        <f>AL117</f>
        <v>4</v>
      </c>
      <c r="BH117" s="26">
        <f>AV117</f>
        <v>6000</v>
      </c>
      <c r="BI117" s="208" t="s">
        <v>1845</v>
      </c>
      <c r="BJ117" s="208" t="s">
        <v>1845</v>
      </c>
      <c r="BN117" s="78" t="s">
        <v>1550</v>
      </c>
      <c r="BO117" s="107" t="s">
        <v>16</v>
      </c>
      <c r="BP117" s="183" t="s">
        <v>1473</v>
      </c>
      <c r="BQ117" s="107" t="s">
        <v>75</v>
      </c>
      <c r="BR117" s="25" t="s">
        <v>1906</v>
      </c>
      <c r="BS117" s="112" t="s">
        <v>1591</v>
      </c>
      <c r="BT117" s="26">
        <v>2</v>
      </c>
      <c r="BU117" s="109">
        <v>20</v>
      </c>
      <c r="BV117" s="209" t="s">
        <v>1845</v>
      </c>
      <c r="BW117" s="26"/>
      <c r="BX117" s="239"/>
      <c r="BY117" s="238"/>
      <c r="BZ117" s="238"/>
      <c r="CA117" s="238"/>
      <c r="CB117" s="238"/>
    </row>
    <row r="118" spans="1:80" s="119" customFormat="1" ht="15" hidden="1" customHeight="1" thickTop="1" thickBot="1">
      <c r="A118" s="169"/>
      <c r="B118" s="17"/>
      <c r="C118" s="17"/>
      <c r="D118" s="27"/>
      <c r="E118" s="148"/>
      <c r="F118" s="93"/>
      <c r="G118" s="94"/>
      <c r="H118" s="17"/>
      <c r="I118" s="17"/>
      <c r="J118" s="17"/>
      <c r="K118" s="17"/>
      <c r="L118" s="17"/>
      <c r="M118" s="17"/>
      <c r="N118" s="93"/>
      <c r="O118" s="17"/>
      <c r="P118" s="17"/>
      <c r="Q118" s="17"/>
      <c r="R118" s="17"/>
      <c r="S118" s="17"/>
      <c r="T118" s="17"/>
      <c r="U118" s="17"/>
      <c r="V118" s="17"/>
      <c r="W118" s="17"/>
      <c r="X118" s="17"/>
      <c r="Y118" s="13"/>
      <c r="Z118" s="13"/>
      <c r="AA118" s="13"/>
      <c r="AB118" s="13"/>
      <c r="AC118" s="13"/>
      <c r="AD118" s="13"/>
      <c r="AE118" s="13"/>
      <c r="AF118" s="13"/>
      <c r="AG118" s="13"/>
      <c r="AH118" s="212"/>
      <c r="AI118" s="17"/>
      <c r="AJ118" s="17"/>
      <c r="AK118" s="13"/>
      <c r="AL118" s="13"/>
      <c r="AM118" s="13"/>
      <c r="AN118" s="13"/>
      <c r="AO118" s="17"/>
      <c r="AP118" s="17"/>
      <c r="AQ118" s="17"/>
      <c r="AR118" s="13"/>
      <c r="AS118" s="13"/>
      <c r="AT118" s="13"/>
      <c r="AU118" s="13"/>
      <c r="AV118" s="13"/>
      <c r="AW118" s="13"/>
      <c r="AX118" s="116"/>
      <c r="AY118" s="22"/>
      <c r="AZ118" s="22"/>
      <c r="BA118" s="117"/>
      <c r="BB118" s="118"/>
      <c r="BC118" s="212"/>
      <c r="BD118" s="13"/>
      <c r="BE118" s="13"/>
      <c r="BF118" s="13"/>
      <c r="BG118" s="13"/>
      <c r="BH118" s="116"/>
      <c r="BI118" s="115"/>
      <c r="BJ118" s="115"/>
      <c r="BK118" s="2"/>
      <c r="BL118" s="2"/>
      <c r="BM118" s="2"/>
      <c r="BN118" s="78" t="s">
        <v>1550</v>
      </c>
      <c r="BO118" s="107" t="s">
        <v>16</v>
      </c>
      <c r="BP118" s="183" t="s">
        <v>257</v>
      </c>
      <c r="BQ118" s="107" t="s">
        <v>217</v>
      </c>
      <c r="BR118" s="114" t="s">
        <v>1594</v>
      </c>
      <c r="BS118" s="112" t="s">
        <v>1591</v>
      </c>
      <c r="BT118" s="26">
        <v>2</v>
      </c>
      <c r="BU118" s="109">
        <v>15.8</v>
      </c>
      <c r="BV118" s="209" t="s">
        <v>1845</v>
      </c>
      <c r="BW118" s="26"/>
      <c r="BX118"/>
    </row>
    <row r="119" spans="1:80" ht="15" hidden="1" customHeight="1" thickTop="1" thickBot="1">
      <c r="A119" s="170" t="s">
        <v>1383</v>
      </c>
      <c r="B119" s="85">
        <v>200546</v>
      </c>
      <c r="C119" s="71" t="s">
        <v>1374</v>
      </c>
      <c r="D119" s="78"/>
      <c r="E119" s="149" t="s">
        <v>1644</v>
      </c>
      <c r="F119" s="30" t="s">
        <v>1375</v>
      </c>
      <c r="G119" s="86" t="s">
        <v>262</v>
      </c>
      <c r="H119" s="25" t="s">
        <v>208</v>
      </c>
      <c r="I119" s="25" t="s">
        <v>513</v>
      </c>
      <c r="J119" s="25" t="s">
        <v>209</v>
      </c>
      <c r="K119" s="25" t="s">
        <v>1590</v>
      </c>
      <c r="L119" s="73" t="s">
        <v>110</v>
      </c>
      <c r="M119" s="78"/>
      <c r="N119" s="41" t="s">
        <v>48</v>
      </c>
      <c r="O119" s="32" t="s">
        <v>48</v>
      </c>
      <c r="P119" s="32" t="s">
        <v>48</v>
      </c>
      <c r="Q119" s="25" t="s">
        <v>18</v>
      </c>
      <c r="R119" s="25">
        <v>48</v>
      </c>
      <c r="S119" s="25" t="s">
        <v>84</v>
      </c>
      <c r="T119" s="33" t="s">
        <v>45</v>
      </c>
      <c r="U119" s="78"/>
      <c r="V119" s="25">
        <v>100000</v>
      </c>
      <c r="W119" s="25" t="s">
        <v>58</v>
      </c>
      <c r="X119" s="73">
        <f>VLOOKUP(W119,Tables!$M$5:$O$9,3,FALSE)</f>
        <v>1</v>
      </c>
      <c r="Y119" s="73">
        <f>V119*X119</f>
        <v>100000</v>
      </c>
      <c r="AA119" s="26" t="str">
        <f>Q119</f>
        <v>LC50</v>
      </c>
      <c r="AB119" s="26">
        <f>VLOOKUP(AA119,Tables!C$5:D$40,2,FALSE)</f>
        <v>5</v>
      </c>
      <c r="AC119" s="26">
        <f>Y119/AB119</f>
        <v>20000</v>
      </c>
      <c r="AD119" s="33" t="str">
        <f>T119</f>
        <v>Acute</v>
      </c>
      <c r="AE119" s="26">
        <f>VLOOKUP(AD119,Tables!$C$43:$D$44,2,FALSE)</f>
        <v>2</v>
      </c>
      <c r="AF119" s="26">
        <f>AC119/AE119</f>
        <v>10000</v>
      </c>
      <c r="AG119" s="27"/>
      <c r="AH119" s="210" t="str">
        <f>G119</f>
        <v>Carassius carassius</v>
      </c>
      <c r="AI119" s="112" t="str">
        <f>Q119</f>
        <v>LC50</v>
      </c>
      <c r="AJ119" s="112" t="str">
        <f>T119</f>
        <v>Acute</v>
      </c>
      <c r="AK119" s="78"/>
      <c r="AL119" s="26">
        <f>VLOOKUP(SUM(AB119,AE119),Tables!J$5:K$12,2,FALSE)</f>
        <v>4</v>
      </c>
      <c r="AM119" s="26" t="str">
        <f>IF(AL119=MIN($AL$119:$AL$121),"YES!!!","Reject")</f>
        <v>YES!!!</v>
      </c>
      <c r="AN119" s="107" t="str">
        <f>P119</f>
        <v>Mortality</v>
      </c>
      <c r="AO119" s="26" t="s">
        <v>96</v>
      </c>
      <c r="AP119" s="25" t="str">
        <f>CONCATENATE(R119," ",S119)</f>
        <v>48 Hour</v>
      </c>
      <c r="AQ119" s="26" t="s">
        <v>97</v>
      </c>
      <c r="AR119" s="78"/>
      <c r="AS119" s="109">
        <f>AF119</f>
        <v>10000</v>
      </c>
      <c r="AT119" s="73">
        <f>GEOMEAN(AS119,AS120)</f>
        <v>10000</v>
      </c>
      <c r="AU119" s="73">
        <f>MIN(AT119:AT121)</f>
        <v>7600</v>
      </c>
      <c r="AV119" s="73">
        <f>MIN(AU119)</f>
        <v>7600</v>
      </c>
      <c r="AW119" s="208" t="s">
        <v>1845</v>
      </c>
      <c r="AX119" s="208" t="s">
        <v>1845</v>
      </c>
      <c r="AY119" s="78"/>
      <c r="AZ119" s="78"/>
      <c r="BA119" s="78" t="str">
        <f>F119</f>
        <v>fresh</v>
      </c>
      <c r="BB119" s="107" t="str">
        <f>J119</f>
        <v>Fish</v>
      </c>
      <c r="BC119" s="210" t="str">
        <f>G119</f>
        <v>Carassius carassius</v>
      </c>
      <c r="BD119" s="107" t="str">
        <f>H119</f>
        <v>Chordata</v>
      </c>
      <c r="BE119" s="114" t="str">
        <f>I119</f>
        <v xml:space="preserve">	Actinopterygii</v>
      </c>
      <c r="BF119" s="112" t="str">
        <f>K119</f>
        <v>Hetero</v>
      </c>
      <c r="BG119" s="26">
        <f>AL119</f>
        <v>4</v>
      </c>
      <c r="BH119" s="26">
        <f>AV119</f>
        <v>7600</v>
      </c>
      <c r="BI119" s="208" t="s">
        <v>1845</v>
      </c>
      <c r="BJ119" s="208" t="s">
        <v>1845</v>
      </c>
      <c r="BN119" s="78" t="s">
        <v>630</v>
      </c>
      <c r="BO119" s="107" t="s">
        <v>331</v>
      </c>
      <c r="BP119" s="182" t="s">
        <v>629</v>
      </c>
      <c r="BQ119" s="107" t="s">
        <v>208</v>
      </c>
      <c r="BR119" s="114" t="s">
        <v>332</v>
      </c>
      <c r="BS119" s="112" t="s">
        <v>1590</v>
      </c>
      <c r="BT119" s="26">
        <v>2</v>
      </c>
      <c r="BU119" s="243">
        <v>4.7039999999999997</v>
      </c>
      <c r="BV119" s="209" t="s">
        <v>1845</v>
      </c>
      <c r="BW119" s="26"/>
      <c r="BX119" s="119"/>
    </row>
    <row r="120" spans="1:80" s="119" customFormat="1" ht="15" hidden="1" customHeight="1" thickTop="1" thickBot="1">
      <c r="A120" s="170" t="s">
        <v>1389</v>
      </c>
      <c r="B120" s="85">
        <v>207199</v>
      </c>
      <c r="C120" s="71" t="s">
        <v>1374</v>
      </c>
      <c r="D120" s="78"/>
      <c r="E120" s="149" t="s">
        <v>1644</v>
      </c>
      <c r="F120" s="30" t="s">
        <v>1375</v>
      </c>
      <c r="G120" s="86" t="s">
        <v>262</v>
      </c>
      <c r="H120" s="25" t="s">
        <v>208</v>
      </c>
      <c r="I120" s="25" t="s">
        <v>513</v>
      </c>
      <c r="J120" s="25" t="s">
        <v>209</v>
      </c>
      <c r="K120" s="25" t="s">
        <v>1590</v>
      </c>
      <c r="L120" s="73" t="s">
        <v>110</v>
      </c>
      <c r="M120" s="78"/>
      <c r="N120" s="41" t="s">
        <v>48</v>
      </c>
      <c r="O120" s="32" t="s">
        <v>48</v>
      </c>
      <c r="P120" s="32" t="s">
        <v>48</v>
      </c>
      <c r="Q120" s="25" t="s">
        <v>18</v>
      </c>
      <c r="R120" s="25">
        <v>48</v>
      </c>
      <c r="S120" s="25" t="s">
        <v>84</v>
      </c>
      <c r="T120" s="33" t="s">
        <v>45</v>
      </c>
      <c r="U120" s="78"/>
      <c r="V120" s="25">
        <v>100000</v>
      </c>
      <c r="W120" s="25" t="s">
        <v>58</v>
      </c>
      <c r="X120" s="73">
        <f>VLOOKUP(W120,Tables!$M$5:$O$9,3,FALSE)</f>
        <v>1</v>
      </c>
      <c r="Y120" s="73">
        <f>V120*X120</f>
        <v>100000</v>
      </c>
      <c r="Z120"/>
      <c r="AA120" s="26" t="str">
        <f>Q120</f>
        <v>LC50</v>
      </c>
      <c r="AB120" s="26">
        <f>VLOOKUP(AA120,Tables!C$5:D$40,2,FALSE)</f>
        <v>5</v>
      </c>
      <c r="AC120" s="26">
        <f>Y120/AB120</f>
        <v>20000</v>
      </c>
      <c r="AD120" s="33" t="str">
        <f>T120</f>
        <v>Acute</v>
      </c>
      <c r="AE120" s="26">
        <f>VLOOKUP(AD120,Tables!$C$43:$D$44,2,FALSE)</f>
        <v>2</v>
      </c>
      <c r="AF120" s="26">
        <f>AC120/AE120</f>
        <v>10000</v>
      </c>
      <c r="AG120" s="27"/>
      <c r="AH120" s="210" t="str">
        <f>G120</f>
        <v>Carassius carassius</v>
      </c>
      <c r="AI120" s="112" t="str">
        <f>Q120</f>
        <v>LC50</v>
      </c>
      <c r="AJ120" s="112" t="str">
        <f>T120</f>
        <v>Acute</v>
      </c>
      <c r="AK120" s="78"/>
      <c r="AL120" s="26">
        <f>VLOOKUP(SUM(AB120,AE120),Tables!J$5:K$12,2,FALSE)</f>
        <v>4</v>
      </c>
      <c r="AM120" s="26" t="str">
        <f>IF(AL120=MIN($AL$119:$AL$121),"YES!!!","Reject")</f>
        <v>YES!!!</v>
      </c>
      <c r="AN120" s="107" t="str">
        <f>P120</f>
        <v>Mortality</v>
      </c>
      <c r="AO120" s="26" t="s">
        <v>96</v>
      </c>
      <c r="AP120" s="25" t="str">
        <f>CONCATENATE(R120," ",S120)</f>
        <v>48 Hour</v>
      </c>
      <c r="AQ120" s="26" t="s">
        <v>97</v>
      </c>
      <c r="AR120" s="78"/>
      <c r="AS120" s="109">
        <f>AF120</f>
        <v>10000</v>
      </c>
      <c r="AT120" s="78"/>
      <c r="AU120" s="78"/>
      <c r="AV120" s="78"/>
      <c r="AW120" s="208" t="s">
        <v>1845</v>
      </c>
      <c r="AX120" s="208" t="s">
        <v>1845</v>
      </c>
      <c r="AY120" s="78"/>
      <c r="AZ120" s="78"/>
      <c r="BA120" s="78"/>
      <c r="BB120" s="78"/>
      <c r="BC120" s="215"/>
      <c r="BD120" s="78"/>
      <c r="BE120" s="78"/>
      <c r="BF120" s="78"/>
      <c r="BG120" s="78"/>
      <c r="BH120" s="78"/>
      <c r="BI120" s="73"/>
      <c r="BJ120"/>
      <c r="BK120"/>
      <c r="BL120"/>
      <c r="BM120"/>
      <c r="BN120" s="78" t="s">
        <v>1002</v>
      </c>
      <c r="BO120" s="107" t="s">
        <v>16</v>
      </c>
      <c r="BP120" s="182" t="s">
        <v>253</v>
      </c>
      <c r="BQ120" s="107" t="s">
        <v>75</v>
      </c>
      <c r="BR120" s="114" t="s">
        <v>309</v>
      </c>
      <c r="BS120" s="112" t="s">
        <v>1591</v>
      </c>
      <c r="BT120" s="26">
        <v>2</v>
      </c>
      <c r="BU120" s="109">
        <v>2.94</v>
      </c>
      <c r="BV120" s="209" t="s">
        <v>1845</v>
      </c>
      <c r="BW120" s="26"/>
      <c r="BX120"/>
    </row>
    <row r="121" spans="1:80" ht="15" hidden="1" customHeight="1" thickTop="1" thickBot="1">
      <c r="A121" s="170" t="s">
        <v>1383</v>
      </c>
      <c r="B121" s="85">
        <v>200546</v>
      </c>
      <c r="C121" s="71" t="s">
        <v>1374</v>
      </c>
      <c r="D121" s="78"/>
      <c r="E121" s="149" t="s">
        <v>1644</v>
      </c>
      <c r="F121" s="30" t="s">
        <v>1375</v>
      </c>
      <c r="G121" s="86" t="s">
        <v>262</v>
      </c>
      <c r="H121" s="25" t="s">
        <v>208</v>
      </c>
      <c r="I121" s="25" t="s">
        <v>513</v>
      </c>
      <c r="J121" s="25" t="s">
        <v>209</v>
      </c>
      <c r="K121" s="25" t="s">
        <v>1590</v>
      </c>
      <c r="L121" s="73" t="s">
        <v>110</v>
      </c>
      <c r="M121" s="78"/>
      <c r="N121" s="41" t="s">
        <v>48</v>
      </c>
      <c r="O121" s="32" t="s">
        <v>48</v>
      </c>
      <c r="P121" s="32" t="s">
        <v>48</v>
      </c>
      <c r="Q121" s="25" t="s">
        <v>18</v>
      </c>
      <c r="R121" s="25">
        <v>96</v>
      </c>
      <c r="S121" s="25" t="s">
        <v>84</v>
      </c>
      <c r="T121" s="33" t="s">
        <v>45</v>
      </c>
      <c r="U121" s="78"/>
      <c r="V121" s="25">
        <v>76000</v>
      </c>
      <c r="W121" s="25" t="s">
        <v>58</v>
      </c>
      <c r="X121" s="73">
        <f>VLOOKUP(W121,Tables!$M$5:$O$9,3,FALSE)</f>
        <v>1</v>
      </c>
      <c r="Y121" s="73">
        <f>V121*X121</f>
        <v>76000</v>
      </c>
      <c r="AA121" s="26" t="str">
        <f>Q121</f>
        <v>LC50</v>
      </c>
      <c r="AB121" s="26">
        <f>VLOOKUP(AA121,Tables!C$5:D$40,2,FALSE)</f>
        <v>5</v>
      </c>
      <c r="AC121" s="26">
        <f>Y121/AB121</f>
        <v>15200</v>
      </c>
      <c r="AD121" s="33" t="str">
        <f>T121</f>
        <v>Acute</v>
      </c>
      <c r="AE121" s="26">
        <f>VLOOKUP(AD121,Tables!$C$43:$D$44,2,FALSE)</f>
        <v>2</v>
      </c>
      <c r="AF121" s="26">
        <f>AC121/AE121</f>
        <v>7600</v>
      </c>
      <c r="AG121" s="27"/>
      <c r="AH121" s="210" t="str">
        <f>G121</f>
        <v>Carassius carassius</v>
      </c>
      <c r="AI121" s="112" t="str">
        <f>Q121</f>
        <v>LC50</v>
      </c>
      <c r="AJ121" s="112" t="str">
        <f>T121</f>
        <v>Acute</v>
      </c>
      <c r="AK121" s="78"/>
      <c r="AL121" s="26">
        <f>VLOOKUP(SUM(AB121,AE121),Tables!J$5:K$12,2,FALSE)</f>
        <v>4</v>
      </c>
      <c r="AM121" s="26" t="str">
        <f>IF(AL121=MIN($AL$119:$AL$121),"YES!!!","Reject")</f>
        <v>YES!!!</v>
      </c>
      <c r="AN121" s="107" t="str">
        <f>P121</f>
        <v>Mortality</v>
      </c>
      <c r="AO121" s="26" t="s">
        <v>96</v>
      </c>
      <c r="AP121" s="25" t="str">
        <f>CONCATENATE(R121," ",S121)</f>
        <v>96 Hour</v>
      </c>
      <c r="AQ121" s="26" t="s">
        <v>1600</v>
      </c>
      <c r="AR121" s="78"/>
      <c r="AS121" s="109">
        <f>AF121</f>
        <v>7600</v>
      </c>
      <c r="AT121" s="73">
        <f>GEOMEAN(AS121)</f>
        <v>7600</v>
      </c>
      <c r="AU121" s="78"/>
      <c r="AV121" s="78"/>
      <c r="AW121" s="208" t="s">
        <v>1845</v>
      </c>
      <c r="AX121" s="208" t="s">
        <v>1845</v>
      </c>
      <c r="AY121" s="78"/>
      <c r="AZ121" s="78"/>
      <c r="BA121" s="78"/>
      <c r="BB121" s="78"/>
      <c r="BC121" s="215"/>
      <c r="BD121" s="78"/>
      <c r="BE121" s="78"/>
      <c r="BF121" s="78"/>
      <c r="BG121" s="78"/>
      <c r="BH121" s="78"/>
      <c r="BI121" s="73"/>
      <c r="BN121" s="78" t="s">
        <v>1222</v>
      </c>
      <c r="BO121" s="107" t="s">
        <v>16</v>
      </c>
      <c r="BP121" s="182" t="s">
        <v>120</v>
      </c>
      <c r="BQ121" s="107" t="s">
        <v>75</v>
      </c>
      <c r="BR121" s="114" t="s">
        <v>309</v>
      </c>
      <c r="BS121" s="112" t="s">
        <v>1591</v>
      </c>
      <c r="BT121" s="26">
        <v>2</v>
      </c>
      <c r="BU121" s="109">
        <v>5.5200000000000005</v>
      </c>
      <c r="BV121" s="209" t="s">
        <v>1845</v>
      </c>
      <c r="BW121" s="26"/>
      <c r="BX121" s="119"/>
    </row>
    <row r="122" spans="1:80" s="119" customFormat="1" ht="15" hidden="1" customHeight="1" thickTop="1" thickBot="1">
      <c r="A122" s="167"/>
      <c r="B122" s="17"/>
      <c r="C122" s="17"/>
      <c r="D122" s="27"/>
      <c r="E122" s="148"/>
      <c r="F122" s="93"/>
      <c r="G122" s="94"/>
      <c r="H122" s="17"/>
      <c r="I122" s="17"/>
      <c r="J122" s="17"/>
      <c r="K122" s="17"/>
      <c r="L122" s="17"/>
      <c r="M122" s="27"/>
      <c r="N122" s="93"/>
      <c r="O122" s="17"/>
      <c r="P122" s="17"/>
      <c r="Q122" s="17"/>
      <c r="R122" s="17"/>
      <c r="S122" s="17"/>
      <c r="T122" s="20"/>
      <c r="U122" s="27"/>
      <c r="V122" s="17"/>
      <c r="W122" s="17"/>
      <c r="X122" s="95"/>
      <c r="Y122" s="95"/>
      <c r="Z122" s="27"/>
      <c r="AA122" s="17"/>
      <c r="AB122" s="17"/>
      <c r="AC122" s="95"/>
      <c r="AD122" s="20"/>
      <c r="AE122" s="17"/>
      <c r="AF122" s="95"/>
      <c r="AG122" s="27"/>
      <c r="AH122" s="211"/>
      <c r="AI122" s="17"/>
      <c r="AJ122" s="17"/>
      <c r="AK122" s="27"/>
      <c r="AL122" s="27"/>
      <c r="AM122" s="27"/>
      <c r="AN122" s="27"/>
      <c r="AO122" s="17"/>
      <c r="AP122" s="17"/>
      <c r="AQ122" s="17"/>
      <c r="AR122" s="27"/>
      <c r="AS122" s="27"/>
      <c r="AT122" s="27"/>
      <c r="AU122" s="27"/>
      <c r="AV122" s="27"/>
      <c r="AW122" s="27"/>
      <c r="AX122" s="115"/>
      <c r="BA122" s="117"/>
      <c r="BB122" s="117"/>
      <c r="BC122" s="211"/>
      <c r="BD122" s="27"/>
      <c r="BE122" s="27"/>
      <c r="BF122" s="27"/>
      <c r="BG122" s="27"/>
      <c r="BH122" s="115"/>
      <c r="BI122" s="115"/>
      <c r="BJ122" s="115"/>
      <c r="BK122" s="2"/>
      <c r="BL122" s="2"/>
      <c r="BM122" s="2"/>
      <c r="BN122" s="78" t="s">
        <v>610</v>
      </c>
      <c r="BO122" s="107" t="s">
        <v>408</v>
      </c>
      <c r="BP122" s="182" t="s">
        <v>614</v>
      </c>
      <c r="BQ122" s="107" t="s">
        <v>83</v>
      </c>
      <c r="BR122" s="114" t="s">
        <v>206</v>
      </c>
      <c r="BS122" s="112" t="s">
        <v>1590</v>
      </c>
      <c r="BT122" s="26">
        <v>2</v>
      </c>
      <c r="BU122" s="243">
        <v>10</v>
      </c>
      <c r="BV122" s="209" t="s">
        <v>1845</v>
      </c>
      <c r="BW122" s="26"/>
      <c r="BX122"/>
    </row>
    <row r="123" spans="1:80" ht="15" hidden="1" customHeight="1" thickTop="1" thickBot="1">
      <c r="A123" s="170" t="s">
        <v>1145</v>
      </c>
      <c r="B123" s="70" t="s">
        <v>1147</v>
      </c>
      <c r="C123" s="74" t="s">
        <v>1146</v>
      </c>
      <c r="D123" s="80"/>
      <c r="E123" s="149" t="s">
        <v>1644</v>
      </c>
      <c r="F123" s="75" t="s">
        <v>110</v>
      </c>
      <c r="G123" s="86" t="s">
        <v>167</v>
      </c>
      <c r="H123" s="25" t="s">
        <v>77</v>
      </c>
      <c r="I123" s="25" t="s">
        <v>295</v>
      </c>
      <c r="J123" s="73" t="s">
        <v>79</v>
      </c>
      <c r="K123" s="25" t="s">
        <v>1591</v>
      </c>
      <c r="L123" s="73" t="s">
        <v>110</v>
      </c>
      <c r="N123" s="41" t="s">
        <v>1064</v>
      </c>
      <c r="O123" s="32" t="s">
        <v>1398</v>
      </c>
      <c r="P123" s="32" t="s">
        <v>1518</v>
      </c>
      <c r="Q123" s="73" t="s">
        <v>20</v>
      </c>
      <c r="R123" s="73">
        <v>21</v>
      </c>
      <c r="S123" s="25" t="s">
        <v>1370</v>
      </c>
      <c r="T123" s="25" t="s">
        <v>15</v>
      </c>
      <c r="V123" s="73">
        <v>5.0000000000000001E-4</v>
      </c>
      <c r="W123" s="25" t="s">
        <v>57</v>
      </c>
      <c r="X123" s="73">
        <f>VLOOKUP(W123,Tables!$M$5:$O$9,3,FALSE)</f>
        <v>1000</v>
      </c>
      <c r="Y123" s="73">
        <f>V123*X123</f>
        <v>0.5</v>
      </c>
      <c r="AA123" s="26" t="str">
        <f>Q123</f>
        <v>LOEC</v>
      </c>
      <c r="AB123" s="26">
        <f>VLOOKUP(AA123,Tables!C$5:D$40,2,FALSE)</f>
        <v>2.5</v>
      </c>
      <c r="AC123" s="26">
        <f>Y123/AB123</f>
        <v>0.2</v>
      </c>
      <c r="AD123" s="33" t="str">
        <f>T123</f>
        <v>Chronic</v>
      </c>
      <c r="AE123" s="26">
        <f>VLOOKUP(AD123,Tables!$C$43:$D$44,2,FALSE)</f>
        <v>1</v>
      </c>
      <c r="AF123" s="26">
        <f>AC123/AE123</f>
        <v>0.2</v>
      </c>
      <c r="AG123" s="27"/>
      <c r="AH123" s="210" t="str">
        <f>G123</f>
        <v>Ceratophyllum demersum</v>
      </c>
      <c r="AI123" s="112" t="str">
        <f>Q123</f>
        <v>LOEC</v>
      </c>
      <c r="AJ123" s="112" t="str">
        <f>T123</f>
        <v>Chronic</v>
      </c>
      <c r="AL123" s="26">
        <f>VLOOKUP(SUM(AB123,AE123),Tables!J$5:K$12,2,FALSE)</f>
        <v>2</v>
      </c>
      <c r="AM123" s="26" t="str">
        <f>IF(AL123=MIN($AL$123:$AL$124),"YES!!!","Reject")</f>
        <v>YES!!!</v>
      </c>
      <c r="AN123" s="107" t="str">
        <f>P123</f>
        <v>Chlorophyll-a concentration</v>
      </c>
      <c r="AO123" s="26" t="s">
        <v>1598</v>
      </c>
      <c r="AP123" s="25" t="str">
        <f>CONCATENATE(R123," ",S123)</f>
        <v>21 Day</v>
      </c>
      <c r="AQ123" s="26" t="s">
        <v>1599</v>
      </c>
      <c r="AS123" s="109">
        <f>AF123</f>
        <v>0.2</v>
      </c>
      <c r="AT123" s="73">
        <f>GEOMEAN(AS123)</f>
        <v>0.2</v>
      </c>
      <c r="AU123" s="73">
        <f>MIN(AT123)</f>
        <v>0.2</v>
      </c>
      <c r="AV123" s="73">
        <f>MIN(AU123:AU124)</f>
        <v>0.2</v>
      </c>
      <c r="AW123" s="208" t="s">
        <v>1845</v>
      </c>
      <c r="AX123" s="208" t="s">
        <v>1845</v>
      </c>
      <c r="BA123" s="78" t="str">
        <f>F123</f>
        <v>Not stated</v>
      </c>
      <c r="BB123" s="107" t="str">
        <f>J123</f>
        <v>Macrophyte</v>
      </c>
      <c r="BC123" s="210" t="str">
        <f>G123</f>
        <v>Ceratophyllum demersum</v>
      </c>
      <c r="BD123" s="107" t="str">
        <f>H123</f>
        <v>Tracheophyta</v>
      </c>
      <c r="BE123" s="114" t="str">
        <f>I123</f>
        <v>Magnoliopsida</v>
      </c>
      <c r="BF123" s="112" t="str">
        <f>K123</f>
        <v>Photo</v>
      </c>
      <c r="BG123" s="26">
        <f>AL123</f>
        <v>2</v>
      </c>
      <c r="BH123" s="26">
        <f>AV123</f>
        <v>0.2</v>
      </c>
      <c r="BI123" s="208" t="s">
        <v>1845</v>
      </c>
      <c r="BJ123" s="208" t="s">
        <v>1845</v>
      </c>
      <c r="BN123" s="78" t="s">
        <v>1232</v>
      </c>
      <c r="BO123" s="107" t="s">
        <v>16</v>
      </c>
      <c r="BP123" s="182" t="s">
        <v>1237</v>
      </c>
      <c r="BQ123" s="107" t="s">
        <v>186</v>
      </c>
      <c r="BR123" s="114" t="s">
        <v>381</v>
      </c>
      <c r="BS123" s="112" t="s">
        <v>1591</v>
      </c>
      <c r="BT123" s="26">
        <v>2</v>
      </c>
      <c r="BU123" s="109">
        <v>31.880000000000003</v>
      </c>
      <c r="BV123" s="209" t="s">
        <v>1845</v>
      </c>
      <c r="BW123" s="26"/>
    </row>
    <row r="124" spans="1:80" ht="15" hidden="1" customHeight="1" thickTop="1" thickBot="1">
      <c r="A124" s="170" t="s">
        <v>1145</v>
      </c>
      <c r="B124" s="70" t="s">
        <v>1143</v>
      </c>
      <c r="C124" s="74" t="s">
        <v>1146</v>
      </c>
      <c r="D124" s="80"/>
      <c r="E124" s="149" t="s">
        <v>1644</v>
      </c>
      <c r="F124" s="75" t="s">
        <v>110</v>
      </c>
      <c r="G124" s="86" t="s">
        <v>167</v>
      </c>
      <c r="H124" s="25" t="s">
        <v>77</v>
      </c>
      <c r="I124" s="25" t="s">
        <v>295</v>
      </c>
      <c r="J124" s="73" t="s">
        <v>79</v>
      </c>
      <c r="K124" s="25" t="s">
        <v>1591</v>
      </c>
      <c r="L124" s="73" t="s">
        <v>110</v>
      </c>
      <c r="N124" s="41" t="s">
        <v>1144</v>
      </c>
      <c r="O124" s="32" t="s">
        <v>1401</v>
      </c>
      <c r="P124" s="32" t="s">
        <v>1514</v>
      </c>
      <c r="Q124" s="73" t="s">
        <v>20</v>
      </c>
      <c r="R124" s="73">
        <v>21</v>
      </c>
      <c r="S124" s="25" t="s">
        <v>1370</v>
      </c>
      <c r="T124" s="25" t="s">
        <v>15</v>
      </c>
      <c r="V124" s="73">
        <v>5.0000000000000001E-4</v>
      </c>
      <c r="W124" s="25" t="s">
        <v>57</v>
      </c>
      <c r="X124" s="73">
        <f>VLOOKUP(W124,Tables!$M$5:$O$9,3,FALSE)</f>
        <v>1000</v>
      </c>
      <c r="Y124" s="73">
        <f>V124*X124</f>
        <v>0.5</v>
      </c>
      <c r="AA124" s="26" t="str">
        <f>Q124</f>
        <v>LOEC</v>
      </c>
      <c r="AB124" s="26">
        <f>VLOOKUP(AA124,Tables!C$5:D$40,2,FALSE)</f>
        <v>2.5</v>
      </c>
      <c r="AC124" s="26">
        <f>Y124/AB124</f>
        <v>0.2</v>
      </c>
      <c r="AD124" s="33" t="str">
        <f>T124</f>
        <v>Chronic</v>
      </c>
      <c r="AE124" s="26">
        <f>VLOOKUP(AD124,Tables!$C$43:$D$44,2,FALSE)</f>
        <v>1</v>
      </c>
      <c r="AF124" s="26">
        <f>AC124/AE124</f>
        <v>0.2</v>
      </c>
      <c r="AG124" s="27"/>
      <c r="AH124" s="210" t="str">
        <f>G124</f>
        <v>Ceratophyllum demersum</v>
      </c>
      <c r="AI124" s="112" t="str">
        <f>Q124</f>
        <v>LOEC</v>
      </c>
      <c r="AJ124" s="112" t="str">
        <f>T124</f>
        <v>Chronic</v>
      </c>
      <c r="AL124" s="26">
        <f>VLOOKUP(SUM(AB124,AE124),Tables!J$5:K$12,2,FALSE)</f>
        <v>2</v>
      </c>
      <c r="AM124" s="26" t="str">
        <f>IF(AL124=MIN($AL$123:$AL$124),"YES!!!","Reject")</f>
        <v>YES!!!</v>
      </c>
      <c r="AN124" s="107" t="str">
        <f>P124</f>
        <v>Fresh weight</v>
      </c>
      <c r="AO124" s="26" t="s">
        <v>96</v>
      </c>
      <c r="AP124" s="25" t="str">
        <f>CONCATENATE(R124," ",S124)</f>
        <v>21 Day</v>
      </c>
      <c r="AQ124" s="26" t="s">
        <v>1600</v>
      </c>
      <c r="AS124" s="109">
        <f>AF124</f>
        <v>0.2</v>
      </c>
      <c r="AT124" s="73">
        <f>GEOMEAN(AS124)</f>
        <v>0.2</v>
      </c>
      <c r="AU124" s="73">
        <f>MIN(AT124)</f>
        <v>0.2</v>
      </c>
      <c r="AW124" s="208" t="s">
        <v>1845</v>
      </c>
      <c r="AX124" s="208" t="s">
        <v>1845</v>
      </c>
      <c r="BC124" s="214"/>
      <c r="BN124" s="78" t="s">
        <v>1232</v>
      </c>
      <c r="BO124" s="107" t="s">
        <v>16</v>
      </c>
      <c r="BP124" s="182" t="s">
        <v>1239</v>
      </c>
      <c r="BQ124" s="107" t="s">
        <v>186</v>
      </c>
      <c r="BR124" s="114" t="s">
        <v>381</v>
      </c>
      <c r="BS124" s="112" t="s">
        <v>1591</v>
      </c>
      <c r="BT124" s="26">
        <v>2</v>
      </c>
      <c r="BU124" s="109">
        <v>9.879999999999999</v>
      </c>
      <c r="BV124" s="209" t="s">
        <v>1845</v>
      </c>
      <c r="BW124" s="26"/>
    </row>
    <row r="125" spans="1:80" ht="15" hidden="1" customHeight="1" thickTop="1" thickBot="1">
      <c r="A125" s="167"/>
      <c r="B125" s="96"/>
      <c r="C125" s="17"/>
      <c r="D125" s="97"/>
      <c r="E125" s="150"/>
      <c r="F125" s="93"/>
      <c r="G125" s="94"/>
      <c r="H125" s="17"/>
      <c r="I125" s="17"/>
      <c r="J125" s="17"/>
      <c r="K125" s="17"/>
      <c r="L125" s="104"/>
      <c r="M125" s="13"/>
      <c r="N125" s="94"/>
      <c r="O125" s="17"/>
      <c r="P125" s="17"/>
      <c r="Q125" s="104"/>
      <c r="R125" s="104"/>
      <c r="S125" s="17"/>
      <c r="T125" s="20"/>
      <c r="U125" s="20"/>
      <c r="V125" s="17"/>
      <c r="W125" s="20"/>
      <c r="X125" s="95"/>
      <c r="Y125" s="95"/>
      <c r="Z125" s="13"/>
      <c r="AA125" s="17"/>
      <c r="AB125" s="17"/>
      <c r="AC125" s="95"/>
      <c r="AD125" s="20"/>
      <c r="AE125" s="17"/>
      <c r="AF125" s="95"/>
      <c r="AG125" s="13"/>
      <c r="AH125" s="213"/>
      <c r="AI125" s="17"/>
      <c r="AJ125" s="17"/>
      <c r="AK125" s="13"/>
      <c r="AL125" s="93"/>
      <c r="AM125" s="13"/>
      <c r="AN125" s="13"/>
      <c r="AO125" s="17"/>
      <c r="AP125" s="17"/>
      <c r="AQ125" s="17"/>
      <c r="AR125" s="13"/>
      <c r="AS125" s="13"/>
      <c r="AT125" s="13"/>
      <c r="AU125" s="13"/>
      <c r="AV125" s="13"/>
      <c r="AW125" s="13"/>
      <c r="AX125" s="116"/>
      <c r="AY125" s="22"/>
      <c r="AZ125" s="22"/>
      <c r="BA125" s="117"/>
      <c r="BB125" s="118"/>
      <c r="BC125" s="212"/>
      <c r="BD125" s="13"/>
      <c r="BE125" s="13"/>
      <c r="BF125" s="13"/>
      <c r="BG125" s="13"/>
      <c r="BH125" s="116"/>
      <c r="BI125" s="115"/>
      <c r="BJ125" s="115"/>
      <c r="BN125" s="78" t="s">
        <v>1550</v>
      </c>
      <c r="BO125" s="107" t="s">
        <v>16</v>
      </c>
      <c r="BP125" s="183" t="s">
        <v>1470</v>
      </c>
      <c r="BQ125" s="107" t="s">
        <v>186</v>
      </c>
      <c r="BR125" s="114" t="s">
        <v>381</v>
      </c>
      <c r="BS125" s="112" t="s">
        <v>1591</v>
      </c>
      <c r="BT125" s="26">
        <v>2</v>
      </c>
      <c r="BU125" s="109">
        <v>22</v>
      </c>
      <c r="BV125" s="209" t="s">
        <v>1845</v>
      </c>
      <c r="BW125" s="26"/>
    </row>
    <row r="126" spans="1:80" ht="15" hidden="1" customHeight="1" thickTop="1" thickBot="1">
      <c r="A126" s="170" t="s">
        <v>410</v>
      </c>
      <c r="B126" s="70" t="s">
        <v>405</v>
      </c>
      <c r="C126" s="71">
        <v>988</v>
      </c>
      <c r="D126" s="72" t="s">
        <v>99</v>
      </c>
      <c r="E126" s="149" t="s">
        <v>1644</v>
      </c>
      <c r="F126" s="30" t="s">
        <v>409</v>
      </c>
      <c r="G126" s="86" t="s">
        <v>406</v>
      </c>
      <c r="H126" s="25" t="s">
        <v>83</v>
      </c>
      <c r="I126" s="25" t="s">
        <v>206</v>
      </c>
      <c r="J126" s="25" t="s">
        <v>408</v>
      </c>
      <c r="K126" s="25" t="s">
        <v>1590</v>
      </c>
      <c r="L126" s="25" t="s">
        <v>367</v>
      </c>
      <c r="N126" s="41" t="s">
        <v>407</v>
      </c>
      <c r="O126" s="32" t="s">
        <v>431</v>
      </c>
      <c r="P126" s="32" t="s">
        <v>1535</v>
      </c>
      <c r="Q126" s="25" t="s">
        <v>349</v>
      </c>
      <c r="R126" s="111" t="s">
        <v>1629</v>
      </c>
      <c r="S126" s="25" t="s">
        <v>1370</v>
      </c>
      <c r="T126" s="25" t="s">
        <v>15</v>
      </c>
      <c r="U126" s="79"/>
      <c r="V126" s="25">
        <v>862.4</v>
      </c>
      <c r="W126" s="79" t="s">
        <v>58</v>
      </c>
      <c r="X126" s="73">
        <f>VLOOKUP(W126,Tables!$M$5:$O$9,3,FALSE)</f>
        <v>1</v>
      </c>
      <c r="Y126" s="73">
        <f>V126*X126</f>
        <v>862.4</v>
      </c>
      <c r="AA126" s="26" t="str">
        <f>Q126</f>
        <v>IC25</v>
      </c>
      <c r="AB126" s="26">
        <f>VLOOKUP(AA126,Tables!C$5:D$40,2,FALSE)</f>
        <v>2.5</v>
      </c>
      <c r="AC126" s="26">
        <f>Y126/AB126</f>
        <v>344.96</v>
      </c>
      <c r="AD126" s="33" t="str">
        <f>T126</f>
        <v>Chronic</v>
      </c>
      <c r="AE126" s="26">
        <f>VLOOKUP(AD126,Tables!$C$43:$D$44,2,FALSE)</f>
        <v>1</v>
      </c>
      <c r="AF126" s="26">
        <f>AC126/AE126</f>
        <v>344.96</v>
      </c>
      <c r="AG126" s="27"/>
      <c r="AH126" s="210" t="str">
        <f>G126</f>
        <v>Ceriodaphnia cf. dubia</v>
      </c>
      <c r="AI126" s="112" t="str">
        <f>Q126</f>
        <v>IC25</v>
      </c>
      <c r="AJ126" s="112" t="str">
        <f>T126</f>
        <v>Chronic</v>
      </c>
      <c r="AL126" s="26">
        <f>VLOOKUP(SUM(AB126,AE126),Tables!J$5:K$12,2,FALSE)</f>
        <v>2</v>
      </c>
      <c r="AM126" s="26" t="str">
        <f>IF(AL126=MIN($AL$126:$AL$130),"YES!!!","Reject")</f>
        <v>Reject</v>
      </c>
      <c r="AS126"/>
      <c r="AW126" s="208" t="s">
        <v>1845</v>
      </c>
      <c r="AX126" s="208" t="s">
        <v>1845</v>
      </c>
      <c r="BC126" s="214"/>
      <c r="BK126" s="2"/>
      <c r="BL126" s="2"/>
      <c r="BM126" s="2"/>
      <c r="BN126" s="78" t="s">
        <v>655</v>
      </c>
      <c r="BO126" s="107" t="s">
        <v>16</v>
      </c>
      <c r="BP126" s="183" t="s">
        <v>1645</v>
      </c>
      <c r="BQ126" s="107" t="s">
        <v>186</v>
      </c>
      <c r="BR126" s="114" t="s">
        <v>381</v>
      </c>
      <c r="BS126" s="112" t="s">
        <v>1591</v>
      </c>
      <c r="BT126" s="26">
        <v>2</v>
      </c>
      <c r="BU126" s="109">
        <v>8.1975606127676794</v>
      </c>
      <c r="BV126" s="209" t="s">
        <v>1845</v>
      </c>
      <c r="BW126" s="26"/>
    </row>
    <row r="127" spans="1:80" ht="15" hidden="1" customHeight="1" thickTop="1" thickBot="1">
      <c r="A127" s="170" t="s">
        <v>410</v>
      </c>
      <c r="B127" s="70" t="s">
        <v>411</v>
      </c>
      <c r="C127" s="71">
        <v>988</v>
      </c>
      <c r="D127" s="72" t="s">
        <v>99</v>
      </c>
      <c r="E127" s="149" t="s">
        <v>1644</v>
      </c>
      <c r="F127" s="30" t="s">
        <v>409</v>
      </c>
      <c r="G127" s="86" t="s">
        <v>406</v>
      </c>
      <c r="H127" s="25" t="s">
        <v>83</v>
      </c>
      <c r="I127" s="25" t="s">
        <v>206</v>
      </c>
      <c r="J127" s="25" t="s">
        <v>408</v>
      </c>
      <c r="K127" s="25" t="s">
        <v>1590</v>
      </c>
      <c r="L127" s="25" t="s">
        <v>367</v>
      </c>
      <c r="N127" s="41" t="s">
        <v>407</v>
      </c>
      <c r="O127" s="32" t="s">
        <v>431</v>
      </c>
      <c r="P127" s="32" t="s">
        <v>1535</v>
      </c>
      <c r="Q127" s="25" t="s">
        <v>19</v>
      </c>
      <c r="R127" s="111" t="s">
        <v>1629</v>
      </c>
      <c r="S127" s="25" t="s">
        <v>1370</v>
      </c>
      <c r="T127" s="25" t="s">
        <v>15</v>
      </c>
      <c r="U127" s="79"/>
      <c r="V127" s="25">
        <v>475</v>
      </c>
      <c r="W127" s="79" t="s">
        <v>58</v>
      </c>
      <c r="X127" s="73">
        <f>VLOOKUP(W127,Tables!$M$5:$O$9,3,FALSE)</f>
        <v>1</v>
      </c>
      <c r="Y127" s="73">
        <f>V127*X127</f>
        <v>475</v>
      </c>
      <c r="AA127" s="26" t="str">
        <f>Q127</f>
        <v>NOEC</v>
      </c>
      <c r="AB127" s="26">
        <f>VLOOKUP(AA127,Tables!C$5:D$40,2,FALSE)</f>
        <v>1</v>
      </c>
      <c r="AC127" s="26">
        <f>Y127/AB127</f>
        <v>475</v>
      </c>
      <c r="AD127" s="33" t="str">
        <f>T127</f>
        <v>Chronic</v>
      </c>
      <c r="AE127" s="26">
        <f>VLOOKUP(AD127,Tables!$C$43:$D$44,2,FALSE)</f>
        <v>1</v>
      </c>
      <c r="AF127" s="26">
        <f>AC127/AE127</f>
        <v>475</v>
      </c>
      <c r="AG127" s="27"/>
      <c r="AH127" s="210" t="str">
        <f>G127</f>
        <v>Ceriodaphnia cf. dubia</v>
      </c>
      <c r="AI127" s="112" t="str">
        <f>Q127</f>
        <v>NOEC</v>
      </c>
      <c r="AJ127" s="112" t="str">
        <f>T127</f>
        <v>Chronic</v>
      </c>
      <c r="AL127" s="26">
        <f>VLOOKUP(SUM(AB127,AE127),Tables!J$5:K$12,2,FALSE)</f>
        <v>1</v>
      </c>
      <c r="AM127" s="26" t="str">
        <f>IF(AL127=MIN($AL$126:$AL$130),"YES!!!","Reject")</f>
        <v>YES!!!</v>
      </c>
      <c r="AN127" s="107" t="str">
        <f>P127</f>
        <v>Neonate production</v>
      </c>
      <c r="AO127" s="26" t="s">
        <v>96</v>
      </c>
      <c r="AP127" s="25" t="str">
        <f>CONCATENATE(R127," ",S127)</f>
        <v>7 to 8 Day</v>
      </c>
      <c r="AQ127" s="26" t="s">
        <v>97</v>
      </c>
      <c r="AS127" s="109">
        <f>AF127</f>
        <v>475</v>
      </c>
      <c r="AT127" s="73">
        <f>GEOMEAN(AS127,AS129)</f>
        <v>689.20243760451115</v>
      </c>
      <c r="AU127" s="73">
        <f>MIN(AT127)</f>
        <v>689.20243760451115</v>
      </c>
      <c r="AV127" s="73">
        <f>MIN(AU127)</f>
        <v>689.20243760451115</v>
      </c>
      <c r="AW127" s="208" t="s">
        <v>1845</v>
      </c>
      <c r="AX127" s="208" t="s">
        <v>1845</v>
      </c>
      <c r="BA127" s="78" t="str">
        <f>F127</f>
        <v>Filtered mains water (LW)</v>
      </c>
      <c r="BB127" s="107" t="str">
        <f>J127</f>
        <v>Cladoceran</v>
      </c>
      <c r="BC127" s="210" t="str">
        <f>G127</f>
        <v>Ceriodaphnia cf. dubia</v>
      </c>
      <c r="BD127" s="107" t="str">
        <f>H127</f>
        <v>Arthropoda</v>
      </c>
      <c r="BE127" s="114" t="str">
        <f>I127</f>
        <v>Branchiopoda</v>
      </c>
      <c r="BF127" s="112" t="str">
        <f>K127</f>
        <v>Hetero</v>
      </c>
      <c r="BG127" s="26">
        <f>AL127</f>
        <v>1</v>
      </c>
      <c r="BH127" s="26">
        <f>AV127</f>
        <v>689.20243760451115</v>
      </c>
      <c r="BI127" s="208" t="s">
        <v>1845</v>
      </c>
      <c r="BJ127" s="208" t="s">
        <v>1845</v>
      </c>
      <c r="BN127" s="78" t="s">
        <v>110</v>
      </c>
      <c r="BO127" s="107" t="s">
        <v>79</v>
      </c>
      <c r="BP127" s="182" t="s">
        <v>1150</v>
      </c>
      <c r="BQ127" s="107" t="s">
        <v>77</v>
      </c>
      <c r="BR127" s="114" t="s">
        <v>78</v>
      </c>
      <c r="BS127" s="112" t="s">
        <v>1591</v>
      </c>
      <c r="BT127" s="26">
        <v>2</v>
      </c>
      <c r="BU127" s="109">
        <v>0.2</v>
      </c>
      <c r="BV127" s="209" t="s">
        <v>1845</v>
      </c>
      <c r="BW127" s="26"/>
    </row>
    <row r="128" spans="1:80" ht="15" hidden="1" customHeight="1" thickTop="1" thickBot="1">
      <c r="A128" s="170" t="s">
        <v>410</v>
      </c>
      <c r="B128" s="70" t="s">
        <v>412</v>
      </c>
      <c r="C128" s="71">
        <v>988</v>
      </c>
      <c r="D128" s="72" t="s">
        <v>99</v>
      </c>
      <c r="E128" s="149" t="s">
        <v>1644</v>
      </c>
      <c r="F128" s="30" t="s">
        <v>409</v>
      </c>
      <c r="G128" s="86" t="s">
        <v>406</v>
      </c>
      <c r="H128" s="25" t="s">
        <v>83</v>
      </c>
      <c r="I128" s="25" t="s">
        <v>206</v>
      </c>
      <c r="J128" s="25" t="s">
        <v>408</v>
      </c>
      <c r="K128" s="25" t="s">
        <v>1590</v>
      </c>
      <c r="L128" s="25" t="s">
        <v>367</v>
      </c>
      <c r="N128" s="41" t="s">
        <v>407</v>
      </c>
      <c r="O128" s="32" t="s">
        <v>431</v>
      </c>
      <c r="P128" s="32" t="s">
        <v>1535</v>
      </c>
      <c r="Q128" s="25" t="s">
        <v>20</v>
      </c>
      <c r="R128" s="111" t="s">
        <v>1629</v>
      </c>
      <c r="S128" s="25" t="s">
        <v>1370</v>
      </c>
      <c r="T128" s="25" t="s">
        <v>15</v>
      </c>
      <c r="U128" s="79"/>
      <c r="V128" s="25">
        <v>1000</v>
      </c>
      <c r="W128" s="79" t="s">
        <v>58</v>
      </c>
      <c r="X128" s="73">
        <f>VLOOKUP(W128,Tables!$M$5:$O$9,3,FALSE)</f>
        <v>1</v>
      </c>
      <c r="Y128" s="73">
        <f>V128*X128</f>
        <v>1000</v>
      </c>
      <c r="AA128" s="26" t="str">
        <f>Q128</f>
        <v>LOEC</v>
      </c>
      <c r="AB128" s="26">
        <f>VLOOKUP(AA128,Tables!C$5:D$40,2,FALSE)</f>
        <v>2.5</v>
      </c>
      <c r="AC128" s="26">
        <f>Y128/AB128</f>
        <v>400</v>
      </c>
      <c r="AD128" s="33" t="str">
        <f>T128</f>
        <v>Chronic</v>
      </c>
      <c r="AE128" s="26">
        <f>VLOOKUP(AD128,Tables!$C$43:$D$44,2,FALSE)</f>
        <v>1</v>
      </c>
      <c r="AF128" s="26">
        <f>AC128/AE128</f>
        <v>400</v>
      </c>
      <c r="AG128" s="27"/>
      <c r="AH128" s="210" t="str">
        <f>G128</f>
        <v>Ceriodaphnia cf. dubia</v>
      </c>
      <c r="AI128" s="112" t="str">
        <f>Q128</f>
        <v>LOEC</v>
      </c>
      <c r="AJ128" s="112" t="str">
        <f>T128</f>
        <v>Chronic</v>
      </c>
      <c r="AL128" s="26">
        <f>VLOOKUP(SUM(AB128,AE128),Tables!J$5:K$12,2,FALSE)</f>
        <v>2</v>
      </c>
      <c r="AM128" s="26" t="str">
        <f>IF(AL128=MIN($AL$126:$AL$130),"YES!!!","Reject")</f>
        <v>Reject</v>
      </c>
      <c r="AS128"/>
      <c r="AW128" s="208" t="s">
        <v>1845</v>
      </c>
      <c r="AX128" s="208" t="s">
        <v>1845</v>
      </c>
      <c r="BC128" s="214"/>
      <c r="BN128" s="78" t="s">
        <v>1376</v>
      </c>
      <c r="BO128" s="107" t="s">
        <v>95</v>
      </c>
      <c r="BP128" s="183" t="s">
        <v>248</v>
      </c>
      <c r="BQ128" s="107" t="s">
        <v>83</v>
      </c>
      <c r="BR128" s="114" t="s">
        <v>366</v>
      </c>
      <c r="BS128" s="112" t="s">
        <v>1590</v>
      </c>
      <c r="BT128" s="26">
        <v>4</v>
      </c>
      <c r="BU128" s="243">
        <v>9.4</v>
      </c>
      <c r="BV128" s="209" t="s">
        <v>1845</v>
      </c>
      <c r="BW128" s="26"/>
    </row>
    <row r="129" spans="1:76" ht="15" hidden="1" customHeight="1" thickTop="1" thickBot="1">
      <c r="A129" s="170" t="s">
        <v>410</v>
      </c>
      <c r="B129" s="70" t="s">
        <v>414</v>
      </c>
      <c r="C129" s="71">
        <v>988</v>
      </c>
      <c r="D129" s="72" t="s">
        <v>99</v>
      </c>
      <c r="E129" s="149" t="s">
        <v>1644</v>
      </c>
      <c r="F129" s="30" t="s">
        <v>413</v>
      </c>
      <c r="G129" s="86" t="s">
        <v>406</v>
      </c>
      <c r="H129" s="25" t="s">
        <v>83</v>
      </c>
      <c r="I129" s="25" t="s">
        <v>206</v>
      </c>
      <c r="J129" s="25" t="s">
        <v>408</v>
      </c>
      <c r="K129" s="25" t="s">
        <v>1590</v>
      </c>
      <c r="L129" s="25" t="s">
        <v>367</v>
      </c>
      <c r="N129" s="41" t="s">
        <v>407</v>
      </c>
      <c r="O129" s="32" t="s">
        <v>431</v>
      </c>
      <c r="P129" s="32" t="s">
        <v>1535</v>
      </c>
      <c r="Q129" s="25" t="s">
        <v>19</v>
      </c>
      <c r="R129" s="111" t="s">
        <v>1629</v>
      </c>
      <c r="S129" s="25" t="s">
        <v>1370</v>
      </c>
      <c r="T129" s="25" t="s">
        <v>15</v>
      </c>
      <c r="U129" s="79"/>
      <c r="V129" s="25">
        <v>1000</v>
      </c>
      <c r="W129" s="79" t="s">
        <v>58</v>
      </c>
      <c r="X129" s="73">
        <f>VLOOKUP(W129,Tables!$M$5:$O$9,3,FALSE)</f>
        <v>1</v>
      </c>
      <c r="Y129" s="73">
        <f>V129*X129</f>
        <v>1000</v>
      </c>
      <c r="AA129" s="26" t="str">
        <f>Q129</f>
        <v>NOEC</v>
      </c>
      <c r="AB129" s="26">
        <f>VLOOKUP(AA129,Tables!C$5:D$40,2,FALSE)</f>
        <v>1</v>
      </c>
      <c r="AC129" s="26">
        <f>Y129/AB129</f>
        <v>1000</v>
      </c>
      <c r="AD129" s="33" t="str">
        <f>T129</f>
        <v>Chronic</v>
      </c>
      <c r="AE129" s="26">
        <f>VLOOKUP(AD129,Tables!$C$43:$D$44,2,FALSE)</f>
        <v>1</v>
      </c>
      <c r="AF129" s="26">
        <f>AC129/AE129</f>
        <v>1000</v>
      </c>
      <c r="AG129" s="27"/>
      <c r="AH129" s="210" t="str">
        <f>G129</f>
        <v>Ceriodaphnia cf. dubia</v>
      </c>
      <c r="AI129" s="112" t="str">
        <f>Q129</f>
        <v>NOEC</v>
      </c>
      <c r="AJ129" s="112" t="str">
        <f>T129</f>
        <v>Chronic</v>
      </c>
      <c r="AL129" s="26">
        <f>VLOOKUP(SUM(AB129,AE129),Tables!J$5:K$12,2,FALSE)</f>
        <v>1</v>
      </c>
      <c r="AM129" s="26" t="str">
        <f>IF(AL129=MIN($AL$126:$AL$130),"YES!!!","Reject")</f>
        <v>YES!!!</v>
      </c>
      <c r="AN129" s="107" t="str">
        <f>P129</f>
        <v>Neonate production</v>
      </c>
      <c r="AO129" s="26" t="s">
        <v>96</v>
      </c>
      <c r="AP129" s="25" t="str">
        <f>CONCATENATE(R129," ",S129)</f>
        <v>7 to 8 Day</v>
      </c>
      <c r="AQ129" s="26" t="s">
        <v>97</v>
      </c>
      <c r="AS129" s="109">
        <f>AF129</f>
        <v>1000</v>
      </c>
      <c r="AW129" s="208" t="s">
        <v>1845</v>
      </c>
      <c r="AX129" s="208" t="s">
        <v>1845</v>
      </c>
      <c r="BC129" s="214"/>
      <c r="BN129" s="78" t="s">
        <v>1375</v>
      </c>
      <c r="BO129" s="107" t="s">
        <v>209</v>
      </c>
      <c r="BP129" s="182" t="s">
        <v>261</v>
      </c>
      <c r="BQ129" s="107" t="s">
        <v>208</v>
      </c>
      <c r="BR129" s="114" t="s">
        <v>513</v>
      </c>
      <c r="BS129" s="112" t="s">
        <v>1590</v>
      </c>
      <c r="BT129" s="26">
        <v>4</v>
      </c>
      <c r="BU129" s="243">
        <v>800</v>
      </c>
      <c r="BV129" s="209" t="s">
        <v>1845</v>
      </c>
      <c r="BW129" s="26"/>
      <c r="BX129" s="119"/>
    </row>
    <row r="130" spans="1:76" s="119" customFormat="1" ht="15" hidden="1" customHeight="1" thickTop="1" thickBot="1">
      <c r="A130" s="170" t="s">
        <v>1394</v>
      </c>
      <c r="B130" s="85">
        <v>300100</v>
      </c>
      <c r="C130" s="71" t="s">
        <v>1374</v>
      </c>
      <c r="D130" s="78"/>
      <c r="E130" s="149" t="s">
        <v>1644</v>
      </c>
      <c r="F130" s="30" t="s">
        <v>1375</v>
      </c>
      <c r="G130" s="86" t="s">
        <v>233</v>
      </c>
      <c r="H130" s="25" t="s">
        <v>83</v>
      </c>
      <c r="I130" s="25" t="s">
        <v>206</v>
      </c>
      <c r="J130" s="25" t="s">
        <v>408</v>
      </c>
      <c r="K130" s="25" t="s">
        <v>1590</v>
      </c>
      <c r="L130" s="73" t="s">
        <v>110</v>
      </c>
      <c r="M130" s="78"/>
      <c r="N130" s="41" t="s">
        <v>48</v>
      </c>
      <c r="O130" s="32" t="s">
        <v>48</v>
      </c>
      <c r="P130" s="32" t="s">
        <v>48</v>
      </c>
      <c r="Q130" s="25" t="s">
        <v>18</v>
      </c>
      <c r="R130" s="25">
        <v>48</v>
      </c>
      <c r="S130" s="25" t="s">
        <v>84</v>
      </c>
      <c r="T130" s="33" t="s">
        <v>45</v>
      </c>
      <c r="U130" s="78"/>
      <c r="V130" s="25">
        <v>18300</v>
      </c>
      <c r="W130" s="25" t="s">
        <v>58</v>
      </c>
      <c r="X130" s="73">
        <f>VLOOKUP(W130,Tables!$M$5:$O$9,3,FALSE)</f>
        <v>1</v>
      </c>
      <c r="Y130" s="73">
        <f>V130*X130</f>
        <v>18300</v>
      </c>
      <c r="Z130"/>
      <c r="AA130" s="26" t="str">
        <f>Q130</f>
        <v>LC50</v>
      </c>
      <c r="AB130" s="26">
        <f>VLOOKUP(AA130,Tables!C$5:D$40,2,FALSE)</f>
        <v>5</v>
      </c>
      <c r="AC130" s="26">
        <f>Y130/AB130</f>
        <v>3660</v>
      </c>
      <c r="AD130" s="33" t="str">
        <f>T130</f>
        <v>Acute</v>
      </c>
      <c r="AE130" s="26">
        <f>VLOOKUP(AD130,Tables!$C$43:$D$44,2,FALSE)</f>
        <v>2</v>
      </c>
      <c r="AF130" s="26">
        <f>AC130/AE130</f>
        <v>1830</v>
      </c>
      <c r="AG130" s="27"/>
      <c r="AH130" s="210" t="str">
        <f>G130</f>
        <v>Ceriodaphnia dubia</v>
      </c>
      <c r="AI130" s="112" t="str">
        <f>Q130</f>
        <v>LC50</v>
      </c>
      <c r="AJ130" s="112" t="str">
        <f>T130</f>
        <v>Acute</v>
      </c>
      <c r="AK130" s="78"/>
      <c r="AL130" s="26">
        <f>VLOOKUP(SUM(AB130,AE130),Tables!J$5:K$12,2,FALSE)</f>
        <v>4</v>
      </c>
      <c r="AM130" s="26" t="str">
        <f>IF(AL130=MIN($AL$126:$AL$130),"YES!!!","Reject")</f>
        <v>Reject</v>
      </c>
      <c r="AN130" s="78"/>
      <c r="AO130" s="73"/>
      <c r="AP130" s="73"/>
      <c r="AQ130" s="73"/>
      <c r="AR130" s="78"/>
      <c r="AS130" s="78"/>
      <c r="AT130" s="78"/>
      <c r="AU130" s="78"/>
      <c r="AV130" s="78"/>
      <c r="AW130" s="208" t="s">
        <v>1845</v>
      </c>
      <c r="AX130" s="208" t="s">
        <v>1845</v>
      </c>
      <c r="AY130" s="78"/>
      <c r="AZ130" s="78"/>
      <c r="BA130" s="78"/>
      <c r="BB130" s="78"/>
      <c r="BC130" s="215"/>
      <c r="BD130" s="78"/>
      <c r="BE130" s="78"/>
      <c r="BF130" s="78"/>
      <c r="BG130" s="78"/>
      <c r="BH130" s="78"/>
      <c r="BI130" s="73"/>
      <c r="BJ130"/>
      <c r="BK130"/>
      <c r="BL130"/>
      <c r="BM130"/>
      <c r="BN130" s="78" t="s">
        <v>1338</v>
      </c>
      <c r="BO130" s="107" t="s">
        <v>95</v>
      </c>
      <c r="BP130" s="183" t="s">
        <v>605</v>
      </c>
      <c r="BQ130" s="107" t="s">
        <v>83</v>
      </c>
      <c r="BR130" s="114" t="s">
        <v>206</v>
      </c>
      <c r="BS130" s="112" t="s">
        <v>1590</v>
      </c>
      <c r="BT130" s="26">
        <v>4</v>
      </c>
      <c r="BU130" s="26">
        <v>1040.3049356030183</v>
      </c>
      <c r="BV130" s="209" t="s">
        <v>1845</v>
      </c>
      <c r="BW130" s="26"/>
      <c r="BX130"/>
    </row>
    <row r="131" spans="1:76" ht="15" hidden="1" customHeight="1" thickTop="1" thickBot="1">
      <c r="A131" s="167"/>
      <c r="B131" s="17"/>
      <c r="C131" s="17"/>
      <c r="D131" s="27"/>
      <c r="E131" s="148"/>
      <c r="F131" s="93"/>
      <c r="G131" s="94"/>
      <c r="H131" s="17"/>
      <c r="I131" s="17"/>
      <c r="J131" s="17"/>
      <c r="K131" s="17"/>
      <c r="L131" s="17"/>
      <c r="M131" s="27"/>
      <c r="N131" s="93"/>
      <c r="O131" s="17"/>
      <c r="P131" s="17"/>
      <c r="Q131" s="17"/>
      <c r="R131" s="17"/>
      <c r="S131" s="17"/>
      <c r="T131" s="20"/>
      <c r="U131" s="27"/>
      <c r="V131" s="17"/>
      <c r="W131" s="17"/>
      <c r="X131" s="95"/>
      <c r="Y131" s="95"/>
      <c r="Z131" s="27"/>
      <c r="AA131" s="17"/>
      <c r="AB131" s="17"/>
      <c r="AC131" s="95"/>
      <c r="AD131" s="20"/>
      <c r="AE131" s="17"/>
      <c r="AF131" s="95"/>
      <c r="AG131" s="27"/>
      <c r="AH131" s="211"/>
      <c r="AI131" s="17"/>
      <c r="AJ131" s="17"/>
      <c r="AK131" s="27"/>
      <c r="AL131" s="27"/>
      <c r="AM131" s="27"/>
      <c r="AN131" s="27"/>
      <c r="AO131" s="17"/>
      <c r="AP131" s="17"/>
      <c r="AQ131" s="17"/>
      <c r="AR131" s="27"/>
      <c r="AS131" s="27"/>
      <c r="AT131" s="27"/>
      <c r="AU131" s="27"/>
      <c r="AV131" s="27"/>
      <c r="AW131" s="27"/>
      <c r="AX131" s="115"/>
      <c r="AY131" s="119"/>
      <c r="AZ131" s="119"/>
      <c r="BA131" s="117"/>
      <c r="BB131" s="117"/>
      <c r="BC131" s="211"/>
      <c r="BD131" s="27"/>
      <c r="BE131" s="27"/>
      <c r="BF131" s="27"/>
      <c r="BG131" s="27"/>
      <c r="BH131" s="115"/>
      <c r="BI131" s="115"/>
      <c r="BJ131" s="115"/>
      <c r="BK131" s="2"/>
      <c r="BL131" s="2"/>
      <c r="BM131" s="2"/>
      <c r="BN131" s="78" t="s">
        <v>282</v>
      </c>
      <c r="BO131" s="107" t="s">
        <v>95</v>
      </c>
      <c r="BP131" s="182" t="s">
        <v>279</v>
      </c>
      <c r="BQ131" s="107" t="s">
        <v>280</v>
      </c>
      <c r="BR131" s="114" t="s">
        <v>281</v>
      </c>
      <c r="BS131" s="112" t="s">
        <v>1590</v>
      </c>
      <c r="BT131" s="26">
        <v>4</v>
      </c>
      <c r="BU131" s="243">
        <v>125</v>
      </c>
      <c r="BV131" s="209" t="s">
        <v>1845</v>
      </c>
      <c r="BW131" s="26"/>
    </row>
    <row r="132" spans="1:76" ht="15" hidden="1" customHeight="1" thickTop="1" thickBot="1">
      <c r="A132" s="170" t="s">
        <v>1391</v>
      </c>
      <c r="B132" s="85">
        <v>212280</v>
      </c>
      <c r="C132" s="71" t="s">
        <v>1374</v>
      </c>
      <c r="D132" s="78"/>
      <c r="E132" s="149" t="s">
        <v>1644</v>
      </c>
      <c r="F132" s="30" t="s">
        <v>1375</v>
      </c>
      <c r="G132" s="92" t="s">
        <v>274</v>
      </c>
      <c r="H132" s="25" t="s">
        <v>83</v>
      </c>
      <c r="I132" s="25" t="s">
        <v>469</v>
      </c>
      <c r="J132" s="25" t="s">
        <v>95</v>
      </c>
      <c r="K132" s="25" t="s">
        <v>1590</v>
      </c>
      <c r="L132" s="73" t="s">
        <v>110</v>
      </c>
      <c r="M132" s="78"/>
      <c r="N132" s="41" t="s">
        <v>48</v>
      </c>
      <c r="O132" s="32" t="s">
        <v>48</v>
      </c>
      <c r="P132" s="32" t="s">
        <v>48</v>
      </c>
      <c r="Q132" s="25" t="s">
        <v>14</v>
      </c>
      <c r="R132" s="25">
        <v>48</v>
      </c>
      <c r="S132" s="25" t="s">
        <v>84</v>
      </c>
      <c r="T132" s="33" t="s">
        <v>45</v>
      </c>
      <c r="U132" s="78"/>
      <c r="V132" s="25">
        <v>1000</v>
      </c>
      <c r="W132" s="25" t="s">
        <v>58</v>
      </c>
      <c r="X132" s="73">
        <f>VLOOKUP(W132,Tables!$M$5:$O$9,3,FALSE)</f>
        <v>1</v>
      </c>
      <c r="Y132" s="73">
        <f>V132*X132</f>
        <v>1000</v>
      </c>
      <c r="AA132" s="26" t="str">
        <f>Q132</f>
        <v>EC50</v>
      </c>
      <c r="AB132" s="26">
        <f>VLOOKUP(AA132,Tables!C$5:D$40,2,FALSE)</f>
        <v>5</v>
      </c>
      <c r="AC132" s="26">
        <f>Y132/AB132</f>
        <v>200</v>
      </c>
      <c r="AD132" s="33" t="str">
        <f>T132</f>
        <v>Acute</v>
      </c>
      <c r="AE132" s="26">
        <f>VLOOKUP(AD132,Tables!$C$43:$D$44,2,FALSE)</f>
        <v>2</v>
      </c>
      <c r="AF132" s="26">
        <f>AC132/AE132</f>
        <v>100</v>
      </c>
      <c r="AG132" s="27"/>
      <c r="AH132" s="210" t="str">
        <f>G132</f>
        <v>Chironomus riparius</v>
      </c>
      <c r="AI132" s="112" t="str">
        <f>Q132</f>
        <v>EC50</v>
      </c>
      <c r="AJ132" s="112" t="str">
        <f>T132</f>
        <v>Acute</v>
      </c>
      <c r="AK132" s="78"/>
      <c r="AL132" s="26">
        <f>VLOOKUP(SUM(AB132,AE132),Tables!J$5:K$12,2,FALSE)</f>
        <v>4</v>
      </c>
      <c r="AM132" s="26" t="str">
        <f>IF(AL132=MIN($AL$132),"YES!!!","Reject")</f>
        <v>YES!!!</v>
      </c>
      <c r="AN132" s="107" t="str">
        <f>P132</f>
        <v>Mortality</v>
      </c>
      <c r="AO132" s="26" t="s">
        <v>96</v>
      </c>
      <c r="AP132" s="25" t="str">
        <f>CONCATENATE(R132," ",S132)</f>
        <v>48 Hour</v>
      </c>
      <c r="AQ132" s="26" t="s">
        <v>97</v>
      </c>
      <c r="AR132" s="78"/>
      <c r="AS132" s="109">
        <f>AF132</f>
        <v>100</v>
      </c>
      <c r="AT132" s="73">
        <f>GEOMEAN(AS132)</f>
        <v>100</v>
      </c>
      <c r="AU132" s="73">
        <f>MIN(AT132)</f>
        <v>100</v>
      </c>
      <c r="AV132" s="73">
        <f>MIN(AU132)</f>
        <v>100</v>
      </c>
      <c r="AW132" s="208" t="s">
        <v>1845</v>
      </c>
      <c r="AX132" s="208" t="s">
        <v>1845</v>
      </c>
      <c r="AY132" s="78"/>
      <c r="AZ132" s="78"/>
      <c r="BA132" s="78" t="str">
        <f>F132</f>
        <v>fresh</v>
      </c>
      <c r="BB132" s="107" t="str">
        <f>J132</f>
        <v>Macroinvertebrate</v>
      </c>
      <c r="BC132" s="210" t="str">
        <f>G132</f>
        <v>Chironomus riparius</v>
      </c>
      <c r="BD132" s="107" t="str">
        <f>H132</f>
        <v>Arthropoda</v>
      </c>
      <c r="BE132" s="114" t="str">
        <f>I132</f>
        <v>Insecta</v>
      </c>
      <c r="BF132" s="112" t="str">
        <f>K132</f>
        <v>Hetero</v>
      </c>
      <c r="BG132" s="26">
        <f>AL132</f>
        <v>4</v>
      </c>
      <c r="BH132" s="26">
        <f>AV132</f>
        <v>100</v>
      </c>
      <c r="BI132" s="208" t="s">
        <v>1845</v>
      </c>
      <c r="BJ132" s="208" t="s">
        <v>1845</v>
      </c>
      <c r="BN132" s="78" t="s">
        <v>1555</v>
      </c>
      <c r="BO132" s="107" t="s">
        <v>209</v>
      </c>
      <c r="BP132" s="182" t="s">
        <v>1454</v>
      </c>
      <c r="BQ132" s="107" t="s">
        <v>208</v>
      </c>
      <c r="BR132" s="114" t="s">
        <v>513</v>
      </c>
      <c r="BS132" s="112" t="s">
        <v>1590</v>
      </c>
      <c r="BT132" s="26">
        <v>4</v>
      </c>
      <c r="BU132" s="243">
        <v>6000</v>
      </c>
      <c r="BV132" s="209" t="s">
        <v>1845</v>
      </c>
      <c r="BW132" s="26"/>
    </row>
    <row r="133" spans="1:76" ht="15" hidden="1" customHeight="1" thickTop="1" thickBot="1">
      <c r="A133" s="167"/>
      <c r="B133" s="17"/>
      <c r="C133" s="17"/>
      <c r="D133" s="27"/>
      <c r="E133" s="148"/>
      <c r="F133" s="93"/>
      <c r="G133" s="94"/>
      <c r="H133" s="17"/>
      <c r="I133" s="17"/>
      <c r="J133" s="17"/>
      <c r="K133" s="17"/>
      <c r="L133" s="17"/>
      <c r="M133" s="27"/>
      <c r="N133" s="93"/>
      <c r="O133" s="17"/>
      <c r="P133" s="17"/>
      <c r="Q133" s="17"/>
      <c r="R133" s="17"/>
      <c r="S133" s="17"/>
      <c r="T133" s="20"/>
      <c r="U133" s="27"/>
      <c r="V133" s="17"/>
      <c r="W133" s="17"/>
      <c r="X133" s="95"/>
      <c r="Y133" s="95"/>
      <c r="Z133" s="27"/>
      <c r="AA133" s="17"/>
      <c r="AB133" s="17"/>
      <c r="AC133" s="95"/>
      <c r="AD133" s="20"/>
      <c r="AE133" s="17"/>
      <c r="AF133" s="95"/>
      <c r="AG133" s="27"/>
      <c r="AH133" s="211"/>
      <c r="AI133" s="17"/>
      <c r="AJ133" s="17"/>
      <c r="AK133" s="27"/>
      <c r="AL133" s="27"/>
      <c r="AM133" s="27"/>
      <c r="AN133" s="27"/>
      <c r="AO133" s="17"/>
      <c r="AP133" s="17"/>
      <c r="AQ133" s="17"/>
      <c r="AR133" s="27"/>
      <c r="AS133" s="27"/>
      <c r="AT133" s="27"/>
      <c r="AU133" s="27"/>
      <c r="AV133" s="27"/>
      <c r="AW133" s="27"/>
      <c r="AX133" s="115"/>
      <c r="AY133" s="119"/>
      <c r="AZ133" s="119"/>
      <c r="BA133" s="117"/>
      <c r="BB133" s="117"/>
      <c r="BC133" s="211"/>
      <c r="BD133" s="27"/>
      <c r="BE133" s="27"/>
      <c r="BF133" s="27"/>
      <c r="BG133" s="27"/>
      <c r="BH133" s="115"/>
      <c r="BI133" s="115"/>
      <c r="BJ133" s="115"/>
      <c r="BK133" s="2"/>
      <c r="BL133" s="2"/>
      <c r="BM133" s="2"/>
      <c r="BN133" s="78" t="s">
        <v>1375</v>
      </c>
      <c r="BO133" s="107" t="s">
        <v>209</v>
      </c>
      <c r="BP133" s="182" t="s">
        <v>262</v>
      </c>
      <c r="BQ133" s="107" t="s">
        <v>208</v>
      </c>
      <c r="BR133" s="114" t="s">
        <v>513</v>
      </c>
      <c r="BS133" s="112" t="s">
        <v>1590</v>
      </c>
      <c r="BT133" s="26">
        <v>4</v>
      </c>
      <c r="BU133" s="243">
        <v>7600</v>
      </c>
      <c r="BV133" s="209" t="s">
        <v>1845</v>
      </c>
      <c r="BW133" s="26"/>
    </row>
    <row r="134" spans="1:76" ht="15" hidden="1" customHeight="1" thickTop="1" thickBot="1">
      <c r="A134" s="170" t="s">
        <v>1381</v>
      </c>
      <c r="B134" s="25" t="s">
        <v>1436</v>
      </c>
      <c r="C134" s="71">
        <v>1619</v>
      </c>
      <c r="D134" s="132" t="s">
        <v>1429</v>
      </c>
      <c r="E134" s="149" t="s">
        <v>1644</v>
      </c>
      <c r="F134" s="30" t="s">
        <v>1554</v>
      </c>
      <c r="G134" s="92" t="s">
        <v>275</v>
      </c>
      <c r="H134" s="25" t="s">
        <v>83</v>
      </c>
      <c r="I134" s="25" t="s">
        <v>469</v>
      </c>
      <c r="J134" s="25" t="s">
        <v>95</v>
      </c>
      <c r="K134" s="25" t="s">
        <v>1590</v>
      </c>
      <c r="L134" s="25" t="s">
        <v>110</v>
      </c>
      <c r="N134" s="122" t="s">
        <v>204</v>
      </c>
      <c r="O134" s="35" t="s">
        <v>204</v>
      </c>
      <c r="P134" s="35" t="s">
        <v>204</v>
      </c>
      <c r="Q134" s="25" t="s">
        <v>18</v>
      </c>
      <c r="R134" s="25">
        <v>48</v>
      </c>
      <c r="S134" s="25" t="s">
        <v>84</v>
      </c>
      <c r="T134" s="33" t="s">
        <v>45</v>
      </c>
      <c r="U134"/>
      <c r="V134" s="25">
        <v>0.11</v>
      </c>
      <c r="W134" s="25" t="s">
        <v>85</v>
      </c>
      <c r="X134" s="73">
        <f>VLOOKUP(W134,Tables!$M$5:$O$9,3,FALSE)</f>
        <v>1000</v>
      </c>
      <c r="Y134" s="73">
        <f>V134*X134</f>
        <v>110</v>
      </c>
      <c r="AA134" s="26" t="str">
        <f>Q134</f>
        <v>LC50</v>
      </c>
      <c r="AB134" s="26">
        <f>VLOOKUP(AA134,Tables!C$5:D$40,2,FALSE)</f>
        <v>5</v>
      </c>
      <c r="AC134" s="26">
        <f>Y134/AB134</f>
        <v>22</v>
      </c>
      <c r="AD134" s="33" t="str">
        <f>T134</f>
        <v>Acute</v>
      </c>
      <c r="AE134" s="26">
        <f>VLOOKUP(AD134,Tables!$C$43:$D$44,2,FALSE)</f>
        <v>2</v>
      </c>
      <c r="AF134" s="26">
        <f>AC134/AE134</f>
        <v>11</v>
      </c>
      <c r="AG134" s="27"/>
      <c r="AH134" s="210" t="str">
        <f>G134</f>
        <v>Chironomus tentans</v>
      </c>
      <c r="AI134" s="112" t="str">
        <f>Q134</f>
        <v>LC50</v>
      </c>
      <c r="AJ134" s="112" t="str">
        <f>T134</f>
        <v>Acute</v>
      </c>
      <c r="AL134" s="26">
        <f>VLOOKUP(SUM(AB134,AE134),Tables!J$5:K$12,2,FALSE)</f>
        <v>4</v>
      </c>
      <c r="AM134" s="26" t="str">
        <f>IF(AL134=MIN($AL$134:$AL$137),"YES!!!","Reject")</f>
        <v>YES!!!</v>
      </c>
      <c r="AN134" s="107" t="str">
        <f>P134</f>
        <v>Immobilisation</v>
      </c>
      <c r="AO134" s="26" t="s">
        <v>96</v>
      </c>
      <c r="AP134" s="25" t="str">
        <f>CONCATENATE(R134," ",S134)</f>
        <v>48 Hour</v>
      </c>
      <c r="AQ134" s="26" t="s">
        <v>97</v>
      </c>
      <c r="AS134" s="109">
        <f>AF134</f>
        <v>11</v>
      </c>
      <c r="AT134" s="73">
        <f>GEOMEAN(AS134)</f>
        <v>11</v>
      </c>
      <c r="AU134" s="73">
        <f>MIN(AT134)</f>
        <v>11</v>
      </c>
      <c r="AV134" s="73">
        <f>MIN(AU134:AU135)</f>
        <v>11</v>
      </c>
      <c r="AW134" s="208" t="s">
        <v>1845</v>
      </c>
      <c r="AX134" s="208" t="s">
        <v>1845</v>
      </c>
      <c r="BA134" s="78" t="str">
        <f>F134</f>
        <v>Surface or ground, reconstituted or dechlorinated tap water</v>
      </c>
      <c r="BB134" s="107" t="str">
        <f>J134</f>
        <v>Macroinvertebrate</v>
      </c>
      <c r="BC134" s="210" t="str">
        <f>G134</f>
        <v>Chironomus tentans</v>
      </c>
      <c r="BD134" s="107" t="str">
        <f>H134</f>
        <v>Arthropoda</v>
      </c>
      <c r="BE134" s="114" t="str">
        <f>I134</f>
        <v>Insecta</v>
      </c>
      <c r="BF134" s="112" t="str">
        <f>K134</f>
        <v>Hetero</v>
      </c>
      <c r="BG134" s="26">
        <f>AL134</f>
        <v>4</v>
      </c>
      <c r="BH134" s="26">
        <f>AV134</f>
        <v>11</v>
      </c>
      <c r="BI134" s="208" t="s">
        <v>1845</v>
      </c>
      <c r="BJ134" s="208" t="s">
        <v>1845</v>
      </c>
      <c r="BN134" s="78" t="s">
        <v>1375</v>
      </c>
      <c r="BO134" s="107" t="s">
        <v>95</v>
      </c>
      <c r="BP134" s="182" t="s">
        <v>274</v>
      </c>
      <c r="BQ134" s="107" t="s">
        <v>83</v>
      </c>
      <c r="BR134" s="114" t="s">
        <v>469</v>
      </c>
      <c r="BS134" s="112" t="s">
        <v>1590</v>
      </c>
      <c r="BT134" s="26">
        <v>4</v>
      </c>
      <c r="BU134" s="243">
        <v>100</v>
      </c>
      <c r="BV134" s="209" t="s">
        <v>1845</v>
      </c>
      <c r="BW134" s="26"/>
    </row>
    <row r="135" spans="1:76" ht="15" hidden="1" customHeight="1" thickTop="1" thickBot="1">
      <c r="A135" s="170" t="s">
        <v>1382</v>
      </c>
      <c r="B135" s="85">
        <v>200631</v>
      </c>
      <c r="C135" s="71" t="s">
        <v>1374</v>
      </c>
      <c r="D135" s="78"/>
      <c r="E135" s="149" t="s">
        <v>1644</v>
      </c>
      <c r="F135" s="30" t="s">
        <v>1375</v>
      </c>
      <c r="G135" s="86" t="s">
        <v>275</v>
      </c>
      <c r="H135" s="25" t="s">
        <v>83</v>
      </c>
      <c r="I135" s="25" t="s">
        <v>469</v>
      </c>
      <c r="J135" s="25" t="s">
        <v>95</v>
      </c>
      <c r="K135" s="25" t="s">
        <v>1590</v>
      </c>
      <c r="L135" s="73" t="s">
        <v>110</v>
      </c>
      <c r="M135" s="78"/>
      <c r="N135" s="41" t="s">
        <v>48</v>
      </c>
      <c r="O135" s="32" t="s">
        <v>48</v>
      </c>
      <c r="P135" s="32" t="s">
        <v>48</v>
      </c>
      <c r="Q135" s="25" t="s">
        <v>18</v>
      </c>
      <c r="R135" s="25">
        <v>48</v>
      </c>
      <c r="S135" s="25" t="s">
        <v>84</v>
      </c>
      <c r="T135" s="33" t="s">
        <v>45</v>
      </c>
      <c r="U135" s="78"/>
      <c r="V135" s="25">
        <v>720</v>
      </c>
      <c r="W135" s="25" t="s">
        <v>58</v>
      </c>
      <c r="X135" s="73">
        <f>VLOOKUP(W135,Tables!$M$5:$O$9,3,FALSE)</f>
        <v>1</v>
      </c>
      <c r="Y135" s="73">
        <f>V135*X135</f>
        <v>720</v>
      </c>
      <c r="AA135" s="26" t="str">
        <f>Q135</f>
        <v>LC50</v>
      </c>
      <c r="AB135" s="26">
        <f>VLOOKUP(AA135,Tables!C$5:D$40,2,FALSE)</f>
        <v>5</v>
      </c>
      <c r="AC135" s="26">
        <f>Y135/AB135</f>
        <v>144</v>
      </c>
      <c r="AD135" s="33" t="str">
        <f>T135</f>
        <v>Acute</v>
      </c>
      <c r="AE135" s="26">
        <f>VLOOKUP(AD135,Tables!$C$43:$D$44,2,FALSE)</f>
        <v>2</v>
      </c>
      <c r="AF135" s="26">
        <f>AC135/AE135</f>
        <v>72</v>
      </c>
      <c r="AG135" s="27"/>
      <c r="AH135" s="210" t="str">
        <f>G135</f>
        <v>Chironomus tentans</v>
      </c>
      <c r="AI135" s="112" t="str">
        <f>Q135</f>
        <v>LC50</v>
      </c>
      <c r="AJ135" s="112" t="str">
        <f>T135</f>
        <v>Acute</v>
      </c>
      <c r="AK135" s="78"/>
      <c r="AL135" s="26">
        <f>VLOOKUP(SUM(AB135,AE135),Tables!J$5:K$12,2,FALSE)</f>
        <v>4</v>
      </c>
      <c r="AM135" s="26" t="str">
        <f t="shared" ref="AM135:AM137" si="68">IF(AL135=MIN($AL$134:$AL$137),"YES!!!","Reject")</f>
        <v>YES!!!</v>
      </c>
      <c r="AN135" s="107" t="str">
        <f>P135</f>
        <v>Mortality</v>
      </c>
      <c r="AO135" s="26" t="s">
        <v>1598</v>
      </c>
      <c r="AP135" s="25" t="str">
        <f>CONCATENATE(R135," ",S135)</f>
        <v>48 Hour</v>
      </c>
      <c r="AQ135" s="26" t="s">
        <v>1599</v>
      </c>
      <c r="AS135" s="109">
        <f>AF135</f>
        <v>72</v>
      </c>
      <c r="AT135" s="73">
        <f>GEOMEAN(AS135)</f>
        <v>72</v>
      </c>
      <c r="AU135" s="73">
        <f>MIN(AT135)</f>
        <v>72</v>
      </c>
      <c r="AW135" s="208" t="s">
        <v>1845</v>
      </c>
      <c r="AX135" s="208" t="s">
        <v>1845</v>
      </c>
      <c r="AY135" s="78"/>
      <c r="AZ135" s="78"/>
      <c r="BA135" s="78"/>
      <c r="BB135" s="78"/>
      <c r="BC135" s="215"/>
      <c r="BD135" s="78"/>
      <c r="BE135" s="78"/>
      <c r="BF135" s="78"/>
      <c r="BG135" s="78"/>
      <c r="BH135" s="78"/>
      <c r="BI135" s="73"/>
      <c r="BN135" s="78" t="s">
        <v>1554</v>
      </c>
      <c r="BO135" s="107" t="s">
        <v>95</v>
      </c>
      <c r="BP135" s="182" t="s">
        <v>275</v>
      </c>
      <c r="BQ135" s="107" t="s">
        <v>83</v>
      </c>
      <c r="BR135" s="114" t="s">
        <v>469</v>
      </c>
      <c r="BS135" s="112" t="s">
        <v>1590</v>
      </c>
      <c r="BT135" s="26">
        <v>4</v>
      </c>
      <c r="BU135" s="243">
        <v>11</v>
      </c>
      <c r="BV135" s="209" t="s">
        <v>1845</v>
      </c>
      <c r="BW135" s="26"/>
    </row>
    <row r="136" spans="1:76" ht="15" hidden="1" customHeight="1" thickTop="1" thickBot="1">
      <c r="A136" s="170" t="s">
        <v>1799</v>
      </c>
      <c r="B136" s="70" t="s">
        <v>1796</v>
      </c>
      <c r="C136" s="71">
        <v>1117</v>
      </c>
      <c r="D136" s="78"/>
      <c r="E136" s="149" t="s">
        <v>1644</v>
      </c>
      <c r="F136" s="30" t="s">
        <v>453</v>
      </c>
      <c r="G136" s="86" t="s">
        <v>275</v>
      </c>
      <c r="H136" s="25" t="s">
        <v>83</v>
      </c>
      <c r="I136" s="25" t="s">
        <v>469</v>
      </c>
      <c r="J136" s="25" t="s">
        <v>95</v>
      </c>
      <c r="K136" s="25" t="s">
        <v>1590</v>
      </c>
      <c r="L136" s="25" t="s">
        <v>1798</v>
      </c>
      <c r="M136" s="78"/>
      <c r="N136" s="122" t="s">
        <v>204</v>
      </c>
      <c r="O136" s="35" t="s">
        <v>204</v>
      </c>
      <c r="P136" s="35" t="s">
        <v>204</v>
      </c>
      <c r="Q136" s="25" t="s">
        <v>19</v>
      </c>
      <c r="R136" s="25">
        <v>48</v>
      </c>
      <c r="S136" s="25" t="s">
        <v>84</v>
      </c>
      <c r="T136" s="33" t="s">
        <v>45</v>
      </c>
      <c r="U136" s="78"/>
      <c r="V136" s="25">
        <v>1000</v>
      </c>
      <c r="W136" s="25" t="s">
        <v>58</v>
      </c>
      <c r="X136" s="73">
        <f>VLOOKUP(W136,Tables!$M$5:$O$9,3,FALSE)</f>
        <v>1</v>
      </c>
      <c r="Y136" s="73">
        <f>V136*X136</f>
        <v>1000</v>
      </c>
      <c r="AA136" s="26" t="str">
        <f t="shared" ref="AA136:AA137" si="69">Q136</f>
        <v>NOEC</v>
      </c>
      <c r="AB136" s="26">
        <f>VLOOKUP(AA136,Tables!C$5:D$40,2,FALSE)</f>
        <v>1</v>
      </c>
      <c r="AC136" s="26">
        <f t="shared" ref="AC136:AC137" si="70">Y136/AB136</f>
        <v>1000</v>
      </c>
      <c r="AD136" s="33" t="str">
        <f t="shared" ref="AD136:AD137" si="71">T136</f>
        <v>Acute</v>
      </c>
      <c r="AE136" s="26">
        <f>VLOOKUP(AD136,Tables!$C$43:$D$44,2,FALSE)</f>
        <v>2</v>
      </c>
      <c r="AF136" s="26">
        <f t="shared" ref="AF136:AF137" si="72">AC136/AE136</f>
        <v>500</v>
      </c>
      <c r="AG136" s="27"/>
      <c r="AH136" s="210" t="str">
        <f t="shared" ref="AH136:AH137" si="73">G136</f>
        <v>Chironomus tentans</v>
      </c>
      <c r="AI136" s="112" t="str">
        <f t="shared" ref="AI136:AI137" si="74">Q136</f>
        <v>NOEC</v>
      </c>
      <c r="AJ136" s="112" t="str">
        <f t="shared" ref="AJ136:AJ137" si="75">T136</f>
        <v>Acute</v>
      </c>
      <c r="AK136" s="78"/>
      <c r="AL136" s="26" t="str">
        <f>VLOOKUP(SUM(AB136,AE136),Tables!J$5:K$12,2,FALSE)</f>
        <v>Do Not Use</v>
      </c>
      <c r="AM136" s="26" t="str">
        <f t="shared" si="68"/>
        <v>Reject</v>
      </c>
      <c r="AN136" s="107"/>
      <c r="AO136" s="26"/>
      <c r="AQ136" s="26"/>
      <c r="AS136" s="109"/>
      <c r="AT136" s="73"/>
      <c r="AU136" s="73"/>
      <c r="AW136" s="208" t="s">
        <v>1845</v>
      </c>
      <c r="AX136" s="208" t="s">
        <v>1845</v>
      </c>
      <c r="AY136" s="78"/>
      <c r="AZ136" s="78"/>
      <c r="BA136" s="78"/>
      <c r="BB136" s="78"/>
      <c r="BC136" s="215"/>
      <c r="BD136" s="78"/>
      <c r="BE136" s="78"/>
      <c r="BF136" s="78"/>
      <c r="BG136" s="78"/>
      <c r="BH136" s="78"/>
      <c r="BI136" s="73"/>
      <c r="BN136" s="78" t="s">
        <v>463</v>
      </c>
      <c r="BO136" s="107" t="s">
        <v>16</v>
      </c>
      <c r="BP136" s="182" t="s">
        <v>177</v>
      </c>
      <c r="BQ136" s="107" t="s">
        <v>75</v>
      </c>
      <c r="BR136" s="114" t="s">
        <v>76</v>
      </c>
      <c r="BS136" s="112" t="s">
        <v>1591</v>
      </c>
      <c r="BT136" s="26">
        <v>4</v>
      </c>
      <c r="BU136" s="109">
        <v>310.57920000000001</v>
      </c>
      <c r="BV136" s="209" t="s">
        <v>1845</v>
      </c>
      <c r="BW136" s="26"/>
    </row>
    <row r="137" spans="1:76" ht="15" hidden="1" customHeight="1" thickTop="1" thickBot="1">
      <c r="A137" s="170" t="s">
        <v>1799</v>
      </c>
      <c r="B137" s="70" t="s">
        <v>1797</v>
      </c>
      <c r="C137" s="71">
        <v>1117</v>
      </c>
      <c r="D137" s="78"/>
      <c r="E137" s="149" t="s">
        <v>1644</v>
      </c>
      <c r="F137" s="30" t="s">
        <v>453</v>
      </c>
      <c r="G137" s="86" t="s">
        <v>275</v>
      </c>
      <c r="H137" s="25" t="s">
        <v>83</v>
      </c>
      <c r="I137" s="25" t="s">
        <v>469</v>
      </c>
      <c r="J137" s="25" t="s">
        <v>95</v>
      </c>
      <c r="K137" s="25" t="s">
        <v>1590</v>
      </c>
      <c r="L137" s="25" t="s">
        <v>1798</v>
      </c>
      <c r="M137" s="78"/>
      <c r="N137" s="41" t="s">
        <v>48</v>
      </c>
      <c r="O137" s="32" t="s">
        <v>48</v>
      </c>
      <c r="P137" s="32" t="s">
        <v>48</v>
      </c>
      <c r="Q137" s="25" t="s">
        <v>19</v>
      </c>
      <c r="R137" s="25">
        <v>48</v>
      </c>
      <c r="S137" s="25" t="s">
        <v>84</v>
      </c>
      <c r="T137" s="33" t="s">
        <v>45</v>
      </c>
      <c r="U137" s="78"/>
      <c r="V137" s="25">
        <v>1000</v>
      </c>
      <c r="W137" s="25" t="s">
        <v>58</v>
      </c>
      <c r="X137" s="73">
        <f>VLOOKUP(W137,Tables!$M$5:$O$9,3,FALSE)</f>
        <v>1</v>
      </c>
      <c r="Y137" s="73">
        <f>V137*X137</f>
        <v>1000</v>
      </c>
      <c r="AA137" s="26" t="str">
        <f t="shared" si="69"/>
        <v>NOEC</v>
      </c>
      <c r="AB137" s="26">
        <f>VLOOKUP(AA137,Tables!C$5:D$40,2,FALSE)</f>
        <v>1</v>
      </c>
      <c r="AC137" s="26">
        <f t="shared" si="70"/>
        <v>1000</v>
      </c>
      <c r="AD137" s="33" t="str">
        <f t="shared" si="71"/>
        <v>Acute</v>
      </c>
      <c r="AE137" s="26">
        <f>VLOOKUP(AD137,Tables!$C$43:$D$44,2,FALSE)</f>
        <v>2</v>
      </c>
      <c r="AF137" s="26">
        <f t="shared" si="72"/>
        <v>500</v>
      </c>
      <c r="AG137" s="27"/>
      <c r="AH137" s="210" t="str">
        <f t="shared" si="73"/>
        <v>Chironomus tentans</v>
      </c>
      <c r="AI137" s="112" t="str">
        <f t="shared" si="74"/>
        <v>NOEC</v>
      </c>
      <c r="AJ137" s="112" t="str">
        <f t="shared" si="75"/>
        <v>Acute</v>
      </c>
      <c r="AK137" s="78"/>
      <c r="AL137" s="26" t="str">
        <f>VLOOKUP(SUM(AB137,AE137),Tables!J$5:K$12,2,FALSE)</f>
        <v>Do Not Use</v>
      </c>
      <c r="AM137" s="26" t="str">
        <f t="shared" si="68"/>
        <v>Reject</v>
      </c>
      <c r="AN137" s="107"/>
      <c r="AO137" s="26"/>
      <c r="AQ137" s="26"/>
      <c r="AS137" s="109"/>
      <c r="AT137" s="73"/>
      <c r="AU137" s="73"/>
      <c r="AW137" s="208" t="s">
        <v>1845</v>
      </c>
      <c r="AX137" s="208" t="s">
        <v>1845</v>
      </c>
      <c r="AY137" s="78"/>
      <c r="AZ137" s="78"/>
      <c r="BA137" s="78"/>
      <c r="BB137" s="78"/>
      <c r="BC137" s="215"/>
      <c r="BD137" s="78"/>
      <c r="BE137" s="78"/>
      <c r="BF137" s="78"/>
      <c r="BG137" s="78"/>
      <c r="BH137" s="78"/>
      <c r="BI137" s="73"/>
      <c r="BN137" s="78" t="s">
        <v>1375</v>
      </c>
      <c r="BO137" s="107" t="s">
        <v>209</v>
      </c>
      <c r="BP137" s="182" t="s">
        <v>263</v>
      </c>
      <c r="BQ137" s="107" t="s">
        <v>208</v>
      </c>
      <c r="BR137" s="114" t="s">
        <v>513</v>
      </c>
      <c r="BS137" s="112" t="s">
        <v>1590</v>
      </c>
      <c r="BT137" s="26">
        <v>4</v>
      </c>
      <c r="BU137" s="243">
        <v>1880</v>
      </c>
      <c r="BV137" s="209" t="s">
        <v>1845</v>
      </c>
      <c r="BW137" s="26"/>
    </row>
    <row r="138" spans="1:76" ht="15" hidden="1" customHeight="1" thickTop="1" thickBot="1">
      <c r="A138" s="167"/>
      <c r="B138" s="17"/>
      <c r="C138" s="17"/>
      <c r="D138" s="27"/>
      <c r="E138" s="148"/>
      <c r="F138" s="93"/>
      <c r="G138" s="94"/>
      <c r="H138" s="17"/>
      <c r="I138" s="17"/>
      <c r="J138" s="17"/>
      <c r="K138" s="17"/>
      <c r="L138" s="17"/>
      <c r="M138" s="27"/>
      <c r="N138" s="93"/>
      <c r="O138" s="17"/>
      <c r="P138" s="17"/>
      <c r="Q138" s="17"/>
      <c r="R138" s="17"/>
      <c r="S138" s="17"/>
      <c r="T138" s="20"/>
      <c r="U138" s="27"/>
      <c r="V138" s="17"/>
      <c r="W138" s="17"/>
      <c r="X138" s="95"/>
      <c r="Y138" s="95"/>
      <c r="Z138" s="27"/>
      <c r="AA138" s="17"/>
      <c r="AB138" s="17"/>
      <c r="AC138" s="95"/>
      <c r="AD138" s="20"/>
      <c r="AE138" s="17"/>
      <c r="AF138" s="95"/>
      <c r="AG138" s="27"/>
      <c r="AH138" s="211"/>
      <c r="AI138" s="17"/>
      <c r="AJ138" s="17"/>
      <c r="AK138" s="27"/>
      <c r="AL138" s="27"/>
      <c r="AM138" s="27"/>
      <c r="AN138" s="27"/>
      <c r="AO138" s="17"/>
      <c r="AP138" s="17"/>
      <c r="AQ138" s="17"/>
      <c r="AR138" s="27"/>
      <c r="AS138" s="27"/>
      <c r="AT138" s="27"/>
      <c r="AU138" s="27"/>
      <c r="AV138" s="27"/>
      <c r="AW138" s="27"/>
      <c r="AX138" s="115"/>
      <c r="AY138" s="119"/>
      <c r="AZ138" s="119"/>
      <c r="BA138" s="117"/>
      <c r="BB138" s="117"/>
      <c r="BC138" s="211"/>
      <c r="BD138" s="27"/>
      <c r="BE138" s="27"/>
      <c r="BF138" s="27"/>
      <c r="BG138" s="27"/>
      <c r="BH138" s="115"/>
      <c r="BI138" s="115"/>
      <c r="BJ138" s="115"/>
      <c r="BN138" s="78" t="s">
        <v>74</v>
      </c>
      <c r="BO138" s="107" t="s">
        <v>408</v>
      </c>
      <c r="BP138" s="182" t="s">
        <v>234</v>
      </c>
      <c r="BQ138" s="107" t="s">
        <v>83</v>
      </c>
      <c r="BR138" s="114" t="s">
        <v>206</v>
      </c>
      <c r="BS138" s="112" t="s">
        <v>1590</v>
      </c>
      <c r="BT138" s="26">
        <v>4</v>
      </c>
      <c r="BU138" s="243">
        <v>6060</v>
      </c>
      <c r="BV138" s="209" t="s">
        <v>1845</v>
      </c>
      <c r="BW138" s="26"/>
    </row>
    <row r="139" spans="1:76" ht="15" hidden="1" customHeight="1" thickTop="1" thickBot="1">
      <c r="A139" s="170" t="s">
        <v>903</v>
      </c>
      <c r="B139" s="70" t="s">
        <v>907</v>
      </c>
      <c r="C139" s="74" t="s">
        <v>904</v>
      </c>
      <c r="D139" s="80"/>
      <c r="E139" s="149" t="s">
        <v>1644</v>
      </c>
      <c r="F139" s="30" t="s">
        <v>902</v>
      </c>
      <c r="G139" s="86" t="s">
        <v>900</v>
      </c>
      <c r="H139" s="25" t="s">
        <v>75</v>
      </c>
      <c r="I139" s="25" t="s">
        <v>309</v>
      </c>
      <c r="J139" s="73" t="s">
        <v>16</v>
      </c>
      <c r="K139" s="25" t="s">
        <v>1591</v>
      </c>
      <c r="L139" s="73" t="s">
        <v>110</v>
      </c>
      <c r="N139" s="41" t="s">
        <v>901</v>
      </c>
      <c r="O139" s="32" t="s">
        <v>1509</v>
      </c>
      <c r="P139" s="32" t="s">
        <v>1410</v>
      </c>
      <c r="Q139" s="73" t="s">
        <v>20</v>
      </c>
      <c r="R139" s="73">
        <v>6</v>
      </c>
      <c r="S139" s="25" t="s">
        <v>1370</v>
      </c>
      <c r="T139" s="25" t="s">
        <v>15</v>
      </c>
      <c r="V139" s="73">
        <v>10</v>
      </c>
      <c r="W139" s="25" t="s">
        <v>58</v>
      </c>
      <c r="X139" s="73">
        <f>VLOOKUP(W139,Tables!$M$5:$O$9,3,FALSE)</f>
        <v>1</v>
      </c>
      <c r="Y139" s="73">
        <f t="shared" ref="Y139:Y155" si="76">V139*X139</f>
        <v>10</v>
      </c>
      <c r="AA139" s="26" t="str">
        <f t="shared" ref="AA139:AA155" si="77">Q139</f>
        <v>LOEC</v>
      </c>
      <c r="AB139" s="26">
        <f>VLOOKUP(AA139,Tables!C$5:D$40,2,FALSE)</f>
        <v>2.5</v>
      </c>
      <c r="AC139" s="26">
        <f t="shared" ref="AC139:AC155" si="78">Y139/AB139</f>
        <v>4</v>
      </c>
      <c r="AD139" s="33" t="str">
        <f t="shared" ref="AD139:AD155" si="79">T139</f>
        <v>Chronic</v>
      </c>
      <c r="AE139" s="26">
        <f>VLOOKUP(AD139,Tables!$C$43:$D$44,2,FALSE)</f>
        <v>1</v>
      </c>
      <c r="AF139" s="26">
        <f t="shared" ref="AF139:AF155" si="80">AC139/AE139</f>
        <v>4</v>
      </c>
      <c r="AG139" s="27"/>
      <c r="AH139" s="210" t="str">
        <f t="shared" ref="AH139:AH155" si="81">G139</f>
        <v xml:space="preserve">Chlamydomonas mexicana </v>
      </c>
      <c r="AI139" s="112" t="str">
        <f t="shared" ref="AI139:AI155" si="82">Q139</f>
        <v>LOEC</v>
      </c>
      <c r="AJ139" s="112" t="str">
        <f t="shared" ref="AJ139:AJ155" si="83">T139</f>
        <v>Chronic</v>
      </c>
      <c r="AL139" s="26">
        <f>VLOOKUP(SUM(AB139,AE139),Tables!J$5:K$12,2,FALSE)</f>
        <v>2</v>
      </c>
      <c r="AM139" s="26" t="str">
        <f>IF(AL139=MIN($AL$139:$AL$155),"YES!!!","Reject")</f>
        <v>Reject</v>
      </c>
      <c r="AS139"/>
      <c r="AW139" s="208" t="s">
        <v>1845</v>
      </c>
      <c r="AX139" s="208" t="s">
        <v>1845</v>
      </c>
      <c r="BC139" s="214"/>
      <c r="BN139" s="78" t="s">
        <v>1375</v>
      </c>
      <c r="BO139" s="107" t="s">
        <v>209</v>
      </c>
      <c r="BP139" s="182" t="s">
        <v>264</v>
      </c>
      <c r="BQ139" s="107" t="s">
        <v>208</v>
      </c>
      <c r="BR139" s="114" t="s">
        <v>513</v>
      </c>
      <c r="BS139" s="112" t="s">
        <v>1590</v>
      </c>
      <c r="BT139" s="26">
        <v>4</v>
      </c>
      <c r="BU139" s="243">
        <v>1890</v>
      </c>
      <c r="BV139" s="209" t="s">
        <v>1845</v>
      </c>
      <c r="BW139" s="26"/>
    </row>
    <row r="140" spans="1:76" ht="15" hidden="1" customHeight="1" thickTop="1" thickBot="1">
      <c r="A140" s="170" t="s">
        <v>903</v>
      </c>
      <c r="B140" s="70" t="s">
        <v>908</v>
      </c>
      <c r="C140" s="74" t="s">
        <v>904</v>
      </c>
      <c r="D140" s="80"/>
      <c r="E140" s="149" t="s">
        <v>1644</v>
      </c>
      <c r="F140" s="30" t="s">
        <v>902</v>
      </c>
      <c r="G140" s="86" t="s">
        <v>900</v>
      </c>
      <c r="H140" s="25" t="s">
        <v>75</v>
      </c>
      <c r="I140" s="25" t="s">
        <v>309</v>
      </c>
      <c r="J140" s="73" t="s">
        <v>16</v>
      </c>
      <c r="K140" s="25" t="s">
        <v>1591</v>
      </c>
      <c r="L140" s="73" t="s">
        <v>110</v>
      </c>
      <c r="N140" s="41" t="s">
        <v>901</v>
      </c>
      <c r="O140" s="32" t="s">
        <v>1509</v>
      </c>
      <c r="P140" s="32" t="s">
        <v>1410</v>
      </c>
      <c r="Q140" s="73" t="s">
        <v>20</v>
      </c>
      <c r="R140" s="73">
        <v>8</v>
      </c>
      <c r="S140" s="25" t="s">
        <v>1370</v>
      </c>
      <c r="T140" s="25" t="s">
        <v>15</v>
      </c>
      <c r="V140" s="73">
        <v>10</v>
      </c>
      <c r="W140" s="25" t="s">
        <v>58</v>
      </c>
      <c r="X140" s="73">
        <f>VLOOKUP(W140,Tables!$M$5:$O$9,3,FALSE)</f>
        <v>1</v>
      </c>
      <c r="Y140" s="73">
        <f t="shared" si="76"/>
        <v>10</v>
      </c>
      <c r="AA140" s="26" t="str">
        <f t="shared" si="77"/>
        <v>LOEC</v>
      </c>
      <c r="AB140" s="26">
        <f>VLOOKUP(AA140,Tables!C$5:D$40,2,FALSE)</f>
        <v>2.5</v>
      </c>
      <c r="AC140" s="26">
        <f t="shared" si="78"/>
        <v>4</v>
      </c>
      <c r="AD140" s="33" t="str">
        <f t="shared" si="79"/>
        <v>Chronic</v>
      </c>
      <c r="AE140" s="26">
        <f>VLOOKUP(AD140,Tables!$C$43:$D$44,2,FALSE)</f>
        <v>1</v>
      </c>
      <c r="AF140" s="26">
        <f t="shared" si="80"/>
        <v>4</v>
      </c>
      <c r="AG140" s="27"/>
      <c r="AH140" s="210" t="str">
        <f t="shared" si="81"/>
        <v xml:space="preserve">Chlamydomonas mexicana </v>
      </c>
      <c r="AI140" s="112" t="str">
        <f t="shared" si="82"/>
        <v>LOEC</v>
      </c>
      <c r="AJ140" s="112" t="str">
        <f t="shared" si="83"/>
        <v>Chronic</v>
      </c>
      <c r="AL140" s="26">
        <f>VLOOKUP(SUM(AB140,AE140),Tables!J$5:K$12,2,FALSE)</f>
        <v>2</v>
      </c>
      <c r="AM140" s="26" t="str">
        <f t="shared" ref="AM140:AM155" si="84">IF(AL140=MIN($AL$139:$AL$155),"YES!!!","Reject")</f>
        <v>Reject</v>
      </c>
      <c r="AS140"/>
      <c r="AW140" s="208" t="s">
        <v>1845</v>
      </c>
      <c r="AX140" s="208" t="s">
        <v>1845</v>
      </c>
      <c r="BC140" s="214"/>
      <c r="BN140" s="78" t="s">
        <v>1554</v>
      </c>
      <c r="BO140" s="107" t="s">
        <v>95</v>
      </c>
      <c r="BP140" s="182" t="s">
        <v>272</v>
      </c>
      <c r="BQ140" s="107" t="s">
        <v>83</v>
      </c>
      <c r="BR140" s="114" t="s">
        <v>94</v>
      </c>
      <c r="BS140" s="112" t="s">
        <v>1590</v>
      </c>
      <c r="BT140" s="26">
        <v>4</v>
      </c>
      <c r="BU140" s="243">
        <v>570</v>
      </c>
      <c r="BV140" s="209" t="s">
        <v>1845</v>
      </c>
      <c r="BW140" s="26"/>
    </row>
    <row r="141" spans="1:76" ht="15" hidden="1" customHeight="1" thickTop="1" thickBot="1">
      <c r="A141" s="170" t="s">
        <v>903</v>
      </c>
      <c r="B141" s="70" t="s">
        <v>909</v>
      </c>
      <c r="C141" s="74" t="s">
        <v>904</v>
      </c>
      <c r="D141" s="80"/>
      <c r="E141" s="149" t="s">
        <v>1644</v>
      </c>
      <c r="F141" s="30" t="s">
        <v>902</v>
      </c>
      <c r="G141" s="86" t="s">
        <v>900</v>
      </c>
      <c r="H141" s="25" t="s">
        <v>75</v>
      </c>
      <c r="I141" s="25" t="s">
        <v>309</v>
      </c>
      <c r="J141" s="73" t="s">
        <v>16</v>
      </c>
      <c r="K141" s="25" t="s">
        <v>1591</v>
      </c>
      <c r="L141" s="73" t="s">
        <v>110</v>
      </c>
      <c r="N141" s="41" t="s">
        <v>901</v>
      </c>
      <c r="O141" s="32" t="s">
        <v>1509</v>
      </c>
      <c r="P141" s="32" t="s">
        <v>1410</v>
      </c>
      <c r="Q141" s="73" t="s">
        <v>20</v>
      </c>
      <c r="R141" s="73">
        <v>10</v>
      </c>
      <c r="S141" s="25" t="s">
        <v>1370</v>
      </c>
      <c r="T141" s="25" t="s">
        <v>15</v>
      </c>
      <c r="V141" s="73">
        <v>25</v>
      </c>
      <c r="W141" s="25" t="s">
        <v>58</v>
      </c>
      <c r="X141" s="73">
        <f>VLOOKUP(W141,Tables!$M$5:$O$9,3,FALSE)</f>
        <v>1</v>
      </c>
      <c r="Y141" s="73">
        <f t="shared" si="76"/>
        <v>25</v>
      </c>
      <c r="AA141" s="26" t="str">
        <f t="shared" si="77"/>
        <v>LOEC</v>
      </c>
      <c r="AB141" s="26">
        <f>VLOOKUP(AA141,Tables!C$5:D$40,2,FALSE)</f>
        <v>2.5</v>
      </c>
      <c r="AC141" s="26">
        <f t="shared" si="78"/>
        <v>10</v>
      </c>
      <c r="AD141" s="33" t="str">
        <f t="shared" si="79"/>
        <v>Chronic</v>
      </c>
      <c r="AE141" s="26">
        <f>VLOOKUP(AD141,Tables!$C$43:$D$44,2,FALSE)</f>
        <v>1</v>
      </c>
      <c r="AF141" s="26">
        <f t="shared" si="80"/>
        <v>10</v>
      </c>
      <c r="AG141" s="27"/>
      <c r="AH141" s="210" t="str">
        <f t="shared" si="81"/>
        <v xml:space="preserve">Chlamydomonas mexicana </v>
      </c>
      <c r="AI141" s="112" t="str">
        <f t="shared" si="82"/>
        <v>LOEC</v>
      </c>
      <c r="AJ141" s="112" t="str">
        <f t="shared" si="83"/>
        <v>Chronic</v>
      </c>
      <c r="AL141" s="26">
        <f>VLOOKUP(SUM(AB141,AE141),Tables!J$5:K$12,2,FALSE)</f>
        <v>2</v>
      </c>
      <c r="AM141" s="26" t="str">
        <f t="shared" si="84"/>
        <v>Reject</v>
      </c>
      <c r="AS141"/>
      <c r="AW141" s="208" t="s">
        <v>1845</v>
      </c>
      <c r="AX141" s="208" t="s">
        <v>1845</v>
      </c>
      <c r="BC141" s="214"/>
      <c r="BK141" s="2"/>
      <c r="BL141" s="2"/>
      <c r="BM141" s="2"/>
      <c r="BN141" s="78" t="s">
        <v>1375</v>
      </c>
      <c r="BO141" s="107" t="s">
        <v>95</v>
      </c>
      <c r="BP141" s="182" t="s">
        <v>273</v>
      </c>
      <c r="BQ141" s="107" t="s">
        <v>83</v>
      </c>
      <c r="BR141" s="114" t="s">
        <v>94</v>
      </c>
      <c r="BS141" s="112" t="s">
        <v>1590</v>
      </c>
      <c r="BT141" s="26">
        <v>4</v>
      </c>
      <c r="BU141" s="243">
        <v>1490</v>
      </c>
      <c r="BV141" s="209" t="s">
        <v>1845</v>
      </c>
      <c r="BW141" s="26"/>
    </row>
    <row r="142" spans="1:76" ht="15" hidden="1" customHeight="1" thickTop="1" thickBot="1">
      <c r="A142" s="170" t="s">
        <v>903</v>
      </c>
      <c r="B142" s="70" t="s">
        <v>910</v>
      </c>
      <c r="C142" s="74" t="s">
        <v>904</v>
      </c>
      <c r="D142" s="80"/>
      <c r="E142" s="149" t="s">
        <v>1644</v>
      </c>
      <c r="F142" s="30" t="s">
        <v>902</v>
      </c>
      <c r="G142" s="86" t="s">
        <v>900</v>
      </c>
      <c r="H142" s="25" t="s">
        <v>75</v>
      </c>
      <c r="I142" s="25" t="s">
        <v>309</v>
      </c>
      <c r="J142" s="73" t="s">
        <v>16</v>
      </c>
      <c r="K142" s="25" t="s">
        <v>1591</v>
      </c>
      <c r="L142" s="73" t="s">
        <v>110</v>
      </c>
      <c r="N142" s="41" t="s">
        <v>901</v>
      </c>
      <c r="O142" s="32" t="s">
        <v>1509</v>
      </c>
      <c r="P142" s="32" t="s">
        <v>1410</v>
      </c>
      <c r="Q142" s="73" t="s">
        <v>19</v>
      </c>
      <c r="R142" s="73">
        <v>10</v>
      </c>
      <c r="S142" s="25" t="s">
        <v>1370</v>
      </c>
      <c r="T142" s="25" t="s">
        <v>15</v>
      </c>
      <c r="V142" s="73">
        <v>10</v>
      </c>
      <c r="W142" s="25" t="s">
        <v>58</v>
      </c>
      <c r="X142" s="73">
        <f>VLOOKUP(W142,Tables!$M$5:$O$9,3,FALSE)</f>
        <v>1</v>
      </c>
      <c r="Y142" s="73">
        <f t="shared" si="76"/>
        <v>10</v>
      </c>
      <c r="AA142" s="26" t="str">
        <f t="shared" si="77"/>
        <v>NOEC</v>
      </c>
      <c r="AB142" s="26">
        <f>VLOOKUP(AA142,Tables!C$5:D$40,2,FALSE)</f>
        <v>1</v>
      </c>
      <c r="AC142" s="26">
        <f t="shared" si="78"/>
        <v>10</v>
      </c>
      <c r="AD142" s="33" t="str">
        <f t="shared" si="79"/>
        <v>Chronic</v>
      </c>
      <c r="AE142" s="26">
        <f>VLOOKUP(AD142,Tables!$C$43:$D$44,2,FALSE)</f>
        <v>1</v>
      </c>
      <c r="AF142" s="26">
        <f t="shared" si="80"/>
        <v>10</v>
      </c>
      <c r="AG142" s="27"/>
      <c r="AH142" s="210" t="str">
        <f t="shared" si="81"/>
        <v xml:space="preserve">Chlamydomonas mexicana </v>
      </c>
      <c r="AI142" s="112" t="str">
        <f t="shared" si="82"/>
        <v>NOEC</v>
      </c>
      <c r="AJ142" s="112" t="str">
        <f t="shared" si="83"/>
        <v>Chronic</v>
      </c>
      <c r="AL142" s="26">
        <f>VLOOKUP(SUM(AB142,AE142),Tables!J$5:K$12,2,FALSE)</f>
        <v>1</v>
      </c>
      <c r="AM142" s="26" t="str">
        <f t="shared" si="84"/>
        <v>YES!!!</v>
      </c>
      <c r="AN142" s="107" t="str">
        <f>P142</f>
        <v>Dry weight</v>
      </c>
      <c r="AO142" s="26" t="s">
        <v>96</v>
      </c>
      <c r="AP142" s="25" t="str">
        <f>CONCATENATE(R142," ",S142)</f>
        <v>10 Day</v>
      </c>
      <c r="AQ142" s="26" t="s">
        <v>97</v>
      </c>
      <c r="AS142" s="109">
        <f>AF142</f>
        <v>10</v>
      </c>
      <c r="AT142" s="73">
        <f>GEOMEAN(AS142)</f>
        <v>10</v>
      </c>
      <c r="AU142" s="73">
        <f>MIN(AT142:AT147)</f>
        <v>10</v>
      </c>
      <c r="AV142" s="73">
        <f>MIN(AU142,AU152)</f>
        <v>10</v>
      </c>
      <c r="AW142" s="208" t="s">
        <v>1845</v>
      </c>
      <c r="AX142" s="208" t="s">
        <v>1845</v>
      </c>
      <c r="BA142" s="78" t="str">
        <f>F142</f>
        <v>Bold’s basal medium</v>
      </c>
      <c r="BB142" s="107" t="str">
        <f>J142</f>
        <v>Microalgae</v>
      </c>
      <c r="BC142" s="210" t="str">
        <f>G142</f>
        <v xml:space="preserve">Chlamydomonas mexicana </v>
      </c>
      <c r="BD142" s="107" t="str">
        <f>H142</f>
        <v>Chlorophyta</v>
      </c>
      <c r="BE142" s="114" t="str">
        <f>I142</f>
        <v>Chlorophyceae</v>
      </c>
      <c r="BF142" s="112" t="str">
        <f>K142</f>
        <v>Photo</v>
      </c>
      <c r="BG142" s="26">
        <f>AL142</f>
        <v>1</v>
      </c>
      <c r="BH142" s="26">
        <f>AV142</f>
        <v>10</v>
      </c>
      <c r="BI142" s="208" t="s">
        <v>1845</v>
      </c>
      <c r="BJ142" s="208" t="s">
        <v>1845</v>
      </c>
      <c r="BN142" s="78" t="s">
        <v>210</v>
      </c>
      <c r="BO142" s="107" t="s">
        <v>209</v>
      </c>
      <c r="BP142" s="183" t="s">
        <v>250</v>
      </c>
      <c r="BQ142" s="107" t="s">
        <v>208</v>
      </c>
      <c r="BR142" s="114" t="s">
        <v>513</v>
      </c>
      <c r="BS142" s="112" t="s">
        <v>1590</v>
      </c>
      <c r="BT142" s="26">
        <v>4</v>
      </c>
      <c r="BU142" s="243">
        <v>850</v>
      </c>
      <c r="BV142" s="209" t="s">
        <v>1845</v>
      </c>
      <c r="BW142" s="26"/>
    </row>
    <row r="143" spans="1:76" ht="15" hidden="1" customHeight="1" thickTop="1" thickBot="1">
      <c r="A143" s="170" t="s">
        <v>903</v>
      </c>
      <c r="B143" s="70" t="s">
        <v>911</v>
      </c>
      <c r="C143" s="74" t="s">
        <v>904</v>
      </c>
      <c r="D143" s="80"/>
      <c r="E143" s="149" t="s">
        <v>1644</v>
      </c>
      <c r="F143" s="30" t="s">
        <v>902</v>
      </c>
      <c r="G143" s="86" t="s">
        <v>900</v>
      </c>
      <c r="H143" s="25" t="s">
        <v>75</v>
      </c>
      <c r="I143" s="25" t="s">
        <v>309</v>
      </c>
      <c r="J143" s="73" t="s">
        <v>16</v>
      </c>
      <c r="K143" s="25" t="s">
        <v>1591</v>
      </c>
      <c r="L143" s="73" t="s">
        <v>110</v>
      </c>
      <c r="N143" s="41" t="s">
        <v>901</v>
      </c>
      <c r="O143" s="32" t="s">
        <v>1509</v>
      </c>
      <c r="P143" s="32" t="s">
        <v>1410</v>
      </c>
      <c r="Q143" s="73" t="s">
        <v>20</v>
      </c>
      <c r="R143" s="73">
        <v>14</v>
      </c>
      <c r="S143" s="25" t="s">
        <v>1370</v>
      </c>
      <c r="T143" s="25" t="s">
        <v>15</v>
      </c>
      <c r="V143" s="73">
        <v>25</v>
      </c>
      <c r="W143" s="25" t="s">
        <v>58</v>
      </c>
      <c r="X143" s="73">
        <f>VLOOKUP(W143,Tables!$M$5:$O$9,3,FALSE)</f>
        <v>1</v>
      </c>
      <c r="Y143" s="73">
        <f t="shared" si="76"/>
        <v>25</v>
      </c>
      <c r="AA143" s="26" t="str">
        <f t="shared" si="77"/>
        <v>LOEC</v>
      </c>
      <c r="AB143" s="26">
        <f>VLOOKUP(AA143,Tables!C$5:D$40,2,FALSE)</f>
        <v>2.5</v>
      </c>
      <c r="AC143" s="26">
        <f t="shared" si="78"/>
        <v>10</v>
      </c>
      <c r="AD143" s="33" t="str">
        <f t="shared" si="79"/>
        <v>Chronic</v>
      </c>
      <c r="AE143" s="26">
        <f>VLOOKUP(AD143,Tables!$C$43:$D$44,2,FALSE)</f>
        <v>1</v>
      </c>
      <c r="AF143" s="26">
        <f t="shared" si="80"/>
        <v>10</v>
      </c>
      <c r="AG143" s="27"/>
      <c r="AH143" s="210" t="str">
        <f t="shared" si="81"/>
        <v xml:space="preserve">Chlamydomonas mexicana </v>
      </c>
      <c r="AI143" s="112" t="str">
        <f t="shared" si="82"/>
        <v>LOEC</v>
      </c>
      <c r="AJ143" s="112" t="str">
        <f t="shared" si="83"/>
        <v>Chronic</v>
      </c>
      <c r="AL143" s="26">
        <f>VLOOKUP(SUM(AB143,AE143),Tables!J$5:K$12,2,FALSE)</f>
        <v>2</v>
      </c>
      <c r="AM143" s="26" t="str">
        <f t="shared" si="84"/>
        <v>Reject</v>
      </c>
      <c r="AS143"/>
      <c r="AW143" s="208" t="s">
        <v>1845</v>
      </c>
      <c r="AX143" s="208" t="s">
        <v>1845</v>
      </c>
      <c r="BC143" s="214"/>
      <c r="BN143" s="78" t="s">
        <v>1375</v>
      </c>
      <c r="BO143" s="107" t="s">
        <v>209</v>
      </c>
      <c r="BP143" s="182" t="s">
        <v>266</v>
      </c>
      <c r="BQ143" s="107" t="s">
        <v>208</v>
      </c>
      <c r="BR143" s="114" t="s">
        <v>513</v>
      </c>
      <c r="BS143" s="112" t="s">
        <v>1590</v>
      </c>
      <c r="BT143" s="26">
        <v>4</v>
      </c>
      <c r="BU143" s="243">
        <v>4400</v>
      </c>
      <c r="BV143" s="209" t="s">
        <v>1845</v>
      </c>
      <c r="BW143" s="26"/>
    </row>
    <row r="144" spans="1:76" ht="15" hidden="1" customHeight="1" thickTop="1" thickBot="1">
      <c r="A144" s="170" t="s">
        <v>903</v>
      </c>
      <c r="B144" s="70" t="s">
        <v>912</v>
      </c>
      <c r="C144" s="74" t="s">
        <v>904</v>
      </c>
      <c r="D144" s="80"/>
      <c r="E144" s="149" t="s">
        <v>1644</v>
      </c>
      <c r="F144" s="30" t="s">
        <v>902</v>
      </c>
      <c r="G144" s="86" t="s">
        <v>900</v>
      </c>
      <c r="H144" s="25" t="s">
        <v>75</v>
      </c>
      <c r="I144" s="25" t="s">
        <v>309</v>
      </c>
      <c r="J144" s="73" t="s">
        <v>16</v>
      </c>
      <c r="K144" s="25" t="s">
        <v>1591</v>
      </c>
      <c r="L144" s="73" t="s">
        <v>110</v>
      </c>
      <c r="N144" s="41" t="s">
        <v>901</v>
      </c>
      <c r="O144" s="32" t="s">
        <v>1509</v>
      </c>
      <c r="P144" s="32" t="s">
        <v>1410</v>
      </c>
      <c r="Q144" s="73" t="s">
        <v>19</v>
      </c>
      <c r="R144" s="73">
        <v>14</v>
      </c>
      <c r="S144" s="25" t="s">
        <v>1370</v>
      </c>
      <c r="T144" s="25" t="s">
        <v>15</v>
      </c>
      <c r="V144" s="73">
        <v>10</v>
      </c>
      <c r="W144" s="25" t="s">
        <v>58</v>
      </c>
      <c r="X144" s="73">
        <f>VLOOKUP(W144,Tables!$M$5:$O$9,3,FALSE)</f>
        <v>1</v>
      </c>
      <c r="Y144" s="73">
        <f t="shared" si="76"/>
        <v>10</v>
      </c>
      <c r="AA144" s="26" t="str">
        <f t="shared" si="77"/>
        <v>NOEC</v>
      </c>
      <c r="AB144" s="26">
        <f>VLOOKUP(AA144,Tables!C$5:D$40,2,FALSE)</f>
        <v>1</v>
      </c>
      <c r="AC144" s="26">
        <f t="shared" si="78"/>
        <v>10</v>
      </c>
      <c r="AD144" s="33" t="str">
        <f t="shared" si="79"/>
        <v>Chronic</v>
      </c>
      <c r="AE144" s="26">
        <f>VLOOKUP(AD144,Tables!$C$43:$D$44,2,FALSE)</f>
        <v>1</v>
      </c>
      <c r="AF144" s="26">
        <f t="shared" si="80"/>
        <v>10</v>
      </c>
      <c r="AG144" s="27"/>
      <c r="AH144" s="210" t="str">
        <f t="shared" si="81"/>
        <v xml:space="preserve">Chlamydomonas mexicana </v>
      </c>
      <c r="AI144" s="112" t="str">
        <f t="shared" si="82"/>
        <v>NOEC</v>
      </c>
      <c r="AJ144" s="112" t="str">
        <f t="shared" si="83"/>
        <v>Chronic</v>
      </c>
      <c r="AL144" s="26">
        <f>VLOOKUP(SUM(AB144,AE144),Tables!J$5:K$12,2,FALSE)</f>
        <v>1</v>
      </c>
      <c r="AM144" s="26" t="str">
        <f t="shared" si="84"/>
        <v>YES!!!</v>
      </c>
      <c r="AN144" s="107" t="str">
        <f>P144</f>
        <v>Dry weight</v>
      </c>
      <c r="AO144" s="26" t="s">
        <v>96</v>
      </c>
      <c r="AP144" s="25" t="str">
        <f>CONCATENATE(R144," ",S144)</f>
        <v>14 Day</v>
      </c>
      <c r="AQ144" s="26" t="s">
        <v>1600</v>
      </c>
      <c r="AS144" s="109">
        <f>AF144</f>
        <v>10</v>
      </c>
      <c r="AT144" s="73">
        <f>GEOMEAN(AS144)</f>
        <v>10</v>
      </c>
      <c r="AW144" s="208" t="s">
        <v>1845</v>
      </c>
      <c r="AX144" s="208" t="s">
        <v>1845</v>
      </c>
      <c r="BC144" s="214"/>
      <c r="BN144" s="78" t="s">
        <v>1376</v>
      </c>
      <c r="BO144" s="107" t="s">
        <v>95</v>
      </c>
      <c r="BP144" s="183" t="s">
        <v>251</v>
      </c>
      <c r="BQ144" s="107" t="s">
        <v>83</v>
      </c>
      <c r="BR144" s="114" t="s">
        <v>94</v>
      </c>
      <c r="BS144" s="112" t="s">
        <v>1590</v>
      </c>
      <c r="BT144" s="26">
        <v>4</v>
      </c>
      <c r="BU144" s="243">
        <v>232.37900077244501</v>
      </c>
      <c r="BV144" s="209" t="s">
        <v>1845</v>
      </c>
      <c r="BW144" s="26"/>
    </row>
    <row r="145" spans="1:76" ht="15" hidden="1" customHeight="1" thickTop="1" thickBot="1">
      <c r="A145" s="170" t="s">
        <v>903</v>
      </c>
      <c r="B145" s="70" t="s">
        <v>899</v>
      </c>
      <c r="C145" s="74" t="s">
        <v>904</v>
      </c>
      <c r="D145" s="80"/>
      <c r="E145" s="149" t="s">
        <v>1644</v>
      </c>
      <c r="F145" s="30" t="s">
        <v>902</v>
      </c>
      <c r="G145" s="86" t="s">
        <v>900</v>
      </c>
      <c r="H145" s="25" t="s">
        <v>75</v>
      </c>
      <c r="I145" s="25" t="s">
        <v>309</v>
      </c>
      <c r="J145" s="73" t="s">
        <v>16</v>
      </c>
      <c r="K145" s="25" t="s">
        <v>1591</v>
      </c>
      <c r="L145" s="73" t="s">
        <v>110</v>
      </c>
      <c r="N145" s="41" t="s">
        <v>901</v>
      </c>
      <c r="O145" s="32" t="s">
        <v>1509</v>
      </c>
      <c r="P145" s="32" t="s">
        <v>1410</v>
      </c>
      <c r="Q145" s="73" t="s">
        <v>19</v>
      </c>
      <c r="R145" s="73">
        <v>48</v>
      </c>
      <c r="S145" s="25" t="s">
        <v>84</v>
      </c>
      <c r="T145" s="25" t="s">
        <v>15</v>
      </c>
      <c r="V145" s="73">
        <v>100</v>
      </c>
      <c r="W145" s="25" t="s">
        <v>58</v>
      </c>
      <c r="X145" s="73">
        <f>VLOOKUP(W145,Tables!$M$5:$O$9,3,FALSE)</f>
        <v>1</v>
      </c>
      <c r="Y145" s="73">
        <f t="shared" si="76"/>
        <v>100</v>
      </c>
      <c r="AA145" s="26" t="str">
        <f t="shared" si="77"/>
        <v>NOEC</v>
      </c>
      <c r="AB145" s="26">
        <f>VLOOKUP(AA145,Tables!C$5:D$40,2,FALSE)</f>
        <v>1</v>
      </c>
      <c r="AC145" s="26">
        <f t="shared" si="78"/>
        <v>100</v>
      </c>
      <c r="AD145" s="33" t="str">
        <f t="shared" si="79"/>
        <v>Chronic</v>
      </c>
      <c r="AE145" s="26">
        <f>VLOOKUP(AD145,Tables!$C$43:$D$44,2,FALSE)</f>
        <v>1</v>
      </c>
      <c r="AF145" s="26">
        <f t="shared" si="80"/>
        <v>100</v>
      </c>
      <c r="AG145" s="27"/>
      <c r="AH145" s="210" t="str">
        <f t="shared" si="81"/>
        <v xml:space="preserve">Chlamydomonas mexicana </v>
      </c>
      <c r="AI145" s="112" t="str">
        <f t="shared" si="82"/>
        <v>NOEC</v>
      </c>
      <c r="AJ145" s="112" t="str">
        <f t="shared" si="83"/>
        <v>Chronic</v>
      </c>
      <c r="AL145" s="26">
        <f>VLOOKUP(SUM(AB145,AE145),Tables!J$5:K$12,2,FALSE)</f>
        <v>1</v>
      </c>
      <c r="AM145" s="26" t="str">
        <f t="shared" si="84"/>
        <v>YES!!!</v>
      </c>
      <c r="AN145" s="107" t="str">
        <f>P145</f>
        <v>Dry weight</v>
      </c>
      <c r="AO145" s="26" t="s">
        <v>96</v>
      </c>
      <c r="AP145" s="25" t="str">
        <f>CONCATENATE(R145," ",S145)</f>
        <v>48 Hour</v>
      </c>
      <c r="AQ145" s="26" t="s">
        <v>1601</v>
      </c>
      <c r="AS145" s="109">
        <f>AF145</f>
        <v>100</v>
      </c>
      <c r="AT145" s="73">
        <f>GEOMEAN(AS145)</f>
        <v>100</v>
      </c>
      <c r="AW145" s="208" t="s">
        <v>1845</v>
      </c>
      <c r="AX145" s="208" t="s">
        <v>1845</v>
      </c>
      <c r="BC145" s="214"/>
      <c r="BN145" s="78" t="s">
        <v>1375</v>
      </c>
      <c r="BO145" s="107" t="s">
        <v>209</v>
      </c>
      <c r="BP145" s="182" t="s">
        <v>267</v>
      </c>
      <c r="BQ145" s="107" t="s">
        <v>208</v>
      </c>
      <c r="BR145" s="114" t="s">
        <v>513</v>
      </c>
      <c r="BS145" s="112" t="s">
        <v>1590</v>
      </c>
      <c r="BT145" s="26">
        <v>4</v>
      </c>
      <c r="BU145" s="243">
        <v>1325.3025208495233</v>
      </c>
      <c r="BV145" s="209" t="s">
        <v>1845</v>
      </c>
      <c r="BW145" s="26"/>
    </row>
    <row r="146" spans="1:76" ht="15" hidden="1" customHeight="1" thickTop="1" thickBot="1">
      <c r="A146" s="170" t="s">
        <v>903</v>
      </c>
      <c r="B146" s="70" t="s">
        <v>905</v>
      </c>
      <c r="C146" s="74" t="s">
        <v>904</v>
      </c>
      <c r="D146" s="80"/>
      <c r="E146" s="149" t="s">
        <v>1644</v>
      </c>
      <c r="F146" s="30" t="s">
        <v>902</v>
      </c>
      <c r="G146" s="86" t="s">
        <v>900</v>
      </c>
      <c r="H146" s="25" t="s">
        <v>75</v>
      </c>
      <c r="I146" s="25" t="s">
        <v>309</v>
      </c>
      <c r="J146" s="73" t="s">
        <v>16</v>
      </c>
      <c r="K146" s="25" t="s">
        <v>1591</v>
      </c>
      <c r="L146" s="73" t="s">
        <v>110</v>
      </c>
      <c r="N146" s="41" t="s">
        <v>901</v>
      </c>
      <c r="O146" s="32" t="s">
        <v>1509</v>
      </c>
      <c r="P146" s="32" t="s">
        <v>1410</v>
      </c>
      <c r="Q146" s="73" t="s">
        <v>20</v>
      </c>
      <c r="R146" s="73">
        <v>96</v>
      </c>
      <c r="S146" s="25" t="s">
        <v>84</v>
      </c>
      <c r="T146" s="25" t="s">
        <v>15</v>
      </c>
      <c r="V146" s="73">
        <v>25</v>
      </c>
      <c r="W146" s="25" t="s">
        <v>58</v>
      </c>
      <c r="X146" s="73">
        <f>VLOOKUP(W146,Tables!$M$5:$O$9,3,FALSE)</f>
        <v>1</v>
      </c>
      <c r="Y146" s="73">
        <f t="shared" si="76"/>
        <v>25</v>
      </c>
      <c r="AA146" s="26" t="str">
        <f t="shared" si="77"/>
        <v>LOEC</v>
      </c>
      <c r="AB146" s="26">
        <f>VLOOKUP(AA146,Tables!C$5:D$40,2,FALSE)</f>
        <v>2.5</v>
      </c>
      <c r="AC146" s="26">
        <f t="shared" si="78"/>
        <v>10</v>
      </c>
      <c r="AD146" s="33" t="str">
        <f t="shared" si="79"/>
        <v>Chronic</v>
      </c>
      <c r="AE146" s="26">
        <f>VLOOKUP(AD146,Tables!$C$43:$D$44,2,FALSE)</f>
        <v>1</v>
      </c>
      <c r="AF146" s="26">
        <f t="shared" si="80"/>
        <v>10</v>
      </c>
      <c r="AG146" s="27"/>
      <c r="AH146" s="210" t="str">
        <f t="shared" si="81"/>
        <v xml:space="preserve">Chlamydomonas mexicana </v>
      </c>
      <c r="AI146" s="112" t="str">
        <f t="shared" si="82"/>
        <v>LOEC</v>
      </c>
      <c r="AJ146" s="112" t="str">
        <f t="shared" si="83"/>
        <v>Chronic</v>
      </c>
      <c r="AL146" s="26">
        <f>VLOOKUP(SUM(AB146,AE146),Tables!J$5:K$12,2,FALSE)</f>
        <v>2</v>
      </c>
      <c r="AM146" s="26" t="str">
        <f>IF(AL146=MIN($AL$139:$AL$155),"YES!!!","Reject")</f>
        <v>Reject</v>
      </c>
      <c r="AS146"/>
      <c r="AW146" s="208" t="s">
        <v>1845</v>
      </c>
      <c r="AX146" s="208" t="s">
        <v>1845</v>
      </c>
      <c r="BC146" s="214"/>
      <c r="BN146" s="78" t="s">
        <v>74</v>
      </c>
      <c r="BO146" s="107" t="s">
        <v>95</v>
      </c>
      <c r="BP146" s="182" t="s">
        <v>104</v>
      </c>
      <c r="BQ146" s="107" t="s">
        <v>83</v>
      </c>
      <c r="BR146" s="114" t="s">
        <v>94</v>
      </c>
      <c r="BS146" s="112" t="s">
        <v>1590</v>
      </c>
      <c r="BT146" s="26">
        <v>4</v>
      </c>
      <c r="BU146" s="243">
        <v>7790</v>
      </c>
      <c r="BV146" s="209" t="s">
        <v>1845</v>
      </c>
      <c r="BW146" s="26"/>
      <c r="BX146" s="119"/>
    </row>
    <row r="147" spans="1:76" s="119" customFormat="1" ht="15" hidden="1" customHeight="1" thickTop="1" thickBot="1">
      <c r="A147" s="170" t="s">
        <v>903</v>
      </c>
      <c r="B147" s="70" t="s">
        <v>906</v>
      </c>
      <c r="C147" s="74" t="s">
        <v>904</v>
      </c>
      <c r="D147" s="80"/>
      <c r="E147" s="149" t="s">
        <v>1644</v>
      </c>
      <c r="F147" s="30" t="s">
        <v>902</v>
      </c>
      <c r="G147" s="86" t="s">
        <v>900</v>
      </c>
      <c r="H147" s="25" t="s">
        <v>75</v>
      </c>
      <c r="I147" s="25" t="s">
        <v>309</v>
      </c>
      <c r="J147" s="73" t="s">
        <v>16</v>
      </c>
      <c r="K147" s="25" t="s">
        <v>1591</v>
      </c>
      <c r="L147" s="73" t="s">
        <v>110</v>
      </c>
      <c r="M147"/>
      <c r="N147" s="41" t="s">
        <v>901</v>
      </c>
      <c r="O147" s="32" t="s">
        <v>1509</v>
      </c>
      <c r="P147" s="32" t="s">
        <v>1410</v>
      </c>
      <c r="Q147" s="73" t="s">
        <v>19</v>
      </c>
      <c r="R147" s="73">
        <v>96</v>
      </c>
      <c r="S147" s="25" t="s">
        <v>84</v>
      </c>
      <c r="T147" s="25" t="s">
        <v>15</v>
      </c>
      <c r="U147" s="25"/>
      <c r="V147" s="73">
        <v>10</v>
      </c>
      <c r="W147" s="25" t="s">
        <v>58</v>
      </c>
      <c r="X147" s="73">
        <f>VLOOKUP(W147,Tables!$M$5:$O$9,3,FALSE)</f>
        <v>1</v>
      </c>
      <c r="Y147" s="73">
        <f t="shared" si="76"/>
        <v>10</v>
      </c>
      <c r="Z147"/>
      <c r="AA147" s="26" t="str">
        <f t="shared" si="77"/>
        <v>NOEC</v>
      </c>
      <c r="AB147" s="26">
        <f>VLOOKUP(AA147,Tables!C$5:D$40,2,FALSE)</f>
        <v>1</v>
      </c>
      <c r="AC147" s="26">
        <f t="shared" si="78"/>
        <v>10</v>
      </c>
      <c r="AD147" s="33" t="str">
        <f t="shared" si="79"/>
        <v>Chronic</v>
      </c>
      <c r="AE147" s="26">
        <f>VLOOKUP(AD147,Tables!$C$43:$D$44,2,FALSE)</f>
        <v>1</v>
      </c>
      <c r="AF147" s="26">
        <f t="shared" si="80"/>
        <v>10</v>
      </c>
      <c r="AG147" s="27"/>
      <c r="AH147" s="210" t="str">
        <f t="shared" si="81"/>
        <v xml:space="preserve">Chlamydomonas mexicana </v>
      </c>
      <c r="AI147" s="112" t="str">
        <f t="shared" si="82"/>
        <v>NOEC</v>
      </c>
      <c r="AJ147" s="112" t="str">
        <f t="shared" si="83"/>
        <v>Chronic</v>
      </c>
      <c r="AK147"/>
      <c r="AL147" s="26">
        <f>VLOOKUP(SUM(AB147,AE147),Tables!J$5:K$12,2,FALSE)</f>
        <v>1</v>
      </c>
      <c r="AM147" s="26" t="str">
        <f t="shared" si="84"/>
        <v>YES!!!</v>
      </c>
      <c r="AN147" s="107" t="str">
        <f>P147</f>
        <v>Dry weight</v>
      </c>
      <c r="AO147" s="26" t="s">
        <v>96</v>
      </c>
      <c r="AP147" s="25" t="str">
        <f>CONCATENATE(R147," ",S147)</f>
        <v>96 Hour</v>
      </c>
      <c r="AQ147" s="26" t="s">
        <v>1602</v>
      </c>
      <c r="AR147"/>
      <c r="AS147" s="109">
        <f>AF147</f>
        <v>10</v>
      </c>
      <c r="AT147" s="73">
        <f>GEOMEAN(AS147)</f>
        <v>10</v>
      </c>
      <c r="AU147"/>
      <c r="AV147"/>
      <c r="AW147" s="208" t="s">
        <v>1845</v>
      </c>
      <c r="AX147" s="208" t="s">
        <v>1845</v>
      </c>
      <c r="AY147"/>
      <c r="AZ147"/>
      <c r="BA147"/>
      <c r="BB147"/>
      <c r="BC147" s="214"/>
      <c r="BD147"/>
      <c r="BE147"/>
      <c r="BF147"/>
      <c r="BG147"/>
      <c r="BH147"/>
      <c r="BI147" s="25"/>
      <c r="BJ147"/>
      <c r="BK147"/>
      <c r="BL147"/>
      <c r="BM147"/>
      <c r="BN147" s="78" t="s">
        <v>1557</v>
      </c>
      <c r="BO147" s="107" t="s">
        <v>95</v>
      </c>
      <c r="BP147" s="183" t="s">
        <v>1441</v>
      </c>
      <c r="BQ147" s="107" t="s">
        <v>83</v>
      </c>
      <c r="BR147" s="114" t="s">
        <v>94</v>
      </c>
      <c r="BS147" s="112" t="s">
        <v>1590</v>
      </c>
      <c r="BT147" s="26">
        <v>4</v>
      </c>
      <c r="BU147" s="243">
        <v>100</v>
      </c>
      <c r="BV147" s="209" t="s">
        <v>1845</v>
      </c>
      <c r="BW147" s="26"/>
      <c r="BX147"/>
    </row>
    <row r="148" spans="1:76" ht="15" hidden="1" customHeight="1" thickTop="1" thickBot="1">
      <c r="A148" s="170" t="s">
        <v>903</v>
      </c>
      <c r="B148" s="70" t="s">
        <v>917</v>
      </c>
      <c r="C148" s="74" t="s">
        <v>904</v>
      </c>
      <c r="D148" s="80"/>
      <c r="E148" s="149" t="s">
        <v>1644</v>
      </c>
      <c r="F148" s="30" t="s">
        <v>902</v>
      </c>
      <c r="G148" s="86" t="s">
        <v>900</v>
      </c>
      <c r="H148" s="73" t="s">
        <v>75</v>
      </c>
      <c r="I148" s="25" t="s">
        <v>309</v>
      </c>
      <c r="J148" s="73" t="s">
        <v>16</v>
      </c>
      <c r="K148" s="25" t="s">
        <v>1591</v>
      </c>
      <c r="L148" s="73" t="s">
        <v>110</v>
      </c>
      <c r="N148" s="41" t="s">
        <v>914</v>
      </c>
      <c r="O148" s="32" t="s">
        <v>1398</v>
      </c>
      <c r="P148" s="32" t="s">
        <v>1518</v>
      </c>
      <c r="Q148" s="73" t="s">
        <v>20</v>
      </c>
      <c r="R148" s="73">
        <v>6</v>
      </c>
      <c r="S148" s="25" t="s">
        <v>1370</v>
      </c>
      <c r="T148" s="25" t="s">
        <v>15</v>
      </c>
      <c r="V148" s="73">
        <v>10</v>
      </c>
      <c r="W148" s="25" t="s">
        <v>58</v>
      </c>
      <c r="X148" s="73">
        <f>VLOOKUP(W148,Tables!$M$5:$O$9,3,FALSE)</f>
        <v>1</v>
      </c>
      <c r="Y148" s="73">
        <f t="shared" si="76"/>
        <v>10</v>
      </c>
      <c r="AA148" s="26" t="str">
        <f t="shared" si="77"/>
        <v>LOEC</v>
      </c>
      <c r="AB148" s="26">
        <f>VLOOKUP(AA148,Tables!C$5:D$40,2,FALSE)</f>
        <v>2.5</v>
      </c>
      <c r="AC148" s="26">
        <f t="shared" si="78"/>
        <v>4</v>
      </c>
      <c r="AD148" s="33" t="str">
        <f t="shared" si="79"/>
        <v>Chronic</v>
      </c>
      <c r="AE148" s="26">
        <f>VLOOKUP(AD148,Tables!$C$43:$D$44,2,FALSE)</f>
        <v>1</v>
      </c>
      <c r="AF148" s="26">
        <f t="shared" si="80"/>
        <v>4</v>
      </c>
      <c r="AG148" s="27"/>
      <c r="AH148" s="210" t="str">
        <f t="shared" si="81"/>
        <v xml:space="preserve">Chlamydomonas mexicana </v>
      </c>
      <c r="AI148" s="112" t="str">
        <f t="shared" si="82"/>
        <v>LOEC</v>
      </c>
      <c r="AJ148" s="112" t="str">
        <f t="shared" si="83"/>
        <v>Chronic</v>
      </c>
      <c r="AL148" s="26">
        <f>VLOOKUP(SUM(AB148,AE148),Tables!J$5:K$12,2,FALSE)</f>
        <v>2</v>
      </c>
      <c r="AM148" s="26" t="str">
        <f t="shared" si="84"/>
        <v>Reject</v>
      </c>
      <c r="AS148"/>
      <c r="AW148" s="208" t="s">
        <v>1845</v>
      </c>
      <c r="AX148" s="208" t="s">
        <v>1845</v>
      </c>
      <c r="BC148" s="214"/>
      <c r="BN148" s="78" t="s">
        <v>1376</v>
      </c>
      <c r="BO148" s="107" t="s">
        <v>95</v>
      </c>
      <c r="BP148" s="183" t="s">
        <v>277</v>
      </c>
      <c r="BQ148" s="107" t="s">
        <v>83</v>
      </c>
      <c r="BR148" s="114" t="s">
        <v>94</v>
      </c>
      <c r="BS148" s="112" t="s">
        <v>1590</v>
      </c>
      <c r="BT148" s="26">
        <v>4</v>
      </c>
      <c r="BU148" s="243">
        <v>690</v>
      </c>
      <c r="BV148" s="209" t="s">
        <v>1845</v>
      </c>
      <c r="BW148" s="26"/>
      <c r="BX148" s="119"/>
    </row>
    <row r="149" spans="1:76" s="119" customFormat="1" ht="15" hidden="1" customHeight="1" thickTop="1" thickBot="1">
      <c r="A149" s="170" t="s">
        <v>903</v>
      </c>
      <c r="B149" s="70" t="s">
        <v>918</v>
      </c>
      <c r="C149" s="74" t="s">
        <v>904</v>
      </c>
      <c r="D149" s="80"/>
      <c r="E149" s="149" t="s">
        <v>1644</v>
      </c>
      <c r="F149" s="30" t="s">
        <v>902</v>
      </c>
      <c r="G149" s="86" t="s">
        <v>900</v>
      </c>
      <c r="H149" s="25" t="s">
        <v>75</v>
      </c>
      <c r="I149" s="25" t="s">
        <v>309</v>
      </c>
      <c r="J149" s="73" t="s">
        <v>16</v>
      </c>
      <c r="K149" s="25" t="s">
        <v>1591</v>
      </c>
      <c r="L149" s="73" t="s">
        <v>110</v>
      </c>
      <c r="M149"/>
      <c r="N149" s="41" t="s">
        <v>914</v>
      </c>
      <c r="O149" s="32" t="s">
        <v>1398</v>
      </c>
      <c r="P149" s="32" t="s">
        <v>1518</v>
      </c>
      <c r="Q149" s="73" t="s">
        <v>20</v>
      </c>
      <c r="R149" s="73">
        <v>8</v>
      </c>
      <c r="S149" s="25" t="s">
        <v>1370</v>
      </c>
      <c r="T149" s="25" t="s">
        <v>15</v>
      </c>
      <c r="U149" s="25"/>
      <c r="V149" s="73">
        <v>10</v>
      </c>
      <c r="W149" s="25" t="s">
        <v>58</v>
      </c>
      <c r="X149" s="73">
        <f>VLOOKUP(W149,Tables!$M$5:$O$9,3,FALSE)</f>
        <v>1</v>
      </c>
      <c r="Y149" s="73">
        <f t="shared" si="76"/>
        <v>10</v>
      </c>
      <c r="Z149"/>
      <c r="AA149" s="26" t="str">
        <f t="shared" si="77"/>
        <v>LOEC</v>
      </c>
      <c r="AB149" s="26">
        <f>VLOOKUP(AA149,Tables!C$5:D$40,2,FALSE)</f>
        <v>2.5</v>
      </c>
      <c r="AC149" s="26">
        <f t="shared" si="78"/>
        <v>4</v>
      </c>
      <c r="AD149" s="33" t="str">
        <f t="shared" si="79"/>
        <v>Chronic</v>
      </c>
      <c r="AE149" s="26">
        <f>VLOOKUP(AD149,Tables!$C$43:$D$44,2,FALSE)</f>
        <v>1</v>
      </c>
      <c r="AF149" s="26">
        <f t="shared" si="80"/>
        <v>4</v>
      </c>
      <c r="AG149" s="27"/>
      <c r="AH149" s="210" t="str">
        <f t="shared" si="81"/>
        <v xml:space="preserve">Chlamydomonas mexicana </v>
      </c>
      <c r="AI149" s="112" t="str">
        <f t="shared" si="82"/>
        <v>LOEC</v>
      </c>
      <c r="AJ149" s="112" t="str">
        <f t="shared" si="83"/>
        <v>Chronic</v>
      </c>
      <c r="AK149"/>
      <c r="AL149" s="26">
        <f>VLOOKUP(SUM(AB149,AE149),Tables!J$5:K$12,2,FALSE)</f>
        <v>2</v>
      </c>
      <c r="AM149" s="26" t="str">
        <f t="shared" si="84"/>
        <v>Reject</v>
      </c>
      <c r="AN149"/>
      <c r="AO149" s="25"/>
      <c r="AP149" s="25"/>
      <c r="AQ149" s="25"/>
      <c r="AR149"/>
      <c r="AS149"/>
      <c r="AT149"/>
      <c r="AU149"/>
      <c r="AV149"/>
      <c r="AW149" s="208" t="s">
        <v>1845</v>
      </c>
      <c r="AX149" s="208" t="s">
        <v>1845</v>
      </c>
      <c r="AY149"/>
      <c r="AZ149"/>
      <c r="BA149"/>
      <c r="BB149"/>
      <c r="BC149" s="214"/>
      <c r="BD149"/>
      <c r="BE149"/>
      <c r="BF149"/>
      <c r="BG149"/>
      <c r="BH149"/>
      <c r="BI149" s="25"/>
      <c r="BJ149"/>
      <c r="BK149"/>
      <c r="BL149"/>
      <c r="BM149"/>
      <c r="BN149" s="78" t="s">
        <v>1375</v>
      </c>
      <c r="BO149" s="107" t="s">
        <v>209</v>
      </c>
      <c r="BP149" s="182" t="s">
        <v>268</v>
      </c>
      <c r="BQ149" s="107" t="s">
        <v>208</v>
      </c>
      <c r="BR149" s="114" t="s">
        <v>513</v>
      </c>
      <c r="BS149" s="112" t="s">
        <v>1590</v>
      </c>
      <c r="BT149" s="26">
        <v>4</v>
      </c>
      <c r="BU149" s="109">
        <v>5000</v>
      </c>
      <c r="BV149" s="209" t="s">
        <v>1845</v>
      </c>
      <c r="BW149" s="26"/>
      <c r="BX149"/>
    </row>
    <row r="150" spans="1:76" ht="15" hidden="1" customHeight="1" thickTop="1" thickBot="1">
      <c r="A150" s="170" t="s">
        <v>903</v>
      </c>
      <c r="B150" s="70" t="s">
        <v>919</v>
      </c>
      <c r="C150" s="74" t="s">
        <v>904</v>
      </c>
      <c r="D150" s="80"/>
      <c r="E150" s="149" t="s">
        <v>1644</v>
      </c>
      <c r="F150" s="30" t="s">
        <v>902</v>
      </c>
      <c r="G150" s="86" t="s">
        <v>900</v>
      </c>
      <c r="H150" s="25" t="s">
        <v>75</v>
      </c>
      <c r="I150" s="25" t="s">
        <v>309</v>
      </c>
      <c r="J150" s="73" t="s">
        <v>16</v>
      </c>
      <c r="K150" s="25" t="s">
        <v>1591</v>
      </c>
      <c r="L150" s="73" t="s">
        <v>110</v>
      </c>
      <c r="N150" s="41" t="s">
        <v>914</v>
      </c>
      <c r="O150" s="32" t="s">
        <v>1398</v>
      </c>
      <c r="P150" s="32" t="s">
        <v>1518</v>
      </c>
      <c r="Q150" s="73" t="s">
        <v>20</v>
      </c>
      <c r="R150" s="73">
        <v>10</v>
      </c>
      <c r="S150" s="25" t="s">
        <v>1370</v>
      </c>
      <c r="T150" s="25" t="s">
        <v>15</v>
      </c>
      <c r="V150" s="73">
        <v>10</v>
      </c>
      <c r="W150" s="25" t="s">
        <v>58</v>
      </c>
      <c r="X150" s="73">
        <f>VLOOKUP(W150,Tables!$M$5:$O$9,3,FALSE)</f>
        <v>1</v>
      </c>
      <c r="Y150" s="73">
        <f t="shared" si="76"/>
        <v>10</v>
      </c>
      <c r="AA150" s="26" t="str">
        <f t="shared" si="77"/>
        <v>LOEC</v>
      </c>
      <c r="AB150" s="26">
        <f>VLOOKUP(AA150,Tables!C$5:D$40,2,FALSE)</f>
        <v>2.5</v>
      </c>
      <c r="AC150" s="26">
        <f t="shared" si="78"/>
        <v>4</v>
      </c>
      <c r="AD150" s="33" t="str">
        <f t="shared" si="79"/>
        <v>Chronic</v>
      </c>
      <c r="AE150" s="26">
        <f>VLOOKUP(AD150,Tables!$C$43:$D$44,2,FALSE)</f>
        <v>1</v>
      </c>
      <c r="AF150" s="26">
        <f t="shared" si="80"/>
        <v>4</v>
      </c>
      <c r="AG150" s="27"/>
      <c r="AH150" s="210" t="str">
        <f t="shared" si="81"/>
        <v xml:space="preserve">Chlamydomonas mexicana </v>
      </c>
      <c r="AI150" s="112" t="str">
        <f t="shared" si="82"/>
        <v>LOEC</v>
      </c>
      <c r="AJ150" s="112" t="str">
        <f t="shared" si="83"/>
        <v>Chronic</v>
      </c>
      <c r="AL150" s="26">
        <f>VLOOKUP(SUM(AB150,AE150),Tables!J$5:K$12,2,FALSE)</f>
        <v>2</v>
      </c>
      <c r="AM150" s="26" t="str">
        <f t="shared" si="84"/>
        <v>Reject</v>
      </c>
      <c r="AS150"/>
      <c r="AW150" s="208" t="s">
        <v>1845</v>
      </c>
      <c r="AX150" s="208" t="s">
        <v>1845</v>
      </c>
      <c r="BC150" s="214"/>
      <c r="BN150" s="78" t="s">
        <v>1375</v>
      </c>
      <c r="BO150" s="107" t="s">
        <v>209</v>
      </c>
      <c r="BP150" s="182" t="s">
        <v>269</v>
      </c>
      <c r="BQ150" s="107" t="s">
        <v>208</v>
      </c>
      <c r="BR150" s="114" t="s">
        <v>513</v>
      </c>
      <c r="BS150" s="112" t="s">
        <v>1590</v>
      </c>
      <c r="BT150" s="26">
        <v>4</v>
      </c>
      <c r="BU150" s="109">
        <v>430</v>
      </c>
      <c r="BV150" s="209" t="s">
        <v>1845</v>
      </c>
      <c r="BW150" s="26"/>
    </row>
    <row r="151" spans="1:76" ht="15" hidden="1" customHeight="1" thickTop="1" thickBot="1">
      <c r="A151" s="170" t="s">
        <v>903</v>
      </c>
      <c r="B151" s="70" t="s">
        <v>920</v>
      </c>
      <c r="C151" s="74" t="s">
        <v>904</v>
      </c>
      <c r="D151" s="80"/>
      <c r="E151" s="149" t="s">
        <v>1644</v>
      </c>
      <c r="F151" s="30" t="s">
        <v>902</v>
      </c>
      <c r="G151" s="86" t="s">
        <v>900</v>
      </c>
      <c r="H151" s="25" t="s">
        <v>75</v>
      </c>
      <c r="I151" s="25" t="s">
        <v>309</v>
      </c>
      <c r="J151" s="73" t="s">
        <v>16</v>
      </c>
      <c r="K151" s="25" t="s">
        <v>1591</v>
      </c>
      <c r="L151" s="73" t="s">
        <v>110</v>
      </c>
      <c r="N151" s="41" t="s">
        <v>914</v>
      </c>
      <c r="O151" s="32" t="s">
        <v>1398</v>
      </c>
      <c r="P151" s="32" t="s">
        <v>1518</v>
      </c>
      <c r="Q151" s="73" t="s">
        <v>20</v>
      </c>
      <c r="R151" s="73">
        <v>14</v>
      </c>
      <c r="S151" s="25" t="s">
        <v>1370</v>
      </c>
      <c r="T151" s="25" t="s">
        <v>15</v>
      </c>
      <c r="V151" s="73">
        <v>25</v>
      </c>
      <c r="W151" s="25" t="s">
        <v>58</v>
      </c>
      <c r="X151" s="73">
        <f>VLOOKUP(W151,Tables!$M$5:$O$9,3,FALSE)</f>
        <v>1</v>
      </c>
      <c r="Y151" s="73">
        <f t="shared" si="76"/>
        <v>25</v>
      </c>
      <c r="AA151" s="26" t="str">
        <f t="shared" si="77"/>
        <v>LOEC</v>
      </c>
      <c r="AB151" s="26">
        <f>VLOOKUP(AA151,Tables!C$5:D$40,2,FALSE)</f>
        <v>2.5</v>
      </c>
      <c r="AC151" s="26">
        <f t="shared" si="78"/>
        <v>10</v>
      </c>
      <c r="AD151" s="33" t="str">
        <f t="shared" si="79"/>
        <v>Chronic</v>
      </c>
      <c r="AE151" s="26">
        <f>VLOOKUP(AD151,Tables!$C$43:$D$44,2,FALSE)</f>
        <v>1</v>
      </c>
      <c r="AF151" s="26">
        <f t="shared" si="80"/>
        <v>10</v>
      </c>
      <c r="AG151" s="27"/>
      <c r="AH151" s="210" t="str">
        <f t="shared" si="81"/>
        <v xml:space="preserve">Chlamydomonas mexicana </v>
      </c>
      <c r="AI151" s="112" t="str">
        <f t="shared" si="82"/>
        <v>LOEC</v>
      </c>
      <c r="AJ151" s="112" t="str">
        <f t="shared" si="83"/>
        <v>Chronic</v>
      </c>
      <c r="AL151" s="26">
        <f>VLOOKUP(SUM(AB151,AE151),Tables!J$5:K$12,2,FALSE)</f>
        <v>2</v>
      </c>
      <c r="AM151" s="26" t="str">
        <f t="shared" si="84"/>
        <v>Reject</v>
      </c>
      <c r="AS151"/>
      <c r="AW151" s="208" t="s">
        <v>1845</v>
      </c>
      <c r="AX151" s="208" t="s">
        <v>1845</v>
      </c>
      <c r="BC151" s="214"/>
      <c r="BN151" s="78" t="s">
        <v>74</v>
      </c>
      <c r="BO151" s="107" t="s">
        <v>95</v>
      </c>
      <c r="BP151" s="182" t="s">
        <v>117</v>
      </c>
      <c r="BQ151" s="107" t="s">
        <v>83</v>
      </c>
      <c r="BR151" s="114" t="s">
        <v>1595</v>
      </c>
      <c r="BS151" s="112" t="s">
        <v>1590</v>
      </c>
      <c r="BT151" s="26">
        <v>4</v>
      </c>
      <c r="BU151" s="109">
        <v>3340</v>
      </c>
      <c r="BV151" s="209" t="s">
        <v>1845</v>
      </c>
      <c r="BW151" s="26"/>
    </row>
    <row r="152" spans="1:76" ht="15" hidden="1" customHeight="1" thickTop="1" thickBot="1">
      <c r="A152" s="170" t="s">
        <v>903</v>
      </c>
      <c r="B152" s="70" t="s">
        <v>921</v>
      </c>
      <c r="C152" s="74" t="s">
        <v>904</v>
      </c>
      <c r="D152" s="80"/>
      <c r="E152" s="149" t="s">
        <v>1644</v>
      </c>
      <c r="F152" s="30" t="s">
        <v>902</v>
      </c>
      <c r="G152" s="86" t="s">
        <v>900</v>
      </c>
      <c r="H152" s="25" t="s">
        <v>75</v>
      </c>
      <c r="I152" s="25" t="s">
        <v>309</v>
      </c>
      <c r="J152" s="73" t="s">
        <v>16</v>
      </c>
      <c r="K152" s="25" t="s">
        <v>1591</v>
      </c>
      <c r="L152" s="73" t="s">
        <v>110</v>
      </c>
      <c r="N152" s="41" t="s">
        <v>914</v>
      </c>
      <c r="O152" s="32" t="s">
        <v>1398</v>
      </c>
      <c r="P152" s="32" t="s">
        <v>1518</v>
      </c>
      <c r="Q152" s="73" t="s">
        <v>19</v>
      </c>
      <c r="R152" s="73">
        <v>14</v>
      </c>
      <c r="S152" s="25" t="s">
        <v>1370</v>
      </c>
      <c r="T152" s="25" t="s">
        <v>15</v>
      </c>
      <c r="V152" s="73">
        <v>10</v>
      </c>
      <c r="W152" s="25" t="s">
        <v>58</v>
      </c>
      <c r="X152" s="73">
        <f>VLOOKUP(W152,Tables!$M$5:$O$9,3,FALSE)</f>
        <v>1</v>
      </c>
      <c r="Y152" s="73">
        <f t="shared" si="76"/>
        <v>10</v>
      </c>
      <c r="AA152" s="26" t="str">
        <f t="shared" si="77"/>
        <v>NOEC</v>
      </c>
      <c r="AB152" s="26">
        <f>VLOOKUP(AA152,Tables!C$5:D$40,2,FALSE)</f>
        <v>1</v>
      </c>
      <c r="AC152" s="26">
        <f t="shared" si="78"/>
        <v>10</v>
      </c>
      <c r="AD152" s="33" t="str">
        <f t="shared" si="79"/>
        <v>Chronic</v>
      </c>
      <c r="AE152" s="26">
        <f>VLOOKUP(AD152,Tables!$C$43:$D$44,2,FALSE)</f>
        <v>1</v>
      </c>
      <c r="AF152" s="26">
        <f t="shared" si="80"/>
        <v>10</v>
      </c>
      <c r="AG152" s="27"/>
      <c r="AH152" s="210" t="str">
        <f t="shared" si="81"/>
        <v xml:space="preserve">Chlamydomonas mexicana </v>
      </c>
      <c r="AI152" s="112" t="str">
        <f t="shared" si="82"/>
        <v>NOEC</v>
      </c>
      <c r="AJ152" s="112" t="str">
        <f t="shared" si="83"/>
        <v>Chronic</v>
      </c>
      <c r="AL152" s="26">
        <f>VLOOKUP(SUM(AB152,AE152),Tables!J$5:K$12,2,FALSE)</f>
        <v>1</v>
      </c>
      <c r="AM152" s="26" t="str">
        <f t="shared" si="84"/>
        <v>YES!!!</v>
      </c>
      <c r="AN152" s="107" t="str">
        <f>P152</f>
        <v>Chlorophyll-a concentration</v>
      </c>
      <c r="AO152" s="26" t="s">
        <v>1598</v>
      </c>
      <c r="AP152" s="25" t="str">
        <f>CONCATENATE(R152," ",S152)</f>
        <v>14 Day</v>
      </c>
      <c r="AQ152" s="26" t="s">
        <v>1599</v>
      </c>
      <c r="AS152" s="109">
        <f>AF152</f>
        <v>10</v>
      </c>
      <c r="AT152" s="73">
        <f>GEOMEAN(AS152)</f>
        <v>10</v>
      </c>
      <c r="AU152" s="73">
        <f>MIN(AT152:AT154)</f>
        <v>10</v>
      </c>
      <c r="AW152" s="208" t="s">
        <v>1845</v>
      </c>
      <c r="AX152" s="208" t="s">
        <v>1845</v>
      </c>
      <c r="BC152" s="214"/>
      <c r="BN152" s="78" t="s">
        <v>385</v>
      </c>
      <c r="BO152" s="107" t="s">
        <v>209</v>
      </c>
      <c r="BP152" s="183" t="s">
        <v>383</v>
      </c>
      <c r="BQ152" s="107" t="s">
        <v>208</v>
      </c>
      <c r="BR152" s="114" t="s">
        <v>278</v>
      </c>
      <c r="BS152" s="112" t="s">
        <v>1590</v>
      </c>
      <c r="BT152" s="26">
        <v>4</v>
      </c>
      <c r="BU152" s="109">
        <v>995.7</v>
      </c>
      <c r="BV152" s="209" t="s">
        <v>1845</v>
      </c>
      <c r="BW152" s="119"/>
    </row>
    <row r="153" spans="1:76" ht="15" hidden="1" customHeight="1" thickTop="1" thickBot="1">
      <c r="A153" s="170" t="s">
        <v>903</v>
      </c>
      <c r="B153" s="70" t="s">
        <v>913</v>
      </c>
      <c r="C153" s="74" t="s">
        <v>904</v>
      </c>
      <c r="D153" s="80"/>
      <c r="E153" s="149" t="s">
        <v>1644</v>
      </c>
      <c r="F153" s="30" t="s">
        <v>902</v>
      </c>
      <c r="G153" s="86" t="s">
        <v>900</v>
      </c>
      <c r="H153" s="25" t="s">
        <v>75</v>
      </c>
      <c r="I153" s="25" t="s">
        <v>309</v>
      </c>
      <c r="J153" s="73" t="s">
        <v>16</v>
      </c>
      <c r="K153" s="25" t="s">
        <v>1591</v>
      </c>
      <c r="L153" s="73" t="s">
        <v>110</v>
      </c>
      <c r="N153" s="41" t="s">
        <v>914</v>
      </c>
      <c r="O153" s="32" t="s">
        <v>1398</v>
      </c>
      <c r="P153" s="32" t="s">
        <v>1518</v>
      </c>
      <c r="Q153" s="73" t="s">
        <v>19</v>
      </c>
      <c r="R153" s="25">
        <v>48</v>
      </c>
      <c r="S153" s="25" t="s">
        <v>84</v>
      </c>
      <c r="T153" s="25" t="s">
        <v>15</v>
      </c>
      <c r="V153" s="73">
        <v>100</v>
      </c>
      <c r="W153" s="25" t="s">
        <v>58</v>
      </c>
      <c r="X153" s="73">
        <f>VLOOKUP(W153,Tables!$M$5:$O$9,3,FALSE)</f>
        <v>1</v>
      </c>
      <c r="Y153" s="73">
        <f t="shared" si="76"/>
        <v>100</v>
      </c>
      <c r="AA153" s="26" t="str">
        <f t="shared" si="77"/>
        <v>NOEC</v>
      </c>
      <c r="AB153" s="26">
        <f>VLOOKUP(AA153,Tables!C$5:D$40,2,FALSE)</f>
        <v>1</v>
      </c>
      <c r="AC153" s="26">
        <f t="shared" si="78"/>
        <v>100</v>
      </c>
      <c r="AD153" s="33" t="str">
        <f t="shared" si="79"/>
        <v>Chronic</v>
      </c>
      <c r="AE153" s="26">
        <f>VLOOKUP(AD153,Tables!$C$43:$D$44,2,FALSE)</f>
        <v>1</v>
      </c>
      <c r="AF153" s="26">
        <f t="shared" si="80"/>
        <v>100</v>
      </c>
      <c r="AG153" s="27"/>
      <c r="AH153" s="210" t="str">
        <f t="shared" si="81"/>
        <v xml:space="preserve">Chlamydomonas mexicana </v>
      </c>
      <c r="AI153" s="112" t="str">
        <f t="shared" si="82"/>
        <v>NOEC</v>
      </c>
      <c r="AJ153" s="112" t="str">
        <f t="shared" si="83"/>
        <v>Chronic</v>
      </c>
      <c r="AL153" s="26">
        <f>VLOOKUP(SUM(AB153,AE153),Tables!J$5:K$12,2,FALSE)</f>
        <v>1</v>
      </c>
      <c r="AM153" s="26" t="str">
        <f t="shared" si="84"/>
        <v>YES!!!</v>
      </c>
      <c r="AN153" s="107" t="str">
        <f>P153</f>
        <v>Chlorophyll-a concentration</v>
      </c>
      <c r="AO153" s="26" t="s">
        <v>1598</v>
      </c>
      <c r="AP153" s="25" t="str">
        <f>CONCATENATE(R153," ",S153)</f>
        <v>48 Hour</v>
      </c>
      <c r="AQ153" s="26" t="s">
        <v>1612</v>
      </c>
      <c r="AS153" s="109">
        <f>AF153</f>
        <v>100</v>
      </c>
      <c r="AT153" s="73">
        <f>GEOMEAN(AS153)</f>
        <v>100</v>
      </c>
      <c r="AW153" s="208" t="s">
        <v>1845</v>
      </c>
      <c r="AX153" s="208" t="s">
        <v>1845</v>
      </c>
      <c r="BC153" s="214"/>
      <c r="BN153" s="78" t="s">
        <v>285</v>
      </c>
      <c r="BO153" s="107" t="s">
        <v>205</v>
      </c>
      <c r="BP153" s="183" t="s">
        <v>436</v>
      </c>
      <c r="BQ153" s="107" t="s">
        <v>83</v>
      </c>
      <c r="BR153" s="114" t="s">
        <v>366</v>
      </c>
      <c r="BS153" s="112" t="s">
        <v>1590</v>
      </c>
      <c r="BT153" s="26">
        <v>4</v>
      </c>
      <c r="BU153" s="109">
        <v>2080</v>
      </c>
      <c r="BV153" s="209" t="s">
        <v>1845</v>
      </c>
      <c r="BX153" s="119"/>
    </row>
    <row r="154" spans="1:76" s="119" customFormat="1" ht="15" hidden="1" customHeight="1" thickTop="1" thickBot="1">
      <c r="A154" s="170" t="s">
        <v>903</v>
      </c>
      <c r="B154" s="70" t="s">
        <v>915</v>
      </c>
      <c r="C154" s="74" t="s">
        <v>904</v>
      </c>
      <c r="D154" s="80"/>
      <c r="E154" s="149" t="s">
        <v>1644</v>
      </c>
      <c r="F154" s="30" t="s">
        <v>902</v>
      </c>
      <c r="G154" s="86" t="s">
        <v>900</v>
      </c>
      <c r="H154" s="25" t="s">
        <v>75</v>
      </c>
      <c r="I154" s="25" t="s">
        <v>309</v>
      </c>
      <c r="J154" s="73" t="s">
        <v>16</v>
      </c>
      <c r="K154" s="25" t="s">
        <v>1591</v>
      </c>
      <c r="L154" s="73" t="s">
        <v>110</v>
      </c>
      <c r="M154"/>
      <c r="N154" s="41" t="s">
        <v>914</v>
      </c>
      <c r="O154" s="32" t="s">
        <v>1398</v>
      </c>
      <c r="P154" s="32" t="s">
        <v>1518</v>
      </c>
      <c r="Q154" s="73" t="s">
        <v>19</v>
      </c>
      <c r="R154" s="73">
        <v>96</v>
      </c>
      <c r="S154" s="25" t="s">
        <v>84</v>
      </c>
      <c r="T154" s="25" t="s">
        <v>15</v>
      </c>
      <c r="U154" s="25"/>
      <c r="V154" s="73">
        <v>10</v>
      </c>
      <c r="W154" s="25" t="s">
        <v>58</v>
      </c>
      <c r="X154" s="73">
        <f>VLOOKUP(W154,Tables!$M$5:$O$9,3,FALSE)</f>
        <v>1</v>
      </c>
      <c r="Y154" s="73">
        <f t="shared" si="76"/>
        <v>10</v>
      </c>
      <c r="Z154"/>
      <c r="AA154" s="26" t="str">
        <f t="shared" si="77"/>
        <v>NOEC</v>
      </c>
      <c r="AB154" s="26">
        <f>VLOOKUP(AA154,Tables!C$5:D$40,2,FALSE)</f>
        <v>1</v>
      </c>
      <c r="AC154" s="26">
        <f t="shared" si="78"/>
        <v>10</v>
      </c>
      <c r="AD154" s="33" t="str">
        <f t="shared" si="79"/>
        <v>Chronic</v>
      </c>
      <c r="AE154" s="26">
        <f>VLOOKUP(AD154,Tables!$C$43:$D$44,2,FALSE)</f>
        <v>1</v>
      </c>
      <c r="AF154" s="26">
        <f t="shared" si="80"/>
        <v>10</v>
      </c>
      <c r="AG154" s="27"/>
      <c r="AH154" s="210" t="str">
        <f t="shared" si="81"/>
        <v xml:space="preserve">Chlamydomonas mexicana </v>
      </c>
      <c r="AI154" s="112" t="str">
        <f t="shared" si="82"/>
        <v>NOEC</v>
      </c>
      <c r="AJ154" s="112" t="str">
        <f t="shared" si="83"/>
        <v>Chronic</v>
      </c>
      <c r="AK154"/>
      <c r="AL154" s="26">
        <f>VLOOKUP(SUM(AB154,AE154),Tables!J$5:K$12,2,FALSE)</f>
        <v>1</v>
      </c>
      <c r="AM154" s="26" t="str">
        <f t="shared" si="84"/>
        <v>YES!!!</v>
      </c>
      <c r="AN154" s="107" t="str">
        <f>P154</f>
        <v>Chlorophyll-a concentration</v>
      </c>
      <c r="AO154" s="26" t="s">
        <v>1598</v>
      </c>
      <c r="AP154" s="25" t="str">
        <f>CONCATENATE(R154," ",S154)</f>
        <v>96 Hour</v>
      </c>
      <c r="AQ154" s="26" t="s">
        <v>1612</v>
      </c>
      <c r="AR154"/>
      <c r="AS154" s="109">
        <f>AF154</f>
        <v>10</v>
      </c>
      <c r="AT154" s="73">
        <f>GEOMEAN(AS154)</f>
        <v>10</v>
      </c>
      <c r="AU154"/>
      <c r="AV154"/>
      <c r="AW154" s="208" t="s">
        <v>1845</v>
      </c>
      <c r="AX154" s="208" t="s">
        <v>1845</v>
      </c>
      <c r="AY154"/>
      <c r="AZ154"/>
      <c r="BA154"/>
      <c r="BB154"/>
      <c r="BC154" s="214"/>
      <c r="BD154"/>
      <c r="BE154"/>
      <c r="BF154"/>
      <c r="BG154"/>
      <c r="BH154"/>
      <c r="BI154" s="25"/>
      <c r="BJ154"/>
      <c r="BK154"/>
      <c r="BL154"/>
      <c r="BM154"/>
      <c r="BN154" s="78" t="s">
        <v>1375</v>
      </c>
      <c r="BO154" s="107" t="s">
        <v>209</v>
      </c>
      <c r="BP154" s="182" t="s">
        <v>270</v>
      </c>
      <c r="BQ154" s="107" t="s">
        <v>208</v>
      </c>
      <c r="BR154" s="114" t="s">
        <v>513</v>
      </c>
      <c r="BS154" s="112" t="s">
        <v>1590</v>
      </c>
      <c r="BT154" s="26">
        <v>4</v>
      </c>
      <c r="BU154" s="109">
        <v>525.35702146254789</v>
      </c>
      <c r="BV154" s="209" t="s">
        <v>1845</v>
      </c>
      <c r="BW154"/>
      <c r="BX154"/>
    </row>
    <row r="155" spans="1:76" ht="15" hidden="1" customHeight="1" thickTop="1" thickBot="1">
      <c r="A155" s="170" t="s">
        <v>903</v>
      </c>
      <c r="B155" s="70" t="s">
        <v>916</v>
      </c>
      <c r="C155" s="74" t="s">
        <v>904</v>
      </c>
      <c r="D155" s="80"/>
      <c r="E155" s="149" t="s">
        <v>1644</v>
      </c>
      <c r="F155" s="30" t="s">
        <v>902</v>
      </c>
      <c r="G155" s="86" t="s">
        <v>900</v>
      </c>
      <c r="H155" s="25" t="s">
        <v>75</v>
      </c>
      <c r="I155" s="25" t="s">
        <v>309</v>
      </c>
      <c r="J155" s="73" t="s">
        <v>16</v>
      </c>
      <c r="K155" s="25" t="s">
        <v>1591</v>
      </c>
      <c r="L155" s="73" t="s">
        <v>110</v>
      </c>
      <c r="N155" s="41" t="s">
        <v>914</v>
      </c>
      <c r="O155" s="32" t="s">
        <v>1398</v>
      </c>
      <c r="P155" s="32" t="s">
        <v>1518</v>
      </c>
      <c r="Q155" s="73" t="s">
        <v>20</v>
      </c>
      <c r="R155" s="73">
        <v>96</v>
      </c>
      <c r="S155" s="25" t="s">
        <v>84</v>
      </c>
      <c r="T155" s="25" t="s">
        <v>15</v>
      </c>
      <c r="V155" s="73">
        <v>25</v>
      </c>
      <c r="W155" s="25" t="s">
        <v>58</v>
      </c>
      <c r="X155" s="73">
        <f>VLOOKUP(W155,Tables!$M$5:$O$9,3,FALSE)</f>
        <v>1</v>
      </c>
      <c r="Y155" s="73">
        <f t="shared" si="76"/>
        <v>25</v>
      </c>
      <c r="AA155" s="26" t="str">
        <f t="shared" si="77"/>
        <v>LOEC</v>
      </c>
      <c r="AB155" s="26">
        <f>VLOOKUP(AA155,Tables!C$5:D$40,2,FALSE)</f>
        <v>2.5</v>
      </c>
      <c r="AC155" s="26">
        <f t="shared" si="78"/>
        <v>10</v>
      </c>
      <c r="AD155" s="33" t="str">
        <f t="shared" si="79"/>
        <v>Chronic</v>
      </c>
      <c r="AE155" s="26">
        <f>VLOOKUP(AD155,Tables!$C$43:$D$44,2,FALSE)</f>
        <v>1</v>
      </c>
      <c r="AF155" s="26">
        <f t="shared" si="80"/>
        <v>10</v>
      </c>
      <c r="AG155" s="27"/>
      <c r="AH155" s="210" t="str">
        <f t="shared" si="81"/>
        <v xml:space="preserve">Chlamydomonas mexicana </v>
      </c>
      <c r="AI155" s="112" t="str">
        <f t="shared" si="82"/>
        <v>LOEC</v>
      </c>
      <c r="AJ155" s="112" t="str">
        <f t="shared" si="83"/>
        <v>Chronic</v>
      </c>
      <c r="AL155" s="26">
        <f>VLOOKUP(SUM(AB155,AE155),Tables!J$5:K$12,2,FALSE)</f>
        <v>2</v>
      </c>
      <c r="AM155" s="26" t="str">
        <f t="shared" si="84"/>
        <v>Reject</v>
      </c>
      <c r="AS155"/>
      <c r="AW155" s="208" t="s">
        <v>1845</v>
      </c>
      <c r="AX155" s="208" t="s">
        <v>1845</v>
      </c>
      <c r="BC155" s="214"/>
      <c r="BN155" s="78" t="s">
        <v>285</v>
      </c>
      <c r="BO155" s="107" t="s">
        <v>95</v>
      </c>
      <c r="BP155" s="183" t="s">
        <v>433</v>
      </c>
      <c r="BQ155" s="107" t="s">
        <v>83</v>
      </c>
      <c r="BR155" s="114" t="s">
        <v>366</v>
      </c>
      <c r="BS155" s="112" t="s">
        <v>1590</v>
      </c>
      <c r="BT155" s="26">
        <v>4</v>
      </c>
      <c r="BU155" s="109">
        <v>1218.2016862903743</v>
      </c>
      <c r="BV155" s="209" t="s">
        <v>1845</v>
      </c>
    </row>
    <row r="156" spans="1:76" ht="15" hidden="1" customHeight="1" thickTop="1" thickBot="1">
      <c r="A156" s="167"/>
      <c r="B156" s="96"/>
      <c r="C156" s="98"/>
      <c r="D156" s="99"/>
      <c r="E156" s="152"/>
      <c r="F156" s="93"/>
      <c r="G156" s="94"/>
      <c r="H156" s="17"/>
      <c r="I156" s="17"/>
      <c r="J156" s="17"/>
      <c r="K156" s="17"/>
      <c r="L156" s="17"/>
      <c r="M156" s="27"/>
      <c r="N156" s="93"/>
      <c r="O156" s="17"/>
      <c r="P156" s="17"/>
      <c r="Q156" s="17"/>
      <c r="R156" s="17"/>
      <c r="S156" s="17"/>
      <c r="T156" s="17"/>
      <c r="U156" s="17"/>
      <c r="V156" s="17"/>
      <c r="W156" s="17"/>
      <c r="X156" s="95"/>
      <c r="Y156" s="95"/>
      <c r="Z156" s="27"/>
      <c r="AA156" s="17"/>
      <c r="AB156" s="17"/>
      <c r="AC156" s="95"/>
      <c r="AD156" s="20"/>
      <c r="AE156" s="17"/>
      <c r="AF156" s="95"/>
      <c r="AG156" s="27"/>
      <c r="AH156" s="211"/>
      <c r="AI156" s="17"/>
      <c r="AJ156" s="17"/>
      <c r="AK156" s="27"/>
      <c r="AL156" s="27"/>
      <c r="AM156" s="27"/>
      <c r="AN156" s="27"/>
      <c r="AO156" s="17"/>
      <c r="AP156" s="17"/>
      <c r="AQ156" s="17"/>
      <c r="AR156" s="27"/>
      <c r="AS156" s="27"/>
      <c r="AT156" s="27"/>
      <c r="AU156" s="27"/>
      <c r="AV156" s="27"/>
      <c r="AW156" s="27"/>
      <c r="AX156" s="115"/>
      <c r="AY156" s="119"/>
      <c r="AZ156" s="119"/>
      <c r="BA156" s="117"/>
      <c r="BB156" s="117"/>
      <c r="BC156" s="211"/>
      <c r="BD156" s="27"/>
      <c r="BE156" s="27"/>
      <c r="BF156" s="27"/>
      <c r="BG156" s="27"/>
      <c r="BH156" s="115"/>
      <c r="BI156" s="115"/>
      <c r="BJ156" s="115"/>
      <c r="BK156" s="2"/>
      <c r="BL156" s="2"/>
      <c r="BM156" s="2"/>
      <c r="BN156" s="78" t="s">
        <v>377</v>
      </c>
      <c r="BO156" s="107" t="s">
        <v>16</v>
      </c>
      <c r="BP156" s="182" t="s">
        <v>122</v>
      </c>
      <c r="BQ156" s="107" t="s">
        <v>75</v>
      </c>
      <c r="BR156" s="114" t="s">
        <v>309</v>
      </c>
      <c r="BS156" s="112" t="s">
        <v>1591</v>
      </c>
      <c r="BT156" s="26">
        <v>4</v>
      </c>
      <c r="BU156" s="109">
        <v>1.7685760000000001</v>
      </c>
      <c r="BV156" s="209" t="s">
        <v>1845</v>
      </c>
    </row>
    <row r="157" spans="1:76" ht="15" hidden="1" customHeight="1" thickTop="1" thickBot="1">
      <c r="A157" s="170" t="s">
        <v>573</v>
      </c>
      <c r="B157" s="70" t="s">
        <v>569</v>
      </c>
      <c r="C157" s="74" t="s">
        <v>574</v>
      </c>
      <c r="D157" s="72"/>
      <c r="E157" s="149" t="s">
        <v>1644</v>
      </c>
      <c r="F157" s="30" t="s">
        <v>572</v>
      </c>
      <c r="G157" s="86" t="s">
        <v>259</v>
      </c>
      <c r="H157" s="25" t="s">
        <v>75</v>
      </c>
      <c r="I157" s="25" t="s">
        <v>373</v>
      </c>
      <c r="J157" s="73" t="s">
        <v>16</v>
      </c>
      <c r="K157" s="25" t="s">
        <v>1591</v>
      </c>
      <c r="L157" s="25" t="s">
        <v>570</v>
      </c>
      <c r="N157" s="41" t="s">
        <v>1559</v>
      </c>
      <c r="O157" s="32" t="s">
        <v>1398</v>
      </c>
      <c r="P157" s="32" t="s">
        <v>1400</v>
      </c>
      <c r="Q157" s="73" t="s">
        <v>51</v>
      </c>
      <c r="R157" s="73">
        <v>7</v>
      </c>
      <c r="S157" s="25" t="s">
        <v>1370</v>
      </c>
      <c r="T157" s="79" t="s">
        <v>15</v>
      </c>
      <c r="U157" s="79"/>
      <c r="V157" s="73">
        <v>25.9</v>
      </c>
      <c r="W157" s="79" t="s">
        <v>254</v>
      </c>
      <c r="X157" s="73">
        <v>215.68</v>
      </c>
      <c r="Y157" s="73">
        <f>V157*X157</f>
        <v>5586.1120000000001</v>
      </c>
      <c r="AA157" s="26" t="str">
        <f>Q157</f>
        <v>IC50</v>
      </c>
      <c r="AB157" s="26">
        <f>VLOOKUP(AA157,Tables!C$5:D$40,2,FALSE)</f>
        <v>5</v>
      </c>
      <c r="AC157" s="26">
        <f>Y157/AB157</f>
        <v>1117.2224000000001</v>
      </c>
      <c r="AD157" s="33" t="str">
        <f>T157</f>
        <v>Chronic</v>
      </c>
      <c r="AE157" s="26">
        <f>VLOOKUP(AD157,Tables!$C$43:$D$44,2,FALSE)</f>
        <v>1</v>
      </c>
      <c r="AF157" s="26">
        <f>AC157/AE157</f>
        <v>1117.2224000000001</v>
      </c>
      <c r="AG157" s="27"/>
      <c r="AH157" s="210" t="str">
        <f>G157</f>
        <v>Chlamydomonas moewusii</v>
      </c>
      <c r="AI157" s="112" t="str">
        <f>Q157</f>
        <v>IC50</v>
      </c>
      <c r="AJ157" s="112" t="str">
        <f>T157</f>
        <v>Chronic</v>
      </c>
      <c r="AL157" s="26">
        <f>VLOOKUP(SUM(AB157,AE157),Tables!J$5:K$12,2,FALSE)</f>
        <v>2</v>
      </c>
      <c r="AM157" s="26" t="str">
        <f>IF(AL157=MIN($AL$157),"YES!!!","Reject")</f>
        <v>YES!!!</v>
      </c>
      <c r="AN157" s="107" t="str">
        <f>P157</f>
        <v>Cell number</v>
      </c>
      <c r="AO157" s="26" t="s">
        <v>96</v>
      </c>
      <c r="AP157" s="25" t="str">
        <f>CONCATENATE(R157," ",S157)</f>
        <v>7 Day</v>
      </c>
      <c r="AQ157" s="26" t="s">
        <v>97</v>
      </c>
      <c r="AS157" s="109">
        <f>AF157</f>
        <v>1117.2224000000001</v>
      </c>
      <c r="AT157" s="73">
        <f>GEOMEAN(AS157)</f>
        <v>1117.2224000000001</v>
      </c>
      <c r="AU157" s="73">
        <f>MIN(AT157)</f>
        <v>1117.2224000000001</v>
      </c>
      <c r="AV157" s="73">
        <f>MIN(AU157)</f>
        <v>1117.2224000000001</v>
      </c>
      <c r="AW157" s="208" t="s">
        <v>1845</v>
      </c>
      <c r="AX157" s="208" t="s">
        <v>1845</v>
      </c>
      <c r="BA157" s="78" t="str">
        <f>F157</f>
        <v>Medium A</v>
      </c>
      <c r="BB157" s="107" t="str">
        <f>J157</f>
        <v>Microalgae</v>
      </c>
      <c r="BC157" s="210" t="str">
        <f>G157</f>
        <v>Chlamydomonas moewusii</v>
      </c>
      <c r="BD157" s="107" t="str">
        <f>H157</f>
        <v>Chlorophyta</v>
      </c>
      <c r="BE157" s="114" t="str">
        <f>I157</f>
        <v xml:space="preserve">Chlorophyceae  </v>
      </c>
      <c r="BF157" s="112" t="str">
        <f>K157</f>
        <v>Photo</v>
      </c>
      <c r="BG157" s="26">
        <f>AL157</f>
        <v>2</v>
      </c>
      <c r="BH157" s="26">
        <f>AV157</f>
        <v>1117.2224000000001</v>
      </c>
      <c r="BI157" s="208" t="s">
        <v>1845</v>
      </c>
      <c r="BJ157" s="208" t="s">
        <v>1845</v>
      </c>
      <c r="BN157" s="78" t="s">
        <v>701</v>
      </c>
      <c r="BO157" s="107" t="s">
        <v>205</v>
      </c>
      <c r="BP157" s="182" t="s">
        <v>211</v>
      </c>
      <c r="BQ157" s="107" t="s">
        <v>83</v>
      </c>
      <c r="BR157" s="114" t="s">
        <v>366</v>
      </c>
      <c r="BS157" s="112" t="s">
        <v>1590</v>
      </c>
      <c r="BT157" s="26">
        <v>4</v>
      </c>
      <c r="BU157" s="109">
        <v>13.211480026712021</v>
      </c>
      <c r="BV157" s="209" t="s">
        <v>1845</v>
      </c>
    </row>
    <row r="158" spans="1:76" ht="15" hidden="1" customHeight="1" thickTop="1" thickBot="1">
      <c r="A158" s="167"/>
      <c r="B158" s="96"/>
      <c r="C158" s="98"/>
      <c r="D158" s="97"/>
      <c r="E158" s="150"/>
      <c r="F158" s="93"/>
      <c r="G158" s="94"/>
      <c r="H158" s="17"/>
      <c r="I158" s="17"/>
      <c r="J158" s="17"/>
      <c r="K158" s="17"/>
      <c r="L158" s="17"/>
      <c r="M158" s="27"/>
      <c r="N158" s="93"/>
      <c r="O158" s="17"/>
      <c r="P158" s="17"/>
      <c r="Q158" s="17"/>
      <c r="R158" s="17"/>
      <c r="S158" s="17"/>
      <c r="T158" s="20"/>
      <c r="U158" s="20"/>
      <c r="V158" s="17"/>
      <c r="W158" s="20"/>
      <c r="X158" s="95"/>
      <c r="Y158" s="95"/>
      <c r="Z158" s="27"/>
      <c r="AA158" s="17"/>
      <c r="AB158" s="17"/>
      <c r="AC158" s="95"/>
      <c r="AD158" s="20"/>
      <c r="AE158" s="17"/>
      <c r="AF158" s="95"/>
      <c r="AG158" s="27"/>
      <c r="AH158" s="211"/>
      <c r="AI158" s="17"/>
      <c r="AJ158" s="17"/>
      <c r="AK158" s="27"/>
      <c r="AL158" s="27"/>
      <c r="AM158" s="27"/>
      <c r="AN158" s="27"/>
      <c r="AO158" s="17"/>
      <c r="AP158" s="17"/>
      <c r="AQ158" s="17"/>
      <c r="AR158" s="27"/>
      <c r="AS158" s="27"/>
      <c r="AT158" s="27"/>
      <c r="AU158" s="27"/>
      <c r="AV158" s="27"/>
      <c r="AW158" s="27"/>
      <c r="AX158" s="115"/>
      <c r="AY158" s="119"/>
      <c r="AZ158" s="119"/>
      <c r="BA158" s="117"/>
      <c r="BB158" s="117"/>
      <c r="BC158" s="211"/>
      <c r="BD158" s="27"/>
      <c r="BE158" s="27"/>
      <c r="BF158" s="27"/>
      <c r="BG158" s="27"/>
      <c r="BH158" s="115"/>
      <c r="BI158" s="115"/>
      <c r="BJ158" s="115"/>
      <c r="BN158" s="78" t="s">
        <v>1557</v>
      </c>
      <c r="BO158" s="107" t="s">
        <v>95</v>
      </c>
      <c r="BP158" s="183" t="s">
        <v>1462</v>
      </c>
      <c r="BQ158" s="107" t="s">
        <v>83</v>
      </c>
      <c r="BR158" s="114" t="s">
        <v>94</v>
      </c>
      <c r="BS158" s="112" t="s">
        <v>1590</v>
      </c>
      <c r="BT158" s="26">
        <v>4</v>
      </c>
      <c r="BU158" s="109">
        <v>19785</v>
      </c>
      <c r="BV158" s="209" t="s">
        <v>1845</v>
      </c>
    </row>
    <row r="159" spans="1:76" ht="15" hidden="1" customHeight="1" thickTop="1" thickBot="1">
      <c r="A159" s="170" t="s">
        <v>1201</v>
      </c>
      <c r="B159" s="70" t="s">
        <v>1781</v>
      </c>
      <c r="C159" s="71" t="s">
        <v>165</v>
      </c>
      <c r="D159" s="80" t="s">
        <v>1200</v>
      </c>
      <c r="E159" s="149" t="s">
        <v>1644</v>
      </c>
      <c r="F159" s="75" t="s">
        <v>1199</v>
      </c>
      <c r="G159" s="86" t="s">
        <v>344</v>
      </c>
      <c r="H159" s="25" t="s">
        <v>75</v>
      </c>
      <c r="I159" s="73" t="s">
        <v>309</v>
      </c>
      <c r="J159" s="73" t="s">
        <v>16</v>
      </c>
      <c r="K159" s="25" t="s">
        <v>1591</v>
      </c>
      <c r="L159" s="25" t="s">
        <v>194</v>
      </c>
      <c r="M159" s="87"/>
      <c r="N159" s="41" t="s">
        <v>599</v>
      </c>
      <c r="O159" s="34" t="s">
        <v>1398</v>
      </c>
      <c r="P159" s="32" t="s">
        <v>1515</v>
      </c>
      <c r="Q159" s="73" t="s">
        <v>19</v>
      </c>
      <c r="R159" s="25">
        <v>24</v>
      </c>
      <c r="S159" s="25" t="s">
        <v>84</v>
      </c>
      <c r="T159" s="33" t="s">
        <v>45</v>
      </c>
      <c r="U159" s="88"/>
      <c r="V159" s="25">
        <v>0.01</v>
      </c>
      <c r="W159" s="25" t="s">
        <v>57</v>
      </c>
      <c r="X159" s="73">
        <f>VLOOKUP(W159,Tables!$M$5:$O$9,3,FALSE)</f>
        <v>1000</v>
      </c>
      <c r="Y159" s="73">
        <f t="shared" ref="Y159:Y168" si="85">V159*X159</f>
        <v>10</v>
      </c>
      <c r="AA159" s="26" t="str">
        <f t="shared" ref="AA159" si="86">Q159</f>
        <v>NOEC</v>
      </c>
      <c r="AB159" s="26">
        <f>VLOOKUP(AA159,Tables!C$5:D$40,2,FALSE)</f>
        <v>1</v>
      </c>
      <c r="AC159" s="26">
        <f t="shared" ref="AC159" si="87">Y159/AB159</f>
        <v>10</v>
      </c>
      <c r="AD159" s="33" t="str">
        <f t="shared" ref="AD159" si="88">T159</f>
        <v>Acute</v>
      </c>
      <c r="AE159" s="26">
        <f>VLOOKUP(AD159,Tables!$C$43:$D$44,2,FALSE)</f>
        <v>2</v>
      </c>
      <c r="AF159" s="26">
        <f t="shared" ref="AF159" si="89">AC159/AE159</f>
        <v>5</v>
      </c>
      <c r="AG159" s="27"/>
      <c r="AH159" s="210" t="str">
        <f t="shared" ref="AH159" si="90">G159</f>
        <v>Chlamydomonas reinhardtii</v>
      </c>
      <c r="AI159" s="112" t="str">
        <f t="shared" ref="AI159" si="91">Q159</f>
        <v>NOEC</v>
      </c>
      <c r="AJ159" s="112" t="str">
        <f t="shared" ref="AJ159" si="92">T159</f>
        <v>Acute</v>
      </c>
      <c r="AL159" s="26" t="str">
        <f>VLOOKUP(SUM(AB159,AE159),Tables!J$5:K$12,2,FALSE)</f>
        <v>Do Not Use</v>
      </c>
      <c r="AM159" s="26" t="str">
        <f t="shared" ref="AM159:AM168" si="93">IF(AL159=MIN($AL$159:$AL$168),"YES!!!","Reject")</f>
        <v>Reject</v>
      </c>
      <c r="AS159"/>
      <c r="AW159" s="208" t="s">
        <v>1845</v>
      </c>
      <c r="AX159" s="208" t="s">
        <v>1845</v>
      </c>
      <c r="BC159" s="214"/>
      <c r="BK159" s="2"/>
      <c r="BL159" s="2"/>
      <c r="BM159" s="2"/>
      <c r="BN159" s="144" t="s">
        <v>210</v>
      </c>
      <c r="BO159" s="175" t="s">
        <v>95</v>
      </c>
      <c r="BP159" s="176" t="s">
        <v>1658</v>
      </c>
      <c r="BQ159" s="176" t="s">
        <v>83</v>
      </c>
      <c r="BR159" s="177" t="s">
        <v>94</v>
      </c>
      <c r="BS159" s="178" t="s">
        <v>1590</v>
      </c>
      <c r="BT159" s="179" t="s">
        <v>1637</v>
      </c>
      <c r="BU159" s="186">
        <v>25000</v>
      </c>
      <c r="BV159" s="209" t="s">
        <v>1845</v>
      </c>
    </row>
    <row r="160" spans="1:76" ht="15" hidden="1" customHeight="1" thickTop="1" thickBot="1">
      <c r="A160" s="170" t="s">
        <v>1201</v>
      </c>
      <c r="B160" s="70" t="s">
        <v>1210</v>
      </c>
      <c r="C160" s="74" t="s">
        <v>1202</v>
      </c>
      <c r="D160" s="80" t="s">
        <v>1198</v>
      </c>
      <c r="E160" s="149" t="s">
        <v>1644</v>
      </c>
      <c r="F160" s="75" t="s">
        <v>1199</v>
      </c>
      <c r="G160" s="86" t="s">
        <v>344</v>
      </c>
      <c r="H160" s="25" t="s">
        <v>75</v>
      </c>
      <c r="I160" s="73" t="s">
        <v>309</v>
      </c>
      <c r="J160" s="73" t="s">
        <v>16</v>
      </c>
      <c r="K160" s="25" t="s">
        <v>1591</v>
      </c>
      <c r="L160" s="25" t="s">
        <v>194</v>
      </c>
      <c r="N160" s="41" t="s">
        <v>599</v>
      </c>
      <c r="O160" s="34" t="s">
        <v>1398</v>
      </c>
      <c r="P160" s="32" t="s">
        <v>1515</v>
      </c>
      <c r="Q160" s="73" t="s">
        <v>19</v>
      </c>
      <c r="R160" s="73">
        <v>7</v>
      </c>
      <c r="S160" s="25" t="s">
        <v>1370</v>
      </c>
      <c r="T160" s="25" t="s">
        <v>15</v>
      </c>
      <c r="V160" s="73">
        <v>5.1000000000000004E-3</v>
      </c>
      <c r="W160" s="25" t="s">
        <v>57</v>
      </c>
      <c r="X160" s="73">
        <f>VLOOKUP(W160,Tables!$M$5:$O$9,3,FALSE)</f>
        <v>1000</v>
      </c>
      <c r="Y160" s="73">
        <f t="shared" si="85"/>
        <v>5.1000000000000005</v>
      </c>
      <c r="AA160" s="26" t="str">
        <f t="shared" ref="AA160:AA168" si="94">Q160</f>
        <v>NOEC</v>
      </c>
      <c r="AB160" s="26">
        <f>VLOOKUP(AA160,Tables!C$5:D$40,2,FALSE)</f>
        <v>1</v>
      </c>
      <c r="AC160" s="26">
        <f t="shared" ref="AC160:AC168" si="95">Y160/AB160</f>
        <v>5.1000000000000005</v>
      </c>
      <c r="AD160" s="33" t="str">
        <f t="shared" ref="AD160:AD168" si="96">T160</f>
        <v>Chronic</v>
      </c>
      <c r="AE160" s="26">
        <f>VLOOKUP(AD160,Tables!$C$43:$D$44,2,FALSE)</f>
        <v>1</v>
      </c>
      <c r="AF160" s="26">
        <f t="shared" ref="AF160:AF168" si="97">AC160/AE160</f>
        <v>5.1000000000000005</v>
      </c>
      <c r="AG160" s="27"/>
      <c r="AH160" s="210" t="str">
        <f t="shared" ref="AH160:AH168" si="98">G160</f>
        <v>Chlamydomonas reinhardtii</v>
      </c>
      <c r="AI160" s="112" t="str">
        <f t="shared" ref="AI160:AI168" si="99">Q160</f>
        <v>NOEC</v>
      </c>
      <c r="AJ160" s="112" t="str">
        <f t="shared" ref="AJ160:AJ168" si="100">T160</f>
        <v>Chronic</v>
      </c>
      <c r="AL160" s="26">
        <f>VLOOKUP(SUM(AB160,AE160),Tables!J$5:K$12,2,FALSE)</f>
        <v>1</v>
      </c>
      <c r="AM160" s="26" t="str">
        <f t="shared" si="93"/>
        <v>YES!!!</v>
      </c>
      <c r="AN160" s="107" t="str">
        <f>P160</f>
        <v>Cell counts</v>
      </c>
      <c r="AO160" s="26" t="s">
        <v>96</v>
      </c>
      <c r="AP160" s="25" t="str">
        <f>CONCATENATE(R160," ",S160)</f>
        <v>7 Day</v>
      </c>
      <c r="AQ160" s="26" t="s">
        <v>97</v>
      </c>
      <c r="AS160" s="109">
        <f>AF160</f>
        <v>5.1000000000000005</v>
      </c>
      <c r="AT160" s="73">
        <f>GEOMEAN(AS160)</f>
        <v>5.1000000000000005</v>
      </c>
      <c r="AU160" s="73">
        <f>MIN(AT160:AT166)</f>
        <v>3.4</v>
      </c>
      <c r="AV160" s="73">
        <f>MIN(AU160)</f>
        <v>3.4</v>
      </c>
      <c r="AW160" s="208" t="s">
        <v>1845</v>
      </c>
      <c r="AX160" s="208" t="s">
        <v>1845</v>
      </c>
      <c r="BA160" s="78" t="str">
        <f>F160</f>
        <v>SAG media 1 with added macronutrients</v>
      </c>
      <c r="BB160" s="107" t="str">
        <f>J160</f>
        <v>Microalgae</v>
      </c>
      <c r="BC160" s="210" t="str">
        <f>G160</f>
        <v>Chlamydomonas reinhardtii</v>
      </c>
      <c r="BD160" s="107" t="str">
        <f>H160</f>
        <v>Chlorophyta</v>
      </c>
      <c r="BE160" s="114" t="str">
        <f>I160</f>
        <v>Chlorophyceae</v>
      </c>
      <c r="BF160" s="112" t="str">
        <f>K160</f>
        <v>Photo</v>
      </c>
      <c r="BG160" s="26">
        <f>AL160</f>
        <v>1</v>
      </c>
      <c r="BH160" s="26">
        <f>AV160</f>
        <v>3.4</v>
      </c>
      <c r="BI160" s="208" t="s">
        <v>1845</v>
      </c>
      <c r="BJ160" s="208" t="s">
        <v>1845</v>
      </c>
      <c r="BN160" s="119"/>
      <c r="BO160" s="119"/>
      <c r="BP160" s="119"/>
      <c r="BQ160" s="119"/>
      <c r="BR160" s="119"/>
      <c r="BS160" s="119"/>
      <c r="BT160" s="119"/>
      <c r="BU160" s="119"/>
    </row>
    <row r="161" spans="1:83" s="119" customFormat="1" ht="15" hidden="1" customHeight="1" thickTop="1" thickBot="1">
      <c r="A161" s="170" t="s">
        <v>1201</v>
      </c>
      <c r="B161" s="70" t="s">
        <v>1211</v>
      </c>
      <c r="C161" s="74" t="s">
        <v>1202</v>
      </c>
      <c r="D161" s="80" t="s">
        <v>1198</v>
      </c>
      <c r="E161" s="149" t="s">
        <v>1644</v>
      </c>
      <c r="F161" s="75" t="s">
        <v>1199</v>
      </c>
      <c r="G161" s="86" t="s">
        <v>344</v>
      </c>
      <c r="H161" s="25" t="s">
        <v>75</v>
      </c>
      <c r="I161" s="73" t="s">
        <v>309</v>
      </c>
      <c r="J161" s="73" t="s">
        <v>16</v>
      </c>
      <c r="K161" s="25" t="s">
        <v>1591</v>
      </c>
      <c r="L161" s="25" t="s">
        <v>194</v>
      </c>
      <c r="M161"/>
      <c r="N161" s="41" t="s">
        <v>599</v>
      </c>
      <c r="O161" s="34" t="s">
        <v>1398</v>
      </c>
      <c r="P161" s="32" t="s">
        <v>1515</v>
      </c>
      <c r="Q161" s="73" t="s">
        <v>14</v>
      </c>
      <c r="R161" s="73">
        <v>7</v>
      </c>
      <c r="S161" s="25" t="s">
        <v>1370</v>
      </c>
      <c r="T161" s="25" t="s">
        <v>15</v>
      </c>
      <c r="U161" s="25"/>
      <c r="V161" s="73">
        <v>2.1000000000000001E-2</v>
      </c>
      <c r="W161" s="25" t="s">
        <v>57</v>
      </c>
      <c r="X161" s="73">
        <f>VLOOKUP(W161,Tables!$M$5:$O$9,3,FALSE)</f>
        <v>1000</v>
      </c>
      <c r="Y161" s="73">
        <f t="shared" si="85"/>
        <v>21</v>
      </c>
      <c r="Z161"/>
      <c r="AA161" s="26" t="str">
        <f t="shared" si="94"/>
        <v>EC50</v>
      </c>
      <c r="AB161" s="26">
        <f>VLOOKUP(AA161,Tables!C$5:D$40,2,FALSE)</f>
        <v>5</v>
      </c>
      <c r="AC161" s="26">
        <f t="shared" si="95"/>
        <v>4.2</v>
      </c>
      <c r="AD161" s="33" t="str">
        <f t="shared" si="96"/>
        <v>Chronic</v>
      </c>
      <c r="AE161" s="26">
        <f>VLOOKUP(AD161,Tables!$C$43:$D$44,2,FALSE)</f>
        <v>1</v>
      </c>
      <c r="AF161" s="26">
        <f t="shared" si="97"/>
        <v>4.2</v>
      </c>
      <c r="AG161" s="27"/>
      <c r="AH161" s="210" t="str">
        <f t="shared" si="98"/>
        <v>Chlamydomonas reinhardtii</v>
      </c>
      <c r="AI161" s="112" t="str">
        <f t="shared" si="99"/>
        <v>EC50</v>
      </c>
      <c r="AJ161" s="112" t="str">
        <f t="shared" si="100"/>
        <v>Chronic</v>
      </c>
      <c r="AK161"/>
      <c r="AL161" s="26">
        <f>VLOOKUP(SUM(AB161,AE161),Tables!J$5:K$12,2,FALSE)</f>
        <v>2</v>
      </c>
      <c r="AM161" s="26" t="str">
        <f t="shared" si="93"/>
        <v>Reject</v>
      </c>
      <c r="AN161"/>
      <c r="AO161" s="25"/>
      <c r="AP161" s="25"/>
      <c r="AQ161" s="25"/>
      <c r="AR161"/>
      <c r="AS161"/>
      <c r="AT161"/>
      <c r="AU161"/>
      <c r="AV161"/>
      <c r="AW161" s="208" t="s">
        <v>1845</v>
      </c>
      <c r="AX161" s="208" t="s">
        <v>1845</v>
      </c>
      <c r="AY161"/>
      <c r="AZ161"/>
      <c r="BA161"/>
      <c r="BB161"/>
      <c r="BC161" s="214"/>
      <c r="BD161"/>
      <c r="BE161"/>
      <c r="BF161"/>
      <c r="BG161"/>
      <c r="BH161"/>
      <c r="BI161" s="25"/>
      <c r="BJ161"/>
      <c r="BK161"/>
      <c r="BL161"/>
      <c r="BM161"/>
      <c r="BN161"/>
      <c r="BO161"/>
      <c r="BP161"/>
      <c r="BQ161"/>
      <c r="BR161"/>
      <c r="BS161"/>
      <c r="BT161"/>
      <c r="BU161"/>
      <c r="BV161"/>
      <c r="BW161"/>
      <c r="BX161"/>
      <c r="BY161"/>
      <c r="BZ161"/>
      <c r="CA161"/>
      <c r="CB161"/>
      <c r="CC161"/>
      <c r="CD161"/>
      <c r="CE161"/>
    </row>
    <row r="162" spans="1:83" ht="15" hidden="1" customHeight="1" thickTop="1" thickBot="1">
      <c r="A162" s="170" t="s">
        <v>1201</v>
      </c>
      <c r="B162" s="70" t="s">
        <v>1212</v>
      </c>
      <c r="C162" s="74" t="s">
        <v>1202</v>
      </c>
      <c r="D162" s="80" t="s">
        <v>1198</v>
      </c>
      <c r="E162" s="149" t="s">
        <v>1644</v>
      </c>
      <c r="F162" s="75" t="s">
        <v>1199</v>
      </c>
      <c r="G162" s="86" t="s">
        <v>344</v>
      </c>
      <c r="H162" s="25" t="s">
        <v>75</v>
      </c>
      <c r="I162" s="73" t="s">
        <v>309</v>
      </c>
      <c r="J162" s="73" t="s">
        <v>16</v>
      </c>
      <c r="K162" s="25" t="s">
        <v>1591</v>
      </c>
      <c r="L162" s="25" t="s">
        <v>194</v>
      </c>
      <c r="N162" s="41" t="s">
        <v>599</v>
      </c>
      <c r="O162" s="34" t="s">
        <v>1398</v>
      </c>
      <c r="P162" s="32" t="s">
        <v>1515</v>
      </c>
      <c r="Q162" s="73" t="s">
        <v>19</v>
      </c>
      <c r="R162" s="73">
        <v>10</v>
      </c>
      <c r="S162" s="25" t="s">
        <v>1370</v>
      </c>
      <c r="T162" s="25" t="s">
        <v>15</v>
      </c>
      <c r="V162" s="73">
        <v>3.7000000000000002E-3</v>
      </c>
      <c r="W162" s="25" t="s">
        <v>57</v>
      </c>
      <c r="X162" s="73">
        <f>VLOOKUP(W162,Tables!$M$5:$O$9,3,FALSE)</f>
        <v>1000</v>
      </c>
      <c r="Y162" s="73">
        <f t="shared" si="85"/>
        <v>3.7</v>
      </c>
      <c r="AA162" s="26" t="str">
        <f t="shared" si="94"/>
        <v>NOEC</v>
      </c>
      <c r="AB162" s="26">
        <f>VLOOKUP(AA162,Tables!C$5:D$40,2,FALSE)</f>
        <v>1</v>
      </c>
      <c r="AC162" s="26">
        <f t="shared" si="95"/>
        <v>3.7</v>
      </c>
      <c r="AD162" s="33" t="str">
        <f t="shared" si="96"/>
        <v>Chronic</v>
      </c>
      <c r="AE162" s="26">
        <f>VLOOKUP(AD162,Tables!$C$43:$D$44,2,FALSE)</f>
        <v>1</v>
      </c>
      <c r="AF162" s="26">
        <f t="shared" si="97"/>
        <v>3.7</v>
      </c>
      <c r="AG162" s="27"/>
      <c r="AH162" s="210" t="str">
        <f t="shared" si="98"/>
        <v>Chlamydomonas reinhardtii</v>
      </c>
      <c r="AI162" s="112" t="str">
        <f t="shared" si="99"/>
        <v>NOEC</v>
      </c>
      <c r="AJ162" s="112" t="str">
        <f t="shared" si="100"/>
        <v>Chronic</v>
      </c>
      <c r="AL162" s="26">
        <f>VLOOKUP(SUM(AB162,AE162),Tables!J$5:K$12,2,FALSE)</f>
        <v>1</v>
      </c>
      <c r="AM162" s="26" t="str">
        <f t="shared" si="93"/>
        <v>YES!!!</v>
      </c>
      <c r="AN162" s="107" t="str">
        <f>P162</f>
        <v>Cell counts</v>
      </c>
      <c r="AO162" s="26" t="s">
        <v>96</v>
      </c>
      <c r="AP162" s="25" t="str">
        <f>CONCATENATE(R162," ",S162)</f>
        <v>10 Day</v>
      </c>
      <c r="AQ162" s="26" t="s">
        <v>1600</v>
      </c>
      <c r="AS162" s="109">
        <f>AF162</f>
        <v>3.7</v>
      </c>
      <c r="AT162" s="73">
        <f>GEOMEAN(AS162)</f>
        <v>3.7</v>
      </c>
      <c r="AW162" s="208" t="s">
        <v>1845</v>
      </c>
      <c r="AX162" s="208" t="s">
        <v>1845</v>
      </c>
      <c r="BC162" s="214"/>
    </row>
    <row r="163" spans="1:83" s="119" customFormat="1" ht="15" hidden="1" customHeight="1" thickTop="1" thickBot="1">
      <c r="A163" s="170" t="s">
        <v>1201</v>
      </c>
      <c r="B163" s="70" t="s">
        <v>1213</v>
      </c>
      <c r="C163" s="74" t="s">
        <v>1202</v>
      </c>
      <c r="D163" s="80" t="s">
        <v>1198</v>
      </c>
      <c r="E163" s="149" t="s">
        <v>1644</v>
      </c>
      <c r="F163" s="75" t="s">
        <v>1199</v>
      </c>
      <c r="G163" s="86" t="s">
        <v>344</v>
      </c>
      <c r="H163" s="25" t="s">
        <v>75</v>
      </c>
      <c r="I163" s="73" t="s">
        <v>309</v>
      </c>
      <c r="J163" s="73" t="s">
        <v>16</v>
      </c>
      <c r="K163" s="25" t="s">
        <v>1591</v>
      </c>
      <c r="L163" s="25" t="s">
        <v>194</v>
      </c>
      <c r="M163"/>
      <c r="N163" s="41" t="s">
        <v>599</v>
      </c>
      <c r="O163" s="34" t="s">
        <v>1398</v>
      </c>
      <c r="P163" s="32" t="s">
        <v>1515</v>
      </c>
      <c r="Q163" s="73" t="s">
        <v>14</v>
      </c>
      <c r="R163" s="73">
        <v>10</v>
      </c>
      <c r="S163" s="25" t="s">
        <v>1370</v>
      </c>
      <c r="T163" s="25" t="s">
        <v>15</v>
      </c>
      <c r="U163" s="25"/>
      <c r="V163" s="73">
        <v>1.0200000000000001E-2</v>
      </c>
      <c r="W163" s="25" t="s">
        <v>57</v>
      </c>
      <c r="X163" s="73">
        <f>VLOOKUP(W163,Tables!$M$5:$O$9,3,FALSE)</f>
        <v>1000</v>
      </c>
      <c r="Y163" s="73">
        <f t="shared" si="85"/>
        <v>10.200000000000001</v>
      </c>
      <c r="Z163"/>
      <c r="AA163" s="26" t="str">
        <f t="shared" si="94"/>
        <v>EC50</v>
      </c>
      <c r="AB163" s="26">
        <f>VLOOKUP(AA163,Tables!C$5:D$40,2,FALSE)</f>
        <v>5</v>
      </c>
      <c r="AC163" s="26">
        <f t="shared" si="95"/>
        <v>2.04</v>
      </c>
      <c r="AD163" s="33" t="str">
        <f t="shared" si="96"/>
        <v>Chronic</v>
      </c>
      <c r="AE163" s="26">
        <f>VLOOKUP(AD163,Tables!$C$43:$D$44,2,FALSE)</f>
        <v>1</v>
      </c>
      <c r="AF163" s="26">
        <f t="shared" si="97"/>
        <v>2.04</v>
      </c>
      <c r="AG163" s="27"/>
      <c r="AH163" s="210" t="str">
        <f t="shared" si="98"/>
        <v>Chlamydomonas reinhardtii</v>
      </c>
      <c r="AI163" s="112" t="str">
        <f t="shared" si="99"/>
        <v>EC50</v>
      </c>
      <c r="AJ163" s="112" t="str">
        <f t="shared" si="100"/>
        <v>Chronic</v>
      </c>
      <c r="AK163"/>
      <c r="AL163" s="26">
        <f>VLOOKUP(SUM(AB163,AE163),Tables!J$5:K$12,2,FALSE)</f>
        <v>2</v>
      </c>
      <c r="AM163" s="26" t="str">
        <f t="shared" si="93"/>
        <v>Reject</v>
      </c>
      <c r="AN163"/>
      <c r="AO163" s="25"/>
      <c r="AP163" s="25"/>
      <c r="AQ163" s="25"/>
      <c r="AR163"/>
      <c r="AS163"/>
      <c r="AT163"/>
      <c r="AU163"/>
      <c r="AV163"/>
      <c r="AW163" s="208" t="s">
        <v>1845</v>
      </c>
      <c r="AX163" s="208" t="s">
        <v>1845</v>
      </c>
      <c r="AY163"/>
      <c r="AZ163"/>
      <c r="BA163"/>
      <c r="BB163"/>
      <c r="BC163" s="214"/>
      <c r="BD163"/>
      <c r="BE163"/>
      <c r="BF163"/>
      <c r="BG163"/>
      <c r="BH163"/>
      <c r="BI163" s="25"/>
      <c r="BJ163"/>
      <c r="BK163"/>
      <c r="BL163"/>
      <c r="BM163"/>
      <c r="BN163"/>
      <c r="BO163"/>
      <c r="BP163"/>
      <c r="BQ163"/>
      <c r="BR163"/>
      <c r="BS163"/>
      <c r="BT163"/>
      <c r="BU163"/>
      <c r="BV163"/>
      <c r="BW163"/>
      <c r="BX163"/>
      <c r="BY163"/>
      <c r="BZ163"/>
      <c r="CA163"/>
      <c r="CB163"/>
      <c r="CC163"/>
      <c r="CD163"/>
      <c r="CE163"/>
    </row>
    <row r="164" spans="1:83" ht="15" hidden="1" customHeight="1" thickTop="1" thickBot="1">
      <c r="A164" s="170" t="s">
        <v>1201</v>
      </c>
      <c r="B164" s="70" t="s">
        <v>1203</v>
      </c>
      <c r="C164" s="74" t="s">
        <v>1202</v>
      </c>
      <c r="D164" s="80" t="s">
        <v>1200</v>
      </c>
      <c r="E164" s="149" t="s">
        <v>1644</v>
      </c>
      <c r="F164" s="75" t="s">
        <v>740</v>
      </c>
      <c r="G164" s="86" t="s">
        <v>344</v>
      </c>
      <c r="H164" s="25" t="s">
        <v>75</v>
      </c>
      <c r="I164" s="73" t="s">
        <v>309</v>
      </c>
      <c r="J164" s="73" t="s">
        <v>16</v>
      </c>
      <c r="K164" s="25" t="s">
        <v>1591</v>
      </c>
      <c r="L164" s="25" t="s">
        <v>194</v>
      </c>
      <c r="N164" s="41" t="s">
        <v>599</v>
      </c>
      <c r="O164" s="34" t="s">
        <v>1398</v>
      </c>
      <c r="P164" s="32" t="s">
        <v>1515</v>
      </c>
      <c r="Q164" s="73" t="s">
        <v>19</v>
      </c>
      <c r="R164" s="73">
        <v>72</v>
      </c>
      <c r="S164" s="25" t="s">
        <v>84</v>
      </c>
      <c r="T164" s="25" t="s">
        <v>15</v>
      </c>
      <c r="V164" s="73">
        <v>0.12</v>
      </c>
      <c r="W164" s="25" t="s">
        <v>57</v>
      </c>
      <c r="X164" s="73">
        <f>VLOOKUP(W164,Tables!$M$5:$O$9,3,FALSE)</f>
        <v>1000</v>
      </c>
      <c r="Y164" s="73">
        <f t="shared" si="85"/>
        <v>120</v>
      </c>
      <c r="AA164" s="26" t="str">
        <f t="shared" si="94"/>
        <v>NOEC</v>
      </c>
      <c r="AB164" s="26">
        <f>VLOOKUP(AA164,Tables!C$5:D$40,2,FALSE)</f>
        <v>1</v>
      </c>
      <c r="AC164" s="26">
        <f t="shared" si="95"/>
        <v>120</v>
      </c>
      <c r="AD164" s="33" t="str">
        <f t="shared" si="96"/>
        <v>Chronic</v>
      </c>
      <c r="AE164" s="26">
        <f>VLOOKUP(AD164,Tables!$C$43:$D$44,2,FALSE)</f>
        <v>1</v>
      </c>
      <c r="AF164" s="26">
        <f t="shared" si="97"/>
        <v>120</v>
      </c>
      <c r="AG164" s="27"/>
      <c r="AH164" s="210" t="str">
        <f t="shared" si="98"/>
        <v>Chlamydomonas reinhardtii</v>
      </c>
      <c r="AI164" s="112" t="str">
        <f t="shared" si="99"/>
        <v>NOEC</v>
      </c>
      <c r="AJ164" s="112" t="str">
        <f t="shared" si="100"/>
        <v>Chronic</v>
      </c>
      <c r="AL164" s="26">
        <f>VLOOKUP(SUM(AB164,AE164),Tables!J$5:K$12,2,FALSE)</f>
        <v>1</v>
      </c>
      <c r="AM164" s="26" t="str">
        <f t="shared" si="93"/>
        <v>YES!!!</v>
      </c>
      <c r="AN164" s="107" t="str">
        <f>P164</f>
        <v>Cell counts</v>
      </c>
      <c r="AO164" s="26" t="s">
        <v>96</v>
      </c>
      <c r="AP164" s="25" t="str">
        <f>CONCATENATE(R164," ",S164)</f>
        <v>72 Hour</v>
      </c>
      <c r="AQ164" s="26" t="s">
        <v>1601</v>
      </c>
      <c r="AS164" s="109">
        <f>AF164</f>
        <v>120</v>
      </c>
      <c r="AT164" s="73">
        <f>GEOMEAN(AS164)</f>
        <v>120</v>
      </c>
      <c r="AW164" s="208" t="s">
        <v>1845</v>
      </c>
      <c r="AX164" s="208" t="s">
        <v>1845</v>
      </c>
      <c r="BC164" s="214"/>
      <c r="BN164" s="119"/>
    </row>
    <row r="165" spans="1:83" ht="15" hidden="1" customHeight="1" thickTop="1" thickBot="1">
      <c r="A165" s="170" t="s">
        <v>1201</v>
      </c>
      <c r="B165" s="70" t="s">
        <v>1204</v>
      </c>
      <c r="C165" s="74" t="s">
        <v>1202</v>
      </c>
      <c r="D165" s="80" t="s">
        <v>1200</v>
      </c>
      <c r="E165" s="149" t="s">
        <v>1644</v>
      </c>
      <c r="F165" s="75" t="s">
        <v>740</v>
      </c>
      <c r="G165" s="86" t="s">
        <v>344</v>
      </c>
      <c r="H165" s="25" t="s">
        <v>75</v>
      </c>
      <c r="I165" s="73" t="s">
        <v>309</v>
      </c>
      <c r="J165" s="73" t="s">
        <v>16</v>
      </c>
      <c r="K165" s="25" t="s">
        <v>1591</v>
      </c>
      <c r="L165" s="25" t="s">
        <v>194</v>
      </c>
      <c r="N165" s="41" t="s">
        <v>599</v>
      </c>
      <c r="O165" s="34" t="s">
        <v>1398</v>
      </c>
      <c r="P165" s="32" t="s">
        <v>1515</v>
      </c>
      <c r="Q165" s="73" t="s">
        <v>14</v>
      </c>
      <c r="R165" s="73">
        <v>72</v>
      </c>
      <c r="S165" s="25" t="s">
        <v>84</v>
      </c>
      <c r="T165" s="25" t="s">
        <v>15</v>
      </c>
      <c r="V165" s="73">
        <v>0.35</v>
      </c>
      <c r="W165" s="25" t="s">
        <v>57</v>
      </c>
      <c r="X165" s="73">
        <f>VLOOKUP(W165,Tables!$M$5:$O$9,3,FALSE)</f>
        <v>1000</v>
      </c>
      <c r="Y165" s="73">
        <f t="shared" si="85"/>
        <v>350</v>
      </c>
      <c r="AA165" s="26" t="str">
        <f t="shared" si="94"/>
        <v>EC50</v>
      </c>
      <c r="AB165" s="26">
        <f>VLOOKUP(AA165,Tables!C$5:D$40,2,FALSE)</f>
        <v>5</v>
      </c>
      <c r="AC165" s="26">
        <f t="shared" si="95"/>
        <v>70</v>
      </c>
      <c r="AD165" s="33" t="str">
        <f t="shared" si="96"/>
        <v>Chronic</v>
      </c>
      <c r="AE165" s="26">
        <f>VLOOKUP(AD165,Tables!$C$43:$D$44,2,FALSE)</f>
        <v>1</v>
      </c>
      <c r="AF165" s="26">
        <f t="shared" si="97"/>
        <v>70</v>
      </c>
      <c r="AG165" s="27"/>
      <c r="AH165" s="210" t="str">
        <f t="shared" si="98"/>
        <v>Chlamydomonas reinhardtii</v>
      </c>
      <c r="AI165" s="112" t="str">
        <f t="shared" si="99"/>
        <v>EC50</v>
      </c>
      <c r="AJ165" s="112" t="str">
        <f t="shared" si="100"/>
        <v>Chronic</v>
      </c>
      <c r="AL165" s="26">
        <f>VLOOKUP(SUM(AB165,AE165),Tables!J$5:K$12,2,FALSE)</f>
        <v>2</v>
      </c>
      <c r="AM165" s="26" t="str">
        <f t="shared" si="93"/>
        <v>Reject</v>
      </c>
      <c r="AS165"/>
      <c r="AW165" s="208" t="s">
        <v>1845</v>
      </c>
      <c r="AX165" s="208" t="s">
        <v>1845</v>
      </c>
      <c r="BC165" s="214"/>
    </row>
    <row r="166" spans="1:83" ht="15" hidden="1" customHeight="1" thickTop="1" thickBot="1">
      <c r="A166" s="170" t="s">
        <v>1201</v>
      </c>
      <c r="B166" s="70" t="s">
        <v>1208</v>
      </c>
      <c r="C166" s="74" t="s">
        <v>1202</v>
      </c>
      <c r="D166" s="80" t="s">
        <v>1198</v>
      </c>
      <c r="E166" s="149" t="s">
        <v>1644</v>
      </c>
      <c r="F166" s="75" t="s">
        <v>1199</v>
      </c>
      <c r="G166" s="86" t="s">
        <v>344</v>
      </c>
      <c r="H166" s="25" t="s">
        <v>75</v>
      </c>
      <c r="I166" s="73" t="s">
        <v>309</v>
      </c>
      <c r="J166" s="73" t="s">
        <v>16</v>
      </c>
      <c r="K166" s="25" t="s">
        <v>1591</v>
      </c>
      <c r="L166" s="25" t="s">
        <v>194</v>
      </c>
      <c r="N166" s="41" t="s">
        <v>599</v>
      </c>
      <c r="O166" s="34" t="s">
        <v>1398</v>
      </c>
      <c r="P166" s="32" t="s">
        <v>1515</v>
      </c>
      <c r="Q166" s="73" t="s">
        <v>19</v>
      </c>
      <c r="R166" s="73">
        <v>96</v>
      </c>
      <c r="S166" s="25" t="s">
        <v>84</v>
      </c>
      <c r="T166" s="25" t="s">
        <v>15</v>
      </c>
      <c r="V166" s="73">
        <v>3.3999999999999998E-3</v>
      </c>
      <c r="W166" s="25" t="s">
        <v>57</v>
      </c>
      <c r="X166" s="73">
        <f>VLOOKUP(W166,Tables!$M$5:$O$9,3,FALSE)</f>
        <v>1000</v>
      </c>
      <c r="Y166" s="73">
        <f t="shared" si="85"/>
        <v>3.4</v>
      </c>
      <c r="AA166" s="26" t="str">
        <f t="shared" si="94"/>
        <v>NOEC</v>
      </c>
      <c r="AB166" s="26">
        <f>VLOOKUP(AA166,Tables!C$5:D$40,2,FALSE)</f>
        <v>1</v>
      </c>
      <c r="AC166" s="26">
        <f t="shared" si="95"/>
        <v>3.4</v>
      </c>
      <c r="AD166" s="33" t="str">
        <f t="shared" si="96"/>
        <v>Chronic</v>
      </c>
      <c r="AE166" s="26">
        <f>VLOOKUP(AD166,Tables!$C$43:$D$44,2,FALSE)</f>
        <v>1</v>
      </c>
      <c r="AF166" s="26">
        <f t="shared" si="97"/>
        <v>3.4</v>
      </c>
      <c r="AG166" s="27"/>
      <c r="AH166" s="210" t="str">
        <f t="shared" si="98"/>
        <v>Chlamydomonas reinhardtii</v>
      </c>
      <c r="AI166" s="112" t="str">
        <f t="shared" si="99"/>
        <v>NOEC</v>
      </c>
      <c r="AJ166" s="112" t="str">
        <f t="shared" si="100"/>
        <v>Chronic</v>
      </c>
      <c r="AL166" s="26">
        <f>VLOOKUP(SUM(AB166,AE166),Tables!J$5:K$12,2,FALSE)</f>
        <v>1</v>
      </c>
      <c r="AM166" s="26" t="str">
        <f t="shared" si="93"/>
        <v>YES!!!</v>
      </c>
      <c r="AN166" s="107" t="str">
        <f>P166</f>
        <v>Cell counts</v>
      </c>
      <c r="AO166" s="26" t="s">
        <v>96</v>
      </c>
      <c r="AP166" s="25" t="str">
        <f>CONCATENATE(R166," ",S166)</f>
        <v>96 Hour</v>
      </c>
      <c r="AQ166" s="26" t="s">
        <v>1602</v>
      </c>
      <c r="AS166" s="109">
        <f>AF166</f>
        <v>3.4</v>
      </c>
      <c r="AT166" s="73">
        <f>GEOMEAN(AS166)</f>
        <v>3.4</v>
      </c>
      <c r="AW166" s="208" t="s">
        <v>1845</v>
      </c>
      <c r="AX166" s="208" t="s">
        <v>1845</v>
      </c>
      <c r="BC166" s="214"/>
    </row>
    <row r="167" spans="1:83" ht="15" hidden="1" customHeight="1" thickTop="1" thickBot="1">
      <c r="A167" s="170" t="s">
        <v>1201</v>
      </c>
      <c r="B167" s="70" t="s">
        <v>1209</v>
      </c>
      <c r="C167" s="74" t="s">
        <v>1202</v>
      </c>
      <c r="D167" s="80" t="s">
        <v>1198</v>
      </c>
      <c r="E167" s="149" t="s">
        <v>1644</v>
      </c>
      <c r="F167" s="75" t="s">
        <v>1199</v>
      </c>
      <c r="G167" s="86" t="s">
        <v>344</v>
      </c>
      <c r="H167" s="25" t="s">
        <v>75</v>
      </c>
      <c r="I167" s="73" t="s">
        <v>309</v>
      </c>
      <c r="J167" s="73" t="s">
        <v>16</v>
      </c>
      <c r="K167" s="25" t="s">
        <v>1591</v>
      </c>
      <c r="L167" s="25" t="s">
        <v>194</v>
      </c>
      <c r="N167" s="41" t="s">
        <v>599</v>
      </c>
      <c r="O167" s="34" t="s">
        <v>1398</v>
      </c>
      <c r="P167" s="32" t="s">
        <v>1515</v>
      </c>
      <c r="Q167" s="73" t="s">
        <v>14</v>
      </c>
      <c r="R167" s="73">
        <v>96</v>
      </c>
      <c r="S167" s="25" t="s">
        <v>84</v>
      </c>
      <c r="T167" s="25" t="s">
        <v>15</v>
      </c>
      <c r="V167" s="73">
        <v>5.0999999999999997E-2</v>
      </c>
      <c r="W167" s="25" t="s">
        <v>57</v>
      </c>
      <c r="X167" s="73">
        <f>VLOOKUP(W167,Tables!$M$5:$O$9,3,FALSE)</f>
        <v>1000</v>
      </c>
      <c r="Y167" s="73">
        <f t="shared" si="85"/>
        <v>51</v>
      </c>
      <c r="AA167" s="26" t="str">
        <f t="shared" si="94"/>
        <v>EC50</v>
      </c>
      <c r="AB167" s="26">
        <f>VLOOKUP(AA167,Tables!C$5:D$40,2,FALSE)</f>
        <v>5</v>
      </c>
      <c r="AC167" s="26">
        <f t="shared" si="95"/>
        <v>10.199999999999999</v>
      </c>
      <c r="AD167" s="33" t="str">
        <f t="shared" si="96"/>
        <v>Chronic</v>
      </c>
      <c r="AE167" s="26">
        <f>VLOOKUP(AD167,Tables!$C$43:$D$44,2,FALSE)</f>
        <v>1</v>
      </c>
      <c r="AF167" s="26">
        <f t="shared" si="97"/>
        <v>10.199999999999999</v>
      </c>
      <c r="AG167" s="27"/>
      <c r="AH167" s="210" t="str">
        <f t="shared" si="98"/>
        <v>Chlamydomonas reinhardtii</v>
      </c>
      <c r="AI167" s="112" t="str">
        <f t="shared" si="99"/>
        <v>EC50</v>
      </c>
      <c r="AJ167" s="112" t="str">
        <f t="shared" si="100"/>
        <v>Chronic</v>
      </c>
      <c r="AL167" s="26">
        <f>VLOOKUP(SUM(AB167,AE167),Tables!J$5:K$12,2,FALSE)</f>
        <v>2</v>
      </c>
      <c r="AM167" s="26" t="str">
        <f t="shared" si="93"/>
        <v>Reject</v>
      </c>
      <c r="AS167"/>
      <c r="AW167" s="208" t="s">
        <v>1845</v>
      </c>
      <c r="AX167" s="208" t="s">
        <v>1845</v>
      </c>
      <c r="BC167" s="214"/>
    </row>
    <row r="168" spans="1:83" ht="15" hidden="1" customHeight="1" thickTop="1" thickBot="1">
      <c r="A168" s="170" t="s">
        <v>672</v>
      </c>
      <c r="B168" s="70" t="s">
        <v>1334</v>
      </c>
      <c r="C168" s="71" t="s">
        <v>673</v>
      </c>
      <c r="D168" s="80"/>
      <c r="E168" s="149" t="s">
        <v>1644</v>
      </c>
      <c r="F168" s="30" t="s">
        <v>671</v>
      </c>
      <c r="G168" s="86" t="s">
        <v>344</v>
      </c>
      <c r="H168" s="25" t="s">
        <v>75</v>
      </c>
      <c r="I168" s="73" t="s">
        <v>309</v>
      </c>
      <c r="J168" s="73" t="s">
        <v>16</v>
      </c>
      <c r="K168" s="25" t="s">
        <v>1591</v>
      </c>
      <c r="L168" s="25" t="s">
        <v>644</v>
      </c>
      <c r="N168" s="41" t="s">
        <v>312</v>
      </c>
      <c r="O168" s="34" t="s">
        <v>475</v>
      </c>
      <c r="P168" s="32" t="s">
        <v>1399</v>
      </c>
      <c r="Q168" s="25" t="s">
        <v>1335</v>
      </c>
      <c r="R168" s="25">
        <v>24</v>
      </c>
      <c r="S168" s="25" t="s">
        <v>84</v>
      </c>
      <c r="T168" s="33" t="s">
        <v>45</v>
      </c>
      <c r="V168" s="25">
        <v>0.25</v>
      </c>
      <c r="W168" s="25" t="s">
        <v>254</v>
      </c>
      <c r="X168" s="73">
        <v>215.68</v>
      </c>
      <c r="Y168" s="73">
        <f t="shared" si="85"/>
        <v>53.92</v>
      </c>
      <c r="AA168" s="26" t="str">
        <f t="shared" si="94"/>
        <v>EC45.6</v>
      </c>
      <c r="AB168" s="26">
        <f>VLOOKUP(AA168,Tables!C$5:D$40,2,FALSE)</f>
        <v>5</v>
      </c>
      <c r="AC168" s="26">
        <f t="shared" si="95"/>
        <v>10.784000000000001</v>
      </c>
      <c r="AD168" s="33" t="str">
        <f t="shared" si="96"/>
        <v>Acute</v>
      </c>
      <c r="AE168" s="26">
        <f>VLOOKUP(AD168,Tables!$C$43:$D$44,2,FALSE)</f>
        <v>2</v>
      </c>
      <c r="AF168" s="26">
        <f t="shared" si="97"/>
        <v>5.3920000000000003</v>
      </c>
      <c r="AG168" s="27"/>
      <c r="AH168" s="210" t="str">
        <f t="shared" si="98"/>
        <v>Chlamydomonas reinhardtii</v>
      </c>
      <c r="AI168" s="112" t="str">
        <f t="shared" si="99"/>
        <v>EC45.6</v>
      </c>
      <c r="AJ168" s="112" t="str">
        <f t="shared" si="100"/>
        <v>Acute</v>
      </c>
      <c r="AL168" s="26">
        <f>VLOOKUP(SUM(AB168,AE168),Tables!J$5:K$12,2,FALSE)</f>
        <v>4</v>
      </c>
      <c r="AM168" s="26" t="str">
        <f t="shared" si="93"/>
        <v>Reject</v>
      </c>
      <c r="AS168"/>
      <c r="AW168" s="208" t="s">
        <v>1845</v>
      </c>
      <c r="AX168" s="208" t="s">
        <v>1845</v>
      </c>
      <c r="BC168" s="214"/>
    </row>
    <row r="169" spans="1:83" ht="15" hidden="1" customHeight="1" thickTop="1" thickBot="1">
      <c r="A169" s="167"/>
      <c r="B169" s="96"/>
      <c r="C169" s="17"/>
      <c r="D169" s="97"/>
      <c r="E169" s="150"/>
      <c r="F169" s="93"/>
      <c r="G169" s="94"/>
      <c r="H169" s="17"/>
      <c r="I169" s="17"/>
      <c r="J169" s="17"/>
      <c r="K169" s="17"/>
      <c r="L169" s="104"/>
      <c r="M169" s="13"/>
      <c r="N169" s="94"/>
      <c r="O169" s="17"/>
      <c r="P169" s="17"/>
      <c r="Q169" s="104"/>
      <c r="R169" s="104"/>
      <c r="S169" s="17"/>
      <c r="T169" s="20"/>
      <c r="U169" s="20"/>
      <c r="V169" s="17"/>
      <c r="W169" s="20"/>
      <c r="X169" s="95"/>
      <c r="Y169" s="95"/>
      <c r="Z169" s="13"/>
      <c r="AA169" s="17"/>
      <c r="AB169" s="17"/>
      <c r="AC169" s="95"/>
      <c r="AD169" s="20"/>
      <c r="AE169" s="17"/>
      <c r="AF169" s="95"/>
      <c r="AG169" s="13"/>
      <c r="AH169" s="213"/>
      <c r="AI169" s="17"/>
      <c r="AJ169" s="17"/>
      <c r="AK169" s="13"/>
      <c r="AL169" s="93"/>
      <c r="AM169" s="13"/>
      <c r="AN169" s="13"/>
      <c r="AO169" s="17"/>
      <c r="AP169" s="17"/>
      <c r="AQ169" s="17"/>
      <c r="AR169" s="13"/>
      <c r="AS169" s="13"/>
      <c r="AT169" s="13"/>
      <c r="AU169" s="13"/>
      <c r="AV169" s="13"/>
      <c r="AW169" s="13"/>
      <c r="AX169" s="116"/>
      <c r="AY169" s="22"/>
      <c r="AZ169" s="22"/>
      <c r="BA169" s="117"/>
      <c r="BB169" s="118"/>
      <c r="BC169" s="212"/>
      <c r="BD169" s="13"/>
      <c r="BE169" s="13"/>
      <c r="BF169" s="13"/>
      <c r="BG169" s="13"/>
      <c r="BH169" s="116"/>
      <c r="BI169" s="115"/>
      <c r="BJ169" s="115"/>
    </row>
    <row r="170" spans="1:83" ht="15" hidden="1" customHeight="1" thickTop="1" thickBot="1">
      <c r="A170" s="170" t="s">
        <v>890</v>
      </c>
      <c r="B170" s="70" t="s">
        <v>888</v>
      </c>
      <c r="C170" s="74" t="s">
        <v>891</v>
      </c>
      <c r="D170" s="80"/>
      <c r="E170" s="149" t="s">
        <v>1644</v>
      </c>
      <c r="F170" s="30" t="s">
        <v>602</v>
      </c>
      <c r="G170" s="86" t="s">
        <v>1638</v>
      </c>
      <c r="H170" s="25" t="s">
        <v>75</v>
      </c>
      <c r="I170" s="25" t="s">
        <v>309</v>
      </c>
      <c r="J170" s="73" t="s">
        <v>16</v>
      </c>
      <c r="K170" s="25" t="s">
        <v>1591</v>
      </c>
      <c r="L170" s="73" t="s">
        <v>889</v>
      </c>
      <c r="N170" s="41" t="s">
        <v>699</v>
      </c>
      <c r="O170" s="32" t="s">
        <v>1398</v>
      </c>
      <c r="P170" s="32" t="s">
        <v>1400</v>
      </c>
      <c r="Q170" s="73" t="s">
        <v>20</v>
      </c>
      <c r="R170" s="25">
        <v>48</v>
      </c>
      <c r="S170" s="25" t="s">
        <v>84</v>
      </c>
      <c r="T170" s="25" t="s">
        <v>15</v>
      </c>
      <c r="V170" s="73">
        <v>9.9999999999999995E-8</v>
      </c>
      <c r="W170" s="25" t="s">
        <v>260</v>
      </c>
      <c r="X170" s="73">
        <v>215.68</v>
      </c>
      <c r="Y170" s="73">
        <f>((V170*215.68)*1000)*1000</f>
        <v>21.568000000000001</v>
      </c>
      <c r="AA170" s="26" t="str">
        <f>Q170</f>
        <v>LOEC</v>
      </c>
      <c r="AB170" s="26">
        <f>VLOOKUP(AA170,Tables!C$5:D$40,2,FALSE)</f>
        <v>2.5</v>
      </c>
      <c r="AC170" s="26">
        <f>Y170/AB170</f>
        <v>8.6272000000000002</v>
      </c>
      <c r="AD170" s="33" t="str">
        <f>T170</f>
        <v>Chronic</v>
      </c>
      <c r="AE170" s="26">
        <f>VLOOKUP(AD170,Tables!$C$43:$D$44,2,FALSE)</f>
        <v>1</v>
      </c>
      <c r="AF170" s="26">
        <f>AC170/AE170</f>
        <v>8.6272000000000002</v>
      </c>
      <c r="AG170" s="27"/>
      <c r="AH170" s="210" t="str">
        <f>G170</f>
        <v>Chlamydomonas eugametos</v>
      </c>
      <c r="AI170" s="112" t="str">
        <f>Q170</f>
        <v>LOEC</v>
      </c>
      <c r="AJ170" s="112" t="str">
        <f>T170</f>
        <v>Chronic</v>
      </c>
      <c r="AL170" s="26">
        <f>VLOOKUP(SUM(AB170,AE170),Tables!J$5:K$12,2,FALSE)</f>
        <v>2</v>
      </c>
      <c r="AM170" s="26" t="str">
        <f>IF(AL170=MIN($AL$170:$AL$172),"YES!!!","Reject")</f>
        <v>Reject</v>
      </c>
      <c r="AS170"/>
      <c r="AW170" s="208" t="s">
        <v>1845</v>
      </c>
      <c r="AX170" s="208" t="s">
        <v>1845</v>
      </c>
      <c r="BC170" s="214"/>
      <c r="BK170" s="2"/>
      <c r="BL170" s="2"/>
      <c r="BM170" s="2"/>
    </row>
    <row r="171" spans="1:83" ht="15" hidden="1" customHeight="1" thickTop="1" thickBot="1">
      <c r="A171" s="170" t="s">
        <v>890</v>
      </c>
      <c r="B171" s="70" t="s">
        <v>888</v>
      </c>
      <c r="C171" s="74" t="s">
        <v>891</v>
      </c>
      <c r="D171" s="80" t="s">
        <v>892</v>
      </c>
      <c r="E171" s="149" t="s">
        <v>1644</v>
      </c>
      <c r="F171" s="30" t="s">
        <v>602</v>
      </c>
      <c r="G171" s="86" t="s">
        <v>1638</v>
      </c>
      <c r="H171" s="25" t="s">
        <v>75</v>
      </c>
      <c r="I171" s="25" t="s">
        <v>309</v>
      </c>
      <c r="J171" s="73" t="s">
        <v>16</v>
      </c>
      <c r="K171" s="25" t="s">
        <v>1591</v>
      </c>
      <c r="L171" s="73" t="s">
        <v>889</v>
      </c>
      <c r="N171" s="41" t="s">
        <v>699</v>
      </c>
      <c r="O171" s="32" t="s">
        <v>1398</v>
      </c>
      <c r="P171" s="32" t="s">
        <v>1400</v>
      </c>
      <c r="Q171" s="73" t="s">
        <v>19</v>
      </c>
      <c r="R171" s="25">
        <v>48</v>
      </c>
      <c r="S171" s="25" t="s">
        <v>84</v>
      </c>
      <c r="T171" s="25" t="s">
        <v>15</v>
      </c>
      <c r="V171" s="73">
        <v>9.9999999999999995E-8</v>
      </c>
      <c r="W171" s="25" t="s">
        <v>260</v>
      </c>
      <c r="X171" s="73">
        <v>215.68</v>
      </c>
      <c r="Y171" s="73">
        <f>((V171*215.68)*1000)*1000</f>
        <v>21.568000000000001</v>
      </c>
      <c r="AA171" s="26" t="str">
        <f>Q171</f>
        <v>NOEC</v>
      </c>
      <c r="AB171" s="26">
        <f>VLOOKUP(AA171,Tables!C$5:D$40,2,FALSE)</f>
        <v>1</v>
      </c>
      <c r="AC171" s="26">
        <f>Y171/AB171</f>
        <v>21.568000000000001</v>
      </c>
      <c r="AD171" s="33" t="str">
        <f>T171</f>
        <v>Chronic</v>
      </c>
      <c r="AE171" s="26">
        <f>VLOOKUP(AD171,Tables!$C$43:$D$44,2,FALSE)</f>
        <v>1</v>
      </c>
      <c r="AF171" s="26">
        <f>AC171/AE171</f>
        <v>21.568000000000001</v>
      </c>
      <c r="AG171" s="27"/>
      <c r="AH171" s="210" t="str">
        <f>G171</f>
        <v>Chlamydomonas eugametos</v>
      </c>
      <c r="AI171" s="112" t="str">
        <f>Q171</f>
        <v>NOEC</v>
      </c>
      <c r="AJ171" s="112" t="str">
        <f>T171</f>
        <v>Chronic</v>
      </c>
      <c r="AL171" s="26">
        <f>VLOOKUP(SUM(AB171,AE171),Tables!J$5:K$12,2,FALSE)</f>
        <v>1</v>
      </c>
      <c r="AM171" s="26" t="str">
        <f>IF(AL171=MIN($AL$170:$AL$172),"YES!!!","Reject")</f>
        <v>YES!!!</v>
      </c>
      <c r="AN171" s="107" t="str">
        <f>P171</f>
        <v>Cell number</v>
      </c>
      <c r="AO171" s="26" t="s">
        <v>96</v>
      </c>
      <c r="AP171" s="25" t="str">
        <f>CONCATENATE(R171," ",S171)</f>
        <v>48 Hour</v>
      </c>
      <c r="AQ171" s="26" t="s">
        <v>97</v>
      </c>
      <c r="AS171" s="109">
        <f>AF171</f>
        <v>21.568000000000001</v>
      </c>
      <c r="AT171" s="73">
        <f>GEOMEAN(AS171)</f>
        <v>21.568000000000001</v>
      </c>
      <c r="AU171" s="73">
        <f>MIN(AT171)</f>
        <v>21.568000000000001</v>
      </c>
      <c r="AV171" s="73">
        <f>MIN(AU171)</f>
        <v>21.568000000000001</v>
      </c>
      <c r="AW171" s="208" t="s">
        <v>1845</v>
      </c>
      <c r="AX171" s="208" t="s">
        <v>1845</v>
      </c>
      <c r="BA171" s="78" t="str">
        <f>F171</f>
        <v>Growth media</v>
      </c>
      <c r="BB171" s="107" t="str">
        <f>J171</f>
        <v>Microalgae</v>
      </c>
      <c r="BC171" s="210" t="str">
        <f>G171</f>
        <v>Chlamydomonas eugametos</v>
      </c>
      <c r="BD171" s="107" t="str">
        <f>H171</f>
        <v>Chlorophyta</v>
      </c>
      <c r="BE171" s="114" t="str">
        <f>I171</f>
        <v>Chlorophyceae</v>
      </c>
      <c r="BF171" s="112" t="str">
        <f>K171</f>
        <v>Photo</v>
      </c>
      <c r="BG171" s="26">
        <f>AL171</f>
        <v>1</v>
      </c>
      <c r="BH171" s="26">
        <f>AV171</f>
        <v>21.568000000000001</v>
      </c>
      <c r="BI171" s="208" t="s">
        <v>1845</v>
      </c>
      <c r="BJ171" s="208" t="s">
        <v>1845</v>
      </c>
    </row>
    <row r="172" spans="1:83" ht="15" hidden="1" customHeight="1" thickTop="1" thickBot="1">
      <c r="A172" s="170" t="s">
        <v>890</v>
      </c>
      <c r="B172" s="70" t="s">
        <v>888</v>
      </c>
      <c r="C172" s="74" t="s">
        <v>891</v>
      </c>
      <c r="D172" s="80" t="s">
        <v>892</v>
      </c>
      <c r="E172" s="149" t="s">
        <v>1644</v>
      </c>
      <c r="F172" s="30" t="s">
        <v>602</v>
      </c>
      <c r="G172" s="86" t="s">
        <v>1638</v>
      </c>
      <c r="H172" s="73" t="s">
        <v>75</v>
      </c>
      <c r="I172" s="25" t="s">
        <v>309</v>
      </c>
      <c r="J172" s="73" t="s">
        <v>16</v>
      </c>
      <c r="K172" s="25" t="s">
        <v>1591</v>
      </c>
      <c r="L172" s="73" t="s">
        <v>889</v>
      </c>
      <c r="N172" s="41" t="s">
        <v>699</v>
      </c>
      <c r="O172" s="32" t="s">
        <v>1398</v>
      </c>
      <c r="P172" s="32" t="s">
        <v>1400</v>
      </c>
      <c r="Q172" s="73" t="s">
        <v>20</v>
      </c>
      <c r="R172" s="25">
        <v>48</v>
      </c>
      <c r="S172" s="25" t="s">
        <v>84</v>
      </c>
      <c r="T172" s="25" t="s">
        <v>15</v>
      </c>
      <c r="V172" s="73">
        <v>9.9999999999999995E-7</v>
      </c>
      <c r="W172" s="25" t="s">
        <v>260</v>
      </c>
      <c r="X172" s="73">
        <v>215.68</v>
      </c>
      <c r="Y172" s="73">
        <f>((V172*215.68)*1000)*1000</f>
        <v>215.67999999999998</v>
      </c>
      <c r="AA172" s="26" t="str">
        <f>Q172</f>
        <v>LOEC</v>
      </c>
      <c r="AB172" s="26">
        <f>VLOOKUP(AA172,Tables!C$5:D$40,2,FALSE)</f>
        <v>2.5</v>
      </c>
      <c r="AC172" s="26">
        <f>Y172/AB172</f>
        <v>86.271999999999991</v>
      </c>
      <c r="AD172" s="33" t="str">
        <f>T172</f>
        <v>Chronic</v>
      </c>
      <c r="AE172" s="26">
        <f>VLOOKUP(AD172,Tables!$C$43:$D$44,2,FALSE)</f>
        <v>1</v>
      </c>
      <c r="AF172" s="26">
        <f>AC172/AE172</f>
        <v>86.271999999999991</v>
      </c>
      <c r="AG172" s="27"/>
      <c r="AH172" s="210" t="str">
        <f>G172</f>
        <v>Chlamydomonas eugametos</v>
      </c>
      <c r="AI172" s="112" t="str">
        <f>Q172</f>
        <v>LOEC</v>
      </c>
      <c r="AJ172" s="112" t="str">
        <f>T172</f>
        <v>Chronic</v>
      </c>
      <c r="AL172" s="26">
        <f>VLOOKUP(SUM(AB172,AE172),Tables!J$5:K$12,2,FALSE)</f>
        <v>2</v>
      </c>
      <c r="AM172" s="26" t="str">
        <f>IF(AL172=MIN($AL$170:$AL$172),"YES!!!","Reject")</f>
        <v>Reject</v>
      </c>
      <c r="AS172"/>
      <c r="AW172" s="208" t="s">
        <v>1845</v>
      </c>
      <c r="AX172" s="208" t="s">
        <v>1845</v>
      </c>
      <c r="BC172" s="214"/>
    </row>
    <row r="173" spans="1:83" ht="15" hidden="1" customHeight="1" thickTop="1" thickBot="1">
      <c r="A173" s="167"/>
      <c r="B173" s="96"/>
      <c r="C173" s="98"/>
      <c r="D173" s="99"/>
      <c r="E173" s="152"/>
      <c r="F173" s="93"/>
      <c r="G173" s="94"/>
      <c r="H173" s="17"/>
      <c r="I173" s="17"/>
      <c r="J173" s="17"/>
      <c r="K173" s="17"/>
      <c r="L173" s="17"/>
      <c r="M173" s="27"/>
      <c r="N173" s="93"/>
      <c r="O173" s="17"/>
      <c r="P173" s="17"/>
      <c r="Q173" s="17"/>
      <c r="R173" s="17"/>
      <c r="S173" s="17"/>
      <c r="T173" s="17"/>
      <c r="U173" s="17"/>
      <c r="V173" s="17"/>
      <c r="W173" s="17"/>
      <c r="X173" s="95"/>
      <c r="Y173" s="95"/>
      <c r="Z173" s="27"/>
      <c r="AA173" s="17"/>
      <c r="AB173" s="17"/>
      <c r="AC173" s="95"/>
      <c r="AD173" s="20"/>
      <c r="AE173" s="17"/>
      <c r="AF173" s="95"/>
      <c r="AG173" s="27"/>
      <c r="AH173" s="211"/>
      <c r="AI173" s="17"/>
      <c r="AJ173" s="17"/>
      <c r="AK173" s="27"/>
      <c r="AL173" s="27"/>
      <c r="AM173" s="27"/>
      <c r="AN173" s="27"/>
      <c r="AO173" s="17"/>
      <c r="AP173" s="17"/>
      <c r="AQ173" s="17"/>
      <c r="AR173" s="27"/>
      <c r="AS173" s="27"/>
      <c r="AT173" s="27"/>
      <c r="AU173" s="27"/>
      <c r="AV173" s="27"/>
      <c r="AW173" s="27"/>
      <c r="AX173" s="115"/>
      <c r="AY173" s="119"/>
      <c r="AZ173" s="119"/>
      <c r="BA173" s="117"/>
      <c r="BB173" s="117"/>
      <c r="BC173" s="211"/>
      <c r="BD173" s="27"/>
      <c r="BE173" s="27"/>
      <c r="BF173" s="27"/>
      <c r="BG173" s="27"/>
      <c r="BH173" s="115"/>
      <c r="BI173" s="115"/>
      <c r="BJ173" s="115"/>
    </row>
    <row r="174" spans="1:83" ht="15" hidden="1" customHeight="1" thickTop="1" thickBot="1">
      <c r="A174" s="170" t="s">
        <v>1873</v>
      </c>
      <c r="B174" s="70" t="s">
        <v>1867</v>
      </c>
      <c r="C174" s="74">
        <v>893</v>
      </c>
      <c r="D174" s="80"/>
      <c r="E174" s="149" t="s">
        <v>1644</v>
      </c>
      <c r="F174" s="30" t="s">
        <v>1874</v>
      </c>
      <c r="G174" s="86" t="s">
        <v>1863</v>
      </c>
      <c r="H174" s="25" t="s">
        <v>75</v>
      </c>
      <c r="I174" s="73" t="s">
        <v>309</v>
      </c>
      <c r="J174" s="73" t="s">
        <v>16</v>
      </c>
      <c r="K174" s="25" t="s">
        <v>1591</v>
      </c>
      <c r="L174" s="25" t="s">
        <v>194</v>
      </c>
      <c r="N174" s="218" t="s">
        <v>1864</v>
      </c>
      <c r="O174" s="35" t="s">
        <v>1401</v>
      </c>
      <c r="P174" s="32" t="s">
        <v>1515</v>
      </c>
      <c r="Q174" s="73" t="s">
        <v>14</v>
      </c>
      <c r="R174" s="25">
        <v>3</v>
      </c>
      <c r="S174" s="25" t="s">
        <v>1370</v>
      </c>
      <c r="T174" s="25" t="s">
        <v>15</v>
      </c>
      <c r="V174" s="73">
        <v>2.8</v>
      </c>
      <c r="W174" s="79" t="s">
        <v>254</v>
      </c>
      <c r="X174" s="73">
        <v>215.68</v>
      </c>
      <c r="Y174" s="73">
        <f>V174*X174</f>
        <v>603.904</v>
      </c>
      <c r="AA174" s="26" t="str">
        <f t="shared" ref="AA174:AA179" si="101">Q174</f>
        <v>EC50</v>
      </c>
      <c r="AB174" s="26">
        <f>VLOOKUP(AA174,Tables!C$5:D$40,2,FALSE)</f>
        <v>5</v>
      </c>
      <c r="AC174" s="26">
        <f t="shared" ref="AC174:AC179" si="102">Y174/AB174</f>
        <v>120.7808</v>
      </c>
      <c r="AD174" s="33" t="str">
        <f t="shared" ref="AD174:AD179" si="103">T174</f>
        <v>Chronic</v>
      </c>
      <c r="AE174" s="26">
        <f>VLOOKUP(AD174,Tables!$C$43:$D$44,2,FALSE)</f>
        <v>1</v>
      </c>
      <c r="AF174" s="26">
        <f t="shared" ref="AF174:AF179" si="104">AC174/AE174</f>
        <v>120.7808</v>
      </c>
      <c r="AG174" s="27"/>
      <c r="AH174" s="210" t="str">
        <f t="shared" ref="AH174:AH179" si="105">G174</f>
        <v>Chlamydomonas geitleri</v>
      </c>
      <c r="AI174" s="112" t="str">
        <f t="shared" ref="AI174:AI179" si="106">Q174</f>
        <v>EC50</v>
      </c>
      <c r="AJ174" s="112" t="str">
        <f t="shared" ref="AJ174:AJ179" si="107">T174</f>
        <v>Chronic</v>
      </c>
      <c r="AL174" s="26">
        <f>VLOOKUP(SUM(AB174,AE174),Tables!J$5:K$12,2,FALSE)</f>
        <v>2</v>
      </c>
      <c r="AM174" s="26" t="str">
        <f>IF(AL174=MIN($AL$174:$AL$179),"YES!!!","Reject")</f>
        <v>YES!!!</v>
      </c>
      <c r="AN174" s="107" t="str">
        <f>P174</f>
        <v>Cell counts</v>
      </c>
      <c r="AO174" s="26" t="s">
        <v>96</v>
      </c>
      <c r="AP174" s="25" t="str">
        <f t="shared" ref="AP174:AP179" si="108">CONCATENATE(R174," ",S174)</f>
        <v>3 Day</v>
      </c>
      <c r="AQ174" s="26" t="s">
        <v>97</v>
      </c>
      <c r="AS174" s="109">
        <f t="shared" ref="AS174:AS179" si="109">AF174</f>
        <v>120.7808</v>
      </c>
      <c r="AT174" s="73">
        <f>GEOMEAN(AS174:AS176)</f>
        <v>92.59130628691311</v>
      </c>
      <c r="AU174" s="73">
        <f>MIN(AT174)</f>
        <v>92.59130628691311</v>
      </c>
      <c r="AV174" s="73">
        <f>MIN(AU174:AU177)</f>
        <v>64.184976485962238</v>
      </c>
      <c r="AW174" s="208"/>
      <c r="AX174" s="208"/>
      <c r="BA174" s="78" t="str">
        <f>F174</f>
        <v>Unconditioned innoculum</v>
      </c>
      <c r="BB174" s="107" t="str">
        <f>J174</f>
        <v>Microalgae</v>
      </c>
      <c r="BC174" s="210" t="str">
        <f>G174</f>
        <v>Chlamydomonas geitleri</v>
      </c>
      <c r="BD174" s="107" t="str">
        <f>H174</f>
        <v>Chlorophyta</v>
      </c>
      <c r="BE174" s="114" t="str">
        <f>I174</f>
        <v>Chlorophyceae</v>
      </c>
      <c r="BF174" s="112" t="str">
        <f>K174</f>
        <v>Photo</v>
      </c>
      <c r="BG174" s="26">
        <f>AL174</f>
        <v>2</v>
      </c>
      <c r="BH174" s="26">
        <f>AV174</f>
        <v>64.184976485962238</v>
      </c>
      <c r="BI174" s="208" t="s">
        <v>1845</v>
      </c>
      <c r="BJ174" s="208" t="s">
        <v>1845</v>
      </c>
    </row>
    <row r="175" spans="1:83" ht="15" hidden="1" customHeight="1" thickTop="1" thickBot="1">
      <c r="A175" s="170" t="s">
        <v>1873</v>
      </c>
      <c r="B175" s="70" t="s">
        <v>1868</v>
      </c>
      <c r="C175" s="74">
        <v>893</v>
      </c>
      <c r="D175" s="80"/>
      <c r="E175" s="149" t="s">
        <v>1644</v>
      </c>
      <c r="F175" s="30" t="s">
        <v>1874</v>
      </c>
      <c r="G175" s="86" t="s">
        <v>1863</v>
      </c>
      <c r="H175" s="25" t="s">
        <v>75</v>
      </c>
      <c r="I175" s="73" t="s">
        <v>309</v>
      </c>
      <c r="J175" s="73" t="s">
        <v>16</v>
      </c>
      <c r="K175" s="25" t="s">
        <v>1591</v>
      </c>
      <c r="L175" s="25" t="s">
        <v>194</v>
      </c>
      <c r="N175" s="218" t="s">
        <v>1864</v>
      </c>
      <c r="O175" s="35" t="s">
        <v>1401</v>
      </c>
      <c r="P175" s="32" t="s">
        <v>1515</v>
      </c>
      <c r="Q175" s="73" t="s">
        <v>14</v>
      </c>
      <c r="R175" s="25">
        <v>3</v>
      </c>
      <c r="S175" s="25" t="s">
        <v>1370</v>
      </c>
      <c r="T175" s="25" t="s">
        <v>15</v>
      </c>
      <c r="V175" s="73">
        <v>2.4700000000000002</v>
      </c>
      <c r="W175" s="79" t="s">
        <v>254</v>
      </c>
      <c r="X175" s="73">
        <v>215.68</v>
      </c>
      <c r="Y175" s="73">
        <f t="shared" ref="Y175:Y179" si="110">V175*X175</f>
        <v>532.7296</v>
      </c>
      <c r="AA175" s="26" t="str">
        <f t="shared" si="101"/>
        <v>EC50</v>
      </c>
      <c r="AB175" s="26">
        <f>VLOOKUP(AA175,Tables!C$5:D$40,2,FALSE)</f>
        <v>5</v>
      </c>
      <c r="AC175" s="26">
        <f t="shared" si="102"/>
        <v>106.54592</v>
      </c>
      <c r="AD175" s="33" t="str">
        <f t="shared" si="103"/>
        <v>Chronic</v>
      </c>
      <c r="AE175" s="26">
        <f>VLOOKUP(AD175,Tables!$C$43:$D$44,2,FALSE)</f>
        <v>1</v>
      </c>
      <c r="AF175" s="26">
        <f t="shared" si="104"/>
        <v>106.54592</v>
      </c>
      <c r="AG175" s="27"/>
      <c r="AH175" s="210" t="str">
        <f t="shared" si="105"/>
        <v>Chlamydomonas geitleri</v>
      </c>
      <c r="AI175" s="112" t="str">
        <f t="shared" si="106"/>
        <v>EC50</v>
      </c>
      <c r="AJ175" s="112" t="str">
        <f t="shared" si="107"/>
        <v>Chronic</v>
      </c>
      <c r="AL175" s="26">
        <f>VLOOKUP(SUM(AB175,AE175),Tables!J$5:K$12,2,FALSE)</f>
        <v>2</v>
      </c>
      <c r="AM175" s="26" t="str">
        <f t="shared" ref="AM175:AM179" si="111">IF(AL175=MIN($AL$174:$AL$179),"YES!!!","Reject")</f>
        <v>YES!!!</v>
      </c>
      <c r="AN175" s="107" t="str">
        <f t="shared" ref="AN175:AN179" si="112">P175</f>
        <v>Cell counts</v>
      </c>
      <c r="AO175" s="26" t="s">
        <v>96</v>
      </c>
      <c r="AP175" s="25" t="str">
        <f t="shared" si="108"/>
        <v>3 Day</v>
      </c>
      <c r="AQ175" s="26" t="s">
        <v>97</v>
      </c>
      <c r="AS175" s="109">
        <f t="shared" si="109"/>
        <v>106.54592</v>
      </c>
      <c r="AW175" s="208"/>
      <c r="AX175" s="208"/>
      <c r="BC175" s="214"/>
    </row>
    <row r="176" spans="1:83" ht="15" hidden="1" customHeight="1" thickTop="1" thickBot="1">
      <c r="A176" s="170" t="s">
        <v>1873</v>
      </c>
      <c r="B176" s="70" t="s">
        <v>1869</v>
      </c>
      <c r="C176" s="74">
        <v>893</v>
      </c>
      <c r="D176" s="80"/>
      <c r="E176" s="149" t="s">
        <v>1644</v>
      </c>
      <c r="F176" s="30" t="s">
        <v>1874</v>
      </c>
      <c r="G176" s="86" t="s">
        <v>1863</v>
      </c>
      <c r="H176" s="25" t="s">
        <v>75</v>
      </c>
      <c r="I176" s="73" t="s">
        <v>309</v>
      </c>
      <c r="J176" s="73" t="s">
        <v>16</v>
      </c>
      <c r="K176" s="25" t="s">
        <v>1591</v>
      </c>
      <c r="L176" s="25" t="s">
        <v>194</v>
      </c>
      <c r="N176" s="218" t="s">
        <v>1864</v>
      </c>
      <c r="O176" s="35" t="s">
        <v>1401</v>
      </c>
      <c r="P176" s="32" t="s">
        <v>1515</v>
      </c>
      <c r="Q176" s="73" t="s">
        <v>14</v>
      </c>
      <c r="R176" s="25">
        <v>3</v>
      </c>
      <c r="S176" s="25" t="s">
        <v>1370</v>
      </c>
      <c r="T176" s="25" t="s">
        <v>15</v>
      </c>
      <c r="V176" s="73">
        <v>1.43</v>
      </c>
      <c r="W176" s="79" t="s">
        <v>254</v>
      </c>
      <c r="X176" s="73">
        <v>215.68</v>
      </c>
      <c r="Y176" s="73">
        <f t="shared" si="110"/>
        <v>308.42239999999998</v>
      </c>
      <c r="AA176" s="26" t="str">
        <f t="shared" si="101"/>
        <v>EC50</v>
      </c>
      <c r="AB176" s="26">
        <f>VLOOKUP(AA176,Tables!C$5:D$40,2,FALSE)</f>
        <v>5</v>
      </c>
      <c r="AC176" s="26">
        <f t="shared" si="102"/>
        <v>61.684479999999994</v>
      </c>
      <c r="AD176" s="33" t="str">
        <f t="shared" si="103"/>
        <v>Chronic</v>
      </c>
      <c r="AE176" s="26">
        <f>VLOOKUP(AD176,Tables!$C$43:$D$44,2,FALSE)</f>
        <v>1</v>
      </c>
      <c r="AF176" s="26">
        <f t="shared" si="104"/>
        <v>61.684479999999994</v>
      </c>
      <c r="AG176" s="27"/>
      <c r="AH176" s="210" t="str">
        <f t="shared" si="105"/>
        <v>Chlamydomonas geitleri</v>
      </c>
      <c r="AI176" s="112" t="str">
        <f t="shared" si="106"/>
        <v>EC50</v>
      </c>
      <c r="AJ176" s="112" t="str">
        <f t="shared" si="107"/>
        <v>Chronic</v>
      </c>
      <c r="AL176" s="26">
        <f>VLOOKUP(SUM(AB176,AE176),Tables!J$5:K$12,2,FALSE)</f>
        <v>2</v>
      </c>
      <c r="AM176" s="26" t="str">
        <f t="shared" si="111"/>
        <v>YES!!!</v>
      </c>
      <c r="AN176" s="107" t="str">
        <f t="shared" si="112"/>
        <v>Cell counts</v>
      </c>
      <c r="AO176" s="26" t="s">
        <v>96</v>
      </c>
      <c r="AP176" s="25" t="str">
        <f t="shared" si="108"/>
        <v>3 Day</v>
      </c>
      <c r="AQ176" s="26" t="s">
        <v>97</v>
      </c>
      <c r="AS176" s="109">
        <f t="shared" si="109"/>
        <v>61.684479999999994</v>
      </c>
      <c r="AW176" s="208"/>
      <c r="AX176" s="208"/>
      <c r="BC176" s="214"/>
    </row>
    <row r="177" spans="1:83" ht="15" hidden="1" customHeight="1" thickTop="1" thickBot="1">
      <c r="A177" s="170" t="s">
        <v>1873</v>
      </c>
      <c r="B177" s="70" t="s">
        <v>1870</v>
      </c>
      <c r="C177" s="74">
        <v>893</v>
      </c>
      <c r="D177" s="80"/>
      <c r="E177" s="149" t="s">
        <v>1644</v>
      </c>
      <c r="F177" s="30" t="s">
        <v>1874</v>
      </c>
      <c r="G177" s="86" t="s">
        <v>1863</v>
      </c>
      <c r="H177" s="25" t="s">
        <v>75</v>
      </c>
      <c r="I177" s="73" t="s">
        <v>309</v>
      </c>
      <c r="J177" s="73" t="s">
        <v>16</v>
      </c>
      <c r="K177" s="25" t="s">
        <v>1591</v>
      </c>
      <c r="L177" s="25" t="s">
        <v>194</v>
      </c>
      <c r="N177" s="218" t="s">
        <v>1865</v>
      </c>
      <c r="O177" s="32" t="s">
        <v>1509</v>
      </c>
      <c r="P177" s="32" t="s">
        <v>1866</v>
      </c>
      <c r="Q177" s="73" t="s">
        <v>14</v>
      </c>
      <c r="R177" s="25">
        <v>3</v>
      </c>
      <c r="S177" s="25" t="s">
        <v>1370</v>
      </c>
      <c r="T177" s="25" t="s">
        <v>15</v>
      </c>
      <c r="V177" s="73">
        <v>1.23</v>
      </c>
      <c r="W177" s="79" t="s">
        <v>254</v>
      </c>
      <c r="X177" s="73">
        <v>215.68</v>
      </c>
      <c r="Y177" s="73">
        <f t="shared" si="110"/>
        <v>265.28640000000001</v>
      </c>
      <c r="AA177" s="26" t="str">
        <f t="shared" si="101"/>
        <v>EC50</v>
      </c>
      <c r="AB177" s="26">
        <f>VLOOKUP(AA177,Tables!C$5:D$40,2,FALSE)</f>
        <v>5</v>
      </c>
      <c r="AC177" s="26">
        <f t="shared" si="102"/>
        <v>53.057280000000006</v>
      </c>
      <c r="AD177" s="33" t="str">
        <f t="shared" si="103"/>
        <v>Chronic</v>
      </c>
      <c r="AE177" s="26">
        <f>VLOOKUP(AD177,Tables!$C$43:$D$44,2,FALSE)</f>
        <v>1</v>
      </c>
      <c r="AF177" s="26">
        <f t="shared" si="104"/>
        <v>53.057280000000006</v>
      </c>
      <c r="AG177" s="27"/>
      <c r="AH177" s="210" t="str">
        <f t="shared" si="105"/>
        <v>Chlamydomonas geitleri</v>
      </c>
      <c r="AI177" s="112" t="str">
        <f t="shared" si="106"/>
        <v>EC50</v>
      </c>
      <c r="AJ177" s="112" t="str">
        <f t="shared" si="107"/>
        <v>Chronic</v>
      </c>
      <c r="AL177" s="26">
        <f>VLOOKUP(SUM(AB177,AE177),Tables!J$5:K$12,2,FALSE)</f>
        <v>2</v>
      </c>
      <c r="AM177" s="26" t="str">
        <f t="shared" si="111"/>
        <v>YES!!!</v>
      </c>
      <c r="AN177" s="107" t="str">
        <f t="shared" si="112"/>
        <v>Chlorophyll-a</v>
      </c>
      <c r="AO177" s="26" t="s">
        <v>1598</v>
      </c>
      <c r="AP177" s="25" t="str">
        <f t="shared" si="108"/>
        <v>3 Day</v>
      </c>
      <c r="AQ177" s="26" t="s">
        <v>1599</v>
      </c>
      <c r="AS177" s="109">
        <f t="shared" si="109"/>
        <v>53.057280000000006</v>
      </c>
      <c r="AT177" s="73">
        <f>GEOMEAN(AS177:AS179)</f>
        <v>64.184976485962238</v>
      </c>
      <c r="AU177" s="73">
        <f>MIN(AT177)</f>
        <v>64.184976485962238</v>
      </c>
      <c r="AW177" s="208"/>
      <c r="AX177" s="208"/>
      <c r="BC177" s="214"/>
    </row>
    <row r="178" spans="1:83" ht="15" hidden="1" customHeight="1" thickTop="1" thickBot="1">
      <c r="A178" s="170" t="s">
        <v>1873</v>
      </c>
      <c r="B178" s="70" t="s">
        <v>1871</v>
      </c>
      <c r="C178" s="74">
        <v>893</v>
      </c>
      <c r="D178" s="80"/>
      <c r="E178" s="149" t="s">
        <v>1644</v>
      </c>
      <c r="F178" s="30" t="s">
        <v>1874</v>
      </c>
      <c r="G178" s="86" t="s">
        <v>1863</v>
      </c>
      <c r="H178" s="25" t="s">
        <v>75</v>
      </c>
      <c r="I178" s="73" t="s">
        <v>309</v>
      </c>
      <c r="J178" s="73" t="s">
        <v>16</v>
      </c>
      <c r="K178" s="25" t="s">
        <v>1591</v>
      </c>
      <c r="L178" s="25" t="s">
        <v>194</v>
      </c>
      <c r="N178" s="218" t="s">
        <v>1865</v>
      </c>
      <c r="O178" s="32" t="s">
        <v>1509</v>
      </c>
      <c r="P178" s="32" t="s">
        <v>1866</v>
      </c>
      <c r="Q178" s="73" t="s">
        <v>14</v>
      </c>
      <c r="R178" s="25">
        <v>3</v>
      </c>
      <c r="S178" s="25" t="s">
        <v>1370</v>
      </c>
      <c r="T178" s="25" t="s">
        <v>15</v>
      </c>
      <c r="V178" s="73">
        <v>1.44</v>
      </c>
      <c r="W178" s="79" t="s">
        <v>254</v>
      </c>
      <c r="X178" s="73">
        <v>215.68</v>
      </c>
      <c r="Y178" s="73">
        <f t="shared" si="110"/>
        <v>310.57920000000001</v>
      </c>
      <c r="AA178" s="26" t="str">
        <f t="shared" si="101"/>
        <v>EC50</v>
      </c>
      <c r="AB178" s="26">
        <f>VLOOKUP(AA178,Tables!C$5:D$40,2,FALSE)</f>
        <v>5</v>
      </c>
      <c r="AC178" s="26">
        <f t="shared" si="102"/>
        <v>62.115840000000006</v>
      </c>
      <c r="AD178" s="33" t="str">
        <f t="shared" si="103"/>
        <v>Chronic</v>
      </c>
      <c r="AE178" s="26">
        <f>VLOOKUP(AD178,Tables!$C$43:$D$44,2,FALSE)</f>
        <v>1</v>
      </c>
      <c r="AF178" s="26">
        <f t="shared" si="104"/>
        <v>62.115840000000006</v>
      </c>
      <c r="AG178" s="27"/>
      <c r="AH178" s="210" t="str">
        <f t="shared" si="105"/>
        <v>Chlamydomonas geitleri</v>
      </c>
      <c r="AI178" s="112" t="str">
        <f t="shared" si="106"/>
        <v>EC50</v>
      </c>
      <c r="AJ178" s="112" t="str">
        <f t="shared" si="107"/>
        <v>Chronic</v>
      </c>
      <c r="AL178" s="26">
        <f>VLOOKUP(SUM(AB178,AE178),Tables!J$5:K$12,2,FALSE)</f>
        <v>2</v>
      </c>
      <c r="AM178" s="26" t="str">
        <f t="shared" si="111"/>
        <v>YES!!!</v>
      </c>
      <c r="AN178" s="107" t="str">
        <f t="shared" si="112"/>
        <v>Chlorophyll-a</v>
      </c>
      <c r="AO178" s="26" t="s">
        <v>1598</v>
      </c>
      <c r="AP178" s="25" t="str">
        <f t="shared" si="108"/>
        <v>3 Day</v>
      </c>
      <c r="AQ178" s="26" t="s">
        <v>1599</v>
      </c>
      <c r="AS178" s="109">
        <f t="shared" si="109"/>
        <v>62.115840000000006</v>
      </c>
      <c r="AW178" s="208"/>
      <c r="AX178" s="208"/>
      <c r="BC178" s="214"/>
    </row>
    <row r="179" spans="1:83" ht="15" hidden="1" customHeight="1" thickTop="1" thickBot="1">
      <c r="A179" s="170" t="s">
        <v>1873</v>
      </c>
      <c r="B179" s="70" t="s">
        <v>1872</v>
      </c>
      <c r="C179" s="74">
        <v>893</v>
      </c>
      <c r="D179" s="80"/>
      <c r="E179" s="149" t="s">
        <v>1644</v>
      </c>
      <c r="F179" s="30" t="s">
        <v>1874</v>
      </c>
      <c r="G179" s="86" t="s">
        <v>1863</v>
      </c>
      <c r="H179" s="25" t="s">
        <v>75</v>
      </c>
      <c r="I179" s="73" t="s">
        <v>309</v>
      </c>
      <c r="J179" s="73" t="s">
        <v>16</v>
      </c>
      <c r="K179" s="25" t="s">
        <v>1591</v>
      </c>
      <c r="L179" s="25" t="s">
        <v>194</v>
      </c>
      <c r="N179" s="218" t="s">
        <v>1865</v>
      </c>
      <c r="O179" s="32" t="s">
        <v>1509</v>
      </c>
      <c r="P179" s="32" t="s">
        <v>1866</v>
      </c>
      <c r="Q179" s="73" t="s">
        <v>14</v>
      </c>
      <c r="R179" s="25">
        <v>3</v>
      </c>
      <c r="S179" s="25" t="s">
        <v>1370</v>
      </c>
      <c r="T179" s="25" t="s">
        <v>15</v>
      </c>
      <c r="V179" s="73">
        <v>1.86</v>
      </c>
      <c r="W179" s="79" t="s">
        <v>254</v>
      </c>
      <c r="X179" s="73">
        <v>215.68</v>
      </c>
      <c r="Y179" s="73">
        <f t="shared" si="110"/>
        <v>401.16480000000001</v>
      </c>
      <c r="AA179" s="26" t="str">
        <f t="shared" si="101"/>
        <v>EC50</v>
      </c>
      <c r="AB179" s="26">
        <f>VLOOKUP(AA179,Tables!C$5:D$40,2,FALSE)</f>
        <v>5</v>
      </c>
      <c r="AC179" s="26">
        <f t="shared" si="102"/>
        <v>80.232960000000006</v>
      </c>
      <c r="AD179" s="33" t="str">
        <f t="shared" si="103"/>
        <v>Chronic</v>
      </c>
      <c r="AE179" s="26">
        <f>VLOOKUP(AD179,Tables!$C$43:$D$44,2,FALSE)</f>
        <v>1</v>
      </c>
      <c r="AF179" s="26">
        <f t="shared" si="104"/>
        <v>80.232960000000006</v>
      </c>
      <c r="AG179" s="27"/>
      <c r="AH179" s="210" t="str">
        <f t="shared" si="105"/>
        <v>Chlamydomonas geitleri</v>
      </c>
      <c r="AI179" s="112" t="str">
        <f t="shared" si="106"/>
        <v>EC50</v>
      </c>
      <c r="AJ179" s="112" t="str">
        <f t="shared" si="107"/>
        <v>Chronic</v>
      </c>
      <c r="AL179" s="26">
        <f>VLOOKUP(SUM(AB179,AE179),Tables!J$5:K$12,2,FALSE)</f>
        <v>2</v>
      </c>
      <c r="AM179" s="26" t="str">
        <f t="shared" si="111"/>
        <v>YES!!!</v>
      </c>
      <c r="AN179" s="107" t="str">
        <f t="shared" si="112"/>
        <v>Chlorophyll-a</v>
      </c>
      <c r="AO179" s="26" t="s">
        <v>1598</v>
      </c>
      <c r="AP179" s="25" t="str">
        <f t="shared" si="108"/>
        <v>3 Day</v>
      </c>
      <c r="AQ179" s="26" t="s">
        <v>1599</v>
      </c>
      <c r="AS179" s="109">
        <f t="shared" si="109"/>
        <v>80.232960000000006</v>
      </c>
      <c r="AW179" s="208"/>
      <c r="AX179" s="208"/>
      <c r="BC179" s="214"/>
    </row>
    <row r="180" spans="1:83" ht="15" hidden="1" customHeight="1" thickTop="1" thickBot="1">
      <c r="A180" s="167"/>
      <c r="B180" s="96"/>
      <c r="C180" s="98"/>
      <c r="D180" s="99"/>
      <c r="E180" s="152"/>
      <c r="F180" s="93"/>
      <c r="G180" s="94"/>
      <c r="H180" s="17"/>
      <c r="I180" s="17"/>
      <c r="J180" s="17"/>
      <c r="K180" s="17"/>
      <c r="L180" s="17"/>
      <c r="M180" s="27"/>
      <c r="N180" s="93"/>
      <c r="O180" s="17"/>
      <c r="P180" s="17"/>
      <c r="Q180" s="17"/>
      <c r="R180" s="17"/>
      <c r="S180" s="17"/>
      <c r="T180" s="17"/>
      <c r="U180" s="17"/>
      <c r="V180" s="17"/>
      <c r="W180" s="17"/>
      <c r="X180" s="95"/>
      <c r="Y180" s="95"/>
      <c r="Z180" s="27"/>
      <c r="AA180" s="17"/>
      <c r="AB180" s="17"/>
      <c r="AC180" s="95"/>
      <c r="AD180" s="20"/>
      <c r="AE180" s="17"/>
      <c r="AF180" s="95"/>
      <c r="AG180" s="27"/>
      <c r="AH180" s="211"/>
      <c r="AI180" s="17"/>
      <c r="AJ180" s="17"/>
      <c r="AK180" s="27"/>
      <c r="AL180" s="27"/>
      <c r="AM180" s="27"/>
      <c r="AN180" s="27"/>
      <c r="AO180" s="17"/>
      <c r="AP180" s="17"/>
      <c r="AQ180" s="17"/>
      <c r="AR180" s="27"/>
      <c r="AS180" s="27"/>
      <c r="AT180" s="27"/>
      <c r="AU180" s="27"/>
      <c r="AV180" s="27"/>
      <c r="AW180" s="27"/>
      <c r="AX180" s="115"/>
      <c r="AY180" s="119"/>
      <c r="AZ180" s="119"/>
      <c r="BA180" s="117"/>
      <c r="BB180" s="117"/>
      <c r="BC180" s="211"/>
      <c r="BD180" s="27"/>
      <c r="BE180" s="27"/>
      <c r="BF180" s="27"/>
      <c r="BG180" s="27"/>
      <c r="BH180" s="115"/>
      <c r="BI180" s="115"/>
      <c r="BJ180" s="115"/>
    </row>
    <row r="181" spans="1:83" ht="15" hidden="1" customHeight="1" thickTop="1" thickBot="1">
      <c r="A181" s="168" t="s">
        <v>1381</v>
      </c>
      <c r="B181" s="25" t="s">
        <v>1432</v>
      </c>
      <c r="C181" s="71">
        <v>1610</v>
      </c>
      <c r="E181" s="149" t="s">
        <v>1644</v>
      </c>
      <c r="F181" s="128" t="s">
        <v>1548</v>
      </c>
      <c r="G181" s="86" t="s">
        <v>113</v>
      </c>
      <c r="H181" s="25" t="s">
        <v>75</v>
      </c>
      <c r="I181" s="73" t="s">
        <v>76</v>
      </c>
      <c r="J181" s="73" t="s">
        <v>16</v>
      </c>
      <c r="K181" s="25" t="s">
        <v>1591</v>
      </c>
      <c r="L181" s="25" t="s">
        <v>110</v>
      </c>
      <c r="M181" s="25"/>
      <c r="N181" s="122" t="s">
        <v>1549</v>
      </c>
      <c r="O181" s="38" t="s">
        <v>1549</v>
      </c>
      <c r="P181" s="38" t="s">
        <v>1549</v>
      </c>
      <c r="Q181" s="25" t="s">
        <v>14</v>
      </c>
      <c r="R181" s="25">
        <v>5</v>
      </c>
      <c r="S181" s="25" t="s">
        <v>1370</v>
      </c>
      <c r="T181" s="25" t="s">
        <v>15</v>
      </c>
      <c r="V181" s="25" t="s">
        <v>1445</v>
      </c>
      <c r="W181" s="25" t="s">
        <v>82</v>
      </c>
      <c r="X181" s="73">
        <f>VLOOKUP(W181,Tables!$M$5:$O$9,3,FALSE)</f>
        <v>1</v>
      </c>
      <c r="Y181" s="73">
        <f t="shared" ref="Y181:Y186" si="113">V181*X181</f>
        <v>282</v>
      </c>
      <c r="AA181" s="26" t="str">
        <f>Q181</f>
        <v>EC50</v>
      </c>
      <c r="AB181" s="26">
        <f>VLOOKUP(AA181,Tables!C$5:D$40,2,FALSE)</f>
        <v>5</v>
      </c>
      <c r="AC181" s="26">
        <f>Y181/AB181</f>
        <v>56.4</v>
      </c>
      <c r="AD181" s="33" t="str">
        <f>T181</f>
        <v>Chronic</v>
      </c>
      <c r="AE181" s="26">
        <f>VLOOKUP(AD181,Tables!$C$43:$D$44,2,FALSE)</f>
        <v>1</v>
      </c>
      <c r="AF181" s="26">
        <f>AC181/AE181</f>
        <v>56.4</v>
      </c>
      <c r="AG181" s="27"/>
      <c r="AH181" s="210" t="str">
        <f t="shared" ref="AH181:AH186" si="114">G181</f>
        <v>Chlorella pyrenoidosa</v>
      </c>
      <c r="AI181" s="112" t="str">
        <f t="shared" ref="AI181:AI186" si="115">Q181</f>
        <v>EC50</v>
      </c>
      <c r="AJ181" s="112" t="str">
        <f t="shared" ref="AJ181:AJ186" si="116">T181</f>
        <v>Chronic</v>
      </c>
      <c r="AL181" s="26">
        <f>VLOOKUP(SUM(AB181,AE181),Tables!J$5:K$12,2,FALSE)</f>
        <v>2</v>
      </c>
      <c r="AM181" s="26" t="str">
        <f t="shared" ref="AM181:AM186" si="117">IF(AL181=MIN($AL$181:$AL$186),"YES!!!","Reject")</f>
        <v>Reject</v>
      </c>
      <c r="AS181"/>
      <c r="AW181" s="208" t="s">
        <v>1845</v>
      </c>
      <c r="AX181" s="208" t="s">
        <v>1845</v>
      </c>
      <c r="BC181" s="214"/>
    </row>
    <row r="182" spans="1:83" ht="15" hidden="1" customHeight="1" thickTop="1" thickBot="1">
      <c r="A182" s="170" t="s">
        <v>1034</v>
      </c>
      <c r="B182" s="70" t="s">
        <v>1032</v>
      </c>
      <c r="C182" s="74" t="s">
        <v>1035</v>
      </c>
      <c r="D182" s="80"/>
      <c r="E182" s="149" t="s">
        <v>1644</v>
      </c>
      <c r="F182" s="75" t="s">
        <v>1033</v>
      </c>
      <c r="G182" s="86" t="s">
        <v>113</v>
      </c>
      <c r="H182" s="25" t="s">
        <v>75</v>
      </c>
      <c r="I182" s="73" t="s">
        <v>76</v>
      </c>
      <c r="J182" s="73" t="s">
        <v>16</v>
      </c>
      <c r="K182" s="25" t="s">
        <v>1591</v>
      </c>
      <c r="L182" s="25" t="s">
        <v>194</v>
      </c>
      <c r="N182" s="41" t="s">
        <v>914</v>
      </c>
      <c r="O182" s="32" t="s">
        <v>1398</v>
      </c>
      <c r="P182" s="32" t="s">
        <v>1518</v>
      </c>
      <c r="Q182" s="73" t="s">
        <v>14</v>
      </c>
      <c r="R182" s="25">
        <v>96</v>
      </c>
      <c r="S182" s="25" t="s">
        <v>84</v>
      </c>
      <c r="T182" s="25" t="s">
        <v>15</v>
      </c>
      <c r="V182" s="73">
        <v>0.06</v>
      </c>
      <c r="W182" s="25" t="s">
        <v>1373</v>
      </c>
      <c r="X182" s="73">
        <f>VLOOKUP(W182,Tables!$M$5:$O$9,3,FALSE)</f>
        <v>1000</v>
      </c>
      <c r="Y182" s="73">
        <f t="shared" si="113"/>
        <v>60</v>
      </c>
      <c r="AA182" s="26" t="str">
        <f>Q182</f>
        <v>EC50</v>
      </c>
      <c r="AB182" s="26">
        <f>VLOOKUP(AA182,Tables!C$5:D$40,2,FALSE)</f>
        <v>5</v>
      </c>
      <c r="AC182" s="26">
        <f>Y182/AB182</f>
        <v>12</v>
      </c>
      <c r="AD182" s="33" t="str">
        <f>T182</f>
        <v>Chronic</v>
      </c>
      <c r="AE182" s="26">
        <f>VLOOKUP(AD182,Tables!$C$43:$D$44,2,FALSE)</f>
        <v>1</v>
      </c>
      <c r="AF182" s="26">
        <f>AC182/AE182</f>
        <v>12</v>
      </c>
      <c r="AG182" s="27"/>
      <c r="AH182" s="210" t="str">
        <f t="shared" si="114"/>
        <v>Chlorella pyrenoidosa</v>
      </c>
      <c r="AI182" s="112" t="str">
        <f t="shared" si="115"/>
        <v>EC50</v>
      </c>
      <c r="AJ182" s="112" t="str">
        <f t="shared" si="116"/>
        <v>Chronic</v>
      </c>
      <c r="AL182" s="26">
        <f>VLOOKUP(SUM(AB182,AE182),Tables!J$5:K$12,2,FALSE)</f>
        <v>2</v>
      </c>
      <c r="AM182" s="26" t="str">
        <f t="shared" si="117"/>
        <v>Reject</v>
      </c>
      <c r="AS182"/>
      <c r="AW182" s="208" t="s">
        <v>1845</v>
      </c>
      <c r="AX182" s="208" t="s">
        <v>1845</v>
      </c>
      <c r="BC182" s="214"/>
    </row>
    <row r="183" spans="1:83" ht="15" hidden="1" customHeight="1" thickTop="1" thickBot="1">
      <c r="A183" s="170" t="s">
        <v>1219</v>
      </c>
      <c r="B183" s="70" t="s">
        <v>1215</v>
      </c>
      <c r="C183" s="74" t="s">
        <v>1220</v>
      </c>
      <c r="D183" s="80"/>
      <c r="E183" s="149" t="s">
        <v>1644</v>
      </c>
      <c r="F183" s="75" t="s">
        <v>1222</v>
      </c>
      <c r="G183" s="86" t="s">
        <v>113</v>
      </c>
      <c r="H183" s="25" t="s">
        <v>75</v>
      </c>
      <c r="I183" s="73" t="s">
        <v>76</v>
      </c>
      <c r="J183" s="73" t="s">
        <v>16</v>
      </c>
      <c r="K183" s="25" t="s">
        <v>1591</v>
      </c>
      <c r="L183" s="73" t="s">
        <v>110</v>
      </c>
      <c r="N183" s="41" t="s">
        <v>1217</v>
      </c>
      <c r="O183" s="34" t="s">
        <v>1398</v>
      </c>
      <c r="P183" s="32" t="s">
        <v>1399</v>
      </c>
      <c r="Q183" s="73" t="s">
        <v>14</v>
      </c>
      <c r="R183" s="73">
        <v>12</v>
      </c>
      <c r="S183" s="25" t="s">
        <v>1370</v>
      </c>
      <c r="T183" s="25" t="s">
        <v>15</v>
      </c>
      <c r="V183" s="73">
        <v>0.3</v>
      </c>
      <c r="W183" s="25" t="s">
        <v>85</v>
      </c>
      <c r="X183" s="73">
        <f>VLOOKUP(W183,Tables!$M$5:$O$9,3,FALSE)</f>
        <v>1000</v>
      </c>
      <c r="Y183" s="73">
        <f t="shared" si="113"/>
        <v>300</v>
      </c>
      <c r="AA183" s="26" t="str">
        <f t="shared" ref="AA183:AA186" si="118">Q183</f>
        <v>EC50</v>
      </c>
      <c r="AB183" s="26">
        <f>VLOOKUP(AA183,Tables!C$5:D$40,2,FALSE)</f>
        <v>5</v>
      </c>
      <c r="AC183" s="26">
        <f t="shared" ref="AC183:AC186" si="119">Y183/AB183</f>
        <v>60</v>
      </c>
      <c r="AD183" s="33" t="str">
        <f t="shared" ref="AD183:AD186" si="120">T183</f>
        <v>Chronic</v>
      </c>
      <c r="AE183" s="26">
        <f>VLOOKUP(AD183,Tables!$C$43:$D$44,2,FALSE)</f>
        <v>1</v>
      </c>
      <c r="AF183" s="26">
        <f t="shared" ref="AF183:AF186" si="121">AC183/AE183</f>
        <v>60</v>
      </c>
      <c r="AG183" s="27"/>
      <c r="AH183" s="210" t="str">
        <f t="shared" si="114"/>
        <v>Chlorella pyrenoidosa</v>
      </c>
      <c r="AI183" s="112" t="str">
        <f t="shared" si="115"/>
        <v>EC50</v>
      </c>
      <c r="AJ183" s="112" t="str">
        <f t="shared" si="116"/>
        <v>Chronic</v>
      </c>
      <c r="AL183" s="26">
        <f>VLOOKUP(SUM(AB183,AE183),Tables!J$5:K$12,2,FALSE)</f>
        <v>2</v>
      </c>
      <c r="AM183" s="26" t="str">
        <f t="shared" si="117"/>
        <v>Reject</v>
      </c>
      <c r="AS183"/>
      <c r="AW183" s="208" t="s">
        <v>1845</v>
      </c>
      <c r="AX183" s="208" t="s">
        <v>1845</v>
      </c>
      <c r="BC183" s="214"/>
    </row>
    <row r="184" spans="1:83" ht="15" hidden="1" customHeight="1" thickTop="1" thickBot="1">
      <c r="A184" s="170" t="s">
        <v>1219</v>
      </c>
      <c r="B184" s="70" t="s">
        <v>1215</v>
      </c>
      <c r="C184" s="74" t="s">
        <v>1220</v>
      </c>
      <c r="D184" s="80"/>
      <c r="E184" s="149" t="s">
        <v>1644</v>
      </c>
      <c r="F184" s="75" t="s">
        <v>1222</v>
      </c>
      <c r="G184" s="86" t="s">
        <v>113</v>
      </c>
      <c r="H184" s="25" t="s">
        <v>75</v>
      </c>
      <c r="I184" s="73" t="s">
        <v>76</v>
      </c>
      <c r="J184" s="73" t="s">
        <v>16</v>
      </c>
      <c r="K184" s="25" t="s">
        <v>1591</v>
      </c>
      <c r="L184" s="25" t="s">
        <v>110</v>
      </c>
      <c r="N184" s="41" t="s">
        <v>1223</v>
      </c>
      <c r="O184" s="32" t="s">
        <v>1401</v>
      </c>
      <c r="P184" s="32" t="s">
        <v>1399</v>
      </c>
      <c r="Q184" s="73" t="s">
        <v>14</v>
      </c>
      <c r="R184" s="73">
        <v>12</v>
      </c>
      <c r="S184" s="25" t="s">
        <v>1370</v>
      </c>
      <c r="T184" s="25" t="s">
        <v>15</v>
      </c>
      <c r="V184" s="73">
        <v>1</v>
      </c>
      <c r="W184" s="25" t="s">
        <v>85</v>
      </c>
      <c r="X184" s="73">
        <f>VLOOKUP(W184,Tables!$M$5:$O$9,3,FALSE)</f>
        <v>1000</v>
      </c>
      <c r="Y184" s="73">
        <f t="shared" si="113"/>
        <v>1000</v>
      </c>
      <c r="AA184" s="26" t="str">
        <f t="shared" si="118"/>
        <v>EC50</v>
      </c>
      <c r="AB184" s="26">
        <f>VLOOKUP(AA184,Tables!C$5:D$40,2,FALSE)</f>
        <v>5</v>
      </c>
      <c r="AC184" s="26">
        <f t="shared" si="119"/>
        <v>200</v>
      </c>
      <c r="AD184" s="33" t="str">
        <f t="shared" si="120"/>
        <v>Chronic</v>
      </c>
      <c r="AE184" s="26">
        <f>VLOOKUP(AD184,Tables!$C$43:$D$44,2,FALSE)</f>
        <v>1</v>
      </c>
      <c r="AF184" s="26">
        <f t="shared" si="121"/>
        <v>200</v>
      </c>
      <c r="AG184" s="27"/>
      <c r="AH184" s="210" t="str">
        <f t="shared" si="114"/>
        <v>Chlorella pyrenoidosa</v>
      </c>
      <c r="AI184" s="112" t="str">
        <f t="shared" si="115"/>
        <v>EC50</v>
      </c>
      <c r="AJ184" s="112" t="str">
        <f t="shared" si="116"/>
        <v>Chronic</v>
      </c>
      <c r="AL184" s="26">
        <f>VLOOKUP(SUM(AB184,AE184),Tables!J$5:K$12,2,FALSE)</f>
        <v>2</v>
      </c>
      <c r="AM184" s="26" t="str">
        <f t="shared" si="117"/>
        <v>Reject</v>
      </c>
      <c r="AS184"/>
      <c r="AW184" s="208" t="s">
        <v>1845</v>
      </c>
      <c r="AX184" s="208" t="s">
        <v>1845</v>
      </c>
      <c r="BC184" s="214"/>
      <c r="BK184" s="2"/>
      <c r="BL184" s="2"/>
      <c r="BM184" s="2"/>
    </row>
    <row r="185" spans="1:83" ht="15" hidden="1" customHeight="1" thickTop="1" thickBot="1">
      <c r="A185" s="170" t="s">
        <v>1009</v>
      </c>
      <c r="B185" s="70" t="s">
        <v>1014</v>
      </c>
      <c r="C185" s="74" t="s">
        <v>1010</v>
      </c>
      <c r="D185" s="80" t="s">
        <v>1006</v>
      </c>
      <c r="E185" s="149" t="s">
        <v>1644</v>
      </c>
      <c r="F185" s="75" t="s">
        <v>1008</v>
      </c>
      <c r="G185" s="86" t="s">
        <v>121</v>
      </c>
      <c r="H185" s="25" t="s">
        <v>75</v>
      </c>
      <c r="I185" s="73" t="s">
        <v>76</v>
      </c>
      <c r="J185" s="73" t="s">
        <v>16</v>
      </c>
      <c r="K185" s="25" t="s">
        <v>1591</v>
      </c>
      <c r="L185" s="25" t="s">
        <v>194</v>
      </c>
      <c r="N185" s="41" t="s">
        <v>315</v>
      </c>
      <c r="O185" s="32" t="s">
        <v>1398</v>
      </c>
      <c r="P185" s="32" t="s">
        <v>1399</v>
      </c>
      <c r="Q185" s="73" t="s">
        <v>19</v>
      </c>
      <c r="R185" s="25">
        <v>5</v>
      </c>
      <c r="S185" s="25" t="s">
        <v>1370</v>
      </c>
      <c r="T185" s="25" t="s">
        <v>15</v>
      </c>
      <c r="V185" s="73">
        <v>10.44</v>
      </c>
      <c r="W185" s="25" t="s">
        <v>58</v>
      </c>
      <c r="X185" s="73">
        <f>VLOOKUP(W185,Tables!$M$5:$O$9,3,FALSE)</f>
        <v>1</v>
      </c>
      <c r="Y185" s="73">
        <f t="shared" si="113"/>
        <v>10.44</v>
      </c>
      <c r="AA185" s="26" t="str">
        <f t="shared" si="118"/>
        <v>NOEC</v>
      </c>
      <c r="AB185" s="26">
        <f>VLOOKUP(AA185,Tables!C$5:D$40,2,FALSE)</f>
        <v>1</v>
      </c>
      <c r="AC185" s="26">
        <f t="shared" si="119"/>
        <v>10.44</v>
      </c>
      <c r="AD185" s="33" t="str">
        <f t="shared" si="120"/>
        <v>Chronic</v>
      </c>
      <c r="AE185" s="26">
        <f>VLOOKUP(AD185,Tables!$C$43:$D$44,2,FALSE)</f>
        <v>1</v>
      </c>
      <c r="AF185" s="26">
        <f t="shared" si="121"/>
        <v>10.44</v>
      </c>
      <c r="AG185" s="27"/>
      <c r="AH185" s="210" t="str">
        <f t="shared" si="114"/>
        <v>Chlorella vulgaris</v>
      </c>
      <c r="AI185" s="112" t="str">
        <f t="shared" si="115"/>
        <v>NOEC</v>
      </c>
      <c r="AJ185" s="112" t="str">
        <f t="shared" si="116"/>
        <v>Chronic</v>
      </c>
      <c r="AL185" s="26">
        <f>VLOOKUP(SUM(AB185,AE185),Tables!J$5:K$12,2,FALSE)</f>
        <v>1</v>
      </c>
      <c r="AM185" s="26" t="str">
        <f t="shared" si="117"/>
        <v>YES!!!</v>
      </c>
      <c r="AN185" s="107" t="str">
        <f>P185</f>
        <v>Cell density</v>
      </c>
      <c r="AO185" s="26" t="s">
        <v>96</v>
      </c>
      <c r="AP185" s="25" t="str">
        <f>CONCATENATE(R185," ",S185)</f>
        <v>5 Day</v>
      </c>
      <c r="AQ185" s="26" t="s">
        <v>97</v>
      </c>
      <c r="AS185" s="109">
        <f>AF185</f>
        <v>10.44</v>
      </c>
      <c r="AT185" s="73">
        <f>GEOMEAN(AS185)</f>
        <v>10.44</v>
      </c>
      <c r="AU185" s="73">
        <f>MIN(AT185)</f>
        <v>10.44</v>
      </c>
      <c r="AV185" s="73">
        <f>MIN(AU185)</f>
        <v>10.44</v>
      </c>
      <c r="AW185" s="208" t="s">
        <v>1845</v>
      </c>
      <c r="AX185" s="208" t="s">
        <v>1845</v>
      </c>
      <c r="BA185" s="78" t="str">
        <f>F185</f>
        <v>WC freshwater media</v>
      </c>
      <c r="BB185" s="107" t="str">
        <f>J185</f>
        <v>Microalgae</v>
      </c>
      <c r="BC185" s="210" t="str">
        <f>G185</f>
        <v>Chlorella vulgaris</v>
      </c>
      <c r="BD185" s="107" t="str">
        <f>H185</f>
        <v>Chlorophyta</v>
      </c>
      <c r="BE185" s="114" t="str">
        <f>I185</f>
        <v>Trebouxiophyceae</v>
      </c>
      <c r="BF185" s="112" t="str">
        <f>K185</f>
        <v>Photo</v>
      </c>
      <c r="BG185" s="26">
        <f>AL185</f>
        <v>1</v>
      </c>
      <c r="BH185" s="26">
        <f>AV185</f>
        <v>10.44</v>
      </c>
      <c r="BI185" s="208" t="s">
        <v>1845</v>
      </c>
      <c r="BJ185" s="208" t="s">
        <v>1845</v>
      </c>
    </row>
    <row r="186" spans="1:83" ht="15" hidden="1" customHeight="1" thickTop="1" thickBot="1">
      <c r="A186" s="170" t="s">
        <v>566</v>
      </c>
      <c r="B186" s="70" t="s">
        <v>568</v>
      </c>
      <c r="C186" s="74" t="s">
        <v>567</v>
      </c>
      <c r="D186" s="72"/>
      <c r="E186" s="149" t="s">
        <v>1644</v>
      </c>
      <c r="F186" s="30" t="s">
        <v>565</v>
      </c>
      <c r="G186" s="86" t="s">
        <v>121</v>
      </c>
      <c r="H186" s="25" t="s">
        <v>75</v>
      </c>
      <c r="I186" s="73" t="s">
        <v>76</v>
      </c>
      <c r="J186" s="73" t="s">
        <v>16</v>
      </c>
      <c r="K186" s="25" t="s">
        <v>1591</v>
      </c>
      <c r="L186" s="81" t="s">
        <v>110</v>
      </c>
      <c r="N186" s="41" t="s">
        <v>479</v>
      </c>
      <c r="O186" s="32" t="s">
        <v>1398</v>
      </c>
      <c r="P186" s="32" t="s">
        <v>1399</v>
      </c>
      <c r="Q186" s="73" t="s">
        <v>14</v>
      </c>
      <c r="R186" s="73">
        <v>11</v>
      </c>
      <c r="S186" s="25" t="s">
        <v>1370</v>
      </c>
      <c r="T186" s="79" t="s">
        <v>15</v>
      </c>
      <c r="U186" s="79"/>
      <c r="V186" s="73">
        <v>2.5000000000000001E-2</v>
      </c>
      <c r="W186" s="79" t="s">
        <v>58</v>
      </c>
      <c r="X186" s="73">
        <f>VLOOKUP(W186,Tables!$M$5:$O$9,3,FALSE)</f>
        <v>1</v>
      </c>
      <c r="Y186" s="73">
        <f t="shared" si="113"/>
        <v>2.5000000000000001E-2</v>
      </c>
      <c r="AA186" s="26" t="str">
        <f t="shared" si="118"/>
        <v>EC50</v>
      </c>
      <c r="AB186" s="26">
        <f>VLOOKUP(AA186,Tables!C$5:D$40,2,FALSE)</f>
        <v>5</v>
      </c>
      <c r="AC186" s="26">
        <f t="shared" si="119"/>
        <v>5.0000000000000001E-3</v>
      </c>
      <c r="AD186" s="33" t="str">
        <f t="shared" si="120"/>
        <v>Chronic</v>
      </c>
      <c r="AE186" s="26">
        <f>VLOOKUP(AD186,Tables!$C$43:$D$44,2,FALSE)</f>
        <v>1</v>
      </c>
      <c r="AF186" s="26">
        <f t="shared" si="121"/>
        <v>5.0000000000000001E-3</v>
      </c>
      <c r="AG186" s="27"/>
      <c r="AH186" s="210" t="str">
        <f t="shared" si="114"/>
        <v>Chlorella vulgaris</v>
      </c>
      <c r="AI186" s="112" t="str">
        <f t="shared" si="115"/>
        <v>EC50</v>
      </c>
      <c r="AJ186" s="112" t="str">
        <f t="shared" si="116"/>
        <v>Chronic</v>
      </c>
      <c r="AL186" s="26">
        <f>VLOOKUP(SUM(AB186,AE186),Tables!J$5:K$12,2,FALSE)</f>
        <v>2</v>
      </c>
      <c r="AM186" s="26" t="str">
        <f t="shared" si="117"/>
        <v>Reject</v>
      </c>
      <c r="AS186"/>
      <c r="AW186" s="208" t="s">
        <v>1845</v>
      </c>
      <c r="AX186" s="208" t="s">
        <v>1845</v>
      </c>
      <c r="BC186" s="214"/>
    </row>
    <row r="187" spans="1:83" s="119" customFormat="1" ht="15" hidden="1" customHeight="1" thickTop="1" thickBot="1">
      <c r="A187" s="167"/>
      <c r="B187" s="96"/>
      <c r="C187" s="98"/>
      <c r="D187" s="97"/>
      <c r="E187" s="150"/>
      <c r="F187" s="93"/>
      <c r="G187" s="94"/>
      <c r="H187" s="17"/>
      <c r="I187" s="17"/>
      <c r="J187" s="17"/>
      <c r="K187" s="17"/>
      <c r="L187" s="17"/>
      <c r="M187" s="27"/>
      <c r="N187" s="93"/>
      <c r="O187" s="17"/>
      <c r="P187" s="17"/>
      <c r="Q187" s="17"/>
      <c r="R187" s="17"/>
      <c r="S187" s="17"/>
      <c r="T187" s="17"/>
      <c r="U187" s="17"/>
      <c r="V187" s="17"/>
      <c r="W187" s="17"/>
      <c r="X187" s="95"/>
      <c r="Y187" s="95"/>
      <c r="Z187" s="27"/>
      <c r="AA187" s="17"/>
      <c r="AB187" s="17"/>
      <c r="AC187" s="95"/>
      <c r="AD187" s="20"/>
      <c r="AE187" s="17"/>
      <c r="AF187" s="95"/>
      <c r="AG187" s="27"/>
      <c r="AH187" s="211"/>
      <c r="AI187" s="17"/>
      <c r="AJ187" s="17"/>
      <c r="AK187" s="27"/>
      <c r="AL187" s="27"/>
      <c r="AM187" s="27"/>
      <c r="AN187" s="27"/>
      <c r="AO187" s="17"/>
      <c r="AP187" s="17"/>
      <c r="AQ187" s="17"/>
      <c r="AR187" s="27"/>
      <c r="AS187" s="27"/>
      <c r="AT187" s="27"/>
      <c r="AU187" s="27"/>
      <c r="AV187" s="27"/>
      <c r="AW187" s="27"/>
      <c r="AX187" s="115"/>
      <c r="BA187" s="117"/>
      <c r="BB187" s="117"/>
      <c r="BC187" s="211"/>
      <c r="BD187" s="27"/>
      <c r="BE187" s="27"/>
      <c r="BF187" s="27"/>
      <c r="BG187" s="27"/>
      <c r="BH187" s="115"/>
      <c r="BI187" s="115"/>
      <c r="BJ187" s="115"/>
      <c r="BK187"/>
      <c r="BL187"/>
      <c r="BM187"/>
      <c r="BO187"/>
      <c r="BP187"/>
      <c r="BQ187"/>
      <c r="BR187"/>
      <c r="BS187"/>
      <c r="BT187"/>
      <c r="BU187"/>
      <c r="BV187"/>
      <c r="BW187"/>
      <c r="BX187"/>
      <c r="BY187"/>
      <c r="BZ187"/>
      <c r="CA187"/>
      <c r="CB187"/>
      <c r="CC187"/>
      <c r="CD187"/>
      <c r="CE187"/>
    </row>
    <row r="188" spans="1:83" ht="15" hidden="1" customHeight="1" thickTop="1" thickBot="1">
      <c r="A188" s="170" t="s">
        <v>464</v>
      </c>
      <c r="B188" s="70" t="s">
        <v>461</v>
      </c>
      <c r="C188" s="74" t="s">
        <v>465</v>
      </c>
      <c r="D188" s="82"/>
      <c r="E188" s="149" t="s">
        <v>1644</v>
      </c>
      <c r="F188" s="30" t="s">
        <v>463</v>
      </c>
      <c r="G188" s="86" t="s">
        <v>177</v>
      </c>
      <c r="H188" s="25" t="s">
        <v>75</v>
      </c>
      <c r="I188" s="25" t="s">
        <v>76</v>
      </c>
      <c r="J188" s="25" t="s">
        <v>16</v>
      </c>
      <c r="K188" s="25" t="s">
        <v>1591</v>
      </c>
      <c r="L188" s="25" t="s">
        <v>462</v>
      </c>
      <c r="N188" s="41" t="s">
        <v>179</v>
      </c>
      <c r="O188" s="32" t="s">
        <v>1398</v>
      </c>
      <c r="P188" s="32" t="s">
        <v>179</v>
      </c>
      <c r="Q188" s="25" t="s">
        <v>178</v>
      </c>
      <c r="R188" s="25">
        <v>14</v>
      </c>
      <c r="S188" s="25" t="s">
        <v>84</v>
      </c>
      <c r="T188" s="33" t="s">
        <v>45</v>
      </c>
      <c r="U188" s="33"/>
      <c r="V188" s="25">
        <v>78</v>
      </c>
      <c r="W188" s="33" t="s">
        <v>236</v>
      </c>
      <c r="X188" s="73">
        <f>(V188*215.68)/1000</f>
        <v>16.823040000000002</v>
      </c>
      <c r="Y188" s="73">
        <f>V188*X188</f>
        <v>1312.1971200000003</v>
      </c>
      <c r="AA188" s="26" t="str">
        <f>Q188</f>
        <v>EC25</v>
      </c>
      <c r="AB188" s="26">
        <f>VLOOKUP(AA188,Tables!C$5:D$40,2,FALSE)</f>
        <v>2.5</v>
      </c>
      <c r="AC188" s="26">
        <f>Y188/AB188</f>
        <v>524.87884800000006</v>
      </c>
      <c r="AD188" s="33" t="str">
        <f>T188</f>
        <v>Acute</v>
      </c>
      <c r="AE188" s="26">
        <f>VLOOKUP(AD188,Tables!$C$43:$D$44,2,FALSE)</f>
        <v>2</v>
      </c>
      <c r="AF188" s="26">
        <f>AC188/AE188</f>
        <v>262.43942400000003</v>
      </c>
      <c r="AG188" s="27"/>
      <c r="AH188" s="210" t="str">
        <f>G188</f>
        <v>Chlorella fusca</v>
      </c>
      <c r="AI188" s="112" t="str">
        <f>Q188</f>
        <v>EC25</v>
      </c>
      <c r="AJ188" s="112" t="str">
        <f>T188</f>
        <v>Acute</v>
      </c>
      <c r="AL188" s="26" t="str">
        <f>VLOOKUP(SUM(AB188,AE188),Tables!J$5:K$12,2,FALSE)</f>
        <v>Do Not Use</v>
      </c>
      <c r="AM188" s="26" t="str">
        <f>IF(AL188=MIN($AL$188:$AL$191),"YES!!!","Reject")</f>
        <v>Reject</v>
      </c>
      <c r="AN188" s="107"/>
      <c r="AO188" s="26"/>
      <c r="AQ188" s="26"/>
      <c r="AS188" s="109"/>
      <c r="AT188" s="73"/>
      <c r="AU188" s="73"/>
      <c r="AV188" s="73"/>
      <c r="AW188" s="208" t="s">
        <v>1845</v>
      </c>
      <c r="AX188" s="208" t="s">
        <v>1845</v>
      </c>
      <c r="BA188" s="78"/>
      <c r="BB188" s="107"/>
      <c r="BC188" s="210"/>
      <c r="BD188" s="107"/>
      <c r="BE188" s="114"/>
      <c r="BF188" s="112"/>
      <c r="BG188" s="26"/>
      <c r="BH188" s="26"/>
      <c r="BI188" s="26"/>
      <c r="BK188" s="2"/>
      <c r="BL188" s="2"/>
      <c r="BM188" s="2"/>
    </row>
    <row r="189" spans="1:83" ht="15" hidden="1" customHeight="1" thickTop="1" thickBot="1">
      <c r="A189" s="170" t="s">
        <v>464</v>
      </c>
      <c r="B189" s="70" t="s">
        <v>466</v>
      </c>
      <c r="C189" s="74" t="s">
        <v>465</v>
      </c>
      <c r="D189" s="82"/>
      <c r="E189" s="149" t="s">
        <v>1644</v>
      </c>
      <c r="F189" s="30" t="s">
        <v>463</v>
      </c>
      <c r="G189" s="86" t="s">
        <v>177</v>
      </c>
      <c r="H189" s="25" t="s">
        <v>75</v>
      </c>
      <c r="I189" s="25" t="s">
        <v>76</v>
      </c>
      <c r="J189" s="25" t="s">
        <v>16</v>
      </c>
      <c r="K189" s="25" t="s">
        <v>1591</v>
      </c>
      <c r="L189" s="25" t="s">
        <v>462</v>
      </c>
      <c r="N189" s="41" t="s">
        <v>179</v>
      </c>
      <c r="O189" s="32" t="s">
        <v>1398</v>
      </c>
      <c r="P189" s="32" t="s">
        <v>179</v>
      </c>
      <c r="Q189" s="25" t="s">
        <v>14</v>
      </c>
      <c r="R189" s="25">
        <v>14</v>
      </c>
      <c r="S189" s="25" t="s">
        <v>84</v>
      </c>
      <c r="T189" s="33" t="s">
        <v>45</v>
      </c>
      <c r="U189" s="33"/>
      <c r="V189" s="25">
        <v>167</v>
      </c>
      <c r="W189" s="33" t="s">
        <v>236</v>
      </c>
      <c r="X189" s="73">
        <f>(V189*215.68)/1000</f>
        <v>36.018560000000001</v>
      </c>
      <c r="Y189" s="73">
        <f>V189*X189</f>
        <v>6015.0995199999998</v>
      </c>
      <c r="AA189" s="26" t="str">
        <f>Q189</f>
        <v>EC50</v>
      </c>
      <c r="AB189" s="26">
        <f>VLOOKUP(AA189,Tables!C$5:D$40,2,FALSE)</f>
        <v>5</v>
      </c>
      <c r="AC189" s="26">
        <f>Y189/AB189</f>
        <v>1203.019904</v>
      </c>
      <c r="AD189" s="33" t="str">
        <f>T189</f>
        <v>Acute</v>
      </c>
      <c r="AE189" s="26">
        <f>VLOOKUP(AD189,Tables!$C$43:$D$44,2,FALSE)</f>
        <v>2</v>
      </c>
      <c r="AF189" s="26">
        <f>AC189/AE189</f>
        <v>601.509952</v>
      </c>
      <c r="AG189" s="27"/>
      <c r="AH189" s="210" t="str">
        <f>G189</f>
        <v>Chlorella fusca</v>
      </c>
      <c r="AI189" s="112" t="str">
        <f>Q189</f>
        <v>EC50</v>
      </c>
      <c r="AJ189" s="112" t="str">
        <f>T189</f>
        <v>Acute</v>
      </c>
      <c r="AL189" s="26">
        <f>VLOOKUP(SUM(AB189,AE189),Tables!J$5:K$12,2,FALSE)</f>
        <v>4</v>
      </c>
      <c r="AM189" s="26" t="str">
        <f>IF(AL189=MIN($AL$188:$AL$191),"YES!!!","Reject")</f>
        <v>YES!!!</v>
      </c>
      <c r="AN189" s="107" t="str">
        <f>P189</f>
        <v>Growth: Cell volume</v>
      </c>
      <c r="AO189" s="26" t="s">
        <v>96</v>
      </c>
      <c r="AP189" s="25" t="str">
        <f>CONCATENATE(R189," ",S189)</f>
        <v>14 Hour</v>
      </c>
      <c r="AQ189" s="26" t="s">
        <v>97</v>
      </c>
      <c r="AS189" s="109">
        <f>AF189</f>
        <v>601.509952</v>
      </c>
      <c r="AT189" s="73">
        <f>GEOMEAN(AS189)</f>
        <v>601.509952</v>
      </c>
      <c r="AU189" s="73">
        <f>MIN(AT189:AT191)</f>
        <v>310.57920000000001</v>
      </c>
      <c r="AV189" s="73">
        <f>MIN(AU189)</f>
        <v>310.57920000000001</v>
      </c>
      <c r="AW189" s="208" t="s">
        <v>1845</v>
      </c>
      <c r="AX189" s="208" t="s">
        <v>1845</v>
      </c>
      <c r="BA189" s="78" t="str">
        <f>F189</f>
        <v>Grimme and Boardman growth medium</v>
      </c>
      <c r="BB189" s="107" t="str">
        <f>J189</f>
        <v>Microalgae</v>
      </c>
      <c r="BC189" s="210" t="str">
        <f>G189</f>
        <v>Chlorella fusca</v>
      </c>
      <c r="BD189" s="107" t="str">
        <f>H189</f>
        <v>Chlorophyta</v>
      </c>
      <c r="BE189" s="114" t="str">
        <f>I189</f>
        <v>Trebouxiophyceae</v>
      </c>
      <c r="BF189" s="112" t="str">
        <f>K189</f>
        <v>Photo</v>
      </c>
      <c r="BG189" s="26">
        <f>AL189</f>
        <v>4</v>
      </c>
      <c r="BH189" s="26">
        <f>AV189</f>
        <v>310.57920000000001</v>
      </c>
      <c r="BI189" s="208" t="s">
        <v>1845</v>
      </c>
      <c r="BJ189" s="208" t="s">
        <v>1845</v>
      </c>
    </row>
    <row r="190" spans="1:83" ht="15" hidden="1" customHeight="1" thickTop="1" thickBot="1">
      <c r="A190" s="170" t="s">
        <v>464</v>
      </c>
      <c r="B190" s="70" t="s">
        <v>467</v>
      </c>
      <c r="C190" s="74" t="s">
        <v>465</v>
      </c>
      <c r="D190" s="82"/>
      <c r="E190" s="149" t="s">
        <v>1644</v>
      </c>
      <c r="F190" s="30" t="s">
        <v>463</v>
      </c>
      <c r="G190" s="86" t="s">
        <v>177</v>
      </c>
      <c r="H190" s="25" t="s">
        <v>75</v>
      </c>
      <c r="I190" s="25" t="s">
        <v>76</v>
      </c>
      <c r="J190" s="25" t="s">
        <v>16</v>
      </c>
      <c r="K190" s="25" t="s">
        <v>1591</v>
      </c>
      <c r="L190" s="25" t="s">
        <v>462</v>
      </c>
      <c r="N190" s="41" t="s">
        <v>1558</v>
      </c>
      <c r="O190" s="35" t="s">
        <v>1401</v>
      </c>
      <c r="P190" s="32" t="s">
        <v>699</v>
      </c>
      <c r="Q190" s="25" t="s">
        <v>178</v>
      </c>
      <c r="R190" s="25">
        <v>24</v>
      </c>
      <c r="S190" s="25" t="s">
        <v>84</v>
      </c>
      <c r="T190" s="33" t="s">
        <v>45</v>
      </c>
      <c r="U190" s="33"/>
      <c r="V190" s="25">
        <v>73</v>
      </c>
      <c r="W190" s="33" t="s">
        <v>236</v>
      </c>
      <c r="X190" s="73">
        <f>(V190*215.68)/1000</f>
        <v>15.74464</v>
      </c>
      <c r="Y190" s="73">
        <f>V190*X190</f>
        <v>1149.3587199999999</v>
      </c>
      <c r="AA190" s="26" t="str">
        <f>Q190</f>
        <v>EC25</v>
      </c>
      <c r="AB190" s="26">
        <f>VLOOKUP(AA190,Tables!C$5:D$40,2,FALSE)</f>
        <v>2.5</v>
      </c>
      <c r="AC190" s="26">
        <f>Y190/AB190</f>
        <v>459.74348799999996</v>
      </c>
      <c r="AD190" s="33" t="str">
        <f>T190</f>
        <v>Acute</v>
      </c>
      <c r="AE190" s="26">
        <f>VLOOKUP(AD190,Tables!$C$43:$D$44,2,FALSE)</f>
        <v>2</v>
      </c>
      <c r="AF190" s="26">
        <f>AC190/AE190</f>
        <v>229.87174399999998</v>
      </c>
      <c r="AG190" s="27"/>
      <c r="AH190" s="210" t="str">
        <f>G190</f>
        <v>Chlorella fusca</v>
      </c>
      <c r="AI190" s="112" t="str">
        <f>Q190</f>
        <v>EC25</v>
      </c>
      <c r="AJ190" s="112" t="str">
        <f>T190</f>
        <v>Acute</v>
      </c>
      <c r="AL190" s="26" t="str">
        <f>VLOOKUP(SUM(AB190,AE190),Tables!J$5:K$12,2,FALSE)</f>
        <v>Do Not Use</v>
      </c>
      <c r="AM190" s="26" t="str">
        <f>IF(AL190=MIN($AL$188:$AL$191),"YES!!!","Reject")</f>
        <v>Reject</v>
      </c>
      <c r="AN190" s="107"/>
      <c r="AO190" s="26"/>
      <c r="AQ190" s="26"/>
      <c r="AS190" s="109"/>
      <c r="AT190" s="73"/>
      <c r="AU190" s="73"/>
      <c r="AV190" s="73"/>
      <c r="AW190" s="208" t="s">
        <v>1845</v>
      </c>
      <c r="AX190" s="208" t="s">
        <v>1845</v>
      </c>
      <c r="BA190" s="78"/>
      <c r="BB190" s="107"/>
      <c r="BC190" s="210"/>
      <c r="BD190" s="107"/>
      <c r="BE190" s="114"/>
      <c r="BF190" s="112"/>
      <c r="BG190" s="26"/>
      <c r="BH190" s="26"/>
      <c r="BI190" s="119"/>
      <c r="BN190" s="119"/>
    </row>
    <row r="191" spans="1:83" ht="15" hidden="1" customHeight="1" thickTop="1" thickBot="1">
      <c r="A191" s="170" t="s">
        <v>464</v>
      </c>
      <c r="B191" s="70" t="s">
        <v>467</v>
      </c>
      <c r="C191" s="74" t="s">
        <v>465</v>
      </c>
      <c r="D191" s="82"/>
      <c r="E191" s="149" t="s">
        <v>1644</v>
      </c>
      <c r="F191" s="30" t="s">
        <v>463</v>
      </c>
      <c r="G191" s="86" t="s">
        <v>177</v>
      </c>
      <c r="H191" s="25" t="s">
        <v>75</v>
      </c>
      <c r="I191" s="25" t="s">
        <v>76</v>
      </c>
      <c r="J191" s="25" t="s">
        <v>16</v>
      </c>
      <c r="K191" s="25" t="s">
        <v>1591</v>
      </c>
      <c r="L191" s="25" t="s">
        <v>462</v>
      </c>
      <c r="N191" s="41" t="s">
        <v>1558</v>
      </c>
      <c r="O191" s="35" t="s">
        <v>1401</v>
      </c>
      <c r="P191" s="32" t="s">
        <v>699</v>
      </c>
      <c r="Q191" s="25" t="s">
        <v>14</v>
      </c>
      <c r="R191" s="25">
        <v>24</v>
      </c>
      <c r="S191" s="25" t="s">
        <v>84</v>
      </c>
      <c r="T191" s="33" t="s">
        <v>45</v>
      </c>
      <c r="U191" s="33"/>
      <c r="V191" s="25">
        <v>120</v>
      </c>
      <c r="W191" s="33" t="s">
        <v>236</v>
      </c>
      <c r="X191" s="73">
        <f>(V191*215.68)/1000</f>
        <v>25.881600000000002</v>
      </c>
      <c r="Y191" s="73">
        <f>V191*X191</f>
        <v>3105.7920000000004</v>
      </c>
      <c r="AA191" s="26" t="str">
        <f>Q191</f>
        <v>EC50</v>
      </c>
      <c r="AB191" s="26">
        <f>VLOOKUP(AA191,Tables!C$5:D$40,2,FALSE)</f>
        <v>5</v>
      </c>
      <c r="AC191" s="26">
        <f>Y191/AB191</f>
        <v>621.15840000000003</v>
      </c>
      <c r="AD191" s="33" t="str">
        <f>T191</f>
        <v>Acute</v>
      </c>
      <c r="AE191" s="26">
        <f>VLOOKUP(AD191,Tables!$C$43:$D$44,2,FALSE)</f>
        <v>2</v>
      </c>
      <c r="AF191" s="26">
        <f>AC191/AE191</f>
        <v>310.57920000000001</v>
      </c>
      <c r="AG191" s="27"/>
      <c r="AH191" s="210" t="str">
        <f>G191</f>
        <v>Chlorella fusca</v>
      </c>
      <c r="AI191" s="112" t="str">
        <f>Q191</f>
        <v>EC50</v>
      </c>
      <c r="AJ191" s="112" t="str">
        <f>T191</f>
        <v>Acute</v>
      </c>
      <c r="AL191" s="26">
        <f>VLOOKUP(SUM(AB191,AE191),Tables!J$5:K$12,2,FALSE)</f>
        <v>4</v>
      </c>
      <c r="AM191" s="26" t="str">
        <f>IF(AL191=MIN($AL$188:$AL$191),"YES!!!","Reject")</f>
        <v>YES!!!</v>
      </c>
      <c r="AN191" s="107" t="str">
        <f>P191</f>
        <v>Growth rate: Cell number</v>
      </c>
      <c r="AO191" s="26" t="s">
        <v>96</v>
      </c>
      <c r="AP191" s="25" t="str">
        <f>CONCATENATE(R191," ",S191)</f>
        <v>24 Hour</v>
      </c>
      <c r="AQ191" s="26" t="s">
        <v>97</v>
      </c>
      <c r="AS191" s="109">
        <f>AF191</f>
        <v>310.57920000000001</v>
      </c>
      <c r="AT191" s="73">
        <f>GEOMEAN(AS191)</f>
        <v>310.57920000000001</v>
      </c>
      <c r="AW191" s="208" t="s">
        <v>1845</v>
      </c>
      <c r="AX191" s="208" t="s">
        <v>1845</v>
      </c>
      <c r="BC191" s="214"/>
      <c r="BN191" s="78"/>
    </row>
    <row r="192" spans="1:83" ht="15" hidden="1" customHeight="1" thickTop="1" thickBot="1">
      <c r="A192" s="167"/>
      <c r="B192" s="96"/>
      <c r="C192" s="98"/>
      <c r="D192" s="97"/>
      <c r="E192" s="150"/>
      <c r="F192" s="93"/>
      <c r="G192" s="94"/>
      <c r="H192" s="17"/>
      <c r="I192" s="17"/>
      <c r="J192" s="17"/>
      <c r="K192" s="17"/>
      <c r="L192" s="17"/>
      <c r="M192" s="27"/>
      <c r="N192" s="93"/>
      <c r="O192" s="17"/>
      <c r="P192" s="17"/>
      <c r="Q192" s="17"/>
      <c r="R192" s="17"/>
      <c r="S192" s="17"/>
      <c r="T192" s="20"/>
      <c r="U192" s="20"/>
      <c r="V192" s="17"/>
      <c r="W192" s="20"/>
      <c r="X192" s="95"/>
      <c r="Y192" s="95"/>
      <c r="Z192" s="27"/>
      <c r="AA192" s="17"/>
      <c r="AB192" s="17"/>
      <c r="AC192" s="95"/>
      <c r="AD192" s="20"/>
      <c r="AE192" s="17"/>
      <c r="AF192" s="95"/>
      <c r="AG192" s="27"/>
      <c r="AH192" s="211"/>
      <c r="AI192" s="17"/>
      <c r="AJ192" s="17"/>
      <c r="AK192" s="27"/>
      <c r="AL192" s="27"/>
      <c r="AM192" s="27"/>
      <c r="AN192" s="27"/>
      <c r="AO192" s="17"/>
      <c r="AP192" s="17"/>
      <c r="AQ192" s="17"/>
      <c r="AR192" s="27"/>
      <c r="AS192" s="27"/>
      <c r="AT192" s="27"/>
      <c r="AU192" s="27"/>
      <c r="AV192" s="27"/>
      <c r="AW192" s="27"/>
      <c r="AX192" s="115"/>
      <c r="AY192" s="119"/>
      <c r="AZ192" s="119"/>
      <c r="BA192" s="117"/>
      <c r="BB192" s="117"/>
      <c r="BC192" s="211"/>
      <c r="BD192" s="27"/>
      <c r="BE192" s="27"/>
      <c r="BF192" s="27"/>
      <c r="BG192" s="27"/>
      <c r="BH192" s="115"/>
      <c r="BI192" s="115"/>
      <c r="BJ192" s="115"/>
      <c r="BN192" s="119"/>
    </row>
    <row r="193" spans="1:66" ht="15" hidden="1" customHeight="1" thickTop="1" thickBot="1">
      <c r="A193" s="170" t="s">
        <v>585</v>
      </c>
      <c r="B193" s="70" t="s">
        <v>597</v>
      </c>
      <c r="C193" s="74" t="s">
        <v>586</v>
      </c>
      <c r="D193" s="72" t="s">
        <v>99</v>
      </c>
      <c r="E193" s="149" t="s">
        <v>1644</v>
      </c>
      <c r="F193" s="75" t="s">
        <v>589</v>
      </c>
      <c r="G193" s="86" t="s">
        <v>98</v>
      </c>
      <c r="H193" s="25" t="s">
        <v>75</v>
      </c>
      <c r="I193" s="81" t="s">
        <v>76</v>
      </c>
      <c r="J193" s="25" t="s">
        <v>16</v>
      </c>
      <c r="K193" s="25" t="s">
        <v>1591</v>
      </c>
      <c r="L193" s="81" t="s">
        <v>110</v>
      </c>
      <c r="N193" s="41" t="s">
        <v>479</v>
      </c>
      <c r="O193" s="32" t="s">
        <v>1398</v>
      </c>
      <c r="P193" s="32" t="s">
        <v>1399</v>
      </c>
      <c r="Q193" s="73" t="s">
        <v>14</v>
      </c>
      <c r="R193" s="73">
        <v>72</v>
      </c>
      <c r="S193" s="25" t="s">
        <v>84</v>
      </c>
      <c r="T193" s="33" t="s">
        <v>15</v>
      </c>
      <c r="U193" s="33"/>
      <c r="V193" s="73">
        <v>0.78</v>
      </c>
      <c r="W193" s="33" t="s">
        <v>57</v>
      </c>
      <c r="X193" s="73">
        <f>VLOOKUP(W193,Tables!$M$5:$O$9,3,FALSE)</f>
        <v>1000</v>
      </c>
      <c r="Y193" s="73">
        <f>V193*X193</f>
        <v>780</v>
      </c>
      <c r="AA193" s="26" t="str">
        <f>Q193</f>
        <v>EC50</v>
      </c>
      <c r="AB193" s="26">
        <f>VLOOKUP(AA193,Tables!C$5:D$40,2,FALSE)</f>
        <v>5</v>
      </c>
      <c r="AC193" s="26">
        <f>Y193/AB193</f>
        <v>156</v>
      </c>
      <c r="AD193" s="33" t="str">
        <f>T193</f>
        <v>Chronic</v>
      </c>
      <c r="AE193" s="26">
        <f>VLOOKUP(AD193,Tables!$C$43:$D$44,2,FALSE)</f>
        <v>1</v>
      </c>
      <c r="AF193" s="26">
        <f>AC193/AE193</f>
        <v>156</v>
      </c>
      <c r="AG193" s="27"/>
      <c r="AH193" s="210" t="str">
        <f>G193</f>
        <v>Chlorella saccharophila</v>
      </c>
      <c r="AI193" s="112" t="str">
        <f>Q193</f>
        <v>EC50</v>
      </c>
      <c r="AJ193" s="112" t="str">
        <f>T193</f>
        <v>Chronic</v>
      </c>
      <c r="AL193" s="26">
        <f>VLOOKUP(SUM(AB193,AE193),Tables!J$5:K$12,2,FALSE)</f>
        <v>2</v>
      </c>
      <c r="AM193" s="26" t="str">
        <f>IF(AL193=MIN($AL$193:$AL$196),"YES!!!","Reject")</f>
        <v>Reject</v>
      </c>
      <c r="AS193"/>
      <c r="AW193" s="208" t="s">
        <v>1845</v>
      </c>
      <c r="AX193" s="208" t="s">
        <v>1845</v>
      </c>
      <c r="BC193" s="214"/>
    </row>
    <row r="194" spans="1:66" ht="15" hidden="1" customHeight="1" thickTop="1" thickBot="1">
      <c r="A194" s="170" t="s">
        <v>585</v>
      </c>
      <c r="B194" s="70" t="s">
        <v>591</v>
      </c>
      <c r="C194" s="74" t="s">
        <v>586</v>
      </c>
      <c r="D194" s="72" t="s">
        <v>99</v>
      </c>
      <c r="E194" s="149" t="s">
        <v>1644</v>
      </c>
      <c r="F194" s="75" t="s">
        <v>589</v>
      </c>
      <c r="G194" s="86" t="s">
        <v>98</v>
      </c>
      <c r="H194" s="25" t="s">
        <v>75</v>
      </c>
      <c r="I194" s="81" t="s">
        <v>76</v>
      </c>
      <c r="J194" s="25" t="s">
        <v>16</v>
      </c>
      <c r="K194" s="25" t="s">
        <v>1591</v>
      </c>
      <c r="L194" s="81" t="s">
        <v>110</v>
      </c>
      <c r="N194" s="41" t="s">
        <v>479</v>
      </c>
      <c r="O194" s="32" t="s">
        <v>1398</v>
      </c>
      <c r="P194" s="32" t="s">
        <v>1399</v>
      </c>
      <c r="Q194" s="73" t="s">
        <v>20</v>
      </c>
      <c r="R194" s="73">
        <v>96</v>
      </c>
      <c r="S194" s="25" t="s">
        <v>84</v>
      </c>
      <c r="T194" s="33" t="s">
        <v>15</v>
      </c>
      <c r="U194" s="33"/>
      <c r="V194" s="73">
        <v>2.7E-2</v>
      </c>
      <c r="W194" s="33" t="s">
        <v>57</v>
      </c>
      <c r="X194" s="73">
        <f>VLOOKUP(W194,Tables!$M$5:$O$9,3,FALSE)</f>
        <v>1000</v>
      </c>
      <c r="Y194" s="73">
        <f>V194*X194</f>
        <v>27</v>
      </c>
      <c r="AA194" s="26" t="str">
        <f>Q194</f>
        <v>LOEC</v>
      </c>
      <c r="AB194" s="26">
        <f>VLOOKUP(AA194,Tables!C$5:D$40,2,FALSE)</f>
        <v>2.5</v>
      </c>
      <c r="AC194" s="26">
        <f>Y194/AB194</f>
        <v>10.8</v>
      </c>
      <c r="AD194" s="33" t="str">
        <f>T194</f>
        <v>Chronic</v>
      </c>
      <c r="AE194" s="26">
        <f>VLOOKUP(AD194,Tables!$C$43:$D$44,2,FALSE)</f>
        <v>1</v>
      </c>
      <c r="AF194" s="26">
        <f>AC194/AE194</f>
        <v>10.8</v>
      </c>
      <c r="AG194" s="27"/>
      <c r="AH194" s="210" t="str">
        <f>G194</f>
        <v>Chlorella saccharophila</v>
      </c>
      <c r="AI194" s="112" t="str">
        <f>Q194</f>
        <v>LOEC</v>
      </c>
      <c r="AJ194" s="112" t="str">
        <f>T194</f>
        <v>Chronic</v>
      </c>
      <c r="AL194" s="26">
        <f>VLOOKUP(SUM(AB194,AE194),Tables!J$5:K$12,2,FALSE)</f>
        <v>2</v>
      </c>
      <c r="AM194" s="26" t="str">
        <f>IF(AL194=MIN($AL$193:$AL$196),"YES!!!","Reject")</f>
        <v>Reject</v>
      </c>
      <c r="AS194"/>
      <c r="AW194" s="208" t="s">
        <v>1845</v>
      </c>
      <c r="AX194" s="208" t="s">
        <v>1845</v>
      </c>
      <c r="BC194" s="214"/>
      <c r="BK194" s="2"/>
      <c r="BL194" s="2"/>
      <c r="BM194" s="2"/>
    </row>
    <row r="195" spans="1:66" ht="15" hidden="1" customHeight="1" thickTop="1" thickBot="1">
      <c r="A195" s="170" t="s">
        <v>585</v>
      </c>
      <c r="B195" s="70" t="s">
        <v>592</v>
      </c>
      <c r="C195" s="74" t="s">
        <v>586</v>
      </c>
      <c r="D195" s="72" t="s">
        <v>99</v>
      </c>
      <c r="E195" s="149" t="s">
        <v>1644</v>
      </c>
      <c r="F195" s="75" t="s">
        <v>589</v>
      </c>
      <c r="G195" s="86" t="s">
        <v>98</v>
      </c>
      <c r="H195" s="25" t="s">
        <v>75</v>
      </c>
      <c r="I195" s="81" t="s">
        <v>76</v>
      </c>
      <c r="J195" s="25" t="s">
        <v>16</v>
      </c>
      <c r="K195" s="25" t="s">
        <v>1591</v>
      </c>
      <c r="L195" s="81" t="s">
        <v>110</v>
      </c>
      <c r="N195" s="41" t="s">
        <v>479</v>
      </c>
      <c r="O195" s="32" t="s">
        <v>1398</v>
      </c>
      <c r="P195" s="32" t="s">
        <v>1399</v>
      </c>
      <c r="Q195" s="73" t="s">
        <v>19</v>
      </c>
      <c r="R195" s="73">
        <v>96</v>
      </c>
      <c r="S195" s="25" t="s">
        <v>84</v>
      </c>
      <c r="T195" s="33" t="s">
        <v>15</v>
      </c>
      <c r="U195" s="33"/>
      <c r="V195" s="73">
        <v>5.0000000000000001E-3</v>
      </c>
      <c r="W195" s="33" t="s">
        <v>57</v>
      </c>
      <c r="X195" s="73">
        <f>VLOOKUP(W195,Tables!$M$5:$O$9,3,FALSE)</f>
        <v>1000</v>
      </c>
      <c r="Y195" s="73">
        <f>V195*X195</f>
        <v>5</v>
      </c>
      <c r="AA195" s="26" t="str">
        <f>Q195</f>
        <v>NOEC</v>
      </c>
      <c r="AB195" s="26">
        <f>VLOOKUP(AA195,Tables!C$5:D$40,2,FALSE)</f>
        <v>1</v>
      </c>
      <c r="AC195" s="26">
        <f>Y195/AB195</f>
        <v>5</v>
      </c>
      <c r="AD195" s="33" t="str">
        <f>T195</f>
        <v>Chronic</v>
      </c>
      <c r="AE195" s="26">
        <f>VLOOKUP(AD195,Tables!$C$43:$D$44,2,FALSE)</f>
        <v>1</v>
      </c>
      <c r="AF195" s="26">
        <f>AC195/AE195</f>
        <v>5</v>
      </c>
      <c r="AG195" s="27"/>
      <c r="AH195" s="210" t="str">
        <f>G195</f>
        <v>Chlorella saccharophila</v>
      </c>
      <c r="AI195" s="112" t="str">
        <f>Q195</f>
        <v>NOEC</v>
      </c>
      <c r="AJ195" s="112" t="str">
        <f>T195</f>
        <v>Chronic</v>
      </c>
      <c r="AL195" s="26">
        <f>VLOOKUP(SUM(AB195,AE195),Tables!J$5:K$12,2,FALSE)</f>
        <v>1</v>
      </c>
      <c r="AM195" s="26" t="str">
        <f>IF(AL195=MIN($AL$193:$AL$196),"YES!!!","Reject")</f>
        <v>YES!!!</v>
      </c>
      <c r="AN195" s="107" t="str">
        <f>P195</f>
        <v>Cell density</v>
      </c>
      <c r="AO195" s="26" t="s">
        <v>96</v>
      </c>
      <c r="AP195" s="25" t="str">
        <f>CONCATENATE(R195," ",S195)</f>
        <v>96 Hour</v>
      </c>
      <c r="AQ195" s="26" t="s">
        <v>97</v>
      </c>
      <c r="AS195" s="109">
        <f>AF195</f>
        <v>5</v>
      </c>
      <c r="AT195" s="73">
        <f>GEOMEAN(AS195)</f>
        <v>5</v>
      </c>
      <c r="AU195" s="73">
        <f>MIN(AT195)</f>
        <v>5</v>
      </c>
      <c r="AV195" s="73">
        <f>MIN(AU195)</f>
        <v>5</v>
      </c>
      <c r="AW195" s="208" t="s">
        <v>1845</v>
      </c>
      <c r="AX195" s="208" t="s">
        <v>1845</v>
      </c>
      <c r="BA195" s="78" t="str">
        <f>F195</f>
        <v>OECD growth media</v>
      </c>
      <c r="BB195" s="107" t="str">
        <f>J195</f>
        <v>Microalgae</v>
      </c>
      <c r="BC195" s="210" t="str">
        <f>G195</f>
        <v>Chlorella saccharophila</v>
      </c>
      <c r="BD195" s="107" t="str">
        <f>H195</f>
        <v>Chlorophyta</v>
      </c>
      <c r="BE195" s="114" t="str">
        <f>I195</f>
        <v>Trebouxiophyceae</v>
      </c>
      <c r="BF195" s="112" t="str">
        <f>K195</f>
        <v>Photo</v>
      </c>
      <c r="BG195" s="26">
        <f>AL195</f>
        <v>1</v>
      </c>
      <c r="BH195" s="26">
        <f>AV195</f>
        <v>5</v>
      </c>
      <c r="BI195" s="208" t="s">
        <v>1845</v>
      </c>
      <c r="BJ195" s="208" t="s">
        <v>1845</v>
      </c>
      <c r="BN195" s="22"/>
    </row>
    <row r="196" spans="1:66" ht="15" hidden="1" customHeight="1" thickTop="1" thickBot="1">
      <c r="A196" s="170" t="s">
        <v>585</v>
      </c>
      <c r="B196" s="70" t="s">
        <v>598</v>
      </c>
      <c r="C196" s="74" t="s">
        <v>586</v>
      </c>
      <c r="D196" s="72" t="s">
        <v>99</v>
      </c>
      <c r="E196" s="149" t="s">
        <v>1644</v>
      </c>
      <c r="F196" s="75" t="s">
        <v>589</v>
      </c>
      <c r="G196" s="86" t="s">
        <v>98</v>
      </c>
      <c r="H196" s="25" t="s">
        <v>75</v>
      </c>
      <c r="I196" s="81" t="s">
        <v>76</v>
      </c>
      <c r="J196" s="25" t="s">
        <v>16</v>
      </c>
      <c r="K196" s="25" t="s">
        <v>1591</v>
      </c>
      <c r="L196" s="81" t="s">
        <v>110</v>
      </c>
      <c r="N196" s="41" t="s">
        <v>479</v>
      </c>
      <c r="O196" s="32" t="s">
        <v>1398</v>
      </c>
      <c r="P196" s="32" t="s">
        <v>1399</v>
      </c>
      <c r="Q196" s="73" t="s">
        <v>14</v>
      </c>
      <c r="R196" s="73">
        <v>96</v>
      </c>
      <c r="S196" s="25" t="s">
        <v>84</v>
      </c>
      <c r="T196" s="33" t="s">
        <v>15</v>
      </c>
      <c r="U196" s="33"/>
      <c r="V196" s="73">
        <v>1.3</v>
      </c>
      <c r="W196" s="33" t="s">
        <v>57</v>
      </c>
      <c r="X196" s="73">
        <f>VLOOKUP(W196,Tables!$M$5:$O$9,3,FALSE)</f>
        <v>1000</v>
      </c>
      <c r="Y196" s="73">
        <f>V196*X196</f>
        <v>1300</v>
      </c>
      <c r="AA196" s="26" t="str">
        <f>Q196</f>
        <v>EC50</v>
      </c>
      <c r="AB196" s="26">
        <f>VLOOKUP(AA196,Tables!C$5:D$40,2,FALSE)</f>
        <v>5</v>
      </c>
      <c r="AC196" s="26">
        <f>Y196/AB196</f>
        <v>260</v>
      </c>
      <c r="AD196" s="33" t="str">
        <f>T196</f>
        <v>Chronic</v>
      </c>
      <c r="AE196" s="26">
        <f>VLOOKUP(AD196,Tables!$C$43:$D$44,2,FALSE)</f>
        <v>1</v>
      </c>
      <c r="AF196" s="26">
        <f>AC196/AE196</f>
        <v>260</v>
      </c>
      <c r="AG196" s="27"/>
      <c r="AH196" s="210" t="str">
        <f>G196</f>
        <v>Chlorella saccharophila</v>
      </c>
      <c r="AI196" s="112" t="str">
        <f>Q196</f>
        <v>EC50</v>
      </c>
      <c r="AJ196" s="112" t="str">
        <f>T196</f>
        <v>Chronic</v>
      </c>
      <c r="AL196" s="26">
        <f>VLOOKUP(SUM(AB196,AE196),Tables!J$5:K$12,2,FALSE)</f>
        <v>2</v>
      </c>
      <c r="AM196" s="26" t="str">
        <f>IF(AL196=MIN($AL$193:$AL$196),"YES!!!","Reject")</f>
        <v>Reject</v>
      </c>
      <c r="AS196"/>
      <c r="AW196" s="208" t="s">
        <v>1845</v>
      </c>
      <c r="AX196" s="208" t="s">
        <v>1845</v>
      </c>
      <c r="BC196" s="214"/>
    </row>
    <row r="197" spans="1:66" ht="15" hidden="1" customHeight="1" thickTop="1" thickBot="1">
      <c r="A197" s="167"/>
      <c r="B197" s="96"/>
      <c r="C197" s="98"/>
      <c r="D197" s="97"/>
      <c r="E197" s="150"/>
      <c r="F197" s="93"/>
      <c r="G197" s="94"/>
      <c r="H197" s="17"/>
      <c r="I197" s="17"/>
      <c r="J197" s="17"/>
      <c r="K197" s="17"/>
      <c r="L197" s="17"/>
      <c r="M197" s="27"/>
      <c r="N197" s="93"/>
      <c r="O197" s="17"/>
      <c r="P197" s="17"/>
      <c r="Q197" s="17"/>
      <c r="R197" s="17"/>
      <c r="S197" s="17"/>
      <c r="T197" s="20"/>
      <c r="U197" s="20"/>
      <c r="V197" s="17"/>
      <c r="W197" s="20"/>
      <c r="X197" s="95"/>
      <c r="Y197" s="95"/>
      <c r="Z197" s="27"/>
      <c r="AA197" s="17"/>
      <c r="AB197" s="17"/>
      <c r="AC197" s="95"/>
      <c r="AD197" s="20"/>
      <c r="AE197" s="17"/>
      <c r="AF197" s="95"/>
      <c r="AG197" s="27"/>
      <c r="AH197" s="211"/>
      <c r="AI197" s="17"/>
      <c r="AJ197" s="17"/>
      <c r="AK197" s="27"/>
      <c r="AL197" s="27"/>
      <c r="AM197" s="27"/>
      <c r="AN197" s="27"/>
      <c r="AO197" s="17"/>
      <c r="AP197" s="17"/>
      <c r="AQ197" s="17"/>
      <c r="AR197" s="27"/>
      <c r="AS197" s="27"/>
      <c r="AT197" s="27"/>
      <c r="AU197" s="27"/>
      <c r="AV197" s="27"/>
      <c r="AW197" s="27"/>
      <c r="AX197" s="115"/>
      <c r="AY197" s="119"/>
      <c r="AZ197" s="119"/>
      <c r="BA197" s="117"/>
      <c r="BB197" s="117"/>
      <c r="BC197" s="211"/>
      <c r="BD197" s="27"/>
      <c r="BE197" s="27"/>
      <c r="BF197" s="27"/>
      <c r="BG197" s="27"/>
      <c r="BH197" s="115"/>
      <c r="BI197" s="115"/>
      <c r="BJ197" s="115"/>
      <c r="BK197" s="2"/>
      <c r="BL197" s="2"/>
      <c r="BM197" s="2"/>
    </row>
    <row r="198" spans="1:66" ht="15" hidden="1" customHeight="1" thickTop="1" thickBot="1">
      <c r="A198" s="168" t="s">
        <v>1381</v>
      </c>
      <c r="B198" s="25" t="s">
        <v>1451</v>
      </c>
      <c r="C198" s="71">
        <v>10436</v>
      </c>
      <c r="E198" s="149" t="s">
        <v>1644</v>
      </c>
      <c r="F198" s="128" t="s">
        <v>1548</v>
      </c>
      <c r="G198" s="92" t="s">
        <v>1487</v>
      </c>
      <c r="H198" s="25" t="s">
        <v>75</v>
      </c>
      <c r="I198" s="25" t="s">
        <v>309</v>
      </c>
      <c r="J198" s="25" t="s">
        <v>16</v>
      </c>
      <c r="K198" s="25" t="s">
        <v>1591</v>
      </c>
      <c r="L198" s="25" t="s">
        <v>110</v>
      </c>
      <c r="M198" s="25"/>
      <c r="N198" s="122" t="s">
        <v>1549</v>
      </c>
      <c r="O198" s="38" t="s">
        <v>1549</v>
      </c>
      <c r="P198" s="38" t="s">
        <v>1549</v>
      </c>
      <c r="Q198" s="25" t="s">
        <v>14</v>
      </c>
      <c r="R198" s="25">
        <v>10</v>
      </c>
      <c r="S198" s="25" t="s">
        <v>1370</v>
      </c>
      <c r="T198" s="33" t="s">
        <v>15</v>
      </c>
      <c r="V198" s="25" t="s">
        <v>1425</v>
      </c>
      <c r="W198" s="25" t="s">
        <v>82</v>
      </c>
      <c r="X198" s="73">
        <f>VLOOKUP(W198,Tables!$M$5:$O$9,3,FALSE)</f>
        <v>1</v>
      </c>
      <c r="Y198" s="73">
        <f>V198*X198</f>
        <v>100</v>
      </c>
      <c r="AA198" s="26" t="str">
        <f>Q198</f>
        <v>EC50</v>
      </c>
      <c r="AB198" s="26">
        <f>VLOOKUP(AA198,Tables!C$5:D$40,2,FALSE)</f>
        <v>5</v>
      </c>
      <c r="AC198" s="26">
        <f>Y198/AB198</f>
        <v>20</v>
      </c>
      <c r="AD198" s="33" t="str">
        <f>T198</f>
        <v>Chronic</v>
      </c>
      <c r="AE198" s="26">
        <f>VLOOKUP(AD198,Tables!$C$43:$D$44,2,FALSE)</f>
        <v>1</v>
      </c>
      <c r="AF198" s="26">
        <f>AC198/AE198</f>
        <v>20</v>
      </c>
      <c r="AG198" s="27"/>
      <c r="AH198" s="210" t="str">
        <f>G198</f>
        <v>Chlorococcum sp</v>
      </c>
      <c r="AI198" s="112" t="str">
        <f>Q198</f>
        <v>EC50</v>
      </c>
      <c r="AJ198" s="112" t="str">
        <f>T198</f>
        <v>Chronic</v>
      </c>
      <c r="AL198" s="26">
        <f>VLOOKUP(SUM(AB198,AE198),Tables!J$5:K$12,2,FALSE)</f>
        <v>2</v>
      </c>
      <c r="AM198" s="26" t="str">
        <f>IF(AL198=MIN($AL$198:$AL$199),"YES!!!","Reject")</f>
        <v>YES!!!</v>
      </c>
      <c r="AN198" s="107" t="str">
        <f>P198</f>
        <v>Biomass yield, Growth rate, AUC</v>
      </c>
      <c r="AO198" s="26" t="s">
        <v>96</v>
      </c>
      <c r="AP198" s="25" t="str">
        <f>CONCATENATE(R198," ",S198)</f>
        <v>10 Day</v>
      </c>
      <c r="AQ198" s="26" t="s">
        <v>97</v>
      </c>
      <c r="AS198" s="109">
        <f>AF198</f>
        <v>20</v>
      </c>
      <c r="AT198" s="73">
        <f>GEOMEAN(AS198:AS199)</f>
        <v>20</v>
      </c>
      <c r="AU198" s="73">
        <f>MIN(AT198)</f>
        <v>20</v>
      </c>
      <c r="AV198" s="73">
        <f>MIN(AU198)</f>
        <v>20</v>
      </c>
      <c r="AW198" s="208" t="s">
        <v>1845</v>
      </c>
      <c r="AX198" s="208" t="s">
        <v>1845</v>
      </c>
      <c r="BA198" s="78" t="str">
        <f>F198</f>
        <v>ASTM Type I water</v>
      </c>
      <c r="BB198" s="107" t="str">
        <f>J198</f>
        <v>Microalgae</v>
      </c>
      <c r="BC198" s="210" t="str">
        <f>G198</f>
        <v>Chlorococcum sp</v>
      </c>
      <c r="BD198" s="107" t="str">
        <f>H198</f>
        <v>Chlorophyta</v>
      </c>
      <c r="BE198" s="114" t="str">
        <f>I198</f>
        <v>Chlorophyceae</v>
      </c>
      <c r="BF198" s="112" t="str">
        <f>K198</f>
        <v>Photo</v>
      </c>
      <c r="BG198" s="26">
        <f>AL198</f>
        <v>2</v>
      </c>
      <c r="BH198" s="26">
        <f>AV198</f>
        <v>20</v>
      </c>
      <c r="BI198" s="208" t="s">
        <v>1845</v>
      </c>
      <c r="BJ198" s="208" t="s">
        <v>1845</v>
      </c>
    </row>
    <row r="199" spans="1:66" ht="15" hidden="1" customHeight="1" thickTop="1" thickBot="1">
      <c r="A199" s="168" t="s">
        <v>1381</v>
      </c>
      <c r="B199" s="25">
        <v>2049116</v>
      </c>
      <c r="C199" s="71">
        <v>1366</v>
      </c>
      <c r="E199" s="149" t="s">
        <v>1644</v>
      </c>
      <c r="F199" s="128" t="s">
        <v>1548</v>
      </c>
      <c r="G199" s="92" t="s">
        <v>221</v>
      </c>
      <c r="H199" s="25" t="s">
        <v>75</v>
      </c>
      <c r="I199" s="25" t="s">
        <v>309</v>
      </c>
      <c r="J199" s="25" t="s">
        <v>16</v>
      </c>
      <c r="K199" s="25" t="s">
        <v>1591</v>
      </c>
      <c r="L199" s="25" t="s">
        <v>110</v>
      </c>
      <c r="M199" s="25"/>
      <c r="N199" s="122" t="s">
        <v>1549</v>
      </c>
      <c r="O199" s="38" t="s">
        <v>1549</v>
      </c>
      <c r="P199" s="38" t="s">
        <v>1549</v>
      </c>
      <c r="Q199" s="25" t="s">
        <v>14</v>
      </c>
      <c r="R199" s="25">
        <v>10</v>
      </c>
      <c r="S199" s="25" t="s">
        <v>1370</v>
      </c>
      <c r="T199" s="33" t="s">
        <v>15</v>
      </c>
      <c r="V199" s="25" t="s">
        <v>1425</v>
      </c>
      <c r="W199" s="25" t="s">
        <v>82</v>
      </c>
      <c r="X199" s="73">
        <f>VLOOKUP(W199,Tables!$M$5:$O$9,3,FALSE)</f>
        <v>1</v>
      </c>
      <c r="Y199" s="73">
        <f>V199*X199</f>
        <v>100</v>
      </c>
      <c r="AA199" s="26" t="str">
        <f>Q199</f>
        <v>EC50</v>
      </c>
      <c r="AB199" s="26">
        <f>VLOOKUP(AA199,Tables!C$5:D$40,2,FALSE)</f>
        <v>5</v>
      </c>
      <c r="AC199" s="26">
        <f>Y199/AB199</f>
        <v>20</v>
      </c>
      <c r="AD199" s="33" t="str">
        <f>T199</f>
        <v>Chronic</v>
      </c>
      <c r="AE199" s="26">
        <f>VLOOKUP(AD199,Tables!$C$43:$D$44,2,FALSE)</f>
        <v>1</v>
      </c>
      <c r="AF199" s="26">
        <f>AC199/AE199</f>
        <v>20</v>
      </c>
      <c r="AG199" s="27"/>
      <c r="AH199" s="210" t="str">
        <f>G199</f>
        <v>Chlorococcum sp.</v>
      </c>
      <c r="AI199" s="112" t="str">
        <f>Q199</f>
        <v>EC50</v>
      </c>
      <c r="AJ199" s="112" t="str">
        <f>T199</f>
        <v>Chronic</v>
      </c>
      <c r="AL199" s="26">
        <f>VLOOKUP(SUM(AB199,AE199),Tables!J$5:K$12,2,FALSE)</f>
        <v>2</v>
      </c>
      <c r="AM199" s="26" t="str">
        <f>IF(AL199=MIN($AL$198:$AL$199),"YES!!!","Reject")</f>
        <v>YES!!!</v>
      </c>
      <c r="AN199" s="107" t="str">
        <f>P199</f>
        <v>Biomass yield, Growth rate, AUC</v>
      </c>
      <c r="AO199" s="26" t="s">
        <v>96</v>
      </c>
      <c r="AP199" s="25" t="str">
        <f>CONCATENATE(R199," ",S199)</f>
        <v>10 Day</v>
      </c>
      <c r="AQ199" s="26" t="s">
        <v>97</v>
      </c>
      <c r="AS199" s="109">
        <f>AF199</f>
        <v>20</v>
      </c>
      <c r="AW199" s="208" t="s">
        <v>1845</v>
      </c>
      <c r="AX199" s="208" t="s">
        <v>1845</v>
      </c>
      <c r="BC199" s="214"/>
    </row>
    <row r="200" spans="1:66" ht="15" hidden="1" customHeight="1" thickTop="1" thickBot="1">
      <c r="A200" s="169"/>
      <c r="B200" s="17"/>
      <c r="C200" s="17"/>
      <c r="D200" s="27"/>
      <c r="E200" s="148"/>
      <c r="F200" s="93"/>
      <c r="G200" s="94"/>
      <c r="H200" s="13"/>
      <c r="I200" s="13"/>
      <c r="J200" s="17"/>
      <c r="K200" s="17"/>
      <c r="L200" s="17"/>
      <c r="M200" s="17"/>
      <c r="N200" s="93"/>
      <c r="O200" s="27"/>
      <c r="P200" s="27"/>
      <c r="Q200" s="17"/>
      <c r="R200" s="17"/>
      <c r="S200" s="17"/>
      <c r="T200" s="17"/>
      <c r="U200" s="17"/>
      <c r="V200" s="17"/>
      <c r="W200" s="17"/>
      <c r="X200" s="17"/>
      <c r="Y200" s="13"/>
      <c r="Z200" s="13"/>
      <c r="AA200" s="13"/>
      <c r="AB200" s="13"/>
      <c r="AC200" s="13"/>
      <c r="AD200" s="13"/>
      <c r="AE200" s="13"/>
      <c r="AF200" s="13"/>
      <c r="AG200" s="13"/>
      <c r="AH200" s="212"/>
      <c r="AI200" s="17"/>
      <c r="AJ200" s="17"/>
      <c r="AK200" s="13"/>
      <c r="AL200" s="13"/>
      <c r="AM200" s="13"/>
      <c r="AN200" s="13"/>
      <c r="AO200" s="17"/>
      <c r="AP200" s="17"/>
      <c r="AQ200" s="17"/>
      <c r="AR200" s="13"/>
      <c r="AS200" s="13"/>
      <c r="AT200" s="13"/>
      <c r="AU200" s="13"/>
      <c r="AV200" s="13"/>
      <c r="AW200" s="13"/>
      <c r="AX200" s="116"/>
      <c r="AY200" s="22"/>
      <c r="AZ200" s="22"/>
      <c r="BA200" s="117"/>
      <c r="BB200" s="118"/>
      <c r="BC200" s="212"/>
      <c r="BD200" s="13"/>
      <c r="BE200" s="13"/>
      <c r="BF200" s="13"/>
      <c r="BG200" s="13"/>
      <c r="BH200" s="116"/>
      <c r="BI200" s="115"/>
      <c r="BJ200" s="115"/>
      <c r="BK200" s="2"/>
      <c r="BL200" s="2"/>
      <c r="BM200" s="2"/>
    </row>
    <row r="201" spans="1:66" ht="15" hidden="1" customHeight="1" thickTop="1" thickBot="1">
      <c r="A201" s="170" t="s">
        <v>576</v>
      </c>
      <c r="B201" s="70" t="s">
        <v>578</v>
      </c>
      <c r="C201" s="74" t="s">
        <v>577</v>
      </c>
      <c r="D201" s="72" t="s">
        <v>99</v>
      </c>
      <c r="E201" s="149" t="s">
        <v>1644</v>
      </c>
      <c r="F201" s="30" t="s">
        <v>453</v>
      </c>
      <c r="G201" s="86" t="s">
        <v>575</v>
      </c>
      <c r="H201" s="25" t="s">
        <v>83</v>
      </c>
      <c r="I201" s="25" t="s">
        <v>469</v>
      </c>
      <c r="J201" s="25" t="s">
        <v>95</v>
      </c>
      <c r="K201" s="25" t="s">
        <v>1590</v>
      </c>
      <c r="L201" s="25" t="s">
        <v>579</v>
      </c>
      <c r="N201" s="41" t="s">
        <v>580</v>
      </c>
      <c r="O201" s="32" t="s">
        <v>1401</v>
      </c>
      <c r="P201" s="32" t="s">
        <v>1538</v>
      </c>
      <c r="Q201" s="73" t="s">
        <v>19</v>
      </c>
      <c r="R201" s="73">
        <v>7</v>
      </c>
      <c r="S201" s="25" t="s">
        <v>1370</v>
      </c>
      <c r="T201" s="79" t="s">
        <v>15</v>
      </c>
      <c r="U201" s="79"/>
      <c r="V201" s="73">
        <v>200</v>
      </c>
      <c r="W201" s="33" t="s">
        <v>82</v>
      </c>
      <c r="X201" s="73">
        <f>VLOOKUP(W201,Tables!$M$5:$O$9,3,FALSE)</f>
        <v>1</v>
      </c>
      <c r="Y201" s="73">
        <f>V201*X201</f>
        <v>200</v>
      </c>
      <c r="AA201" s="26" t="str">
        <f>Q201</f>
        <v>NOEC</v>
      </c>
      <c r="AB201" s="26">
        <f>VLOOKUP(AA201,Tables!C$5:D$40,2,FALSE)</f>
        <v>1</v>
      </c>
      <c r="AC201" s="26">
        <f>Y201/AB201</f>
        <v>200</v>
      </c>
      <c r="AD201" s="33" t="str">
        <f>T201</f>
        <v>Chronic</v>
      </c>
      <c r="AE201" s="26">
        <f>VLOOKUP(AD201,Tables!$C$43:$D$44,2,FALSE)</f>
        <v>1</v>
      </c>
      <c r="AF201" s="26">
        <f>AC201/AE201</f>
        <v>200</v>
      </c>
      <c r="AG201" s="27"/>
      <c r="AH201" s="210" t="str">
        <f>G201</f>
        <v>Coenagrion puella</v>
      </c>
      <c r="AI201" s="112" t="str">
        <f>Q201</f>
        <v>NOEC</v>
      </c>
      <c r="AJ201" s="112" t="str">
        <f>T201</f>
        <v>Chronic</v>
      </c>
      <c r="AL201" s="26">
        <f>VLOOKUP(SUM(AB201,AE201),Tables!J$5:K$12,2,FALSE)</f>
        <v>1</v>
      </c>
      <c r="AM201" s="26" t="str">
        <f>IF(AL201=MIN($AL$201:$AL$205),"YES!!!","Reject")</f>
        <v>YES!!!</v>
      </c>
      <c r="AN201" s="107" t="str">
        <f>P201</f>
        <v>Wet mass</v>
      </c>
      <c r="AO201" s="26" t="s">
        <v>96</v>
      </c>
      <c r="AP201" s="25" t="str">
        <f>CONCATENATE(R201," ",S201)</f>
        <v>7 Day</v>
      </c>
      <c r="AQ201" s="26" t="s">
        <v>97</v>
      </c>
      <c r="AS201" s="109">
        <f>AF201</f>
        <v>200</v>
      </c>
      <c r="AT201" s="73">
        <f>GEOMEAN(AS201)</f>
        <v>200</v>
      </c>
      <c r="AU201" s="73">
        <f>MIN(AT201:AT203)</f>
        <v>200</v>
      </c>
      <c r="AV201" s="73">
        <f>MIN(AU201:AU205)</f>
        <v>200</v>
      </c>
      <c r="AW201" s="208" t="s">
        <v>1845</v>
      </c>
      <c r="AX201" s="208" t="s">
        <v>1845</v>
      </c>
      <c r="BA201" s="78" t="str">
        <f>F201</f>
        <v>Reconstituted water</v>
      </c>
      <c r="BB201" s="107" t="str">
        <f>J201</f>
        <v>Macroinvertebrate</v>
      </c>
      <c r="BC201" s="210" t="str">
        <f>G201</f>
        <v>Coenagrion puella</v>
      </c>
      <c r="BD201" s="107" t="str">
        <f>H201</f>
        <v>Arthropoda</v>
      </c>
      <c r="BE201" s="114" t="str">
        <f>I201</f>
        <v>Insecta</v>
      </c>
      <c r="BF201" s="112" t="str">
        <f>K201</f>
        <v>Hetero</v>
      </c>
      <c r="BG201" s="26">
        <f>AL201</f>
        <v>1</v>
      </c>
      <c r="BH201" s="26">
        <f>AV201</f>
        <v>200</v>
      </c>
      <c r="BI201" s="208" t="s">
        <v>1845</v>
      </c>
      <c r="BJ201" s="208" t="s">
        <v>1845</v>
      </c>
    </row>
    <row r="202" spans="1:66" ht="15" hidden="1" customHeight="1" thickTop="1" thickBot="1">
      <c r="A202" s="170" t="s">
        <v>576</v>
      </c>
      <c r="B202" s="70" t="s">
        <v>581</v>
      </c>
      <c r="C202" s="74" t="s">
        <v>577</v>
      </c>
      <c r="D202" s="72" t="s">
        <v>99</v>
      </c>
      <c r="E202" s="149" t="s">
        <v>1644</v>
      </c>
      <c r="F202" s="30" t="s">
        <v>453</v>
      </c>
      <c r="G202" s="86" t="s">
        <v>575</v>
      </c>
      <c r="H202" s="25" t="s">
        <v>83</v>
      </c>
      <c r="I202" s="25" t="s">
        <v>469</v>
      </c>
      <c r="J202" s="25" t="s">
        <v>95</v>
      </c>
      <c r="K202" s="25" t="s">
        <v>1590</v>
      </c>
      <c r="L202" s="25" t="s">
        <v>579</v>
      </c>
      <c r="N202" s="41" t="s">
        <v>580</v>
      </c>
      <c r="O202" s="32" t="s">
        <v>1401</v>
      </c>
      <c r="P202" s="32" t="s">
        <v>1538</v>
      </c>
      <c r="Q202" s="73" t="s">
        <v>20</v>
      </c>
      <c r="R202" s="73">
        <v>7</v>
      </c>
      <c r="S202" s="25" t="s">
        <v>1370</v>
      </c>
      <c r="T202" s="79" t="s">
        <v>15</v>
      </c>
      <c r="U202" s="79"/>
      <c r="V202" s="73">
        <v>320</v>
      </c>
      <c r="W202" s="33" t="s">
        <v>82</v>
      </c>
      <c r="X202" s="73">
        <f>VLOOKUP(W202,Tables!$M$5:$O$9,3,FALSE)</f>
        <v>1</v>
      </c>
      <c r="Y202" s="73">
        <f>V202*X202</f>
        <v>320</v>
      </c>
      <c r="AA202" s="26" t="str">
        <f>Q202</f>
        <v>LOEC</v>
      </c>
      <c r="AB202" s="26">
        <f>VLOOKUP(AA202,Tables!C$5:D$40,2,FALSE)</f>
        <v>2.5</v>
      </c>
      <c r="AC202" s="26">
        <f>Y202/AB202</f>
        <v>128</v>
      </c>
      <c r="AD202" s="33" t="str">
        <f>T202</f>
        <v>Chronic</v>
      </c>
      <c r="AE202" s="26">
        <f>VLOOKUP(AD202,Tables!$C$43:$D$44,2,FALSE)</f>
        <v>1</v>
      </c>
      <c r="AF202" s="26">
        <f>AC202/AE202</f>
        <v>128</v>
      </c>
      <c r="AG202" s="27"/>
      <c r="AH202" s="210" t="str">
        <f>G202</f>
        <v>Coenagrion puella</v>
      </c>
      <c r="AI202" s="112" t="str">
        <f>Q202</f>
        <v>LOEC</v>
      </c>
      <c r="AJ202" s="112" t="str">
        <f>T202</f>
        <v>Chronic</v>
      </c>
      <c r="AL202" s="26">
        <f>VLOOKUP(SUM(AB202,AE202),Tables!J$5:K$12,2,FALSE)</f>
        <v>2</v>
      </c>
      <c r="AM202" s="26" t="str">
        <f>IF(AL202=MIN($AL$201:$AL$205),"YES!!!","Reject")</f>
        <v>Reject</v>
      </c>
      <c r="AS202"/>
      <c r="AW202" s="208" t="s">
        <v>1845</v>
      </c>
      <c r="AX202" s="208" t="s">
        <v>1845</v>
      </c>
      <c r="BC202" s="214"/>
    </row>
    <row r="203" spans="1:66" ht="15" hidden="1" customHeight="1" thickTop="1" thickBot="1">
      <c r="A203" s="170" t="s">
        <v>576</v>
      </c>
      <c r="B203" s="70" t="s">
        <v>1702</v>
      </c>
      <c r="C203" s="74" t="s">
        <v>577</v>
      </c>
      <c r="D203" s="72"/>
      <c r="E203" s="149" t="s">
        <v>1644</v>
      </c>
      <c r="F203" s="30" t="s">
        <v>453</v>
      </c>
      <c r="G203" s="86" t="s">
        <v>575</v>
      </c>
      <c r="H203" s="25" t="s">
        <v>83</v>
      </c>
      <c r="I203" s="25" t="s">
        <v>469</v>
      </c>
      <c r="J203" s="25" t="s">
        <v>95</v>
      </c>
      <c r="K203" s="25" t="s">
        <v>1590</v>
      </c>
      <c r="L203" s="25" t="s">
        <v>1701</v>
      </c>
      <c r="N203" s="41" t="s">
        <v>580</v>
      </c>
      <c r="O203" s="32" t="s">
        <v>1401</v>
      </c>
      <c r="P203" s="32" t="s">
        <v>1538</v>
      </c>
      <c r="Q203" s="73" t="s">
        <v>19</v>
      </c>
      <c r="R203" s="73">
        <v>105</v>
      </c>
      <c r="S203" s="25" t="s">
        <v>1370</v>
      </c>
      <c r="T203" s="79" t="s">
        <v>15</v>
      </c>
      <c r="U203" s="79"/>
      <c r="V203" s="73">
        <v>323.10000000000002</v>
      </c>
      <c r="W203" s="33" t="s">
        <v>82</v>
      </c>
      <c r="X203" s="73">
        <f>VLOOKUP(W203,Tables!$M$5:$O$9,3,FALSE)</f>
        <v>1</v>
      </c>
      <c r="Y203" s="73">
        <f>V203*X203</f>
        <v>323.10000000000002</v>
      </c>
      <c r="AA203" s="26" t="str">
        <f>Q203</f>
        <v>NOEC</v>
      </c>
      <c r="AB203" s="26">
        <f>VLOOKUP(AA203,Tables!C$5:D$40,2,FALSE)</f>
        <v>1</v>
      </c>
      <c r="AC203" s="26">
        <f>Y203/AB203</f>
        <v>323.10000000000002</v>
      </c>
      <c r="AD203" s="33" t="str">
        <f>T203</f>
        <v>Chronic</v>
      </c>
      <c r="AE203" s="26">
        <f>VLOOKUP(AD203,Tables!$C$43:$D$44,2,FALSE)</f>
        <v>1</v>
      </c>
      <c r="AF203" s="26">
        <f>AC203/AE203</f>
        <v>323.10000000000002</v>
      </c>
      <c r="AG203" s="27"/>
      <c r="AH203" s="210" t="str">
        <f>G203</f>
        <v>Coenagrion puella</v>
      </c>
      <c r="AI203" s="112" t="str">
        <f>Q203</f>
        <v>NOEC</v>
      </c>
      <c r="AJ203" s="112" t="str">
        <f>T203</f>
        <v>Chronic</v>
      </c>
      <c r="AL203" s="26">
        <f>VLOOKUP(SUM(AB203,AE203),Tables!J$5:K$12,2,FALSE)</f>
        <v>1</v>
      </c>
      <c r="AM203" s="26" t="str">
        <f>IF(AL203=MIN($AL$201:$AL$205),"YES!!!","Reject")</f>
        <v>YES!!!</v>
      </c>
      <c r="AN203" s="107" t="str">
        <f>P203</f>
        <v>Wet mass</v>
      </c>
      <c r="AO203" s="26" t="s">
        <v>96</v>
      </c>
      <c r="AP203" s="25" t="str">
        <f>CONCATENATE(R203," ",S203)</f>
        <v>105 Day</v>
      </c>
      <c r="AQ203" s="25" t="s">
        <v>1600</v>
      </c>
      <c r="AS203" s="109">
        <f>AF203</f>
        <v>323.10000000000002</v>
      </c>
      <c r="AT203" s="73">
        <f>GEOMEAN(AS203:AS204)</f>
        <v>323.10000000000002</v>
      </c>
      <c r="AW203" s="208" t="s">
        <v>1845</v>
      </c>
      <c r="AX203" s="208" t="s">
        <v>1845</v>
      </c>
      <c r="BC203" s="214"/>
      <c r="BN203" s="119"/>
    </row>
    <row r="204" spans="1:66" ht="15" hidden="1" customHeight="1" thickTop="1" thickBot="1">
      <c r="A204" s="170" t="s">
        <v>576</v>
      </c>
      <c r="B204" s="70" t="s">
        <v>1704</v>
      </c>
      <c r="C204" s="74">
        <v>1136</v>
      </c>
      <c r="D204" s="72"/>
      <c r="E204" s="149" t="s">
        <v>1644</v>
      </c>
      <c r="F204" s="30" t="s">
        <v>453</v>
      </c>
      <c r="G204" s="86" t="s">
        <v>575</v>
      </c>
      <c r="H204" s="25" t="s">
        <v>83</v>
      </c>
      <c r="I204" s="25" t="s">
        <v>469</v>
      </c>
      <c r="J204" s="25" t="s">
        <v>95</v>
      </c>
      <c r="K204" s="25" t="s">
        <v>1590</v>
      </c>
      <c r="L204" s="25" t="s">
        <v>1701</v>
      </c>
      <c r="N204" s="41" t="s">
        <v>580</v>
      </c>
      <c r="O204" s="32" t="s">
        <v>1401</v>
      </c>
      <c r="P204" s="32" t="s">
        <v>1538</v>
      </c>
      <c r="Q204" s="73" t="s">
        <v>19</v>
      </c>
      <c r="R204" s="73">
        <v>105</v>
      </c>
      <c r="S204" s="25" t="s">
        <v>1370</v>
      </c>
      <c r="T204" s="79" t="s">
        <v>15</v>
      </c>
      <c r="U204" s="79"/>
      <c r="V204" s="73">
        <v>323.10000000000002</v>
      </c>
      <c r="W204" s="33" t="s">
        <v>82</v>
      </c>
      <c r="X204" s="73">
        <f>VLOOKUP(W204,Tables!$M$5:$O$9,3,FALSE)</f>
        <v>1</v>
      </c>
      <c r="Y204" s="73">
        <f>V204*X204</f>
        <v>323.10000000000002</v>
      </c>
      <c r="AA204" s="26" t="str">
        <f>Q204</f>
        <v>NOEC</v>
      </c>
      <c r="AB204" s="26">
        <f>VLOOKUP(AA204,Tables!C$5:D$40,2,FALSE)</f>
        <v>1</v>
      </c>
      <c r="AC204" s="26">
        <f>Y204/AB204</f>
        <v>323.10000000000002</v>
      </c>
      <c r="AD204" s="33" t="str">
        <f>T204</f>
        <v>Chronic</v>
      </c>
      <c r="AE204" s="26">
        <f>VLOOKUP(AD204,Tables!$C$43:$D$44,2,FALSE)</f>
        <v>1</v>
      </c>
      <c r="AF204" s="26">
        <f>AC204/AE204</f>
        <v>323.10000000000002</v>
      </c>
      <c r="AG204" s="27"/>
      <c r="AH204" s="210" t="str">
        <f>G204</f>
        <v>Coenagrion puella</v>
      </c>
      <c r="AI204" s="112" t="str">
        <f>Q204</f>
        <v>NOEC</v>
      </c>
      <c r="AJ204" s="112" t="str">
        <f>T204</f>
        <v>Chronic</v>
      </c>
      <c r="AL204" s="26">
        <f>VLOOKUP(SUM(AB204,AE204),Tables!J$5:K$12,2,FALSE)</f>
        <v>1</v>
      </c>
      <c r="AM204" s="26" t="str">
        <f>IF(AL204=MIN($AL$201:$AL$205),"YES!!!","Reject")</f>
        <v>YES!!!</v>
      </c>
      <c r="AN204" s="107" t="str">
        <f>P204</f>
        <v>Wet mass</v>
      </c>
      <c r="AO204" s="25" t="s">
        <v>96</v>
      </c>
      <c r="AP204" s="25" t="str">
        <f>CONCATENATE(R204," ",S204)</f>
        <v>105 Day</v>
      </c>
      <c r="AQ204" s="25" t="s">
        <v>1600</v>
      </c>
      <c r="AS204" s="109">
        <f>AF204</f>
        <v>323.10000000000002</v>
      </c>
      <c r="AT204" s="73"/>
      <c r="AU204" s="73"/>
      <c r="AW204" s="208" t="s">
        <v>1845</v>
      </c>
      <c r="AX204" s="208" t="s">
        <v>1845</v>
      </c>
      <c r="BC204" s="214"/>
    </row>
    <row r="205" spans="1:66" ht="15" hidden="1" customHeight="1" thickTop="1" thickBot="1">
      <c r="A205" s="170" t="s">
        <v>576</v>
      </c>
      <c r="B205" s="70" t="s">
        <v>1703</v>
      </c>
      <c r="C205" s="74" t="s">
        <v>577</v>
      </c>
      <c r="D205" s="72"/>
      <c r="E205" s="149" t="s">
        <v>1644</v>
      </c>
      <c r="F205" s="30" t="s">
        <v>453</v>
      </c>
      <c r="G205" s="86" t="s">
        <v>575</v>
      </c>
      <c r="H205" s="25" t="s">
        <v>83</v>
      </c>
      <c r="I205" s="25" t="s">
        <v>469</v>
      </c>
      <c r="J205" s="25" t="s">
        <v>95</v>
      </c>
      <c r="K205" s="25" t="s">
        <v>1590</v>
      </c>
      <c r="L205" s="25" t="s">
        <v>1701</v>
      </c>
      <c r="N205" s="41" t="s">
        <v>48</v>
      </c>
      <c r="O205" s="32" t="s">
        <v>48</v>
      </c>
      <c r="P205" s="32" t="s">
        <v>48</v>
      </c>
      <c r="Q205" s="73" t="s">
        <v>19</v>
      </c>
      <c r="R205" s="73">
        <v>105</v>
      </c>
      <c r="S205" s="25" t="s">
        <v>1370</v>
      </c>
      <c r="T205" s="79" t="s">
        <v>15</v>
      </c>
      <c r="U205" s="79"/>
      <c r="V205" s="73">
        <v>323.10000000000002</v>
      </c>
      <c r="W205" s="33" t="s">
        <v>82</v>
      </c>
      <c r="X205" s="73">
        <f>VLOOKUP(W205,Tables!$M$5:$O$9,3,FALSE)</f>
        <v>1</v>
      </c>
      <c r="Y205" s="73">
        <f>V205*X205</f>
        <v>323.10000000000002</v>
      </c>
      <c r="AA205" s="26" t="str">
        <f>Q205</f>
        <v>NOEC</v>
      </c>
      <c r="AB205" s="26">
        <f>VLOOKUP(AA205,Tables!C$5:D$40,2,FALSE)</f>
        <v>1</v>
      </c>
      <c r="AC205" s="26">
        <f>Y205/AB205</f>
        <v>323.10000000000002</v>
      </c>
      <c r="AD205" s="33" t="str">
        <f>T205</f>
        <v>Chronic</v>
      </c>
      <c r="AE205" s="26">
        <f>VLOOKUP(AD205,Tables!$C$43:$D$44,2,FALSE)</f>
        <v>1</v>
      </c>
      <c r="AF205" s="26">
        <f>AC205/AE205</f>
        <v>323.10000000000002</v>
      </c>
      <c r="AG205" s="27"/>
      <c r="AH205" s="210" t="str">
        <f>G205</f>
        <v>Coenagrion puella</v>
      </c>
      <c r="AI205" s="112" t="str">
        <f>Q205</f>
        <v>NOEC</v>
      </c>
      <c r="AJ205" s="112" t="str">
        <f>T205</f>
        <v>Chronic</v>
      </c>
      <c r="AL205" s="26">
        <f>VLOOKUP(SUM(AB205,AE205),Tables!J$5:K$12,2,FALSE)</f>
        <v>1</v>
      </c>
      <c r="AM205" s="26" t="str">
        <f>IF(AL205=MIN($AL$201:$AL$205),"YES!!!","Reject")</f>
        <v>YES!!!</v>
      </c>
      <c r="AN205" s="107" t="str">
        <f>P205</f>
        <v>Mortality</v>
      </c>
      <c r="AO205" s="25" t="s">
        <v>1598</v>
      </c>
      <c r="AP205" s="25" t="str">
        <f>CONCATENATE(R205," ",S205)</f>
        <v>105 Day</v>
      </c>
      <c r="AQ205" s="25" t="s">
        <v>1599</v>
      </c>
      <c r="AS205" s="109">
        <f>AF205</f>
        <v>323.10000000000002</v>
      </c>
      <c r="AT205" s="73">
        <f>GEOMEAN(AS205)</f>
        <v>323.10000000000002</v>
      </c>
      <c r="AU205" s="73">
        <f>MIN(AT205)</f>
        <v>323.10000000000002</v>
      </c>
      <c r="AW205" s="208" t="s">
        <v>1845</v>
      </c>
      <c r="AX205" s="208" t="s">
        <v>1845</v>
      </c>
      <c r="BC205" s="214"/>
      <c r="BN205" s="119"/>
    </row>
    <row r="206" spans="1:66" ht="15" hidden="1" customHeight="1" thickTop="1" thickBot="1">
      <c r="A206" s="167"/>
      <c r="B206" s="96"/>
      <c r="C206" s="98"/>
      <c r="D206" s="97"/>
      <c r="E206" s="150"/>
      <c r="F206" s="93"/>
      <c r="G206" s="94"/>
      <c r="H206" s="17"/>
      <c r="I206" s="17"/>
      <c r="J206" s="17"/>
      <c r="K206" s="17"/>
      <c r="L206" s="17"/>
      <c r="M206" s="27"/>
      <c r="N206" s="93"/>
      <c r="O206" s="17"/>
      <c r="P206" s="17"/>
      <c r="Q206" s="17"/>
      <c r="R206" s="17"/>
      <c r="S206" s="17"/>
      <c r="T206" s="20"/>
      <c r="U206" s="20"/>
      <c r="V206" s="17"/>
      <c r="W206" s="20"/>
      <c r="X206" s="95"/>
      <c r="Y206" s="95"/>
      <c r="Z206" s="27"/>
      <c r="AA206" s="17"/>
      <c r="AB206" s="17"/>
      <c r="AC206" s="95"/>
      <c r="AD206" s="20"/>
      <c r="AE206" s="17"/>
      <c r="AF206" s="95"/>
      <c r="AG206" s="27"/>
      <c r="AH206" s="211"/>
      <c r="AI206" s="17"/>
      <c r="AJ206" s="17"/>
      <c r="AK206" s="27"/>
      <c r="AL206" s="27"/>
      <c r="AM206" s="27"/>
      <c r="AN206" s="27"/>
      <c r="AO206" s="17"/>
      <c r="AP206" s="17"/>
      <c r="AQ206" s="17"/>
      <c r="AR206" s="27"/>
      <c r="AS206" s="27"/>
      <c r="AT206" s="27"/>
      <c r="AU206" s="27"/>
      <c r="AV206" s="27"/>
      <c r="AW206" s="27"/>
      <c r="AX206" s="115"/>
      <c r="AY206" s="119"/>
      <c r="AZ206" s="119"/>
      <c r="BA206" s="117"/>
      <c r="BB206" s="117"/>
      <c r="BC206" s="211"/>
      <c r="BD206" s="27"/>
      <c r="BE206" s="27"/>
      <c r="BF206" s="27"/>
      <c r="BG206" s="27"/>
      <c r="BH206" s="115"/>
      <c r="BI206" s="115"/>
      <c r="BJ206" s="115"/>
      <c r="BK206" s="2"/>
      <c r="BL206" s="2"/>
      <c r="BM206" s="2"/>
    </row>
    <row r="207" spans="1:66" ht="15" hidden="1" customHeight="1" thickTop="1" thickBot="1">
      <c r="A207" s="170" t="s">
        <v>188</v>
      </c>
      <c r="B207" s="70" t="s">
        <v>984</v>
      </c>
      <c r="C207" s="74" t="s">
        <v>189</v>
      </c>
      <c r="D207" s="80" t="s">
        <v>975</v>
      </c>
      <c r="E207" s="149" t="s">
        <v>1644</v>
      </c>
      <c r="F207" s="75" t="s">
        <v>187</v>
      </c>
      <c r="G207" s="195" t="s">
        <v>139</v>
      </c>
      <c r="H207" s="25" t="s">
        <v>186</v>
      </c>
      <c r="I207" s="25" t="s">
        <v>323</v>
      </c>
      <c r="J207" s="25" t="s">
        <v>16</v>
      </c>
      <c r="K207" s="25" t="s">
        <v>1591</v>
      </c>
      <c r="L207" s="25" t="s">
        <v>110</v>
      </c>
      <c r="N207" s="122" t="s">
        <v>140</v>
      </c>
      <c r="O207" s="35" t="s">
        <v>1401</v>
      </c>
      <c r="P207" s="32" t="s">
        <v>1518</v>
      </c>
      <c r="Q207" s="73" t="s">
        <v>23</v>
      </c>
      <c r="R207" s="25">
        <v>96</v>
      </c>
      <c r="S207" s="25" t="s">
        <v>84</v>
      </c>
      <c r="T207" s="25" t="s">
        <v>15</v>
      </c>
      <c r="V207" s="73">
        <v>583</v>
      </c>
      <c r="W207" s="25" t="s">
        <v>58</v>
      </c>
      <c r="X207" s="73">
        <f>VLOOKUP(W207,Tables!$M$5:$O$9,3,FALSE)</f>
        <v>1</v>
      </c>
      <c r="Y207" s="73">
        <f>V207*X207</f>
        <v>583</v>
      </c>
      <c r="AA207" s="26" t="str">
        <f>Q207</f>
        <v>EC10</v>
      </c>
      <c r="AB207" s="26">
        <f>VLOOKUP(AA207,Tables!C$5:D$40,2,FALSE)</f>
        <v>1</v>
      </c>
      <c r="AC207" s="26">
        <f>Y207/AB207</f>
        <v>583</v>
      </c>
      <c r="AD207" s="33" t="str">
        <f>T207</f>
        <v>Chronic</v>
      </c>
      <c r="AE207" s="26">
        <f>VLOOKUP(AD207,Tables!$C$43:$D$44,2,FALSE)</f>
        <v>1</v>
      </c>
      <c r="AF207" s="26">
        <f>AC207/AE207</f>
        <v>583</v>
      </c>
      <c r="AG207" s="27"/>
      <c r="AH207" s="210" t="str">
        <f>G207</f>
        <v>Craticula accomoda</v>
      </c>
      <c r="AI207" s="112" t="str">
        <f>Q207</f>
        <v>EC10</v>
      </c>
      <c r="AJ207" s="112" t="str">
        <f>T207</f>
        <v>Chronic</v>
      </c>
      <c r="AL207" s="26">
        <f>VLOOKUP(SUM(AB207,AE207),Tables!J$5:K$12,2,FALSE)</f>
        <v>1</v>
      </c>
      <c r="AM207" s="26" t="str">
        <f>IF(AL207=MIN($AL$207:$AL$211),"YES!!!","Reject")</f>
        <v>YES!!!</v>
      </c>
      <c r="AN207" s="107" t="str">
        <f>P207</f>
        <v>Chlorophyll-a concentration</v>
      </c>
      <c r="AO207" s="26" t="s">
        <v>96</v>
      </c>
      <c r="AP207" s="25" t="str">
        <f>CONCATENATE(R207," ",S207)</f>
        <v>96 Hour</v>
      </c>
      <c r="AQ207" s="26" t="s">
        <v>97</v>
      </c>
      <c r="AS207" s="109">
        <f>AF207</f>
        <v>583</v>
      </c>
      <c r="AT207" s="73">
        <f>GEOMEAN(AS207:AS211)</f>
        <v>1047.7434168293091</v>
      </c>
      <c r="AU207" s="73">
        <f>MIN(AT207)</f>
        <v>1047.7434168293091</v>
      </c>
      <c r="AV207" s="73">
        <f>MIN(AU207)</f>
        <v>1047.7434168293091</v>
      </c>
      <c r="AW207" s="208" t="s">
        <v>1845</v>
      </c>
      <c r="AX207" s="208" t="s">
        <v>1845</v>
      </c>
      <c r="BA207" s="78" t="str">
        <f>F207</f>
        <v>DV culture medium</v>
      </c>
      <c r="BB207" s="107" t="str">
        <f>J207</f>
        <v>Microalgae</v>
      </c>
      <c r="BC207" s="210" t="str">
        <f>G207</f>
        <v>Craticula accomoda</v>
      </c>
      <c r="BD207" s="107" t="str">
        <f>H207</f>
        <v>Bacillariophyta</v>
      </c>
      <c r="BE207" s="114" t="str">
        <f>I207</f>
        <v>Bacillariophyceae</v>
      </c>
      <c r="BF207" s="112" t="str">
        <f>K207</f>
        <v>Photo</v>
      </c>
      <c r="BG207" s="26">
        <f>AL207</f>
        <v>1</v>
      </c>
      <c r="BH207" s="26">
        <f>AV207</f>
        <v>1047.7434168293091</v>
      </c>
      <c r="BI207" s="208" t="s">
        <v>1845</v>
      </c>
      <c r="BJ207" s="208" t="s">
        <v>1845</v>
      </c>
    </row>
    <row r="208" spans="1:66" ht="15" hidden="1" customHeight="1" thickTop="1" thickBot="1">
      <c r="A208" s="170" t="s">
        <v>188</v>
      </c>
      <c r="B208" s="70" t="s">
        <v>974</v>
      </c>
      <c r="C208" s="74" t="s">
        <v>189</v>
      </c>
      <c r="D208" s="80" t="s">
        <v>991</v>
      </c>
      <c r="E208" s="149" t="s">
        <v>1644</v>
      </c>
      <c r="F208" s="75" t="s">
        <v>187</v>
      </c>
      <c r="G208" s="195" t="s">
        <v>139</v>
      </c>
      <c r="H208" s="25" t="s">
        <v>186</v>
      </c>
      <c r="I208" s="25" t="s">
        <v>323</v>
      </c>
      <c r="J208" s="25" t="s">
        <v>16</v>
      </c>
      <c r="K208" s="25" t="s">
        <v>1591</v>
      </c>
      <c r="L208" s="25" t="s">
        <v>110</v>
      </c>
      <c r="N208" s="122" t="s">
        <v>140</v>
      </c>
      <c r="O208" s="35" t="s">
        <v>1401</v>
      </c>
      <c r="P208" s="32" t="s">
        <v>1518</v>
      </c>
      <c r="Q208" s="73" t="s">
        <v>14</v>
      </c>
      <c r="R208" s="25">
        <v>96</v>
      </c>
      <c r="S208" s="25" t="s">
        <v>84</v>
      </c>
      <c r="T208" s="25" t="s">
        <v>15</v>
      </c>
      <c r="V208" s="73">
        <v>4083</v>
      </c>
      <c r="W208" s="25" t="s">
        <v>58</v>
      </c>
      <c r="X208" s="73">
        <f>VLOOKUP(W208,Tables!$M$5:$O$9,3,FALSE)</f>
        <v>1</v>
      </c>
      <c r="Y208" s="73">
        <f>V208*X208</f>
        <v>4083</v>
      </c>
      <c r="AA208" s="26" t="str">
        <f>Q208</f>
        <v>EC50</v>
      </c>
      <c r="AB208" s="26">
        <f>VLOOKUP(AA208,Tables!C$5:D$40,2,FALSE)</f>
        <v>5</v>
      </c>
      <c r="AC208" s="26">
        <f>Y208/AB208</f>
        <v>816.6</v>
      </c>
      <c r="AD208" s="33" t="str">
        <f>T208</f>
        <v>Chronic</v>
      </c>
      <c r="AE208" s="26">
        <f>VLOOKUP(AD208,Tables!$C$43:$D$44,2,FALSE)</f>
        <v>1</v>
      </c>
      <c r="AF208" s="26">
        <f>AC208/AE208</f>
        <v>816.6</v>
      </c>
      <c r="AG208" s="27"/>
      <c r="AH208" s="210" t="str">
        <f>G208</f>
        <v>Craticula accomoda</v>
      </c>
      <c r="AI208" s="112" t="str">
        <f>Q208</f>
        <v>EC50</v>
      </c>
      <c r="AJ208" s="112" t="str">
        <f>T208</f>
        <v>Chronic</v>
      </c>
      <c r="AL208" s="26">
        <f>VLOOKUP(SUM(AB208,AE208),Tables!J$5:K$12,2,FALSE)</f>
        <v>2</v>
      </c>
      <c r="AM208" s="26" t="str">
        <f>IF(AL208=MIN($AL$207:$AL$211),"YES!!!","Reject")</f>
        <v>Reject</v>
      </c>
      <c r="AS208"/>
      <c r="AW208" s="208" t="s">
        <v>1845</v>
      </c>
      <c r="AX208" s="208" t="s">
        <v>1845</v>
      </c>
      <c r="BC208" s="214"/>
    </row>
    <row r="209" spans="1:66" ht="15" hidden="1" customHeight="1" thickTop="1" thickBot="1">
      <c r="A209" s="170" t="s">
        <v>188</v>
      </c>
      <c r="B209" s="70" t="s">
        <v>984</v>
      </c>
      <c r="C209" s="74" t="s">
        <v>189</v>
      </c>
      <c r="D209" s="80" t="s">
        <v>991</v>
      </c>
      <c r="E209" s="149" t="s">
        <v>1644</v>
      </c>
      <c r="F209" s="75" t="s">
        <v>187</v>
      </c>
      <c r="G209" s="195" t="s">
        <v>139</v>
      </c>
      <c r="H209" s="25" t="s">
        <v>186</v>
      </c>
      <c r="I209" s="25" t="s">
        <v>323</v>
      </c>
      <c r="J209" s="25" t="s">
        <v>16</v>
      </c>
      <c r="K209" s="25" t="s">
        <v>1591</v>
      </c>
      <c r="L209" s="25" t="s">
        <v>110</v>
      </c>
      <c r="N209" s="122" t="s">
        <v>140</v>
      </c>
      <c r="O209" s="35" t="s">
        <v>1401</v>
      </c>
      <c r="P209" s="32" t="s">
        <v>1518</v>
      </c>
      <c r="Q209" s="73" t="s">
        <v>23</v>
      </c>
      <c r="R209" s="25">
        <v>96</v>
      </c>
      <c r="S209" s="25" t="s">
        <v>84</v>
      </c>
      <c r="T209" s="25" t="s">
        <v>15</v>
      </c>
      <c r="V209" s="73">
        <v>3765</v>
      </c>
      <c r="W209" s="25" t="s">
        <v>58</v>
      </c>
      <c r="X209" s="73">
        <f>VLOOKUP(W209,Tables!$M$5:$O$9,3,FALSE)</f>
        <v>1</v>
      </c>
      <c r="Y209" s="73">
        <f>V209*X209</f>
        <v>3765</v>
      </c>
      <c r="AA209" s="26" t="str">
        <f>Q209</f>
        <v>EC10</v>
      </c>
      <c r="AB209" s="26">
        <f>VLOOKUP(AA209,Tables!C$5:D$40,2,FALSE)</f>
        <v>1</v>
      </c>
      <c r="AC209" s="26">
        <f>Y209/AB209</f>
        <v>3765</v>
      </c>
      <c r="AD209" s="33" t="str">
        <f>T209</f>
        <v>Chronic</v>
      </c>
      <c r="AE209" s="26">
        <f>VLOOKUP(AD209,Tables!$C$43:$D$44,2,FALSE)</f>
        <v>1</v>
      </c>
      <c r="AF209" s="26">
        <f>AC209/AE209</f>
        <v>3765</v>
      </c>
      <c r="AG209" s="27"/>
      <c r="AH209" s="210" t="str">
        <f>G209</f>
        <v>Craticula accomoda</v>
      </c>
      <c r="AI209" s="112" t="str">
        <f>Q209</f>
        <v>EC10</v>
      </c>
      <c r="AJ209" s="112" t="str">
        <f>T209</f>
        <v>Chronic</v>
      </c>
      <c r="AL209" s="26">
        <f>VLOOKUP(SUM(AB209,AE209),Tables!J$5:K$12,2,FALSE)</f>
        <v>1</v>
      </c>
      <c r="AM209" s="26" t="str">
        <f>IF(AL209=MIN($AL$207:$AL$211),"YES!!!","Reject")</f>
        <v>YES!!!</v>
      </c>
      <c r="AN209" s="107" t="str">
        <f>P209</f>
        <v>Chlorophyll-a concentration</v>
      </c>
      <c r="AO209" s="26" t="s">
        <v>96</v>
      </c>
      <c r="AP209" s="25" t="str">
        <f>CONCATENATE(R209," ",S209)</f>
        <v>96 Hour</v>
      </c>
      <c r="AQ209" s="26" t="s">
        <v>97</v>
      </c>
      <c r="AS209" s="109">
        <f>AF209</f>
        <v>3765</v>
      </c>
      <c r="AW209" s="208" t="s">
        <v>1845</v>
      </c>
      <c r="AX209" s="208" t="s">
        <v>1845</v>
      </c>
      <c r="BC209" s="214"/>
    </row>
    <row r="210" spans="1:66" ht="15" hidden="1" customHeight="1" thickTop="1" thickBot="1">
      <c r="A210" s="170" t="s">
        <v>141</v>
      </c>
      <c r="B210" s="70" t="s">
        <v>138</v>
      </c>
      <c r="C210" s="71" t="s">
        <v>137</v>
      </c>
      <c r="E210" s="149" t="s">
        <v>1644</v>
      </c>
      <c r="F210" s="127" t="s">
        <v>74</v>
      </c>
      <c r="G210" s="92" t="s">
        <v>139</v>
      </c>
      <c r="H210" s="25" t="s">
        <v>186</v>
      </c>
      <c r="I210" s="25" t="s">
        <v>323</v>
      </c>
      <c r="J210" s="25" t="s">
        <v>16</v>
      </c>
      <c r="K210" s="25" t="s">
        <v>1591</v>
      </c>
      <c r="L210" s="25" t="s">
        <v>194</v>
      </c>
      <c r="M210" s="40"/>
      <c r="N210" s="122" t="s">
        <v>140</v>
      </c>
      <c r="O210" s="35" t="s">
        <v>1401</v>
      </c>
      <c r="P210" s="35" t="s">
        <v>1518</v>
      </c>
      <c r="Q210" s="25" t="s">
        <v>14</v>
      </c>
      <c r="R210" s="25">
        <v>96</v>
      </c>
      <c r="S210" s="25" t="s">
        <v>84</v>
      </c>
      <c r="T210" s="25" t="s">
        <v>15</v>
      </c>
      <c r="U210"/>
      <c r="V210" s="25">
        <v>919</v>
      </c>
      <c r="W210" s="25" t="s">
        <v>58</v>
      </c>
      <c r="X210" s="73">
        <f>VLOOKUP(W210,Tables!$M$5:$O$9,3,FALSE)</f>
        <v>1</v>
      </c>
      <c r="Y210" s="73">
        <f>V210*X210</f>
        <v>919</v>
      </c>
      <c r="AA210" s="26" t="str">
        <f>Q210</f>
        <v>EC50</v>
      </c>
      <c r="AB210" s="26">
        <f>VLOOKUP(AA210,Tables!C$5:D$40,2,FALSE)</f>
        <v>5</v>
      </c>
      <c r="AC210" s="26">
        <f>Y210/AB210</f>
        <v>183.8</v>
      </c>
      <c r="AD210" s="33" t="str">
        <f>T210</f>
        <v>Chronic</v>
      </c>
      <c r="AE210" s="26">
        <f>VLOOKUP(AD210,Tables!$C$43:$D$44,2,FALSE)</f>
        <v>1</v>
      </c>
      <c r="AF210" s="26">
        <f>AC210/AE210</f>
        <v>183.8</v>
      </c>
      <c r="AG210" s="27"/>
      <c r="AH210" s="210" t="str">
        <f>G210</f>
        <v>Craticula accomoda</v>
      </c>
      <c r="AI210" s="112" t="str">
        <f>Q210</f>
        <v>EC50</v>
      </c>
      <c r="AJ210" s="112" t="str">
        <f>T210</f>
        <v>Chronic</v>
      </c>
      <c r="AL210" s="26">
        <f>VLOOKUP(SUM(AB210,AE210),Tables!J$5:K$12,2,FALSE)</f>
        <v>2</v>
      </c>
      <c r="AM210" s="26" t="str">
        <f>IF(AL210=MIN($AL$207:$AL$211),"YES!!!","Reject")</f>
        <v>Reject</v>
      </c>
      <c r="AS210"/>
      <c r="AW210" s="208" t="s">
        <v>1845</v>
      </c>
      <c r="AX210" s="208" t="s">
        <v>1845</v>
      </c>
      <c r="BC210" s="214"/>
    </row>
    <row r="211" spans="1:66" ht="15" hidden="1" customHeight="1" thickTop="1" thickBot="1">
      <c r="A211" s="170" t="s">
        <v>141</v>
      </c>
      <c r="B211" s="70" t="s">
        <v>138</v>
      </c>
      <c r="C211" s="71" t="s">
        <v>137</v>
      </c>
      <c r="E211" s="149" t="s">
        <v>1644</v>
      </c>
      <c r="F211" s="127" t="s">
        <v>74</v>
      </c>
      <c r="G211" s="92" t="s">
        <v>139</v>
      </c>
      <c r="H211" s="25" t="s">
        <v>186</v>
      </c>
      <c r="I211" s="25" t="s">
        <v>323</v>
      </c>
      <c r="J211" s="25" t="s">
        <v>16</v>
      </c>
      <c r="K211" s="25" t="s">
        <v>1591</v>
      </c>
      <c r="L211" s="25" t="s">
        <v>194</v>
      </c>
      <c r="M211" s="40"/>
      <c r="N211" s="122" t="s">
        <v>140</v>
      </c>
      <c r="O211" s="35" t="s">
        <v>1401</v>
      </c>
      <c r="P211" s="35" t="s">
        <v>1518</v>
      </c>
      <c r="Q211" s="25" t="s">
        <v>324</v>
      </c>
      <c r="R211" s="25">
        <v>96</v>
      </c>
      <c r="S211" s="25" t="s">
        <v>84</v>
      </c>
      <c r="T211" s="25" t="s">
        <v>15</v>
      </c>
      <c r="U211"/>
      <c r="V211" s="25">
        <v>524</v>
      </c>
      <c r="W211" s="25" t="s">
        <v>58</v>
      </c>
      <c r="X211" s="73">
        <f>VLOOKUP(W211,Tables!$M$5:$O$9,3,FALSE)</f>
        <v>1</v>
      </c>
      <c r="Y211" s="73">
        <f>V211*X211</f>
        <v>524</v>
      </c>
      <c r="AA211" s="26" t="str">
        <f>Q211</f>
        <v>EC5</v>
      </c>
      <c r="AB211" s="26">
        <f>VLOOKUP(AA211,Tables!C$5:D$40,2,FALSE)</f>
        <v>1</v>
      </c>
      <c r="AC211" s="26">
        <f>Y211/AB211</f>
        <v>524</v>
      </c>
      <c r="AD211" s="33" t="str">
        <f>T211</f>
        <v>Chronic</v>
      </c>
      <c r="AE211" s="26">
        <f>VLOOKUP(AD211,Tables!$C$43:$D$44,2,FALSE)</f>
        <v>1</v>
      </c>
      <c r="AF211" s="26">
        <f>AC211/AE211</f>
        <v>524</v>
      </c>
      <c r="AG211" s="27"/>
      <c r="AH211" s="210" t="str">
        <f>G211</f>
        <v>Craticula accomoda</v>
      </c>
      <c r="AI211" s="112" t="str">
        <f>Q211</f>
        <v>EC5</v>
      </c>
      <c r="AJ211" s="112" t="str">
        <f>T211</f>
        <v>Chronic</v>
      </c>
      <c r="AL211" s="26">
        <f>VLOOKUP(SUM(AB211,AE211),Tables!J$5:K$12,2,FALSE)</f>
        <v>1</v>
      </c>
      <c r="AM211" s="26" t="str">
        <f>IF(AL211=MIN($AL$207:$AL$211),"YES!!!","Reject")</f>
        <v>YES!!!</v>
      </c>
      <c r="AN211" s="107" t="str">
        <f>P211</f>
        <v>Chlorophyll-a concentration</v>
      </c>
      <c r="AO211" s="26" t="s">
        <v>96</v>
      </c>
      <c r="AP211" s="25" t="str">
        <f>CONCATENATE(R211," ",S211)</f>
        <v>96 Hour</v>
      </c>
      <c r="AQ211" s="26" t="s">
        <v>97</v>
      </c>
      <c r="AS211" s="109">
        <f>AF211</f>
        <v>524</v>
      </c>
      <c r="AW211" s="208" t="s">
        <v>1845</v>
      </c>
      <c r="AX211" s="208" t="s">
        <v>1845</v>
      </c>
      <c r="BC211" s="214"/>
    </row>
    <row r="212" spans="1:66" ht="15" hidden="1" customHeight="1" thickTop="1" thickBot="1">
      <c r="A212" s="169"/>
      <c r="B212" s="96"/>
      <c r="C212" s="17"/>
      <c r="D212" s="27"/>
      <c r="E212" s="148"/>
      <c r="F212" s="93"/>
      <c r="G212" s="94"/>
      <c r="H212" s="17"/>
      <c r="I212" s="27"/>
      <c r="J212" s="17"/>
      <c r="K212" s="17"/>
      <c r="L212" s="17"/>
      <c r="M212" s="27"/>
      <c r="N212" s="93"/>
      <c r="O212" s="17"/>
      <c r="P212" s="17"/>
      <c r="Q212" s="17"/>
      <c r="R212" s="17"/>
      <c r="S212" s="17"/>
      <c r="T212" s="20"/>
      <c r="U212" s="17"/>
      <c r="V212" s="17"/>
      <c r="W212" s="17"/>
      <c r="X212" s="95"/>
      <c r="Y212" s="95"/>
      <c r="Z212" s="27"/>
      <c r="AA212" s="17"/>
      <c r="AB212" s="17"/>
      <c r="AC212" s="95"/>
      <c r="AD212" s="20"/>
      <c r="AE212" s="17"/>
      <c r="AF212" s="95"/>
      <c r="AG212" s="27"/>
      <c r="AH212" s="211"/>
      <c r="AI212" s="17"/>
      <c r="AJ212" s="17"/>
      <c r="AK212" s="27"/>
      <c r="AL212" s="27"/>
      <c r="AM212" s="27"/>
      <c r="AN212" s="27"/>
      <c r="AO212" s="17"/>
      <c r="AP212" s="17"/>
      <c r="AQ212" s="17"/>
      <c r="AR212" s="27"/>
      <c r="AS212" s="27"/>
      <c r="AT212" s="27"/>
      <c r="AU212" s="27"/>
      <c r="AV212" s="27"/>
      <c r="AW212" s="27"/>
      <c r="AX212" s="115"/>
      <c r="AY212" s="119"/>
      <c r="AZ212" s="119"/>
      <c r="BA212" s="117"/>
      <c r="BB212" s="117"/>
      <c r="BC212" s="211"/>
      <c r="BD212" s="27"/>
      <c r="BE212" s="27"/>
      <c r="BF212" s="27"/>
      <c r="BG212" s="27"/>
      <c r="BH212" s="115"/>
      <c r="BI212" s="115"/>
      <c r="BJ212" s="115"/>
      <c r="BK212" s="2"/>
      <c r="BL212" s="2"/>
      <c r="BM212" s="2"/>
    </row>
    <row r="213" spans="1:66" ht="15" hidden="1" customHeight="1" thickTop="1" thickBot="1">
      <c r="A213" s="170" t="s">
        <v>1009</v>
      </c>
      <c r="B213" s="70" t="s">
        <v>1015</v>
      </c>
      <c r="C213" s="74" t="s">
        <v>1010</v>
      </c>
      <c r="D213" s="80"/>
      <c r="E213" s="149" t="s">
        <v>1644</v>
      </c>
      <c r="F213" s="75" t="s">
        <v>1008</v>
      </c>
      <c r="G213" s="86" t="s">
        <v>1016</v>
      </c>
      <c r="H213" s="25" t="s">
        <v>246</v>
      </c>
      <c r="I213" s="73" t="s">
        <v>345</v>
      </c>
      <c r="J213" s="73" t="s">
        <v>16</v>
      </c>
      <c r="K213" s="25" t="s">
        <v>1591</v>
      </c>
      <c r="L213" s="25" t="s">
        <v>194</v>
      </c>
      <c r="N213" s="41" t="s">
        <v>315</v>
      </c>
      <c r="O213" s="32" t="s">
        <v>1398</v>
      </c>
      <c r="P213" s="32" t="s">
        <v>1399</v>
      </c>
      <c r="Q213" s="73" t="s">
        <v>1889</v>
      </c>
      <c r="R213" s="25">
        <v>5</v>
      </c>
      <c r="S213" s="25" t="s">
        <v>1370</v>
      </c>
      <c r="T213" s="25" t="s">
        <v>15</v>
      </c>
      <c r="V213" s="73">
        <v>106.2</v>
      </c>
      <c r="W213" s="25" t="s">
        <v>58</v>
      </c>
      <c r="X213" s="73">
        <f>VLOOKUP(W213,Tables!$M$5:$O$9,3,FALSE)</f>
        <v>1</v>
      </c>
      <c r="Y213" s="73">
        <f>V213*X213</f>
        <v>106.2</v>
      </c>
      <c r="AA213" s="26" t="str">
        <f>Q213</f>
        <v>EC15</v>
      </c>
      <c r="AB213" s="26">
        <f>VLOOKUP(AA213,Tables!C$5:D$40,2,FALSE)</f>
        <v>1</v>
      </c>
      <c r="AC213" s="26">
        <f>Y213/AB213</f>
        <v>106.2</v>
      </c>
      <c r="AD213" s="33" t="str">
        <f>T213</f>
        <v>Chronic</v>
      </c>
      <c r="AE213" s="26">
        <f>VLOOKUP(AD213,Tables!$C$43:$D$44,2,FALSE)</f>
        <v>1</v>
      </c>
      <c r="AF213" s="26">
        <f>AC213/AE213</f>
        <v>106.2</v>
      </c>
      <c r="AG213" s="27"/>
      <c r="AH213" s="210" t="str">
        <f>G213</f>
        <v>Cryptomonas ovata</v>
      </c>
      <c r="AI213" s="112" t="str">
        <f>Q213</f>
        <v>EC15</v>
      </c>
      <c r="AJ213" s="112" t="str">
        <f>T213</f>
        <v>Chronic</v>
      </c>
      <c r="AL213" s="26">
        <f>VLOOKUP(SUM(AB213,AE213),Tables!J$5:K$12,2,FALSE)</f>
        <v>1</v>
      </c>
      <c r="AM213" s="26" t="str">
        <f>IF(AL213=MIN($AL$213),"YES!!!","Reject")</f>
        <v>YES!!!</v>
      </c>
      <c r="AN213" s="107" t="str">
        <f>P213</f>
        <v>Cell density</v>
      </c>
      <c r="AO213" s="26" t="s">
        <v>96</v>
      </c>
      <c r="AP213" s="25" t="str">
        <f>CONCATENATE(R213," ",S213)</f>
        <v>5 Day</v>
      </c>
      <c r="AQ213" s="26" t="s">
        <v>97</v>
      </c>
      <c r="AS213" s="109">
        <f>AF213</f>
        <v>106.2</v>
      </c>
      <c r="AT213" s="73">
        <f>GEOMEAN(AS213)</f>
        <v>106.2</v>
      </c>
      <c r="AU213" s="73">
        <f>MIN(AT213)</f>
        <v>106.2</v>
      </c>
      <c r="AV213" s="73">
        <f>MIN(AU213)</f>
        <v>106.2</v>
      </c>
      <c r="AW213" s="208" t="s">
        <v>1845</v>
      </c>
      <c r="AX213" s="208" t="s">
        <v>1845</v>
      </c>
      <c r="BA213" s="78" t="str">
        <f>F213</f>
        <v>WC freshwater media</v>
      </c>
      <c r="BB213" s="107" t="str">
        <f>J213</f>
        <v>Microalgae</v>
      </c>
      <c r="BC213" s="210" t="str">
        <f>G213</f>
        <v>Cryptomonas ovata</v>
      </c>
      <c r="BD213" s="107" t="str">
        <f>H213</f>
        <v>Cryptophyta</v>
      </c>
      <c r="BE213" s="114" t="str">
        <f>I213</f>
        <v>Cryptophyceae</v>
      </c>
      <c r="BF213" s="112" t="str">
        <f>K213</f>
        <v>Photo</v>
      </c>
      <c r="BG213" s="26">
        <f>AL213</f>
        <v>1</v>
      </c>
      <c r="BH213" s="26">
        <f>AV213</f>
        <v>106.2</v>
      </c>
      <c r="BI213" s="208" t="s">
        <v>1845</v>
      </c>
      <c r="BJ213" s="208" t="s">
        <v>1845</v>
      </c>
    </row>
    <row r="214" spans="1:66" ht="15" hidden="1" customHeight="1" thickTop="1" thickBot="1">
      <c r="A214" s="167"/>
      <c r="B214" s="96"/>
      <c r="C214" s="98"/>
      <c r="D214" s="99"/>
      <c r="E214" s="152"/>
      <c r="F214" s="93"/>
      <c r="G214" s="94"/>
      <c r="H214" s="17"/>
      <c r="I214" s="17"/>
      <c r="J214" s="17"/>
      <c r="K214" s="17"/>
      <c r="L214" s="17"/>
      <c r="M214" s="27"/>
      <c r="N214" s="93"/>
      <c r="O214" s="17"/>
      <c r="P214" s="17"/>
      <c r="Q214" s="17"/>
      <c r="R214" s="17"/>
      <c r="S214" s="17"/>
      <c r="T214" s="17"/>
      <c r="U214" s="17"/>
      <c r="V214" s="17"/>
      <c r="W214" s="17"/>
      <c r="X214" s="95"/>
      <c r="Y214" s="95"/>
      <c r="Z214" s="27"/>
      <c r="AA214" s="17"/>
      <c r="AB214" s="17"/>
      <c r="AC214" s="95"/>
      <c r="AD214" s="20"/>
      <c r="AE214" s="17"/>
      <c r="AF214" s="95"/>
      <c r="AG214" s="27"/>
      <c r="AH214" s="211"/>
      <c r="AI214" s="17"/>
      <c r="AJ214" s="17"/>
      <c r="AK214" s="27"/>
      <c r="AL214" s="27"/>
      <c r="AM214" s="27"/>
      <c r="AN214" s="27"/>
      <c r="AO214" s="17"/>
      <c r="AP214" s="17"/>
      <c r="AQ214" s="17"/>
      <c r="AR214" s="27"/>
      <c r="AS214" s="27"/>
      <c r="AT214" s="27"/>
      <c r="AU214" s="27"/>
      <c r="AV214" s="27"/>
      <c r="AW214" s="27"/>
      <c r="AX214" s="115"/>
      <c r="AY214" s="119"/>
      <c r="AZ214" s="119"/>
      <c r="BA214" s="117"/>
      <c r="BB214" s="117"/>
      <c r="BC214" s="211"/>
      <c r="BD214" s="27"/>
      <c r="BE214" s="27"/>
      <c r="BF214" s="27"/>
      <c r="BG214" s="27"/>
      <c r="BH214" s="115"/>
      <c r="BI214" s="115"/>
      <c r="BJ214" s="115"/>
      <c r="BK214" s="2"/>
      <c r="BL214" s="2"/>
      <c r="BM214" s="2"/>
      <c r="BN214" s="119"/>
    </row>
    <row r="215" spans="1:66" ht="15" hidden="1" customHeight="1" thickTop="1" thickBot="1">
      <c r="A215" s="170" t="s">
        <v>611</v>
      </c>
      <c r="B215" s="70" t="s">
        <v>616</v>
      </c>
      <c r="C215" s="74" t="s">
        <v>612</v>
      </c>
      <c r="D215" s="77" t="s">
        <v>1855</v>
      </c>
      <c r="E215" s="149" t="s">
        <v>1644</v>
      </c>
      <c r="F215" s="30" t="s">
        <v>610</v>
      </c>
      <c r="G215" s="86" t="s">
        <v>1596</v>
      </c>
      <c r="H215" s="25" t="s">
        <v>83</v>
      </c>
      <c r="I215" s="25" t="s">
        <v>366</v>
      </c>
      <c r="J215" s="73" t="s">
        <v>95</v>
      </c>
      <c r="K215" s="25" t="s">
        <v>1590</v>
      </c>
      <c r="L215" s="73" t="s">
        <v>110</v>
      </c>
      <c r="N215" s="41" t="s">
        <v>618</v>
      </c>
      <c r="O215" s="32" t="s">
        <v>126</v>
      </c>
      <c r="P215" s="32" t="s">
        <v>618</v>
      </c>
      <c r="Q215" s="73" t="s">
        <v>20</v>
      </c>
      <c r="R215" s="25">
        <v>42</v>
      </c>
      <c r="S215" s="25" t="s">
        <v>1370</v>
      </c>
      <c r="T215" s="25" t="s">
        <v>15</v>
      </c>
      <c r="V215" s="73">
        <v>25</v>
      </c>
      <c r="W215" s="25" t="s">
        <v>58</v>
      </c>
      <c r="X215" s="73">
        <f>VLOOKUP(W215,Tables!$M$5:$O$9,3,FALSE)</f>
        <v>1</v>
      </c>
      <c r="Y215" s="73">
        <f>V215*X215</f>
        <v>25</v>
      </c>
      <c r="AA215" s="26" t="str">
        <f>Q215</f>
        <v>LOEC</v>
      </c>
      <c r="AB215" s="26">
        <f>VLOOKUP(AA215,Tables!C$5:D$40,2,FALSE)</f>
        <v>2.5</v>
      </c>
      <c r="AC215" s="26">
        <f>Y215/AB215</f>
        <v>10</v>
      </c>
      <c r="AD215" s="33" t="str">
        <f>T215</f>
        <v>Chronic</v>
      </c>
      <c r="AE215" s="26">
        <f>VLOOKUP(AD215,Tables!$C$43:$D$44,2,FALSE)</f>
        <v>1</v>
      </c>
      <c r="AF215" s="26">
        <f>AC215/AE215</f>
        <v>10</v>
      </c>
      <c r="AG215" s="27"/>
      <c r="AH215" s="210" t="str">
        <f>G215</f>
        <v>Cyclopoida sp.</v>
      </c>
      <c r="AI215" s="112" t="str">
        <f>Q215</f>
        <v>LOEC</v>
      </c>
      <c r="AJ215" s="112" t="str">
        <f>T215</f>
        <v>Chronic</v>
      </c>
      <c r="AL215" s="26">
        <f>VLOOKUP(SUM(AB215,AE215),Tables!J$5:K$12,2,FALSE)</f>
        <v>2</v>
      </c>
      <c r="AM215" s="26" t="str">
        <f>IF(AL215=MIN($AL$215),"YES!!!","Reject")</f>
        <v>YES!!!</v>
      </c>
      <c r="AN215" s="107" t="str">
        <f>P215</f>
        <v>Abundance</v>
      </c>
      <c r="AO215" s="26" t="s">
        <v>96</v>
      </c>
      <c r="AP215" s="25" t="str">
        <f>CONCATENATE(R215," ",S215)</f>
        <v>42 Day</v>
      </c>
      <c r="AQ215" s="26" t="s">
        <v>97</v>
      </c>
      <c r="AS215" s="109">
        <f>AF215</f>
        <v>10</v>
      </c>
      <c r="AT215" s="73">
        <f>GEOMEAN(AS215)</f>
        <v>10</v>
      </c>
      <c r="AU215" s="73">
        <f>MIN(AT215)</f>
        <v>10</v>
      </c>
      <c r="AV215" s="73">
        <f>MIN(AU215)</f>
        <v>10</v>
      </c>
      <c r="AW215" s="208" t="s">
        <v>1845</v>
      </c>
      <c r="AX215" s="208" t="s">
        <v>1845</v>
      </c>
      <c r="BA215" s="78" t="str">
        <f>F215</f>
        <v>Filtered sydney tap water and natural pond water</v>
      </c>
      <c r="BB215" s="107" t="str">
        <f>J215</f>
        <v>Macroinvertebrate</v>
      </c>
      <c r="BC215" s="210" t="str">
        <f>G215</f>
        <v>Cyclopoida sp.</v>
      </c>
      <c r="BD215" s="107" t="str">
        <f>H215</f>
        <v>Arthropoda</v>
      </c>
      <c r="BE215" s="114" t="str">
        <f>I215</f>
        <v>Maxillopoda</v>
      </c>
      <c r="BF215" s="112" t="str">
        <f>K215</f>
        <v>Hetero</v>
      </c>
      <c r="BG215" s="26">
        <f>AL215</f>
        <v>2</v>
      </c>
      <c r="BH215" s="26">
        <f>AV215</f>
        <v>10</v>
      </c>
      <c r="BI215" s="208" t="s">
        <v>1845</v>
      </c>
      <c r="BJ215" s="208" t="s">
        <v>1845</v>
      </c>
    </row>
    <row r="216" spans="1:66" ht="15" hidden="1" customHeight="1" thickTop="1" thickBot="1">
      <c r="A216" s="167"/>
      <c r="B216" s="96"/>
      <c r="C216" s="98"/>
      <c r="D216" s="97"/>
      <c r="E216" s="150"/>
      <c r="F216" s="93"/>
      <c r="G216" s="94"/>
      <c r="H216" s="17"/>
      <c r="I216" s="17"/>
      <c r="J216" s="17"/>
      <c r="K216" s="17"/>
      <c r="L216" s="17"/>
      <c r="M216" s="27"/>
      <c r="N216" s="93"/>
      <c r="O216" s="17"/>
      <c r="P216" s="17"/>
      <c r="Q216" s="17"/>
      <c r="R216" s="17"/>
      <c r="S216" s="17"/>
      <c r="T216" s="17"/>
      <c r="U216" s="17"/>
      <c r="V216" s="17"/>
      <c r="W216" s="17"/>
      <c r="X216" s="95"/>
      <c r="Y216" s="95"/>
      <c r="Z216" s="27"/>
      <c r="AA216" s="17"/>
      <c r="AB216" s="17"/>
      <c r="AC216" s="95"/>
      <c r="AD216" s="20"/>
      <c r="AE216" s="17"/>
      <c r="AF216" s="95"/>
      <c r="AG216" s="27"/>
      <c r="AH216" s="211"/>
      <c r="AI216" s="17"/>
      <c r="AJ216" s="17"/>
      <c r="AK216" s="27"/>
      <c r="AL216" s="27"/>
      <c r="AM216" s="27"/>
      <c r="AN216" s="27"/>
      <c r="AO216" s="17"/>
      <c r="AP216" s="17"/>
      <c r="AQ216" s="17"/>
      <c r="AR216" s="27"/>
      <c r="AS216" s="27"/>
      <c r="AT216" s="27"/>
      <c r="AU216" s="27"/>
      <c r="AV216" s="27"/>
      <c r="AW216" s="27"/>
      <c r="AX216" s="115"/>
      <c r="AY216" s="119"/>
      <c r="AZ216" s="119"/>
      <c r="BA216" s="117"/>
      <c r="BB216" s="117"/>
      <c r="BC216" s="211"/>
      <c r="BD216" s="27"/>
      <c r="BE216" s="27"/>
      <c r="BF216" s="27"/>
      <c r="BG216" s="27"/>
      <c r="BH216" s="115"/>
      <c r="BI216" s="115"/>
      <c r="BJ216" s="115"/>
      <c r="BK216" s="2"/>
      <c r="BL216" s="2"/>
      <c r="BM216" s="2"/>
      <c r="BN216" s="119"/>
    </row>
    <row r="217" spans="1:66" ht="15" hidden="1" customHeight="1" thickTop="1" thickBot="1">
      <c r="A217" s="170" t="s">
        <v>895</v>
      </c>
      <c r="B217" s="70" t="s">
        <v>897</v>
      </c>
      <c r="C217" s="74" t="s">
        <v>896</v>
      </c>
      <c r="D217" s="80"/>
      <c r="E217" s="149" t="s">
        <v>1644</v>
      </c>
      <c r="F217" s="30" t="s">
        <v>706</v>
      </c>
      <c r="G217" s="86" t="s">
        <v>898</v>
      </c>
      <c r="H217" s="25" t="s">
        <v>186</v>
      </c>
      <c r="I217" s="73" t="s">
        <v>381</v>
      </c>
      <c r="J217" s="25" t="s">
        <v>16</v>
      </c>
      <c r="K217" s="25" t="s">
        <v>1591</v>
      </c>
      <c r="L217" s="25" t="s">
        <v>644</v>
      </c>
      <c r="N217" s="41" t="s">
        <v>894</v>
      </c>
      <c r="O217" s="32" t="s">
        <v>1398</v>
      </c>
      <c r="P217" s="32" t="s">
        <v>315</v>
      </c>
      <c r="Q217" s="73" t="s">
        <v>14</v>
      </c>
      <c r="R217" s="25">
        <v>28</v>
      </c>
      <c r="S217" s="25" t="s">
        <v>1370</v>
      </c>
      <c r="T217" s="25" t="s">
        <v>15</v>
      </c>
      <c r="V217" s="73">
        <v>429.7</v>
      </c>
      <c r="W217" s="25" t="s">
        <v>58</v>
      </c>
      <c r="X217" s="73">
        <f>VLOOKUP(W217,Tables!$M$5:$O$9,3,FALSE)</f>
        <v>1</v>
      </c>
      <c r="Y217" s="73">
        <f t="shared" ref="Y217:Y224" si="122">V217*X217</f>
        <v>429.7</v>
      </c>
      <c r="AA217" s="26" t="str">
        <f t="shared" ref="AA217:AA224" si="123">Q217</f>
        <v>EC50</v>
      </c>
      <c r="AB217" s="26">
        <f>VLOOKUP(AA217,Tables!C$5:D$40,2,FALSE)</f>
        <v>5</v>
      </c>
      <c r="AC217" s="26">
        <f t="shared" ref="AC217:AC224" si="124">Y217/AB217</f>
        <v>85.94</v>
      </c>
      <c r="AD217" s="33" t="str">
        <f t="shared" ref="AD217:AD224" si="125">T217</f>
        <v>Chronic</v>
      </c>
      <c r="AE217" s="26">
        <f>VLOOKUP(AD217,Tables!$C$43:$D$44,2,FALSE)</f>
        <v>1</v>
      </c>
      <c r="AF217" s="26">
        <f t="shared" ref="AF217:AF224" si="126">AC217/AE217</f>
        <v>85.94</v>
      </c>
      <c r="AG217" s="27"/>
      <c r="AH217" s="210" t="str">
        <f t="shared" ref="AH217:AH224" si="127">G217</f>
        <v>Cyclotella gamma</v>
      </c>
      <c r="AI217" s="112" t="str">
        <f t="shared" ref="AI217:AI224" si="128">Q217</f>
        <v>EC50</v>
      </c>
      <c r="AJ217" s="112" t="str">
        <f t="shared" ref="AJ217:AJ224" si="129">T217</f>
        <v>Chronic</v>
      </c>
      <c r="AL217" s="26">
        <f>VLOOKUP(SUM(AB217,AE217),Tables!J$5:K$12,2,FALSE)</f>
        <v>2</v>
      </c>
      <c r="AM217" s="26" t="str">
        <f t="shared" ref="AM217:AM224" si="130">IF(AL217=MIN($AL$217:$AL$224),"YES!!!","Reject")</f>
        <v>YES!!!</v>
      </c>
      <c r="AN217" s="107" t="str">
        <f t="shared" ref="AN217:AN224" si="131">P217</f>
        <v>Growth: Cell density</v>
      </c>
      <c r="AO217" s="26" t="s">
        <v>96</v>
      </c>
      <c r="AP217" s="25" t="str">
        <f t="shared" ref="AP217:AP224" si="132">CONCATENATE(R217," ",S217)</f>
        <v>28 Day</v>
      </c>
      <c r="AQ217" s="26" t="s">
        <v>97</v>
      </c>
      <c r="AS217" s="109">
        <f t="shared" ref="AS217:AS224" si="133">AF217</f>
        <v>85.94</v>
      </c>
      <c r="AT217" s="73">
        <f t="shared" ref="AT217:AT224" si="134">GEOMEAN(AS217)</f>
        <v>85.94</v>
      </c>
      <c r="AU217" s="73">
        <f>MIN(AT217,AT218,AT220,AT222)</f>
        <v>85.94</v>
      </c>
      <c r="AV217" s="73">
        <f>MIN(AU217:AU218)</f>
        <v>29.8</v>
      </c>
      <c r="AW217" s="208" t="s">
        <v>1845</v>
      </c>
      <c r="AX217" s="208" t="s">
        <v>1845</v>
      </c>
      <c r="BA217" s="78" t="str">
        <f>F217</f>
        <v>WC media/deionised water</v>
      </c>
      <c r="BB217" s="107" t="str">
        <f>J217</f>
        <v>Microalgae</v>
      </c>
      <c r="BC217" s="210" t="str">
        <f>G217</f>
        <v>Cyclotella gamma</v>
      </c>
      <c r="BD217" s="107" t="str">
        <f>H217</f>
        <v>Bacillariophyta</v>
      </c>
      <c r="BE217" s="114" t="str">
        <f>I217</f>
        <v>Mediophyceae</v>
      </c>
      <c r="BF217" s="112" t="str">
        <f>K217</f>
        <v>Photo</v>
      </c>
      <c r="BG217" s="26">
        <f>AL217</f>
        <v>2</v>
      </c>
      <c r="BH217" s="26">
        <f>AV217</f>
        <v>29.8</v>
      </c>
      <c r="BI217" s="208" t="s">
        <v>1845</v>
      </c>
      <c r="BJ217" s="208" t="s">
        <v>1845</v>
      </c>
    </row>
    <row r="218" spans="1:66" ht="15" hidden="1" customHeight="1" thickTop="1" thickBot="1">
      <c r="A218" s="170" t="s">
        <v>1233</v>
      </c>
      <c r="B218" s="70" t="s">
        <v>1231</v>
      </c>
      <c r="C218" s="74" t="s">
        <v>1234</v>
      </c>
      <c r="D218" s="80"/>
      <c r="E218" s="149" t="s">
        <v>1644</v>
      </c>
      <c r="F218" s="75" t="s">
        <v>1232</v>
      </c>
      <c r="G218" s="86" t="s">
        <v>898</v>
      </c>
      <c r="H218" s="25" t="s">
        <v>186</v>
      </c>
      <c r="I218" s="73" t="s">
        <v>381</v>
      </c>
      <c r="J218" s="25" t="s">
        <v>16</v>
      </c>
      <c r="K218" s="25" t="s">
        <v>1591</v>
      </c>
      <c r="L218" s="25" t="s">
        <v>110</v>
      </c>
      <c r="N218" s="41" t="s">
        <v>571</v>
      </c>
      <c r="O218" s="32" t="s">
        <v>1398</v>
      </c>
      <c r="P218" s="32" t="s">
        <v>315</v>
      </c>
      <c r="Q218" s="73" t="s">
        <v>14</v>
      </c>
      <c r="R218" s="73">
        <v>7</v>
      </c>
      <c r="S218" s="25" t="s">
        <v>1370</v>
      </c>
      <c r="T218" s="25" t="s">
        <v>15</v>
      </c>
      <c r="V218" s="73">
        <v>1552.4</v>
      </c>
      <c r="W218" s="25" t="s">
        <v>58</v>
      </c>
      <c r="X218" s="73">
        <f>VLOOKUP(W218,Tables!$M$5:$O$9,3,FALSE)</f>
        <v>1</v>
      </c>
      <c r="Y218" s="73">
        <f t="shared" si="122"/>
        <v>1552.4</v>
      </c>
      <c r="AA218" s="26" t="str">
        <f t="shared" si="123"/>
        <v>EC50</v>
      </c>
      <c r="AB218" s="26">
        <f>VLOOKUP(AA218,Tables!C$5:D$40,2,FALSE)</f>
        <v>5</v>
      </c>
      <c r="AC218" s="26">
        <f t="shared" si="124"/>
        <v>310.48</v>
      </c>
      <c r="AD218" s="33" t="str">
        <f t="shared" si="125"/>
        <v>Chronic</v>
      </c>
      <c r="AE218" s="26">
        <f>VLOOKUP(AD218,Tables!$C$43:$D$44,2,FALSE)</f>
        <v>1</v>
      </c>
      <c r="AF218" s="26">
        <f t="shared" si="126"/>
        <v>310.48</v>
      </c>
      <c r="AG218" s="27"/>
      <c r="AH218" s="210" t="str">
        <f t="shared" si="127"/>
        <v>Cyclotella gamma</v>
      </c>
      <c r="AI218" s="112" t="str">
        <f t="shared" si="128"/>
        <v>EC50</v>
      </c>
      <c r="AJ218" s="112" t="str">
        <f t="shared" si="129"/>
        <v>Chronic</v>
      </c>
      <c r="AL218" s="26">
        <f>VLOOKUP(SUM(AB218,AE218),Tables!J$5:K$12,2,FALSE)</f>
        <v>2</v>
      </c>
      <c r="AM218" s="26" t="str">
        <f t="shared" si="130"/>
        <v>YES!!!</v>
      </c>
      <c r="AN218" s="107" t="str">
        <f t="shared" si="131"/>
        <v>Growth: Cell density</v>
      </c>
      <c r="AO218" s="26" t="s">
        <v>96</v>
      </c>
      <c r="AP218" s="25" t="str">
        <f t="shared" si="132"/>
        <v>7 Day</v>
      </c>
      <c r="AQ218" s="26" t="s">
        <v>1600</v>
      </c>
      <c r="AS218" s="109">
        <f t="shared" si="133"/>
        <v>310.48</v>
      </c>
      <c r="AT218" s="73">
        <f t="shared" si="134"/>
        <v>310.48</v>
      </c>
      <c r="AU218" s="73">
        <f>MIN(AT219,AT221,AT223,AT224)</f>
        <v>29.8</v>
      </c>
      <c r="AW218" s="208" t="s">
        <v>1845</v>
      </c>
      <c r="AX218" s="208" t="s">
        <v>1845</v>
      </c>
      <c r="BC218" s="214"/>
    </row>
    <row r="219" spans="1:66" ht="15" hidden="1" customHeight="1" thickTop="1" thickBot="1">
      <c r="A219" s="170" t="s">
        <v>1233</v>
      </c>
      <c r="B219" s="70" t="s">
        <v>1231</v>
      </c>
      <c r="C219" s="74" t="s">
        <v>1234</v>
      </c>
      <c r="D219" s="80"/>
      <c r="E219" s="149" t="s">
        <v>1644</v>
      </c>
      <c r="F219" s="75" t="s">
        <v>1232</v>
      </c>
      <c r="G219" s="86" t="s">
        <v>898</v>
      </c>
      <c r="H219" s="25" t="s">
        <v>186</v>
      </c>
      <c r="I219" s="73" t="s">
        <v>381</v>
      </c>
      <c r="J219" s="25" t="s">
        <v>16</v>
      </c>
      <c r="K219" s="25" t="s">
        <v>1591</v>
      </c>
      <c r="L219" s="25" t="s">
        <v>110</v>
      </c>
      <c r="N219" s="41" t="s">
        <v>1240</v>
      </c>
      <c r="O219" s="32" t="s">
        <v>1398</v>
      </c>
      <c r="P219" s="32" t="s">
        <v>1518</v>
      </c>
      <c r="Q219" s="73" t="s">
        <v>14</v>
      </c>
      <c r="R219" s="73">
        <v>7</v>
      </c>
      <c r="S219" s="25" t="s">
        <v>1370</v>
      </c>
      <c r="T219" s="25" t="s">
        <v>15</v>
      </c>
      <c r="V219" s="73">
        <v>494.4</v>
      </c>
      <c r="W219" s="25" t="s">
        <v>58</v>
      </c>
      <c r="X219" s="73">
        <f>VLOOKUP(W219,Tables!$M$5:$O$9,3,FALSE)</f>
        <v>1</v>
      </c>
      <c r="Y219" s="73">
        <f t="shared" si="122"/>
        <v>494.4</v>
      </c>
      <c r="AA219" s="26" t="str">
        <f t="shared" si="123"/>
        <v>EC50</v>
      </c>
      <c r="AB219" s="26">
        <f>VLOOKUP(AA219,Tables!C$5:D$40,2,FALSE)</f>
        <v>5</v>
      </c>
      <c r="AC219" s="26">
        <f t="shared" si="124"/>
        <v>98.88</v>
      </c>
      <c r="AD219" s="33" t="str">
        <f t="shared" si="125"/>
        <v>Chronic</v>
      </c>
      <c r="AE219" s="26">
        <f>VLOOKUP(AD219,Tables!$C$43:$D$44,2,FALSE)</f>
        <v>1</v>
      </c>
      <c r="AF219" s="26">
        <f t="shared" si="126"/>
        <v>98.88</v>
      </c>
      <c r="AG219" s="27"/>
      <c r="AH219" s="210" t="str">
        <f t="shared" si="127"/>
        <v>Cyclotella gamma</v>
      </c>
      <c r="AI219" s="112" t="str">
        <f t="shared" si="128"/>
        <v>EC50</v>
      </c>
      <c r="AJ219" s="112" t="str">
        <f t="shared" si="129"/>
        <v>Chronic</v>
      </c>
      <c r="AL219" s="26">
        <f>VLOOKUP(SUM(AB219,AE219),Tables!J$5:K$12,2,FALSE)</f>
        <v>2</v>
      </c>
      <c r="AM219" s="26" t="str">
        <f t="shared" si="130"/>
        <v>YES!!!</v>
      </c>
      <c r="AN219" s="107" t="str">
        <f t="shared" si="131"/>
        <v>Chlorophyll-a concentration</v>
      </c>
      <c r="AO219" s="26" t="s">
        <v>1598</v>
      </c>
      <c r="AP219" s="25" t="str">
        <f t="shared" si="132"/>
        <v>7 Day</v>
      </c>
      <c r="AQ219" s="26" t="s">
        <v>1599</v>
      </c>
      <c r="AS219" s="109">
        <f t="shared" si="133"/>
        <v>98.88</v>
      </c>
      <c r="AT219" s="73">
        <f t="shared" si="134"/>
        <v>98.88</v>
      </c>
      <c r="AU219" s="73"/>
      <c r="AW219" s="208" t="s">
        <v>1845</v>
      </c>
      <c r="AX219" s="208" t="s">
        <v>1845</v>
      </c>
      <c r="BC219" s="214"/>
    </row>
    <row r="220" spans="1:66" ht="15" hidden="1" customHeight="1" thickTop="1" thickBot="1">
      <c r="A220" s="170" t="s">
        <v>1233</v>
      </c>
      <c r="B220" s="70" t="s">
        <v>1231</v>
      </c>
      <c r="C220" s="74" t="s">
        <v>1234</v>
      </c>
      <c r="D220" s="80"/>
      <c r="E220" s="149" t="s">
        <v>1644</v>
      </c>
      <c r="F220" s="75" t="s">
        <v>1232</v>
      </c>
      <c r="G220" s="86" t="s">
        <v>898</v>
      </c>
      <c r="H220" s="25" t="s">
        <v>186</v>
      </c>
      <c r="I220" s="73" t="s">
        <v>381</v>
      </c>
      <c r="J220" s="25" t="s">
        <v>16</v>
      </c>
      <c r="K220" s="25" t="s">
        <v>1591</v>
      </c>
      <c r="L220" s="25" t="s">
        <v>110</v>
      </c>
      <c r="N220" s="41" t="s">
        <v>571</v>
      </c>
      <c r="O220" s="32" t="s">
        <v>1398</v>
      </c>
      <c r="P220" s="32" t="s">
        <v>315</v>
      </c>
      <c r="Q220" s="73" t="s">
        <v>14</v>
      </c>
      <c r="R220" s="73">
        <v>14</v>
      </c>
      <c r="S220" s="25" t="s">
        <v>1370</v>
      </c>
      <c r="T220" s="25" t="s">
        <v>15</v>
      </c>
      <c r="V220" s="73">
        <v>447.6</v>
      </c>
      <c r="W220" s="25" t="s">
        <v>58</v>
      </c>
      <c r="X220" s="73">
        <f>VLOOKUP(W220,Tables!$M$5:$O$9,3,FALSE)</f>
        <v>1</v>
      </c>
      <c r="Y220" s="73">
        <f t="shared" si="122"/>
        <v>447.6</v>
      </c>
      <c r="AA220" s="26" t="str">
        <f t="shared" si="123"/>
        <v>EC50</v>
      </c>
      <c r="AB220" s="26">
        <f>VLOOKUP(AA220,Tables!C$5:D$40,2,FALSE)</f>
        <v>5</v>
      </c>
      <c r="AC220" s="26">
        <f t="shared" si="124"/>
        <v>89.52000000000001</v>
      </c>
      <c r="AD220" s="33" t="str">
        <f t="shared" si="125"/>
        <v>Chronic</v>
      </c>
      <c r="AE220" s="26">
        <f>VLOOKUP(AD220,Tables!$C$43:$D$44,2,FALSE)</f>
        <v>1</v>
      </c>
      <c r="AF220" s="26">
        <f t="shared" si="126"/>
        <v>89.52000000000001</v>
      </c>
      <c r="AG220" s="27"/>
      <c r="AH220" s="210" t="str">
        <f t="shared" si="127"/>
        <v>Cyclotella gamma</v>
      </c>
      <c r="AI220" s="112" t="str">
        <f t="shared" si="128"/>
        <v>EC50</v>
      </c>
      <c r="AJ220" s="112" t="str">
        <f t="shared" si="129"/>
        <v>Chronic</v>
      </c>
      <c r="AL220" s="26">
        <f>VLOOKUP(SUM(AB220,AE220),Tables!J$5:K$12,2,FALSE)</f>
        <v>2</v>
      </c>
      <c r="AM220" s="26" t="str">
        <f t="shared" si="130"/>
        <v>YES!!!</v>
      </c>
      <c r="AN220" s="107" t="str">
        <f t="shared" si="131"/>
        <v>Growth: Cell density</v>
      </c>
      <c r="AO220" s="26" t="s">
        <v>96</v>
      </c>
      <c r="AP220" s="25" t="str">
        <f t="shared" si="132"/>
        <v>14 Day</v>
      </c>
      <c r="AQ220" s="26" t="s">
        <v>1601</v>
      </c>
      <c r="AS220" s="109">
        <f t="shared" si="133"/>
        <v>89.52000000000001</v>
      </c>
      <c r="AT220" s="73">
        <f t="shared" si="134"/>
        <v>89.52000000000001</v>
      </c>
      <c r="AW220" s="208" t="s">
        <v>1845</v>
      </c>
      <c r="AX220" s="208" t="s">
        <v>1845</v>
      </c>
      <c r="BC220" s="214"/>
      <c r="BN220" s="119"/>
    </row>
    <row r="221" spans="1:66" ht="15" hidden="1" customHeight="1" thickTop="1" thickBot="1">
      <c r="A221" s="170" t="s">
        <v>1233</v>
      </c>
      <c r="B221" s="70" t="s">
        <v>1231</v>
      </c>
      <c r="C221" s="74" t="s">
        <v>1234</v>
      </c>
      <c r="D221" s="80"/>
      <c r="E221" s="149" t="s">
        <v>1644</v>
      </c>
      <c r="F221" s="75" t="s">
        <v>1232</v>
      </c>
      <c r="G221" s="86" t="s">
        <v>898</v>
      </c>
      <c r="H221" s="25" t="s">
        <v>186</v>
      </c>
      <c r="I221" s="73" t="s">
        <v>381</v>
      </c>
      <c r="J221" s="25" t="s">
        <v>16</v>
      </c>
      <c r="K221" s="25" t="s">
        <v>1591</v>
      </c>
      <c r="L221" s="25" t="s">
        <v>110</v>
      </c>
      <c r="N221" s="41" t="s">
        <v>1240</v>
      </c>
      <c r="O221" s="32" t="s">
        <v>1398</v>
      </c>
      <c r="P221" s="32" t="s">
        <v>1518</v>
      </c>
      <c r="Q221" s="73" t="s">
        <v>14</v>
      </c>
      <c r="R221" s="73">
        <v>14</v>
      </c>
      <c r="S221" s="25" t="s">
        <v>1370</v>
      </c>
      <c r="T221" s="25" t="s">
        <v>15</v>
      </c>
      <c r="V221" s="73">
        <v>282.89999999999998</v>
      </c>
      <c r="W221" s="25" t="s">
        <v>58</v>
      </c>
      <c r="X221" s="73">
        <f>VLOOKUP(W221,Tables!$M$5:$O$9,3,FALSE)</f>
        <v>1</v>
      </c>
      <c r="Y221" s="73">
        <f t="shared" si="122"/>
        <v>282.89999999999998</v>
      </c>
      <c r="AA221" s="26" t="str">
        <f t="shared" si="123"/>
        <v>EC50</v>
      </c>
      <c r="AB221" s="26">
        <f>VLOOKUP(AA221,Tables!C$5:D$40,2,FALSE)</f>
        <v>5</v>
      </c>
      <c r="AC221" s="26">
        <f t="shared" si="124"/>
        <v>56.58</v>
      </c>
      <c r="AD221" s="33" t="str">
        <f t="shared" si="125"/>
        <v>Chronic</v>
      </c>
      <c r="AE221" s="26">
        <f>VLOOKUP(AD221,Tables!$C$43:$D$44,2,FALSE)</f>
        <v>1</v>
      </c>
      <c r="AF221" s="26">
        <f t="shared" si="126"/>
        <v>56.58</v>
      </c>
      <c r="AG221" s="27"/>
      <c r="AH221" s="210" t="str">
        <f t="shared" si="127"/>
        <v>Cyclotella gamma</v>
      </c>
      <c r="AI221" s="112" t="str">
        <f t="shared" si="128"/>
        <v>EC50</v>
      </c>
      <c r="AJ221" s="112" t="str">
        <f t="shared" si="129"/>
        <v>Chronic</v>
      </c>
      <c r="AL221" s="26">
        <f>VLOOKUP(SUM(AB221,AE221),Tables!J$5:K$12,2,FALSE)</f>
        <v>2</v>
      </c>
      <c r="AM221" s="26" t="str">
        <f t="shared" si="130"/>
        <v>YES!!!</v>
      </c>
      <c r="AN221" s="107" t="str">
        <f t="shared" si="131"/>
        <v>Chlorophyll-a concentration</v>
      </c>
      <c r="AO221" s="26" t="s">
        <v>1598</v>
      </c>
      <c r="AP221" s="25" t="str">
        <f t="shared" si="132"/>
        <v>14 Day</v>
      </c>
      <c r="AQ221" s="26" t="s">
        <v>1612</v>
      </c>
      <c r="AS221" s="109">
        <f t="shared" si="133"/>
        <v>56.58</v>
      </c>
      <c r="AT221" s="73">
        <f t="shared" si="134"/>
        <v>56.58</v>
      </c>
      <c r="AW221" s="208" t="s">
        <v>1845</v>
      </c>
      <c r="AX221" s="208" t="s">
        <v>1845</v>
      </c>
      <c r="BC221" s="214"/>
      <c r="BN221" s="119"/>
    </row>
    <row r="222" spans="1:66" ht="15" hidden="1" customHeight="1" thickTop="1" thickBot="1">
      <c r="A222" s="170" t="s">
        <v>1233</v>
      </c>
      <c r="B222" s="70" t="s">
        <v>1231</v>
      </c>
      <c r="C222" s="74" t="s">
        <v>1234</v>
      </c>
      <c r="D222" s="80"/>
      <c r="E222" s="149" t="s">
        <v>1644</v>
      </c>
      <c r="F222" s="75" t="s">
        <v>1232</v>
      </c>
      <c r="G222" s="86" t="s">
        <v>898</v>
      </c>
      <c r="H222" s="25" t="s">
        <v>186</v>
      </c>
      <c r="I222" s="73" t="s">
        <v>381</v>
      </c>
      <c r="J222" s="25" t="s">
        <v>16</v>
      </c>
      <c r="K222" s="25" t="s">
        <v>1591</v>
      </c>
      <c r="L222" s="25" t="s">
        <v>110</v>
      </c>
      <c r="N222" s="41" t="s">
        <v>571</v>
      </c>
      <c r="O222" s="32" t="s">
        <v>1398</v>
      </c>
      <c r="P222" s="32" t="s">
        <v>315</v>
      </c>
      <c r="Q222" s="73" t="s">
        <v>14</v>
      </c>
      <c r="R222" s="73">
        <v>21</v>
      </c>
      <c r="S222" s="25" t="s">
        <v>1370</v>
      </c>
      <c r="T222" s="25" t="s">
        <v>15</v>
      </c>
      <c r="V222" s="73">
        <v>493.3</v>
      </c>
      <c r="W222" s="25" t="s">
        <v>58</v>
      </c>
      <c r="X222" s="73">
        <f>VLOOKUP(W222,Tables!$M$5:$O$9,3,FALSE)</f>
        <v>1</v>
      </c>
      <c r="Y222" s="73">
        <f t="shared" si="122"/>
        <v>493.3</v>
      </c>
      <c r="AA222" s="26" t="str">
        <f t="shared" si="123"/>
        <v>EC50</v>
      </c>
      <c r="AB222" s="26">
        <f>VLOOKUP(AA222,Tables!C$5:D$40,2,FALSE)</f>
        <v>5</v>
      </c>
      <c r="AC222" s="26">
        <f t="shared" si="124"/>
        <v>98.66</v>
      </c>
      <c r="AD222" s="33" t="str">
        <f t="shared" si="125"/>
        <v>Chronic</v>
      </c>
      <c r="AE222" s="26">
        <f>VLOOKUP(AD222,Tables!$C$43:$D$44,2,FALSE)</f>
        <v>1</v>
      </c>
      <c r="AF222" s="26">
        <f t="shared" si="126"/>
        <v>98.66</v>
      </c>
      <c r="AG222" s="27"/>
      <c r="AH222" s="210" t="str">
        <f t="shared" si="127"/>
        <v>Cyclotella gamma</v>
      </c>
      <c r="AI222" s="112" t="str">
        <f t="shared" si="128"/>
        <v>EC50</v>
      </c>
      <c r="AJ222" s="112" t="str">
        <f t="shared" si="129"/>
        <v>Chronic</v>
      </c>
      <c r="AL222" s="26">
        <f>VLOOKUP(SUM(AB222,AE222),Tables!J$5:K$12,2,FALSE)</f>
        <v>2</v>
      </c>
      <c r="AM222" s="26" t="str">
        <f t="shared" si="130"/>
        <v>YES!!!</v>
      </c>
      <c r="AN222" s="107" t="str">
        <f t="shared" si="131"/>
        <v>Growth: Cell density</v>
      </c>
      <c r="AO222" s="26" t="s">
        <v>96</v>
      </c>
      <c r="AP222" s="25" t="str">
        <f t="shared" si="132"/>
        <v>21 Day</v>
      </c>
      <c r="AQ222" s="26" t="s">
        <v>1602</v>
      </c>
      <c r="AS222" s="109">
        <f t="shared" si="133"/>
        <v>98.66</v>
      </c>
      <c r="AT222" s="73">
        <f t="shared" si="134"/>
        <v>98.66</v>
      </c>
      <c r="AW222" s="208" t="s">
        <v>1845</v>
      </c>
      <c r="AX222" s="208" t="s">
        <v>1845</v>
      </c>
      <c r="BC222" s="214"/>
    </row>
    <row r="223" spans="1:66" ht="15" hidden="1" customHeight="1" thickTop="1" thickBot="1">
      <c r="A223" s="170" t="s">
        <v>1233</v>
      </c>
      <c r="B223" s="70" t="s">
        <v>1231</v>
      </c>
      <c r="C223" s="74" t="s">
        <v>1234</v>
      </c>
      <c r="D223" s="80"/>
      <c r="E223" s="149" t="s">
        <v>1644</v>
      </c>
      <c r="F223" s="75" t="s">
        <v>1232</v>
      </c>
      <c r="G223" s="86" t="s">
        <v>898</v>
      </c>
      <c r="H223" s="25" t="s">
        <v>186</v>
      </c>
      <c r="I223" s="73" t="s">
        <v>381</v>
      </c>
      <c r="J223" s="25" t="s">
        <v>16</v>
      </c>
      <c r="K223" s="25" t="s">
        <v>1591</v>
      </c>
      <c r="L223" s="25" t="s">
        <v>110</v>
      </c>
      <c r="N223" s="41" t="s">
        <v>1240</v>
      </c>
      <c r="O223" s="32" t="s">
        <v>1398</v>
      </c>
      <c r="P223" s="32" t="s">
        <v>1518</v>
      </c>
      <c r="Q223" s="73" t="s">
        <v>14</v>
      </c>
      <c r="R223" s="73">
        <v>21</v>
      </c>
      <c r="S223" s="25" t="s">
        <v>1370</v>
      </c>
      <c r="T223" s="25" t="s">
        <v>15</v>
      </c>
      <c r="V223" s="73">
        <v>149</v>
      </c>
      <c r="W223" s="25" t="s">
        <v>58</v>
      </c>
      <c r="X223" s="73">
        <f>VLOOKUP(W223,Tables!$M$5:$O$9,3,FALSE)</f>
        <v>1</v>
      </c>
      <c r="Y223" s="73">
        <f t="shared" si="122"/>
        <v>149</v>
      </c>
      <c r="AA223" s="26" t="str">
        <f t="shared" si="123"/>
        <v>EC50</v>
      </c>
      <c r="AB223" s="26">
        <f>VLOOKUP(AA223,Tables!C$5:D$40,2,FALSE)</f>
        <v>5</v>
      </c>
      <c r="AC223" s="26">
        <f t="shared" si="124"/>
        <v>29.8</v>
      </c>
      <c r="AD223" s="33" t="str">
        <f t="shared" si="125"/>
        <v>Chronic</v>
      </c>
      <c r="AE223" s="26">
        <f>VLOOKUP(AD223,Tables!$C$43:$D$44,2,FALSE)</f>
        <v>1</v>
      </c>
      <c r="AF223" s="26">
        <f t="shared" si="126"/>
        <v>29.8</v>
      </c>
      <c r="AG223" s="27"/>
      <c r="AH223" s="210" t="str">
        <f t="shared" si="127"/>
        <v>Cyclotella gamma</v>
      </c>
      <c r="AI223" s="112" t="str">
        <f t="shared" si="128"/>
        <v>EC50</v>
      </c>
      <c r="AJ223" s="112" t="str">
        <f t="shared" si="129"/>
        <v>Chronic</v>
      </c>
      <c r="AL223" s="26">
        <f>VLOOKUP(SUM(AB223,AE223),Tables!J$5:K$12,2,FALSE)</f>
        <v>2</v>
      </c>
      <c r="AM223" s="26" t="str">
        <f t="shared" si="130"/>
        <v>YES!!!</v>
      </c>
      <c r="AN223" s="107" t="str">
        <f t="shared" si="131"/>
        <v>Chlorophyll-a concentration</v>
      </c>
      <c r="AO223" s="26" t="s">
        <v>1598</v>
      </c>
      <c r="AP223" s="25" t="str">
        <f t="shared" si="132"/>
        <v>21 Day</v>
      </c>
      <c r="AQ223" s="26" t="s">
        <v>1613</v>
      </c>
      <c r="AS223" s="109">
        <f t="shared" si="133"/>
        <v>29.8</v>
      </c>
      <c r="AT223" s="73">
        <f t="shared" si="134"/>
        <v>29.8</v>
      </c>
      <c r="AW223" s="208" t="s">
        <v>1845</v>
      </c>
      <c r="AX223" s="208" t="s">
        <v>1845</v>
      </c>
      <c r="BC223" s="214"/>
      <c r="BN223" s="119"/>
    </row>
    <row r="224" spans="1:66" ht="15" hidden="1" customHeight="1" thickTop="1" thickBot="1">
      <c r="A224" s="170" t="s">
        <v>1233</v>
      </c>
      <c r="B224" s="70" t="s">
        <v>1231</v>
      </c>
      <c r="C224" s="74" t="s">
        <v>1234</v>
      </c>
      <c r="D224" s="80"/>
      <c r="E224" s="149" t="s">
        <v>1644</v>
      </c>
      <c r="F224" s="75" t="s">
        <v>1232</v>
      </c>
      <c r="G224" s="86" t="s">
        <v>898</v>
      </c>
      <c r="H224" s="25" t="s">
        <v>186</v>
      </c>
      <c r="I224" s="73" t="s">
        <v>381</v>
      </c>
      <c r="J224" s="25" t="s">
        <v>16</v>
      </c>
      <c r="K224" s="25" t="s">
        <v>1591</v>
      </c>
      <c r="L224" s="25" t="s">
        <v>110</v>
      </c>
      <c r="N224" s="41" t="s">
        <v>1240</v>
      </c>
      <c r="O224" s="32" t="s">
        <v>1398</v>
      </c>
      <c r="P224" s="32" t="s">
        <v>1518</v>
      </c>
      <c r="Q224" s="73" t="s">
        <v>14</v>
      </c>
      <c r="R224" s="73">
        <v>28</v>
      </c>
      <c r="S224" s="25" t="s">
        <v>1370</v>
      </c>
      <c r="T224" s="25" t="s">
        <v>15</v>
      </c>
      <c r="V224" s="73">
        <v>241.8</v>
      </c>
      <c r="W224" s="25" t="s">
        <v>58</v>
      </c>
      <c r="X224" s="73">
        <f>VLOOKUP(W224,Tables!$M$5:$O$9,3,FALSE)</f>
        <v>1</v>
      </c>
      <c r="Y224" s="73">
        <f t="shared" si="122"/>
        <v>241.8</v>
      </c>
      <c r="AA224" s="26" t="str">
        <f t="shared" si="123"/>
        <v>EC50</v>
      </c>
      <c r="AB224" s="26">
        <f>VLOOKUP(AA224,Tables!C$5:D$40,2,FALSE)</f>
        <v>5</v>
      </c>
      <c r="AC224" s="26">
        <f t="shared" si="124"/>
        <v>48.36</v>
      </c>
      <c r="AD224" s="33" t="str">
        <f t="shared" si="125"/>
        <v>Chronic</v>
      </c>
      <c r="AE224" s="26">
        <f>VLOOKUP(AD224,Tables!$C$43:$D$44,2,FALSE)</f>
        <v>1</v>
      </c>
      <c r="AF224" s="26">
        <f t="shared" si="126"/>
        <v>48.36</v>
      </c>
      <c r="AG224" s="27"/>
      <c r="AH224" s="210" t="str">
        <f t="shared" si="127"/>
        <v>Cyclotella gamma</v>
      </c>
      <c r="AI224" s="112" t="str">
        <f t="shared" si="128"/>
        <v>EC50</v>
      </c>
      <c r="AJ224" s="112" t="str">
        <f t="shared" si="129"/>
        <v>Chronic</v>
      </c>
      <c r="AL224" s="26">
        <f>VLOOKUP(SUM(AB224,AE224),Tables!J$5:K$12,2,FALSE)</f>
        <v>2</v>
      </c>
      <c r="AM224" s="26" t="str">
        <f t="shared" si="130"/>
        <v>YES!!!</v>
      </c>
      <c r="AN224" s="107" t="str">
        <f t="shared" si="131"/>
        <v>Chlorophyll-a concentration</v>
      </c>
      <c r="AO224" s="26" t="s">
        <v>1598</v>
      </c>
      <c r="AP224" s="25" t="str">
        <f t="shared" si="132"/>
        <v>28 Day</v>
      </c>
      <c r="AQ224" s="26" t="s">
        <v>1614</v>
      </c>
      <c r="AS224" s="109">
        <f t="shared" si="133"/>
        <v>48.36</v>
      </c>
      <c r="AT224" s="73">
        <f t="shared" si="134"/>
        <v>48.36</v>
      </c>
      <c r="AW224" s="208" t="s">
        <v>1845</v>
      </c>
      <c r="AX224" s="208" t="s">
        <v>1845</v>
      </c>
      <c r="BC224" s="214"/>
      <c r="BN224" s="119"/>
    </row>
    <row r="225" spans="1:66" ht="15" hidden="1" customHeight="1" thickTop="1" thickBot="1">
      <c r="A225" s="167"/>
      <c r="B225" s="96"/>
      <c r="C225" s="98"/>
      <c r="D225" s="99"/>
      <c r="E225" s="152"/>
      <c r="F225" s="93"/>
      <c r="G225" s="94"/>
      <c r="H225" s="17"/>
      <c r="I225" s="17"/>
      <c r="J225" s="17"/>
      <c r="K225" s="17"/>
      <c r="L225" s="17"/>
      <c r="M225" s="27"/>
      <c r="N225" s="93"/>
      <c r="O225" s="17"/>
      <c r="P225" s="27"/>
      <c r="Q225" s="17"/>
      <c r="R225" s="17"/>
      <c r="S225" s="17"/>
      <c r="T225" s="17"/>
      <c r="U225" s="17"/>
      <c r="V225" s="17"/>
      <c r="W225" s="17"/>
      <c r="X225" s="95"/>
      <c r="Y225" s="95"/>
      <c r="Z225" s="27"/>
      <c r="AA225" s="17"/>
      <c r="AB225" s="17"/>
      <c r="AC225" s="95"/>
      <c r="AD225" s="20"/>
      <c r="AE225" s="17"/>
      <c r="AF225" s="95"/>
      <c r="AG225" s="27"/>
      <c r="AH225" s="211"/>
      <c r="AI225" s="17"/>
      <c r="AJ225" s="17"/>
      <c r="AK225" s="27"/>
      <c r="AL225" s="27"/>
      <c r="AM225" s="27"/>
      <c r="AN225" s="27"/>
      <c r="AO225" s="17"/>
      <c r="AP225" s="17"/>
      <c r="AQ225" s="17"/>
      <c r="AR225" s="27"/>
      <c r="AS225" s="27"/>
      <c r="AT225" s="27"/>
      <c r="AU225" s="27"/>
      <c r="AV225" s="27"/>
      <c r="AW225" s="27"/>
      <c r="AX225" s="115"/>
      <c r="AY225" s="119"/>
      <c r="AZ225" s="119"/>
      <c r="BA225" s="117"/>
      <c r="BB225" s="117"/>
      <c r="BC225" s="211"/>
      <c r="BD225" s="27"/>
      <c r="BE225" s="27"/>
      <c r="BF225" s="27"/>
      <c r="BG225" s="27"/>
      <c r="BH225" s="115"/>
      <c r="BI225" s="115"/>
      <c r="BJ225" s="115"/>
      <c r="BK225" s="2"/>
      <c r="BL225" s="2"/>
      <c r="BM225" s="2"/>
      <c r="BN225" s="119"/>
    </row>
    <row r="226" spans="1:66" ht="15" hidden="1" customHeight="1" thickTop="1" thickBot="1">
      <c r="A226" s="170" t="s">
        <v>1009</v>
      </c>
      <c r="B226" s="70" t="s">
        <v>1017</v>
      </c>
      <c r="C226" s="74" t="s">
        <v>1010</v>
      </c>
      <c r="D226" s="80" t="s">
        <v>1006</v>
      </c>
      <c r="E226" s="149" t="s">
        <v>1644</v>
      </c>
      <c r="F226" s="75" t="s">
        <v>1008</v>
      </c>
      <c r="G226" s="86" t="s">
        <v>160</v>
      </c>
      <c r="H226" s="25" t="s">
        <v>186</v>
      </c>
      <c r="I226" s="73" t="s">
        <v>381</v>
      </c>
      <c r="J226" s="73" t="s">
        <v>16</v>
      </c>
      <c r="K226" s="25" t="s">
        <v>1591</v>
      </c>
      <c r="L226" s="25" t="s">
        <v>194</v>
      </c>
      <c r="N226" s="41" t="s">
        <v>315</v>
      </c>
      <c r="O226" s="32" t="s">
        <v>1398</v>
      </c>
      <c r="P226" s="32" t="s">
        <v>315</v>
      </c>
      <c r="Q226" s="73" t="s">
        <v>19</v>
      </c>
      <c r="R226" s="25">
        <v>5</v>
      </c>
      <c r="S226" s="25" t="s">
        <v>1370</v>
      </c>
      <c r="T226" s="25" t="s">
        <v>15</v>
      </c>
      <c r="V226" s="73">
        <v>10.44</v>
      </c>
      <c r="W226" s="25" t="s">
        <v>58</v>
      </c>
      <c r="X226" s="73">
        <f>VLOOKUP(W226,Tables!$M$5:$O$9,3,FALSE)</f>
        <v>1</v>
      </c>
      <c r="Y226" s="73">
        <f t="shared" ref="Y226:Y240" si="135">V226*X226</f>
        <v>10.44</v>
      </c>
      <c r="AA226" s="26" t="str">
        <f t="shared" ref="AA226:AA240" si="136">Q226</f>
        <v>NOEC</v>
      </c>
      <c r="AB226" s="26">
        <f>VLOOKUP(AA226,Tables!C$5:D$40,2,FALSE)</f>
        <v>1</v>
      </c>
      <c r="AC226" s="26">
        <f t="shared" ref="AC226:AC240" si="137">Y226/AB226</f>
        <v>10.44</v>
      </c>
      <c r="AD226" s="33" t="str">
        <f t="shared" ref="AD226:AD240" si="138">T226</f>
        <v>Chronic</v>
      </c>
      <c r="AE226" s="26">
        <f>VLOOKUP(AD226,Tables!$C$43:$D$44,2,FALSE)</f>
        <v>1</v>
      </c>
      <c r="AF226" s="26">
        <f t="shared" ref="AF226:AF240" si="139">AC226/AE226</f>
        <v>10.44</v>
      </c>
      <c r="AG226" s="27"/>
      <c r="AH226" s="210" t="str">
        <f t="shared" ref="AH226:AH240" si="140">G226</f>
        <v>Cyclotella meneghiniana</v>
      </c>
      <c r="AI226" s="112" t="str">
        <f t="shared" ref="AI226:AI240" si="141">Q226</f>
        <v>NOEC</v>
      </c>
      <c r="AJ226" s="112" t="str">
        <f t="shared" ref="AJ226:AJ240" si="142">T226</f>
        <v>Chronic</v>
      </c>
      <c r="AL226" s="26">
        <f>VLOOKUP(SUM(AB226,AE226),Tables!J$5:K$12,2,FALSE)</f>
        <v>1</v>
      </c>
      <c r="AM226" s="26" t="str">
        <f t="shared" ref="AM226:AM240" si="143">IF(AL226=MIN($AL$226:$AL$240),"YES!!!","Reject")</f>
        <v>YES!!!</v>
      </c>
      <c r="AN226" s="107" t="str">
        <f>P226</f>
        <v>Growth: Cell density</v>
      </c>
      <c r="AO226" s="26" t="s">
        <v>96</v>
      </c>
      <c r="AP226" s="25" t="str">
        <f>CONCATENATE(R226," ",S226)</f>
        <v>5 Day</v>
      </c>
      <c r="AQ226" s="26" t="s">
        <v>97</v>
      </c>
      <c r="AS226" s="109">
        <f>AF226</f>
        <v>10.44</v>
      </c>
      <c r="AT226" s="73">
        <f>GEOMEAN(AS226)</f>
        <v>10.44</v>
      </c>
      <c r="AU226" s="73">
        <f>MIN(AT226:AT237)</f>
        <v>10.44</v>
      </c>
      <c r="AV226" s="73">
        <f>MIN(AU226:AU238)</f>
        <v>10.44</v>
      </c>
      <c r="AW226" s="208" t="s">
        <v>1845</v>
      </c>
      <c r="AX226" s="208" t="s">
        <v>1845</v>
      </c>
      <c r="BA226" s="78" t="str">
        <f>F226</f>
        <v>WC freshwater media</v>
      </c>
      <c r="BB226" s="107" t="str">
        <f>J226</f>
        <v>Microalgae</v>
      </c>
      <c r="BC226" s="210" t="str">
        <f>G226</f>
        <v>Cyclotella meneghiniana</v>
      </c>
      <c r="BD226" s="107" t="str">
        <f>H226</f>
        <v>Bacillariophyta</v>
      </c>
      <c r="BE226" s="114" t="str">
        <f>I226</f>
        <v>Mediophyceae</v>
      </c>
      <c r="BF226" s="112" t="str">
        <f>K226</f>
        <v>Photo</v>
      </c>
      <c r="BG226" s="26">
        <f>AL226</f>
        <v>1</v>
      </c>
      <c r="BH226" s="26">
        <f>AV226</f>
        <v>10.44</v>
      </c>
      <c r="BI226" s="208" t="s">
        <v>1845</v>
      </c>
      <c r="BJ226" s="208" t="s">
        <v>1845</v>
      </c>
      <c r="BN226" s="119"/>
    </row>
    <row r="227" spans="1:66" ht="15" hidden="1" customHeight="1" thickTop="1" thickBot="1">
      <c r="A227" s="170" t="s">
        <v>895</v>
      </c>
      <c r="B227" s="70" t="s">
        <v>893</v>
      </c>
      <c r="C227" s="74" t="s">
        <v>896</v>
      </c>
      <c r="D227" s="203" t="s">
        <v>1856</v>
      </c>
      <c r="E227" s="149" t="s">
        <v>1644</v>
      </c>
      <c r="F227" s="30" t="s">
        <v>706</v>
      </c>
      <c r="G227" s="86" t="s">
        <v>160</v>
      </c>
      <c r="H227" s="25" t="s">
        <v>186</v>
      </c>
      <c r="I227" s="73" t="s">
        <v>381</v>
      </c>
      <c r="J227" s="73" t="s">
        <v>16</v>
      </c>
      <c r="K227" s="25" t="s">
        <v>1591</v>
      </c>
      <c r="L227" s="25" t="s">
        <v>644</v>
      </c>
      <c r="N227" s="41" t="s">
        <v>894</v>
      </c>
      <c r="O227" s="32" t="s">
        <v>1398</v>
      </c>
      <c r="P227" s="32" t="s">
        <v>315</v>
      </c>
      <c r="Q227" s="136" t="s">
        <v>14</v>
      </c>
      <c r="R227" s="136">
        <v>7</v>
      </c>
      <c r="S227" s="135" t="s">
        <v>1370</v>
      </c>
      <c r="T227" s="135" t="s">
        <v>15</v>
      </c>
      <c r="U227" s="135"/>
      <c r="V227" s="136">
        <v>3213.7</v>
      </c>
      <c r="W227" s="135" t="s">
        <v>58</v>
      </c>
      <c r="X227" s="136">
        <f>VLOOKUP(W227,Tables!$M$5:$O$9,3,FALSE)</f>
        <v>1</v>
      </c>
      <c r="Y227" s="136">
        <f t="shared" si="135"/>
        <v>3213.7</v>
      </c>
      <c r="Z227" s="137"/>
      <c r="AA227" s="138" t="str">
        <f t="shared" si="136"/>
        <v>EC50</v>
      </c>
      <c r="AB227" s="138">
        <f>VLOOKUP(AA227,Tables!C$5:D$40,2,FALSE)</f>
        <v>5</v>
      </c>
      <c r="AC227" s="138">
        <f t="shared" si="137"/>
        <v>642.74</v>
      </c>
      <c r="AD227" s="139" t="str">
        <f t="shared" si="138"/>
        <v>Chronic</v>
      </c>
      <c r="AE227" s="138">
        <f>VLOOKUP(AD227,Tables!$C$43:$D$44,2,FALSE)</f>
        <v>1</v>
      </c>
      <c r="AF227" s="138">
        <f t="shared" si="139"/>
        <v>642.74</v>
      </c>
      <c r="AG227" s="140"/>
      <c r="AH227" s="187" t="str">
        <f t="shared" si="140"/>
        <v>Cyclotella meneghiniana</v>
      </c>
      <c r="AI227" s="142" t="str">
        <f t="shared" si="141"/>
        <v>EC50</v>
      </c>
      <c r="AJ227" s="142" t="str">
        <f t="shared" si="142"/>
        <v>Chronic</v>
      </c>
      <c r="AK227" s="137"/>
      <c r="AL227" s="138">
        <f>VLOOKUP(SUM(AB227,AE227),Tables!J$5:K$12,2,FALSE)</f>
        <v>2</v>
      </c>
      <c r="AM227" s="26" t="str">
        <f t="shared" si="143"/>
        <v>Reject</v>
      </c>
      <c r="AN227" s="137"/>
      <c r="AO227" s="135"/>
      <c r="AP227" s="135"/>
      <c r="AQ227" s="135"/>
      <c r="AR227" s="137"/>
      <c r="AS227" s="137"/>
      <c r="AT227" s="137"/>
      <c r="AU227" s="137"/>
      <c r="AV227" s="137"/>
      <c r="AW227" s="208" t="s">
        <v>1845</v>
      </c>
      <c r="AX227" s="208" t="s">
        <v>1845</v>
      </c>
      <c r="BC227" s="214"/>
    </row>
    <row r="228" spans="1:66" ht="15" hidden="1" customHeight="1" thickTop="1" thickBot="1">
      <c r="A228" s="170" t="s">
        <v>1233</v>
      </c>
      <c r="B228" s="70" t="s">
        <v>1235</v>
      </c>
      <c r="C228" s="74" t="s">
        <v>1234</v>
      </c>
      <c r="D228" s="80"/>
      <c r="E228" s="149" t="s">
        <v>1644</v>
      </c>
      <c r="F228" s="75" t="s">
        <v>1232</v>
      </c>
      <c r="G228" s="86" t="s">
        <v>160</v>
      </c>
      <c r="H228" s="25" t="s">
        <v>186</v>
      </c>
      <c r="I228" s="73" t="s">
        <v>381</v>
      </c>
      <c r="J228" s="73" t="s">
        <v>16</v>
      </c>
      <c r="K228" s="25" t="s">
        <v>1591</v>
      </c>
      <c r="L228" s="25" t="s">
        <v>110</v>
      </c>
      <c r="N228" s="41" t="s">
        <v>571</v>
      </c>
      <c r="O228" s="32" t="s">
        <v>1401</v>
      </c>
      <c r="P228" s="32" t="s">
        <v>312</v>
      </c>
      <c r="Q228" s="73" t="s">
        <v>14</v>
      </c>
      <c r="R228" s="73">
        <v>7</v>
      </c>
      <c r="S228" s="25" t="s">
        <v>1370</v>
      </c>
      <c r="T228" s="25" t="s">
        <v>15</v>
      </c>
      <c r="V228" s="73">
        <v>3213.7</v>
      </c>
      <c r="W228" s="25" t="s">
        <v>58</v>
      </c>
      <c r="X228" s="73">
        <f>VLOOKUP(W228,Tables!$M$5:$O$9,3,FALSE)</f>
        <v>1</v>
      </c>
      <c r="Y228" s="73">
        <f t="shared" si="135"/>
        <v>3213.7</v>
      </c>
      <c r="AA228" s="26" t="str">
        <f t="shared" si="136"/>
        <v>EC50</v>
      </c>
      <c r="AB228" s="26">
        <f>VLOOKUP(AA228,Tables!C$5:D$40,2,FALSE)</f>
        <v>5</v>
      </c>
      <c r="AC228" s="26">
        <f t="shared" si="137"/>
        <v>642.74</v>
      </c>
      <c r="AD228" s="33" t="str">
        <f t="shared" si="138"/>
        <v>Chronic</v>
      </c>
      <c r="AE228" s="26">
        <f>VLOOKUP(AD228,Tables!$C$43:$D$44,2,FALSE)</f>
        <v>1</v>
      </c>
      <c r="AF228" s="26">
        <f t="shared" si="139"/>
        <v>642.74</v>
      </c>
      <c r="AG228" s="27"/>
      <c r="AH228" s="210" t="str">
        <f t="shared" si="140"/>
        <v>Cyclotella meneghiniana</v>
      </c>
      <c r="AI228" s="112" t="str">
        <f t="shared" si="141"/>
        <v>EC50</v>
      </c>
      <c r="AJ228" s="112" t="str">
        <f t="shared" si="142"/>
        <v>Chronic</v>
      </c>
      <c r="AL228" s="26">
        <f>VLOOKUP(SUM(AB228,AE228),Tables!J$5:K$12,2,FALSE)</f>
        <v>2</v>
      </c>
      <c r="AM228" s="26" t="str">
        <f t="shared" si="143"/>
        <v>Reject</v>
      </c>
      <c r="AS228"/>
      <c r="AW228" s="208" t="s">
        <v>1845</v>
      </c>
      <c r="AX228" s="208" t="s">
        <v>1845</v>
      </c>
      <c r="BC228" s="214"/>
    </row>
    <row r="229" spans="1:66" ht="15" hidden="1" customHeight="1" thickTop="1" thickBot="1">
      <c r="A229" s="170" t="s">
        <v>1233</v>
      </c>
      <c r="B229" s="70" t="s">
        <v>1235</v>
      </c>
      <c r="C229" s="74" t="s">
        <v>1234</v>
      </c>
      <c r="D229" s="80"/>
      <c r="E229" s="149" t="s">
        <v>1644</v>
      </c>
      <c r="F229" s="75" t="s">
        <v>1232</v>
      </c>
      <c r="G229" s="86" t="s">
        <v>160</v>
      </c>
      <c r="H229" s="25" t="s">
        <v>186</v>
      </c>
      <c r="I229" s="73" t="s">
        <v>381</v>
      </c>
      <c r="J229" s="73" t="s">
        <v>16</v>
      </c>
      <c r="K229" s="25" t="s">
        <v>1591</v>
      </c>
      <c r="L229" s="25" t="s">
        <v>110</v>
      </c>
      <c r="N229" s="41" t="s">
        <v>1240</v>
      </c>
      <c r="O229" s="32" t="s">
        <v>1401</v>
      </c>
      <c r="P229" s="32" t="s">
        <v>1518</v>
      </c>
      <c r="Q229" s="73" t="s">
        <v>14</v>
      </c>
      <c r="R229" s="73">
        <v>7</v>
      </c>
      <c r="S229" s="25" t="s">
        <v>1370</v>
      </c>
      <c r="T229" s="25" t="s">
        <v>15</v>
      </c>
      <c r="V229" s="73">
        <v>959.4</v>
      </c>
      <c r="W229" s="25" t="s">
        <v>58</v>
      </c>
      <c r="X229" s="73">
        <f>VLOOKUP(W229,Tables!$M$5:$O$9,3,FALSE)</f>
        <v>1</v>
      </c>
      <c r="Y229" s="73">
        <f t="shared" si="135"/>
        <v>959.4</v>
      </c>
      <c r="AA229" s="26" t="str">
        <f t="shared" si="136"/>
        <v>EC50</v>
      </c>
      <c r="AB229" s="26">
        <f>VLOOKUP(AA229,Tables!C$5:D$40,2,FALSE)</f>
        <v>5</v>
      </c>
      <c r="AC229" s="26">
        <f t="shared" si="137"/>
        <v>191.88</v>
      </c>
      <c r="AD229" s="33" t="str">
        <f t="shared" si="138"/>
        <v>Chronic</v>
      </c>
      <c r="AE229" s="26">
        <f>VLOOKUP(AD229,Tables!$C$43:$D$44,2,FALSE)</f>
        <v>1</v>
      </c>
      <c r="AF229" s="26">
        <f t="shared" si="139"/>
        <v>191.88</v>
      </c>
      <c r="AG229" s="27"/>
      <c r="AH229" s="210" t="str">
        <f t="shared" si="140"/>
        <v>Cyclotella meneghiniana</v>
      </c>
      <c r="AI229" s="112" t="str">
        <f t="shared" si="141"/>
        <v>EC50</v>
      </c>
      <c r="AJ229" s="112" t="str">
        <f t="shared" si="142"/>
        <v>Chronic</v>
      </c>
      <c r="AL229" s="26">
        <f>VLOOKUP(SUM(AB229,AE229),Tables!J$5:K$12,2,FALSE)</f>
        <v>2</v>
      </c>
      <c r="AM229" s="26" t="str">
        <f t="shared" si="143"/>
        <v>Reject</v>
      </c>
      <c r="AS229"/>
      <c r="AW229" s="208" t="s">
        <v>1845</v>
      </c>
      <c r="AX229" s="208" t="s">
        <v>1845</v>
      </c>
      <c r="BC229" s="214"/>
      <c r="BN229" s="119"/>
    </row>
    <row r="230" spans="1:66" ht="15" hidden="1" customHeight="1" thickTop="1" thickBot="1">
      <c r="A230" s="170" t="s">
        <v>1233</v>
      </c>
      <c r="B230" s="70" t="s">
        <v>1235</v>
      </c>
      <c r="C230" s="74" t="s">
        <v>1234</v>
      </c>
      <c r="D230" s="80"/>
      <c r="E230" s="149" t="s">
        <v>1644</v>
      </c>
      <c r="F230" s="75" t="s">
        <v>1232</v>
      </c>
      <c r="G230" s="86" t="s">
        <v>160</v>
      </c>
      <c r="H230" s="25" t="s">
        <v>186</v>
      </c>
      <c r="I230" s="73" t="s">
        <v>381</v>
      </c>
      <c r="J230" s="73" t="s">
        <v>16</v>
      </c>
      <c r="K230" s="25" t="s">
        <v>1591</v>
      </c>
      <c r="L230" s="25" t="s">
        <v>110</v>
      </c>
      <c r="N230" s="41" t="s">
        <v>571</v>
      </c>
      <c r="O230" s="32" t="s">
        <v>1401</v>
      </c>
      <c r="P230" s="32" t="s">
        <v>312</v>
      </c>
      <c r="Q230" s="73" t="s">
        <v>14</v>
      </c>
      <c r="R230" s="73">
        <v>14</v>
      </c>
      <c r="S230" s="25" t="s">
        <v>1370</v>
      </c>
      <c r="T230" s="25" t="s">
        <v>15</v>
      </c>
      <c r="V230" s="73">
        <v>180.4</v>
      </c>
      <c r="W230" s="25" t="s">
        <v>58</v>
      </c>
      <c r="X230" s="73">
        <f>VLOOKUP(W230,Tables!$M$5:$O$9,3,FALSE)</f>
        <v>1</v>
      </c>
      <c r="Y230" s="73">
        <f t="shared" si="135"/>
        <v>180.4</v>
      </c>
      <c r="AA230" s="26" t="str">
        <f t="shared" si="136"/>
        <v>EC50</v>
      </c>
      <c r="AB230" s="26">
        <f>VLOOKUP(AA230,Tables!C$5:D$40,2,FALSE)</f>
        <v>5</v>
      </c>
      <c r="AC230" s="26">
        <f t="shared" si="137"/>
        <v>36.08</v>
      </c>
      <c r="AD230" s="33" t="str">
        <f t="shared" si="138"/>
        <v>Chronic</v>
      </c>
      <c r="AE230" s="26">
        <f>VLOOKUP(AD230,Tables!$C$43:$D$44,2,FALSE)</f>
        <v>1</v>
      </c>
      <c r="AF230" s="26">
        <f t="shared" si="139"/>
        <v>36.08</v>
      </c>
      <c r="AG230" s="27"/>
      <c r="AH230" s="210" t="str">
        <f t="shared" si="140"/>
        <v>Cyclotella meneghiniana</v>
      </c>
      <c r="AI230" s="112" t="str">
        <f t="shared" si="141"/>
        <v>EC50</v>
      </c>
      <c r="AJ230" s="112" t="str">
        <f t="shared" si="142"/>
        <v>Chronic</v>
      </c>
      <c r="AL230" s="26">
        <f>VLOOKUP(SUM(AB230,AE230),Tables!J$5:K$12,2,FALSE)</f>
        <v>2</v>
      </c>
      <c r="AM230" s="26" t="str">
        <f t="shared" si="143"/>
        <v>Reject</v>
      </c>
      <c r="AS230"/>
      <c r="AW230" s="208" t="s">
        <v>1845</v>
      </c>
      <c r="AX230" s="208" t="s">
        <v>1845</v>
      </c>
      <c r="BC230" s="214"/>
      <c r="BN230" s="78"/>
    </row>
    <row r="231" spans="1:66" ht="20.25" hidden="1" customHeight="1" thickTop="1" thickBot="1">
      <c r="A231" s="170" t="s">
        <v>1233</v>
      </c>
      <c r="B231" s="70" t="s">
        <v>1235</v>
      </c>
      <c r="C231" s="74" t="s">
        <v>1234</v>
      </c>
      <c r="D231" s="80"/>
      <c r="E231" s="149" t="s">
        <v>1644</v>
      </c>
      <c r="F231" s="75" t="s">
        <v>1232</v>
      </c>
      <c r="G231" s="86" t="s">
        <v>160</v>
      </c>
      <c r="H231" s="25" t="s">
        <v>186</v>
      </c>
      <c r="I231" s="73" t="s">
        <v>381</v>
      </c>
      <c r="J231" s="73" t="s">
        <v>16</v>
      </c>
      <c r="K231" s="25" t="s">
        <v>1591</v>
      </c>
      <c r="L231" s="25" t="s">
        <v>110</v>
      </c>
      <c r="N231" s="41" t="s">
        <v>1240</v>
      </c>
      <c r="O231" s="32" t="s">
        <v>1401</v>
      </c>
      <c r="P231" s="32" t="s">
        <v>1518</v>
      </c>
      <c r="Q231" s="73" t="s">
        <v>14</v>
      </c>
      <c r="R231" s="73">
        <v>14</v>
      </c>
      <c r="S231" s="25" t="s">
        <v>1370</v>
      </c>
      <c r="T231" s="25" t="s">
        <v>15</v>
      </c>
      <c r="V231" s="73">
        <v>224.6</v>
      </c>
      <c r="W231" s="25" t="s">
        <v>58</v>
      </c>
      <c r="X231" s="73">
        <f>VLOOKUP(W231,Tables!$M$5:$O$9,3,FALSE)</f>
        <v>1</v>
      </c>
      <c r="Y231" s="73">
        <f t="shared" si="135"/>
        <v>224.6</v>
      </c>
      <c r="AA231" s="26" t="str">
        <f t="shared" si="136"/>
        <v>EC50</v>
      </c>
      <c r="AB231" s="26">
        <f>VLOOKUP(AA231,Tables!C$5:D$40,2,FALSE)</f>
        <v>5</v>
      </c>
      <c r="AC231" s="26">
        <f t="shared" si="137"/>
        <v>44.92</v>
      </c>
      <c r="AD231" s="33" t="str">
        <f t="shared" si="138"/>
        <v>Chronic</v>
      </c>
      <c r="AE231" s="26">
        <f>VLOOKUP(AD231,Tables!$C$43:$D$44,2,FALSE)</f>
        <v>1</v>
      </c>
      <c r="AF231" s="26">
        <f t="shared" si="139"/>
        <v>44.92</v>
      </c>
      <c r="AG231" s="27"/>
      <c r="AH231" s="210" t="str">
        <f t="shared" si="140"/>
        <v>Cyclotella meneghiniana</v>
      </c>
      <c r="AI231" s="112" t="str">
        <f t="shared" si="141"/>
        <v>EC50</v>
      </c>
      <c r="AJ231" s="112" t="str">
        <f t="shared" si="142"/>
        <v>Chronic</v>
      </c>
      <c r="AL231" s="26">
        <f>VLOOKUP(SUM(AB231,AE231),Tables!J$5:K$12,2,FALSE)</f>
        <v>2</v>
      </c>
      <c r="AM231" s="26" t="str">
        <f t="shared" si="143"/>
        <v>Reject</v>
      </c>
      <c r="AS231"/>
      <c r="AW231" s="208" t="s">
        <v>1845</v>
      </c>
      <c r="AX231" s="208" t="s">
        <v>1845</v>
      </c>
      <c r="BC231" s="214"/>
      <c r="BN231" s="119"/>
    </row>
    <row r="232" spans="1:66" ht="15" hidden="1" customHeight="1" thickTop="1" thickBot="1">
      <c r="A232" s="170" t="s">
        <v>1233</v>
      </c>
      <c r="B232" s="70" t="s">
        <v>1235</v>
      </c>
      <c r="C232" s="74" t="s">
        <v>1234</v>
      </c>
      <c r="D232" s="80"/>
      <c r="E232" s="149" t="s">
        <v>1644</v>
      </c>
      <c r="F232" s="75" t="s">
        <v>1232</v>
      </c>
      <c r="G232" s="86" t="s">
        <v>160</v>
      </c>
      <c r="H232" s="25" t="s">
        <v>186</v>
      </c>
      <c r="I232" s="73" t="s">
        <v>381</v>
      </c>
      <c r="J232" s="73" t="s">
        <v>16</v>
      </c>
      <c r="K232" s="25" t="s">
        <v>1591</v>
      </c>
      <c r="L232" s="25" t="s">
        <v>110</v>
      </c>
      <c r="N232" s="41" t="s">
        <v>571</v>
      </c>
      <c r="O232" s="32" t="s">
        <v>1401</v>
      </c>
      <c r="P232" s="32" t="s">
        <v>312</v>
      </c>
      <c r="Q232" s="73" t="s">
        <v>14</v>
      </c>
      <c r="R232" s="73">
        <v>21</v>
      </c>
      <c r="S232" s="25" t="s">
        <v>1370</v>
      </c>
      <c r="T232" s="25" t="s">
        <v>15</v>
      </c>
      <c r="V232" s="73">
        <v>244.9</v>
      </c>
      <c r="W232" s="25" t="s">
        <v>58</v>
      </c>
      <c r="X232" s="73">
        <f>VLOOKUP(W232,Tables!$M$5:$O$9,3,FALSE)</f>
        <v>1</v>
      </c>
      <c r="Y232" s="73">
        <f t="shared" si="135"/>
        <v>244.9</v>
      </c>
      <c r="AA232" s="26" t="str">
        <f t="shared" si="136"/>
        <v>EC50</v>
      </c>
      <c r="AB232" s="26">
        <f>VLOOKUP(AA232,Tables!C$5:D$40,2,FALSE)</f>
        <v>5</v>
      </c>
      <c r="AC232" s="26">
        <f t="shared" si="137"/>
        <v>48.980000000000004</v>
      </c>
      <c r="AD232" s="33" t="str">
        <f t="shared" si="138"/>
        <v>Chronic</v>
      </c>
      <c r="AE232" s="26">
        <f>VLOOKUP(AD232,Tables!$C$43:$D$44,2,FALSE)</f>
        <v>1</v>
      </c>
      <c r="AF232" s="26">
        <f t="shared" si="139"/>
        <v>48.980000000000004</v>
      </c>
      <c r="AG232" s="27"/>
      <c r="AH232" s="210" t="str">
        <f t="shared" si="140"/>
        <v>Cyclotella meneghiniana</v>
      </c>
      <c r="AI232" s="112" t="str">
        <f t="shared" si="141"/>
        <v>EC50</v>
      </c>
      <c r="AJ232" s="112" t="str">
        <f t="shared" si="142"/>
        <v>Chronic</v>
      </c>
      <c r="AL232" s="26">
        <f>VLOOKUP(SUM(AB232,AE232),Tables!J$5:K$12,2,FALSE)</f>
        <v>2</v>
      </c>
      <c r="AM232" s="26" t="str">
        <f t="shared" si="143"/>
        <v>Reject</v>
      </c>
      <c r="AS232"/>
      <c r="AW232" s="208" t="s">
        <v>1845</v>
      </c>
      <c r="AX232" s="208" t="s">
        <v>1845</v>
      </c>
      <c r="BC232" s="214"/>
    </row>
    <row r="233" spans="1:66" ht="15" hidden="1" customHeight="1" thickTop="1" thickBot="1">
      <c r="A233" s="170" t="s">
        <v>1233</v>
      </c>
      <c r="B233" s="70" t="s">
        <v>1235</v>
      </c>
      <c r="C233" s="74" t="s">
        <v>1234</v>
      </c>
      <c r="D233" s="80"/>
      <c r="E233" s="149" t="s">
        <v>1644</v>
      </c>
      <c r="F233" s="75" t="s">
        <v>1232</v>
      </c>
      <c r="G233" s="86" t="s">
        <v>160</v>
      </c>
      <c r="H233" s="25" t="s">
        <v>186</v>
      </c>
      <c r="I233" s="73" t="s">
        <v>381</v>
      </c>
      <c r="J233" s="73" t="s">
        <v>16</v>
      </c>
      <c r="K233" s="25" t="s">
        <v>1591</v>
      </c>
      <c r="L233" s="25" t="s">
        <v>110</v>
      </c>
      <c r="N233" s="41" t="s">
        <v>1240</v>
      </c>
      <c r="O233" s="32" t="s">
        <v>1401</v>
      </c>
      <c r="P233" s="32" t="s">
        <v>1518</v>
      </c>
      <c r="Q233" s="73" t="s">
        <v>14</v>
      </c>
      <c r="R233" s="73">
        <v>21</v>
      </c>
      <c r="S233" s="25" t="s">
        <v>1370</v>
      </c>
      <c r="T233" s="25" t="s">
        <v>15</v>
      </c>
      <c r="V233" s="73">
        <v>265.60000000000002</v>
      </c>
      <c r="W233" s="25" t="s">
        <v>58</v>
      </c>
      <c r="X233" s="73">
        <f>VLOOKUP(W233,Tables!$M$5:$O$9,3,FALSE)</f>
        <v>1</v>
      </c>
      <c r="Y233" s="73">
        <f t="shared" si="135"/>
        <v>265.60000000000002</v>
      </c>
      <c r="AA233" s="26" t="str">
        <f t="shared" si="136"/>
        <v>EC50</v>
      </c>
      <c r="AB233" s="26">
        <f>VLOOKUP(AA233,Tables!C$5:D$40,2,FALSE)</f>
        <v>5</v>
      </c>
      <c r="AC233" s="26">
        <f t="shared" si="137"/>
        <v>53.120000000000005</v>
      </c>
      <c r="AD233" s="33" t="str">
        <f t="shared" si="138"/>
        <v>Chronic</v>
      </c>
      <c r="AE233" s="26">
        <f>VLOOKUP(AD233,Tables!$C$43:$D$44,2,FALSE)</f>
        <v>1</v>
      </c>
      <c r="AF233" s="26">
        <f t="shared" si="139"/>
        <v>53.120000000000005</v>
      </c>
      <c r="AG233" s="27"/>
      <c r="AH233" s="210" t="str">
        <f t="shared" si="140"/>
        <v>Cyclotella meneghiniana</v>
      </c>
      <c r="AI233" s="112" t="str">
        <f t="shared" si="141"/>
        <v>EC50</v>
      </c>
      <c r="AJ233" s="112" t="str">
        <f t="shared" si="142"/>
        <v>Chronic</v>
      </c>
      <c r="AL233" s="26">
        <f>VLOOKUP(SUM(AB233,AE233),Tables!J$5:K$12,2,FALSE)</f>
        <v>2</v>
      </c>
      <c r="AM233" s="26" t="str">
        <f t="shared" si="143"/>
        <v>Reject</v>
      </c>
      <c r="AS233"/>
      <c r="AW233" s="208" t="s">
        <v>1845</v>
      </c>
      <c r="AX233" s="208" t="s">
        <v>1845</v>
      </c>
      <c r="BC233" s="214"/>
    </row>
    <row r="234" spans="1:66" ht="15" hidden="1" customHeight="1" thickTop="1" thickBot="1">
      <c r="A234" s="170" t="s">
        <v>1233</v>
      </c>
      <c r="B234" s="70" t="s">
        <v>1235</v>
      </c>
      <c r="C234" s="74" t="s">
        <v>1234</v>
      </c>
      <c r="D234" s="80"/>
      <c r="E234" s="149" t="s">
        <v>1644</v>
      </c>
      <c r="F234" s="75" t="s">
        <v>1232</v>
      </c>
      <c r="G234" s="86" t="s">
        <v>160</v>
      </c>
      <c r="H234" s="25" t="s">
        <v>186</v>
      </c>
      <c r="I234" s="73" t="s">
        <v>381</v>
      </c>
      <c r="J234" s="73" t="s">
        <v>16</v>
      </c>
      <c r="K234" s="25" t="s">
        <v>1591</v>
      </c>
      <c r="L234" s="25" t="s">
        <v>110</v>
      </c>
      <c r="N234" s="41" t="s">
        <v>571</v>
      </c>
      <c r="O234" s="32" t="s">
        <v>1401</v>
      </c>
      <c r="P234" s="32" t="s">
        <v>312</v>
      </c>
      <c r="Q234" s="73" t="s">
        <v>14</v>
      </c>
      <c r="R234" s="73">
        <v>28</v>
      </c>
      <c r="S234" s="25" t="s">
        <v>1370</v>
      </c>
      <c r="T234" s="25" t="s">
        <v>15</v>
      </c>
      <c r="V234" s="73">
        <v>417.3</v>
      </c>
      <c r="W234" s="25" t="s">
        <v>58</v>
      </c>
      <c r="X234" s="73">
        <f>VLOOKUP(W234,Tables!$M$5:$O$9,3,FALSE)</f>
        <v>1</v>
      </c>
      <c r="Y234" s="73">
        <f t="shared" si="135"/>
        <v>417.3</v>
      </c>
      <c r="AA234" s="26" t="str">
        <f t="shared" si="136"/>
        <v>EC50</v>
      </c>
      <c r="AB234" s="26">
        <f>VLOOKUP(AA234,Tables!C$5:D$40,2,FALSE)</f>
        <v>5</v>
      </c>
      <c r="AC234" s="26">
        <f t="shared" si="137"/>
        <v>83.460000000000008</v>
      </c>
      <c r="AD234" s="33" t="str">
        <f t="shared" si="138"/>
        <v>Chronic</v>
      </c>
      <c r="AE234" s="26">
        <f>VLOOKUP(AD234,Tables!$C$43:$D$44,2,FALSE)</f>
        <v>1</v>
      </c>
      <c r="AF234" s="26">
        <f t="shared" si="139"/>
        <v>83.460000000000008</v>
      </c>
      <c r="AG234" s="27"/>
      <c r="AH234" s="210" t="str">
        <f t="shared" si="140"/>
        <v>Cyclotella meneghiniana</v>
      </c>
      <c r="AI234" s="112" t="str">
        <f t="shared" si="141"/>
        <v>EC50</v>
      </c>
      <c r="AJ234" s="112" t="str">
        <f t="shared" si="142"/>
        <v>Chronic</v>
      </c>
      <c r="AL234" s="26">
        <f>VLOOKUP(SUM(AB234,AE234),Tables!J$5:K$12,2,FALSE)</f>
        <v>2</v>
      </c>
      <c r="AM234" s="26" t="str">
        <f t="shared" si="143"/>
        <v>Reject</v>
      </c>
      <c r="AS234"/>
      <c r="AW234" s="208" t="s">
        <v>1845</v>
      </c>
      <c r="AX234" s="208" t="s">
        <v>1845</v>
      </c>
      <c r="BC234" s="214"/>
    </row>
    <row r="235" spans="1:66" ht="15" hidden="1" customHeight="1" thickTop="1" thickBot="1">
      <c r="A235" s="170" t="s">
        <v>1233</v>
      </c>
      <c r="B235" s="70" t="s">
        <v>1235</v>
      </c>
      <c r="C235" s="74" t="s">
        <v>1234</v>
      </c>
      <c r="D235" s="80"/>
      <c r="E235" s="149" t="s">
        <v>1644</v>
      </c>
      <c r="F235" s="75" t="s">
        <v>1232</v>
      </c>
      <c r="G235" s="86" t="s">
        <v>160</v>
      </c>
      <c r="H235" s="25" t="s">
        <v>186</v>
      </c>
      <c r="I235" s="73" t="s">
        <v>381</v>
      </c>
      <c r="J235" s="73" t="s">
        <v>16</v>
      </c>
      <c r="K235" s="25" t="s">
        <v>1591</v>
      </c>
      <c r="L235" s="25" t="s">
        <v>110</v>
      </c>
      <c r="N235" s="41" t="s">
        <v>1240</v>
      </c>
      <c r="O235" s="32" t="s">
        <v>1401</v>
      </c>
      <c r="P235" s="32" t="s">
        <v>1518</v>
      </c>
      <c r="Q235" s="73" t="s">
        <v>14</v>
      </c>
      <c r="R235" s="73">
        <v>28</v>
      </c>
      <c r="S235" s="25" t="s">
        <v>1370</v>
      </c>
      <c r="T235" s="25" t="s">
        <v>15</v>
      </c>
      <c r="V235" s="73">
        <v>255.4</v>
      </c>
      <c r="W235" s="25" t="s">
        <v>58</v>
      </c>
      <c r="X235" s="73">
        <f>VLOOKUP(W235,Tables!$M$5:$O$9,3,FALSE)</f>
        <v>1</v>
      </c>
      <c r="Y235" s="73">
        <f t="shared" si="135"/>
        <v>255.4</v>
      </c>
      <c r="AA235" s="26" t="str">
        <f t="shared" si="136"/>
        <v>EC50</v>
      </c>
      <c r="AB235" s="26">
        <f>VLOOKUP(AA235,Tables!C$5:D$40,2,FALSE)</f>
        <v>5</v>
      </c>
      <c r="AC235" s="26">
        <f t="shared" si="137"/>
        <v>51.08</v>
      </c>
      <c r="AD235" s="33" t="str">
        <f t="shared" si="138"/>
        <v>Chronic</v>
      </c>
      <c r="AE235" s="26">
        <f>VLOOKUP(AD235,Tables!$C$43:$D$44,2,FALSE)</f>
        <v>1</v>
      </c>
      <c r="AF235" s="26">
        <f t="shared" si="139"/>
        <v>51.08</v>
      </c>
      <c r="AG235" s="27"/>
      <c r="AH235" s="210" t="str">
        <f t="shared" si="140"/>
        <v>Cyclotella meneghiniana</v>
      </c>
      <c r="AI235" s="112" t="str">
        <f t="shared" si="141"/>
        <v>EC50</v>
      </c>
      <c r="AJ235" s="112" t="str">
        <f t="shared" si="142"/>
        <v>Chronic</v>
      </c>
      <c r="AL235" s="26">
        <f>VLOOKUP(SUM(AB235,AE235),Tables!J$5:K$12,2,FALSE)</f>
        <v>2</v>
      </c>
      <c r="AM235" s="26" t="str">
        <f t="shared" si="143"/>
        <v>Reject</v>
      </c>
      <c r="AS235"/>
      <c r="AW235" s="208" t="s">
        <v>1845</v>
      </c>
      <c r="AX235" s="208" t="s">
        <v>1845</v>
      </c>
      <c r="BC235" s="214"/>
    </row>
    <row r="236" spans="1:66" ht="15" hidden="1" customHeight="1" thickTop="1" thickBot="1">
      <c r="A236" s="170" t="s">
        <v>141</v>
      </c>
      <c r="B236" s="70" t="s">
        <v>162</v>
      </c>
      <c r="C236" s="71">
        <v>845</v>
      </c>
      <c r="D236" s="72"/>
      <c r="E236" s="149" t="s">
        <v>1644</v>
      </c>
      <c r="F236" s="30" t="s">
        <v>380</v>
      </c>
      <c r="G236" s="86" t="s">
        <v>160</v>
      </c>
      <c r="H236" s="25" t="s">
        <v>186</v>
      </c>
      <c r="I236" s="73" t="s">
        <v>381</v>
      </c>
      <c r="J236" s="73" t="s">
        <v>16</v>
      </c>
      <c r="K236" s="25" t="s">
        <v>1591</v>
      </c>
      <c r="L236" s="73" t="s">
        <v>379</v>
      </c>
      <c r="N236" s="41" t="s">
        <v>1532</v>
      </c>
      <c r="O236" s="35" t="s">
        <v>1401</v>
      </c>
      <c r="P236" s="32" t="s">
        <v>312</v>
      </c>
      <c r="Q236" s="25" t="s">
        <v>14</v>
      </c>
      <c r="R236" s="25">
        <v>96</v>
      </c>
      <c r="S236" s="25" t="s">
        <v>84</v>
      </c>
      <c r="T236" s="33" t="s">
        <v>15</v>
      </c>
      <c r="U236" s="33"/>
      <c r="V236" s="25">
        <v>812</v>
      </c>
      <c r="W236" s="33" t="s">
        <v>58</v>
      </c>
      <c r="X236" s="73">
        <f>VLOOKUP(W236,Tables!$M$5:$O$9,3,FALSE)</f>
        <v>1</v>
      </c>
      <c r="Y236" s="73">
        <f t="shared" si="135"/>
        <v>812</v>
      </c>
      <c r="AA236" s="26" t="str">
        <f t="shared" si="136"/>
        <v>EC50</v>
      </c>
      <c r="AB236" s="26">
        <f>VLOOKUP(AA236,Tables!C$5:D$40,2,FALSE)</f>
        <v>5</v>
      </c>
      <c r="AC236" s="26">
        <f t="shared" si="137"/>
        <v>162.4</v>
      </c>
      <c r="AD236" s="33" t="str">
        <f t="shared" si="138"/>
        <v>Chronic</v>
      </c>
      <c r="AE236" s="26">
        <f>VLOOKUP(AD236,Tables!$C$43:$D$44,2,FALSE)</f>
        <v>1</v>
      </c>
      <c r="AF236" s="26">
        <f t="shared" si="139"/>
        <v>162.4</v>
      </c>
      <c r="AG236" s="27"/>
      <c r="AH236" s="210" t="str">
        <f t="shared" si="140"/>
        <v>Cyclotella meneghiniana</v>
      </c>
      <c r="AI236" s="112" t="str">
        <f t="shared" si="141"/>
        <v>EC50</v>
      </c>
      <c r="AJ236" s="112" t="str">
        <f t="shared" si="142"/>
        <v>Chronic</v>
      </c>
      <c r="AL236" s="26">
        <f>VLOOKUP(SUM(AB236,AE236),Tables!J$5:K$12,2,FALSE)</f>
        <v>2</v>
      </c>
      <c r="AM236" s="26" t="str">
        <f t="shared" si="143"/>
        <v>Reject</v>
      </c>
      <c r="AS236"/>
      <c r="AW236" s="208" t="s">
        <v>1845</v>
      </c>
      <c r="AX236" s="208" t="s">
        <v>1845</v>
      </c>
      <c r="BC236" s="214"/>
      <c r="BN236" s="78"/>
    </row>
    <row r="237" spans="1:66" ht="15" hidden="1" customHeight="1" thickTop="1" thickBot="1">
      <c r="A237" s="170" t="s">
        <v>141</v>
      </c>
      <c r="B237" s="70" t="s">
        <v>162</v>
      </c>
      <c r="C237" s="71">
        <v>845</v>
      </c>
      <c r="D237" s="72"/>
      <c r="E237" s="149" t="s">
        <v>1644</v>
      </c>
      <c r="F237" s="30" t="s">
        <v>380</v>
      </c>
      <c r="G237" s="86" t="s">
        <v>160</v>
      </c>
      <c r="H237" s="25" t="s">
        <v>186</v>
      </c>
      <c r="I237" s="73" t="s">
        <v>381</v>
      </c>
      <c r="J237" s="73" t="s">
        <v>16</v>
      </c>
      <c r="K237" s="25" t="s">
        <v>1591</v>
      </c>
      <c r="L237" s="73" t="s">
        <v>379</v>
      </c>
      <c r="N237" s="41" t="s">
        <v>1532</v>
      </c>
      <c r="O237" s="35" t="s">
        <v>1401</v>
      </c>
      <c r="P237" s="32" t="s">
        <v>312</v>
      </c>
      <c r="Q237" s="25" t="s">
        <v>324</v>
      </c>
      <c r="R237" s="25">
        <v>96</v>
      </c>
      <c r="S237" s="25" t="s">
        <v>84</v>
      </c>
      <c r="T237" s="33" t="s">
        <v>15</v>
      </c>
      <c r="U237" s="33"/>
      <c r="V237" s="25">
        <v>58</v>
      </c>
      <c r="W237" s="33" t="s">
        <v>58</v>
      </c>
      <c r="X237" s="73">
        <f>VLOOKUP(W237,Tables!$M$5:$O$9,3,FALSE)</f>
        <v>1</v>
      </c>
      <c r="Y237" s="73">
        <f t="shared" si="135"/>
        <v>58</v>
      </c>
      <c r="AA237" s="26" t="str">
        <f>Q237</f>
        <v>EC5</v>
      </c>
      <c r="AB237" s="26">
        <f>VLOOKUP(AA237,Tables!C$5:D$40,2,FALSE)</f>
        <v>1</v>
      </c>
      <c r="AC237" s="26">
        <f>Y237/AB237</f>
        <v>58</v>
      </c>
      <c r="AD237" s="33" t="str">
        <f>T237</f>
        <v>Chronic</v>
      </c>
      <c r="AE237" s="26">
        <f>VLOOKUP(AD237,Tables!$C$43:$D$44,2,FALSE)</f>
        <v>1</v>
      </c>
      <c r="AF237" s="26">
        <f>AC237/AE237</f>
        <v>58</v>
      </c>
      <c r="AG237" s="27"/>
      <c r="AH237" s="210" t="str">
        <f>G237</f>
        <v>Cyclotella meneghiniana</v>
      </c>
      <c r="AI237" s="112" t="str">
        <f>Q237</f>
        <v>EC5</v>
      </c>
      <c r="AJ237" s="112" t="str">
        <f>T237</f>
        <v>Chronic</v>
      </c>
      <c r="AL237" s="26">
        <f>VLOOKUP(SUM(AB237,AE237),Tables!J$5:K$12,2,FALSE)</f>
        <v>1</v>
      </c>
      <c r="AM237" s="26" t="str">
        <f>IF(AL237=MIN($AL$226:$AL$240),"YES!!!","Reject")</f>
        <v>YES!!!</v>
      </c>
      <c r="AN237" s="107" t="str">
        <f>P237</f>
        <v>Growth rate: Cell density</v>
      </c>
      <c r="AO237" s="26" t="s">
        <v>96</v>
      </c>
      <c r="AP237" s="25" t="str">
        <f>CONCATENATE(R237," ",S237)</f>
        <v>96 Hour</v>
      </c>
      <c r="AQ237" s="26" t="s">
        <v>97</v>
      </c>
      <c r="AS237" s="109">
        <f>AF237</f>
        <v>58</v>
      </c>
      <c r="AT237" s="73">
        <f>GEOMEAN(AS237)</f>
        <v>58</v>
      </c>
      <c r="AW237" s="208" t="s">
        <v>1845</v>
      </c>
      <c r="AX237" s="208" t="s">
        <v>1845</v>
      </c>
      <c r="BC237" s="214"/>
    </row>
    <row r="238" spans="1:66" ht="15" hidden="1" customHeight="1" thickTop="1" thickBot="1">
      <c r="A238" s="170" t="s">
        <v>188</v>
      </c>
      <c r="B238" s="70" t="s">
        <v>983</v>
      </c>
      <c r="C238" s="74" t="s">
        <v>189</v>
      </c>
      <c r="D238" s="80" t="s">
        <v>975</v>
      </c>
      <c r="E238" s="149" t="s">
        <v>1644</v>
      </c>
      <c r="F238" s="75" t="s">
        <v>187</v>
      </c>
      <c r="G238" s="86" t="s">
        <v>160</v>
      </c>
      <c r="H238" s="25" t="s">
        <v>186</v>
      </c>
      <c r="I238" s="73" t="s">
        <v>381</v>
      </c>
      <c r="J238" s="73" t="s">
        <v>16</v>
      </c>
      <c r="K238" s="25" t="s">
        <v>1591</v>
      </c>
      <c r="L238" s="25" t="s">
        <v>110</v>
      </c>
      <c r="N238" s="122" t="s">
        <v>140</v>
      </c>
      <c r="O238" s="35" t="s">
        <v>1401</v>
      </c>
      <c r="P238" s="32" t="s">
        <v>1518</v>
      </c>
      <c r="Q238" s="73" t="s">
        <v>23</v>
      </c>
      <c r="R238" s="25">
        <v>96</v>
      </c>
      <c r="S238" s="25" t="s">
        <v>84</v>
      </c>
      <c r="T238" s="25" t="s">
        <v>15</v>
      </c>
      <c r="V238" s="73">
        <v>60</v>
      </c>
      <c r="W238" s="25" t="s">
        <v>58</v>
      </c>
      <c r="X238" s="73">
        <f>VLOOKUP(W238,Tables!$M$5:$O$9,3,FALSE)</f>
        <v>1</v>
      </c>
      <c r="Y238" s="73">
        <f t="shared" si="135"/>
        <v>60</v>
      </c>
      <c r="AA238" s="26" t="str">
        <f t="shared" si="136"/>
        <v>EC10</v>
      </c>
      <c r="AB238" s="26">
        <f>VLOOKUP(AA238,Tables!C$5:D$40,2,FALSE)</f>
        <v>1</v>
      </c>
      <c r="AC238" s="26">
        <f t="shared" si="137"/>
        <v>60</v>
      </c>
      <c r="AD238" s="33" t="str">
        <f t="shared" si="138"/>
        <v>Chronic</v>
      </c>
      <c r="AE238" s="26">
        <f>VLOOKUP(AD238,Tables!$C$43:$D$44,2,FALSE)</f>
        <v>1</v>
      </c>
      <c r="AF238" s="26">
        <f t="shared" si="139"/>
        <v>60</v>
      </c>
      <c r="AG238" s="27"/>
      <c r="AH238" s="210" t="str">
        <f t="shared" si="140"/>
        <v>Cyclotella meneghiniana</v>
      </c>
      <c r="AI238" s="112" t="str">
        <f t="shared" si="141"/>
        <v>EC10</v>
      </c>
      <c r="AJ238" s="112" t="str">
        <f t="shared" si="142"/>
        <v>Chronic</v>
      </c>
      <c r="AL238" s="26">
        <f>VLOOKUP(SUM(AB238,AE238),Tables!J$5:K$12,2,FALSE)</f>
        <v>1</v>
      </c>
      <c r="AM238" s="26" t="str">
        <f t="shared" si="143"/>
        <v>YES!!!</v>
      </c>
      <c r="AN238" s="107" t="str">
        <f>P238</f>
        <v>Chlorophyll-a concentration</v>
      </c>
      <c r="AO238" s="26" t="s">
        <v>1598</v>
      </c>
      <c r="AP238" s="25" t="str">
        <f>CONCATENATE(R238," ",S238)</f>
        <v>96 Hour</v>
      </c>
      <c r="AQ238" s="26" t="s">
        <v>1599</v>
      </c>
      <c r="AS238" s="109">
        <f>AF238</f>
        <v>60</v>
      </c>
      <c r="AT238" s="73">
        <f>GEOMEAN(AS238:AS240)</f>
        <v>200.64894716892985</v>
      </c>
      <c r="AU238" s="73">
        <f>MIN(AT238)</f>
        <v>200.64894716892985</v>
      </c>
      <c r="AW238" s="208" t="s">
        <v>1845</v>
      </c>
      <c r="AX238" s="208" t="s">
        <v>1845</v>
      </c>
      <c r="BC238" s="214"/>
    </row>
    <row r="239" spans="1:66" ht="15" hidden="1" customHeight="1" thickTop="1" thickBot="1">
      <c r="A239" s="170" t="s">
        <v>188</v>
      </c>
      <c r="B239" s="70" t="s">
        <v>983</v>
      </c>
      <c r="C239" s="74" t="s">
        <v>189</v>
      </c>
      <c r="D239" s="80" t="s">
        <v>991</v>
      </c>
      <c r="E239" s="149" t="s">
        <v>1644</v>
      </c>
      <c r="F239" s="75" t="s">
        <v>187</v>
      </c>
      <c r="G239" s="86" t="s">
        <v>160</v>
      </c>
      <c r="H239" s="25" t="s">
        <v>186</v>
      </c>
      <c r="I239" s="73" t="s">
        <v>381</v>
      </c>
      <c r="J239" s="73" t="s">
        <v>16</v>
      </c>
      <c r="K239" s="25" t="s">
        <v>1591</v>
      </c>
      <c r="L239" s="25" t="s">
        <v>110</v>
      </c>
      <c r="N239" s="122" t="s">
        <v>140</v>
      </c>
      <c r="O239" s="35" t="s">
        <v>1401</v>
      </c>
      <c r="P239" s="32" t="s">
        <v>1518</v>
      </c>
      <c r="Q239" s="73" t="s">
        <v>14</v>
      </c>
      <c r="R239" s="25">
        <v>96</v>
      </c>
      <c r="S239" s="25" t="s">
        <v>84</v>
      </c>
      <c r="T239" s="25" t="s">
        <v>15</v>
      </c>
      <c r="V239" s="73">
        <v>957</v>
      </c>
      <c r="W239" s="25" t="s">
        <v>58</v>
      </c>
      <c r="X239" s="73">
        <f>VLOOKUP(W239,Tables!$M$5:$O$9,3,FALSE)</f>
        <v>1</v>
      </c>
      <c r="Y239" s="73">
        <f t="shared" si="135"/>
        <v>957</v>
      </c>
      <c r="AA239" s="26" t="str">
        <f t="shared" si="136"/>
        <v>EC50</v>
      </c>
      <c r="AB239" s="26">
        <f>VLOOKUP(AA239,Tables!C$5:D$40,2,FALSE)</f>
        <v>5</v>
      </c>
      <c r="AC239" s="26">
        <f t="shared" si="137"/>
        <v>191.4</v>
      </c>
      <c r="AD239" s="33" t="str">
        <f t="shared" si="138"/>
        <v>Chronic</v>
      </c>
      <c r="AE239" s="26">
        <f>VLOOKUP(AD239,Tables!$C$43:$D$44,2,FALSE)</f>
        <v>1</v>
      </c>
      <c r="AF239" s="26">
        <f t="shared" si="139"/>
        <v>191.4</v>
      </c>
      <c r="AG239" s="27"/>
      <c r="AH239" s="210" t="str">
        <f t="shared" si="140"/>
        <v>Cyclotella meneghiniana</v>
      </c>
      <c r="AI239" s="112" t="str">
        <f t="shared" si="141"/>
        <v>EC50</v>
      </c>
      <c r="AJ239" s="112" t="str">
        <f t="shared" si="142"/>
        <v>Chronic</v>
      </c>
      <c r="AL239" s="26">
        <f>VLOOKUP(SUM(AB239,AE239),Tables!J$5:K$12,2,FALSE)</f>
        <v>2</v>
      </c>
      <c r="AM239" s="26" t="str">
        <f t="shared" si="143"/>
        <v>Reject</v>
      </c>
      <c r="AS239"/>
      <c r="AW239" s="208" t="s">
        <v>1845</v>
      </c>
      <c r="AX239" s="208" t="s">
        <v>1845</v>
      </c>
      <c r="BC239" s="214"/>
    </row>
    <row r="240" spans="1:66" ht="15" hidden="1" customHeight="1" thickTop="1" thickBot="1">
      <c r="A240" s="170" t="s">
        <v>188</v>
      </c>
      <c r="B240" s="70" t="s">
        <v>983</v>
      </c>
      <c r="C240" s="74" t="s">
        <v>189</v>
      </c>
      <c r="D240" s="80" t="s">
        <v>991</v>
      </c>
      <c r="E240" s="149" t="s">
        <v>1644</v>
      </c>
      <c r="F240" s="75" t="s">
        <v>187</v>
      </c>
      <c r="G240" s="86" t="s">
        <v>160</v>
      </c>
      <c r="H240" s="25" t="s">
        <v>186</v>
      </c>
      <c r="I240" s="73" t="s">
        <v>381</v>
      </c>
      <c r="J240" s="73" t="s">
        <v>16</v>
      </c>
      <c r="K240" s="25" t="s">
        <v>1591</v>
      </c>
      <c r="L240" s="25" t="s">
        <v>110</v>
      </c>
      <c r="N240" s="122" t="s">
        <v>140</v>
      </c>
      <c r="O240" s="35" t="s">
        <v>1401</v>
      </c>
      <c r="P240" s="32" t="s">
        <v>1518</v>
      </c>
      <c r="Q240" s="73" t="s">
        <v>23</v>
      </c>
      <c r="R240" s="25">
        <v>96</v>
      </c>
      <c r="S240" s="25" t="s">
        <v>84</v>
      </c>
      <c r="T240" s="25" t="s">
        <v>15</v>
      </c>
      <c r="V240" s="73">
        <v>671</v>
      </c>
      <c r="W240" s="25" t="s">
        <v>58</v>
      </c>
      <c r="X240" s="73">
        <f>VLOOKUP(W240,Tables!$M$5:$O$9,3,FALSE)</f>
        <v>1</v>
      </c>
      <c r="Y240" s="73">
        <f t="shared" si="135"/>
        <v>671</v>
      </c>
      <c r="AA240" s="26" t="str">
        <f t="shared" si="136"/>
        <v>EC10</v>
      </c>
      <c r="AB240" s="26">
        <f>VLOOKUP(AA240,Tables!C$5:D$40,2,FALSE)</f>
        <v>1</v>
      </c>
      <c r="AC240" s="26">
        <f t="shared" si="137"/>
        <v>671</v>
      </c>
      <c r="AD240" s="33" t="str">
        <f t="shared" si="138"/>
        <v>Chronic</v>
      </c>
      <c r="AE240" s="26">
        <f>VLOOKUP(AD240,Tables!$C$43:$D$44,2,FALSE)</f>
        <v>1</v>
      </c>
      <c r="AF240" s="26">
        <f t="shared" si="139"/>
        <v>671</v>
      </c>
      <c r="AG240" s="27"/>
      <c r="AH240" s="210" t="str">
        <f t="shared" si="140"/>
        <v>Cyclotella meneghiniana</v>
      </c>
      <c r="AI240" s="112" t="str">
        <f t="shared" si="141"/>
        <v>EC10</v>
      </c>
      <c r="AJ240" s="112" t="str">
        <f t="shared" si="142"/>
        <v>Chronic</v>
      </c>
      <c r="AL240" s="26">
        <f>VLOOKUP(SUM(AB240,AE240),Tables!J$5:K$12,2,FALSE)</f>
        <v>1</v>
      </c>
      <c r="AM240" s="26" t="str">
        <f t="shared" si="143"/>
        <v>YES!!!</v>
      </c>
      <c r="AN240" s="107" t="str">
        <f>P240</f>
        <v>Chlorophyll-a concentration</v>
      </c>
      <c r="AO240" s="26" t="s">
        <v>1598</v>
      </c>
      <c r="AP240" s="25" t="str">
        <f>CONCATENATE(R240," ",S240)</f>
        <v>96 Hour</v>
      </c>
      <c r="AQ240" s="26" t="s">
        <v>1599</v>
      </c>
      <c r="AS240" s="109">
        <f>AF240</f>
        <v>671</v>
      </c>
      <c r="AW240" s="208" t="s">
        <v>1845</v>
      </c>
      <c r="AX240" s="208" t="s">
        <v>1845</v>
      </c>
      <c r="BC240" s="214"/>
    </row>
    <row r="241" spans="1:66" ht="15" hidden="1" customHeight="1" thickTop="1" thickBot="1">
      <c r="A241" s="169"/>
      <c r="B241" s="96"/>
      <c r="C241" s="17"/>
      <c r="D241" s="27"/>
      <c r="E241" s="148"/>
      <c r="F241" s="93"/>
      <c r="G241" s="94"/>
      <c r="H241" s="17"/>
      <c r="I241" s="27"/>
      <c r="J241" s="17"/>
      <c r="K241" s="17"/>
      <c r="L241" s="17"/>
      <c r="M241" s="27"/>
      <c r="N241" s="93"/>
      <c r="O241" s="17"/>
      <c r="P241" s="17"/>
      <c r="Q241" s="17"/>
      <c r="R241" s="17"/>
      <c r="S241" s="17"/>
      <c r="T241" s="20"/>
      <c r="U241" s="17"/>
      <c r="V241" s="17"/>
      <c r="W241" s="17"/>
      <c r="X241" s="95"/>
      <c r="Y241" s="95"/>
      <c r="Z241" s="27"/>
      <c r="AA241" s="17"/>
      <c r="AB241" s="17"/>
      <c r="AC241" s="95"/>
      <c r="AD241" s="20"/>
      <c r="AE241" s="17"/>
      <c r="AF241" s="95"/>
      <c r="AG241" s="27"/>
      <c r="AH241" s="211"/>
      <c r="AI241" s="17"/>
      <c r="AJ241" s="17"/>
      <c r="AK241" s="27"/>
      <c r="AL241" s="27"/>
      <c r="AM241" s="27"/>
      <c r="AN241" s="27"/>
      <c r="AO241" s="17"/>
      <c r="AP241" s="17"/>
      <c r="AQ241" s="17"/>
      <c r="AR241" s="27"/>
      <c r="AS241" s="27"/>
      <c r="AT241" s="27"/>
      <c r="AU241" s="27"/>
      <c r="AV241" s="27"/>
      <c r="AW241" s="27"/>
      <c r="AX241" s="115"/>
      <c r="AY241" s="119"/>
      <c r="AZ241" s="119"/>
      <c r="BA241" s="117"/>
      <c r="BB241" s="117"/>
      <c r="BC241" s="211"/>
      <c r="BD241" s="27"/>
      <c r="BE241" s="27"/>
      <c r="BF241" s="27"/>
      <c r="BG241" s="27"/>
      <c r="BH241" s="115"/>
      <c r="BI241" s="115"/>
      <c r="BJ241" s="115"/>
    </row>
    <row r="242" spans="1:66" ht="15" hidden="1" customHeight="1" thickTop="1" thickBot="1">
      <c r="A242" s="168" t="s">
        <v>1381</v>
      </c>
      <c r="B242" s="25" t="s">
        <v>1415</v>
      </c>
      <c r="C242" s="71">
        <v>18730</v>
      </c>
      <c r="E242" s="147" t="s">
        <v>1643</v>
      </c>
      <c r="F242" s="30" t="s">
        <v>1556</v>
      </c>
      <c r="G242" s="92" t="s">
        <v>207</v>
      </c>
      <c r="H242" s="25" t="s">
        <v>208</v>
      </c>
      <c r="I242" s="25" t="s">
        <v>513</v>
      </c>
      <c r="J242" s="25" t="s">
        <v>209</v>
      </c>
      <c r="K242" s="25" t="s">
        <v>1590</v>
      </c>
      <c r="L242" s="25" t="s">
        <v>1544</v>
      </c>
      <c r="M242" s="25"/>
      <c r="N242" s="122" t="s">
        <v>48</v>
      </c>
      <c r="O242" s="35" t="s">
        <v>48</v>
      </c>
      <c r="P242" s="35" t="s">
        <v>48</v>
      </c>
      <c r="Q242" s="25" t="s">
        <v>20</v>
      </c>
      <c r="R242" s="25">
        <v>33</v>
      </c>
      <c r="S242" s="25" t="s">
        <v>1370</v>
      </c>
      <c r="T242" s="91" t="s">
        <v>15</v>
      </c>
      <c r="V242" s="25" t="s">
        <v>1417</v>
      </c>
      <c r="W242" s="25" t="s">
        <v>85</v>
      </c>
      <c r="X242" s="73">
        <f>VLOOKUP(W242,Tables!$M$5:$O$9,3,FALSE)</f>
        <v>1000</v>
      </c>
      <c r="Y242" s="73">
        <f t="shared" ref="Y242:Y250" si="144">V242*X242</f>
        <v>2200</v>
      </c>
      <c r="AA242" s="26" t="str">
        <f t="shared" ref="AA242:AA250" si="145">Q242</f>
        <v>LOEC</v>
      </c>
      <c r="AB242" s="26">
        <f>VLOOKUP(AA242,Tables!C$5:D$40,2,FALSE)</f>
        <v>2.5</v>
      </c>
      <c r="AC242" s="26">
        <f t="shared" ref="AC242:AC250" si="146">Y242/AB242</f>
        <v>880</v>
      </c>
      <c r="AD242" s="33" t="str">
        <f t="shared" ref="AD242:AD250" si="147">T242</f>
        <v>Chronic</v>
      </c>
      <c r="AE242" s="26">
        <f>VLOOKUP(AD242,Tables!$C$43:$D$44,2,FALSE)</f>
        <v>1</v>
      </c>
      <c r="AF242" s="26">
        <f t="shared" ref="AF242:AF250" si="148">AC242/AE242</f>
        <v>880</v>
      </c>
      <c r="AG242" s="27"/>
      <c r="AH242" s="210" t="str">
        <f t="shared" ref="AH242:AH250" si="149">G242</f>
        <v>Cyprinodon variegatus</v>
      </c>
      <c r="AI242" s="112" t="str">
        <f t="shared" ref="AI242:AI250" si="150">Q242</f>
        <v>LOEC</v>
      </c>
      <c r="AJ242" s="112" t="str">
        <f t="shared" ref="AJ242:AJ250" si="151">T242</f>
        <v>Chronic</v>
      </c>
      <c r="AL242" s="26">
        <f>VLOOKUP(SUM(AB242,AE242),Tables!J$5:K$12,2,FALSE)</f>
        <v>2</v>
      </c>
      <c r="AM242" s="26" t="str">
        <f t="shared" ref="AM242:AM250" si="152">IF(AL242=MIN($AL$242:$AL$250),"YES!!!","Reject")</f>
        <v>Reject</v>
      </c>
      <c r="AS242"/>
      <c r="AW242" s="208" t="s">
        <v>1845</v>
      </c>
      <c r="AX242" s="208" t="s">
        <v>1845</v>
      </c>
      <c r="BC242" s="214"/>
      <c r="BK242" s="2"/>
      <c r="BL242" s="2"/>
      <c r="BM242" s="2"/>
      <c r="BN242" s="119"/>
    </row>
    <row r="243" spans="1:66" ht="15" customHeight="1" thickTop="1" thickBot="1">
      <c r="A243" s="168" t="s">
        <v>1381</v>
      </c>
      <c r="B243" s="25" t="s">
        <v>1415</v>
      </c>
      <c r="C243" s="71">
        <v>18730</v>
      </c>
      <c r="E243" s="147" t="s">
        <v>1643</v>
      </c>
      <c r="F243" s="30" t="s">
        <v>1556</v>
      </c>
      <c r="G243" s="92" t="s">
        <v>207</v>
      </c>
      <c r="H243" s="25" t="s">
        <v>208</v>
      </c>
      <c r="I243" s="25" t="s">
        <v>513</v>
      </c>
      <c r="J243" s="25" t="s">
        <v>209</v>
      </c>
      <c r="K243" s="25" t="s">
        <v>1590</v>
      </c>
      <c r="L243" s="25" t="s">
        <v>1544</v>
      </c>
      <c r="M243" s="25"/>
      <c r="N243" s="122" t="s">
        <v>48</v>
      </c>
      <c r="O243" s="35" t="s">
        <v>48</v>
      </c>
      <c r="P243" s="35" t="s">
        <v>48</v>
      </c>
      <c r="Q243" s="25" t="s">
        <v>102</v>
      </c>
      <c r="R243" s="25">
        <v>33</v>
      </c>
      <c r="S243" s="25" t="s">
        <v>1370</v>
      </c>
      <c r="T243" s="91" t="s">
        <v>15</v>
      </c>
      <c r="V243" s="25">
        <v>1.1000000000000001</v>
      </c>
      <c r="W243" s="25" t="s">
        <v>85</v>
      </c>
      <c r="X243" s="73">
        <f>VLOOKUP(W243,Tables!$M$5:$O$9,3,FALSE)</f>
        <v>1000</v>
      </c>
      <c r="Y243" s="73">
        <f t="shared" si="144"/>
        <v>1100</v>
      </c>
      <c r="AA243" s="26" t="str">
        <f t="shared" si="145"/>
        <v>NOEL</v>
      </c>
      <c r="AB243" s="26">
        <f>VLOOKUP(AA243,Tables!C$5:D$40,2,FALSE)</f>
        <v>1</v>
      </c>
      <c r="AC243" s="26">
        <f t="shared" si="146"/>
        <v>1100</v>
      </c>
      <c r="AD243" s="33" t="str">
        <f t="shared" si="147"/>
        <v>Chronic</v>
      </c>
      <c r="AE243" s="26">
        <f>VLOOKUP(AD243,Tables!$C$43:$D$44,2,FALSE)</f>
        <v>1</v>
      </c>
      <c r="AF243" s="26">
        <f t="shared" si="148"/>
        <v>1100</v>
      </c>
      <c r="AG243" s="27"/>
      <c r="AH243" s="210" t="str">
        <f t="shared" si="149"/>
        <v>Cyprinodon variegatus</v>
      </c>
      <c r="AI243" s="112" t="str">
        <f t="shared" si="150"/>
        <v>NOEL</v>
      </c>
      <c r="AJ243" s="112" t="str">
        <f t="shared" si="151"/>
        <v>Chronic</v>
      </c>
      <c r="AL243" s="26">
        <f>VLOOKUP(SUM(AB243,AE243),Tables!J$5:K$12,2,FALSE)</f>
        <v>1</v>
      </c>
      <c r="AM243" s="26" t="str">
        <f t="shared" si="152"/>
        <v>YES!!!</v>
      </c>
      <c r="AN243" s="107" t="str">
        <f>P243</f>
        <v>Mortality</v>
      </c>
      <c r="AO243" s="26" t="s">
        <v>96</v>
      </c>
      <c r="AP243" s="25" t="str">
        <f>CONCATENATE(R243," ",S243)</f>
        <v>33 Day</v>
      </c>
      <c r="AQ243" s="26" t="s">
        <v>97</v>
      </c>
      <c r="AS243" s="109">
        <f>AF243</f>
        <v>1100</v>
      </c>
      <c r="AT243" s="73">
        <f>GEOMEAN(AS243)</f>
        <v>1100</v>
      </c>
      <c r="AU243" s="73">
        <f>MIN(AT243)</f>
        <v>1100</v>
      </c>
      <c r="AV243" s="73">
        <f>MIN(AU243)</f>
        <v>1100</v>
      </c>
      <c r="AW243" s="208" t="s">
        <v>1845</v>
      </c>
      <c r="AX243" s="208" t="s">
        <v>1845</v>
      </c>
      <c r="BA243" s="78" t="str">
        <f>F243</f>
        <v>Dilution marine water</v>
      </c>
      <c r="BB243" s="107" t="str">
        <f>J243</f>
        <v>Fish</v>
      </c>
      <c r="BC243" s="210" t="str">
        <f>G243</f>
        <v>Cyprinodon variegatus</v>
      </c>
      <c r="BD243" s="107" t="str">
        <f>H243</f>
        <v>Chordata</v>
      </c>
      <c r="BE243" s="114" t="str">
        <f>I243</f>
        <v xml:space="preserve">	Actinopterygii</v>
      </c>
      <c r="BF243" s="112" t="str">
        <f>K243</f>
        <v>Hetero</v>
      </c>
      <c r="BG243" s="26">
        <f>AL243</f>
        <v>1</v>
      </c>
      <c r="BH243" s="26">
        <f>AV243</f>
        <v>1100</v>
      </c>
      <c r="BI243" s="208" t="s">
        <v>1845</v>
      </c>
      <c r="BJ243" s="208" t="s">
        <v>1845</v>
      </c>
      <c r="BN243" s="78"/>
    </row>
    <row r="244" spans="1:66" ht="15" hidden="1" customHeight="1" thickTop="1" thickBot="1">
      <c r="A244" s="170" t="s">
        <v>839</v>
      </c>
      <c r="B244" s="70" t="s">
        <v>843</v>
      </c>
      <c r="C244" s="74" t="s">
        <v>840</v>
      </c>
      <c r="D244" s="82" t="s">
        <v>821</v>
      </c>
      <c r="E244" s="147" t="s">
        <v>1643</v>
      </c>
      <c r="F244" s="30" t="s">
        <v>838</v>
      </c>
      <c r="G244" s="86" t="s">
        <v>207</v>
      </c>
      <c r="H244" s="25" t="s">
        <v>208</v>
      </c>
      <c r="I244" s="25" t="s">
        <v>278</v>
      </c>
      <c r="J244" s="73" t="s">
        <v>470</v>
      </c>
      <c r="K244" s="25" t="s">
        <v>1590</v>
      </c>
      <c r="L244" s="73" t="s">
        <v>844</v>
      </c>
      <c r="N244" s="41" t="s">
        <v>48</v>
      </c>
      <c r="O244" s="32" t="s">
        <v>48</v>
      </c>
      <c r="P244" s="32" t="s">
        <v>48</v>
      </c>
      <c r="Q244" s="73" t="s">
        <v>18</v>
      </c>
      <c r="R244" s="25">
        <v>96</v>
      </c>
      <c r="S244" s="25" t="s">
        <v>84</v>
      </c>
      <c r="T244" s="25" t="s">
        <v>45</v>
      </c>
      <c r="V244" s="73">
        <v>16.2</v>
      </c>
      <c r="W244" s="25" t="s">
        <v>57</v>
      </c>
      <c r="X244" s="73">
        <f>VLOOKUP(W244,Tables!$M$5:$O$9,3,FALSE)</f>
        <v>1000</v>
      </c>
      <c r="Y244" s="73">
        <f t="shared" si="144"/>
        <v>16200</v>
      </c>
      <c r="AA244" s="26" t="str">
        <f t="shared" si="145"/>
        <v>LC50</v>
      </c>
      <c r="AB244" s="26">
        <f>VLOOKUP(AA244,Tables!C$5:D$40,2,FALSE)</f>
        <v>5</v>
      </c>
      <c r="AC244" s="26">
        <f t="shared" si="146"/>
        <v>3240</v>
      </c>
      <c r="AD244" s="33" t="str">
        <f t="shared" si="147"/>
        <v>Acute</v>
      </c>
      <c r="AE244" s="26">
        <f>VLOOKUP(AD244,Tables!$C$43:$D$44,2,FALSE)</f>
        <v>2</v>
      </c>
      <c r="AF244" s="26">
        <f t="shared" si="148"/>
        <v>1620</v>
      </c>
      <c r="AG244" s="27"/>
      <c r="AH244" s="210" t="str">
        <f t="shared" si="149"/>
        <v>Cyprinodon variegatus</v>
      </c>
      <c r="AI244" s="112" t="str">
        <f t="shared" si="150"/>
        <v>LC50</v>
      </c>
      <c r="AJ244" s="112" t="str">
        <f t="shared" si="151"/>
        <v>Acute</v>
      </c>
      <c r="AL244" s="26">
        <f>VLOOKUP(SUM(AB244,AE244),Tables!J$5:K$12,2,FALSE)</f>
        <v>4</v>
      </c>
      <c r="AM244" s="26" t="str">
        <f t="shared" si="152"/>
        <v>Reject</v>
      </c>
      <c r="AS244"/>
      <c r="AW244" s="208" t="s">
        <v>1845</v>
      </c>
      <c r="AX244" s="208" t="s">
        <v>1845</v>
      </c>
      <c r="BC244" s="214"/>
      <c r="BN244" s="119"/>
    </row>
    <row r="245" spans="1:66" ht="15" hidden="1" customHeight="1" thickTop="1" thickBot="1">
      <c r="A245" s="170" t="s">
        <v>839</v>
      </c>
      <c r="B245" s="70" t="s">
        <v>843</v>
      </c>
      <c r="C245" s="74" t="s">
        <v>840</v>
      </c>
      <c r="D245" s="82" t="s">
        <v>828</v>
      </c>
      <c r="E245" s="147" t="s">
        <v>1643</v>
      </c>
      <c r="F245" s="30" t="s">
        <v>838</v>
      </c>
      <c r="G245" s="86" t="s">
        <v>207</v>
      </c>
      <c r="H245" s="25" t="s">
        <v>208</v>
      </c>
      <c r="I245" s="25" t="s">
        <v>278</v>
      </c>
      <c r="J245" s="73" t="s">
        <v>470</v>
      </c>
      <c r="K245" s="25" t="s">
        <v>1590</v>
      </c>
      <c r="L245" s="73" t="s">
        <v>844</v>
      </c>
      <c r="N245" s="41" t="s">
        <v>48</v>
      </c>
      <c r="O245" s="32" t="s">
        <v>48</v>
      </c>
      <c r="P245" s="32" t="s">
        <v>48</v>
      </c>
      <c r="Q245" s="73" t="s">
        <v>18</v>
      </c>
      <c r="R245" s="25">
        <v>96</v>
      </c>
      <c r="S245" s="25" t="s">
        <v>84</v>
      </c>
      <c r="T245" s="25" t="s">
        <v>45</v>
      </c>
      <c r="V245" s="73">
        <v>2.2999999999999998</v>
      </c>
      <c r="W245" s="25" t="s">
        <v>57</v>
      </c>
      <c r="X245" s="73">
        <f>VLOOKUP(W245,Tables!$M$5:$O$9,3,FALSE)</f>
        <v>1000</v>
      </c>
      <c r="Y245" s="73">
        <f t="shared" si="144"/>
        <v>2300</v>
      </c>
      <c r="AA245" s="26" t="str">
        <f t="shared" si="145"/>
        <v>LC50</v>
      </c>
      <c r="AB245" s="26">
        <f>VLOOKUP(AA245,Tables!C$5:D$40,2,FALSE)</f>
        <v>5</v>
      </c>
      <c r="AC245" s="26">
        <f t="shared" si="146"/>
        <v>460</v>
      </c>
      <c r="AD245" s="33" t="str">
        <f t="shared" si="147"/>
        <v>Acute</v>
      </c>
      <c r="AE245" s="26">
        <f>VLOOKUP(AD245,Tables!$C$43:$D$44,2,FALSE)</f>
        <v>2</v>
      </c>
      <c r="AF245" s="26">
        <f t="shared" si="148"/>
        <v>230</v>
      </c>
      <c r="AG245" s="27"/>
      <c r="AH245" s="210" t="str">
        <f t="shared" si="149"/>
        <v>Cyprinodon variegatus</v>
      </c>
      <c r="AI245" s="112" t="str">
        <f t="shared" si="150"/>
        <v>LC50</v>
      </c>
      <c r="AJ245" s="112" t="str">
        <f t="shared" si="151"/>
        <v>Acute</v>
      </c>
      <c r="AL245" s="26">
        <f>VLOOKUP(SUM(AB245,AE245),Tables!J$5:K$12,2,FALSE)</f>
        <v>4</v>
      </c>
      <c r="AM245" s="26" t="str">
        <f t="shared" si="152"/>
        <v>Reject</v>
      </c>
      <c r="AS245"/>
      <c r="AW245" s="208" t="s">
        <v>1845</v>
      </c>
      <c r="AX245" s="208" t="s">
        <v>1845</v>
      </c>
      <c r="BC245" s="214"/>
      <c r="BN245" s="78"/>
    </row>
    <row r="246" spans="1:66" ht="15" hidden="1" customHeight="1" thickTop="1" thickBot="1">
      <c r="A246" s="170" t="s">
        <v>839</v>
      </c>
      <c r="B246" s="70" t="s">
        <v>843</v>
      </c>
      <c r="C246" s="74" t="s">
        <v>840</v>
      </c>
      <c r="D246" s="82" t="s">
        <v>833</v>
      </c>
      <c r="E246" s="147" t="s">
        <v>1643</v>
      </c>
      <c r="F246" s="30" t="s">
        <v>838</v>
      </c>
      <c r="G246" s="86" t="s">
        <v>207</v>
      </c>
      <c r="H246" s="25" t="s">
        <v>208</v>
      </c>
      <c r="I246" s="25" t="s">
        <v>278</v>
      </c>
      <c r="J246" s="73" t="s">
        <v>470</v>
      </c>
      <c r="K246" s="25" t="s">
        <v>1590</v>
      </c>
      <c r="L246" s="73" t="s">
        <v>844</v>
      </c>
      <c r="N246" s="41" t="s">
        <v>48</v>
      </c>
      <c r="O246" s="32" t="s">
        <v>48</v>
      </c>
      <c r="P246" s="32" t="s">
        <v>48</v>
      </c>
      <c r="Q246" s="73" t="s">
        <v>18</v>
      </c>
      <c r="R246" s="25">
        <v>96</v>
      </c>
      <c r="S246" s="25" t="s">
        <v>84</v>
      </c>
      <c r="T246" s="25" t="s">
        <v>45</v>
      </c>
      <c r="V246" s="73">
        <v>2</v>
      </c>
      <c r="W246" s="25" t="s">
        <v>57</v>
      </c>
      <c r="X246" s="73">
        <f>VLOOKUP(W246,Tables!$M$5:$O$9,3,FALSE)</f>
        <v>1000</v>
      </c>
      <c r="Y246" s="73">
        <f t="shared" si="144"/>
        <v>2000</v>
      </c>
      <c r="AA246" s="26" t="str">
        <f t="shared" si="145"/>
        <v>LC50</v>
      </c>
      <c r="AB246" s="26">
        <f>VLOOKUP(AA246,Tables!C$5:D$40,2,FALSE)</f>
        <v>5</v>
      </c>
      <c r="AC246" s="26">
        <f t="shared" si="146"/>
        <v>400</v>
      </c>
      <c r="AD246" s="33" t="str">
        <f t="shared" si="147"/>
        <v>Acute</v>
      </c>
      <c r="AE246" s="26">
        <f>VLOOKUP(AD246,Tables!$C$43:$D$44,2,FALSE)</f>
        <v>2</v>
      </c>
      <c r="AF246" s="26">
        <f t="shared" si="148"/>
        <v>200</v>
      </c>
      <c r="AG246" s="27"/>
      <c r="AH246" s="210" t="str">
        <f t="shared" si="149"/>
        <v>Cyprinodon variegatus</v>
      </c>
      <c r="AI246" s="112" t="str">
        <f t="shared" si="150"/>
        <v>LC50</v>
      </c>
      <c r="AJ246" s="112" t="str">
        <f t="shared" si="151"/>
        <v>Acute</v>
      </c>
      <c r="AL246" s="26">
        <f>VLOOKUP(SUM(AB246,AE246),Tables!J$5:K$12,2,FALSE)</f>
        <v>4</v>
      </c>
      <c r="AM246" s="26" t="str">
        <f t="shared" si="152"/>
        <v>Reject</v>
      </c>
      <c r="AS246"/>
      <c r="AW246" s="208" t="s">
        <v>1845</v>
      </c>
      <c r="AX246" s="208" t="s">
        <v>1845</v>
      </c>
      <c r="BC246" s="214"/>
      <c r="BN246" s="78"/>
    </row>
    <row r="247" spans="1:66" ht="15" hidden="1" customHeight="1" thickTop="1" thickBot="1">
      <c r="A247" s="170" t="s">
        <v>1395</v>
      </c>
      <c r="B247" s="85">
        <v>102935</v>
      </c>
      <c r="C247" s="71" t="s">
        <v>1374</v>
      </c>
      <c r="D247" s="203" t="s">
        <v>1856</v>
      </c>
      <c r="E247" s="147" t="s">
        <v>1643</v>
      </c>
      <c r="F247" s="30" t="s">
        <v>1376</v>
      </c>
      <c r="G247" s="92" t="s">
        <v>207</v>
      </c>
      <c r="H247" s="25" t="s">
        <v>208</v>
      </c>
      <c r="I247" s="25" t="s">
        <v>513</v>
      </c>
      <c r="J247" s="25" t="s">
        <v>209</v>
      </c>
      <c r="K247" s="25" t="s">
        <v>1590</v>
      </c>
      <c r="L247" s="73" t="s">
        <v>110</v>
      </c>
      <c r="M247" s="78"/>
      <c r="N247" s="41" t="s">
        <v>48</v>
      </c>
      <c r="O247" s="32" t="s">
        <v>48</v>
      </c>
      <c r="P247" s="32" t="s">
        <v>48</v>
      </c>
      <c r="Q247" s="135" t="s">
        <v>18</v>
      </c>
      <c r="R247" s="135">
        <v>96</v>
      </c>
      <c r="S247" s="135" t="s">
        <v>84</v>
      </c>
      <c r="T247" s="139" t="s">
        <v>45</v>
      </c>
      <c r="U247" s="144"/>
      <c r="V247" s="135">
        <v>2000</v>
      </c>
      <c r="W247" s="135" t="s">
        <v>58</v>
      </c>
      <c r="X247" s="136">
        <f>VLOOKUP(W247,Tables!$M$5:$O$9,3,FALSE)</f>
        <v>1</v>
      </c>
      <c r="Y247" s="136">
        <f t="shared" si="144"/>
        <v>2000</v>
      </c>
      <c r="Z247" s="137"/>
      <c r="AA247" s="138" t="str">
        <f t="shared" si="145"/>
        <v>LC50</v>
      </c>
      <c r="AB247" s="138">
        <f>VLOOKUP(AA247,Tables!C$5:D$40,2,FALSE)</f>
        <v>5</v>
      </c>
      <c r="AC247" s="138">
        <f t="shared" si="146"/>
        <v>400</v>
      </c>
      <c r="AD247" s="139" t="str">
        <f t="shared" si="147"/>
        <v>Acute</v>
      </c>
      <c r="AE247" s="138">
        <f>VLOOKUP(AD247,Tables!$C$43:$D$44,2,FALSE)</f>
        <v>2</v>
      </c>
      <c r="AF247" s="138">
        <f t="shared" si="148"/>
        <v>200</v>
      </c>
      <c r="AG247" s="27"/>
      <c r="AH247" s="187" t="str">
        <f t="shared" si="149"/>
        <v>Cyprinodon variegatus</v>
      </c>
      <c r="AI247" s="142" t="str">
        <f t="shared" si="150"/>
        <v>LC50</v>
      </c>
      <c r="AJ247" s="142" t="str">
        <f t="shared" si="151"/>
        <v>Acute</v>
      </c>
      <c r="AK247" s="144"/>
      <c r="AL247" s="138">
        <f>VLOOKUP(SUM(AB247,AE247),Tables!J$5:K$12,2,FALSE)</f>
        <v>4</v>
      </c>
      <c r="AM247" s="26" t="str">
        <f t="shared" si="152"/>
        <v>Reject</v>
      </c>
      <c r="AN247" s="144"/>
      <c r="AO247" s="136"/>
      <c r="AP247" s="136"/>
      <c r="AQ247" s="136"/>
      <c r="AR247" s="144"/>
      <c r="AS247" s="144"/>
      <c r="AT247" s="144"/>
      <c r="AU247" s="144"/>
      <c r="AV247" s="144"/>
      <c r="AW247" s="208" t="s">
        <v>1845</v>
      </c>
      <c r="AX247" s="208" t="s">
        <v>1845</v>
      </c>
      <c r="AY247" s="78"/>
      <c r="AZ247" s="78"/>
      <c r="BA247" s="78"/>
      <c r="BB247" s="78"/>
      <c r="BC247" s="215"/>
      <c r="BD247" s="78"/>
      <c r="BE247" s="78"/>
      <c r="BF247" s="78"/>
      <c r="BG247" s="78"/>
      <c r="BH247" s="78"/>
      <c r="BI247" s="73"/>
      <c r="BN247" s="78"/>
    </row>
    <row r="248" spans="1:66" ht="15" hidden="1" customHeight="1" thickTop="1" thickBot="1">
      <c r="A248" s="170" t="s">
        <v>1395</v>
      </c>
      <c r="B248" s="85">
        <v>102935</v>
      </c>
      <c r="C248" s="71" t="s">
        <v>1374</v>
      </c>
      <c r="D248" s="203" t="s">
        <v>1856</v>
      </c>
      <c r="E248" s="147" t="s">
        <v>1643</v>
      </c>
      <c r="F248" s="30" t="s">
        <v>1376</v>
      </c>
      <c r="G248" s="92" t="s">
        <v>207</v>
      </c>
      <c r="H248" s="25" t="s">
        <v>208</v>
      </c>
      <c r="I248" s="25" t="s">
        <v>513</v>
      </c>
      <c r="J248" s="25" t="s">
        <v>209</v>
      </c>
      <c r="K248" s="25" t="s">
        <v>1590</v>
      </c>
      <c r="L248" s="73" t="s">
        <v>110</v>
      </c>
      <c r="M248" s="78"/>
      <c r="N248" s="41" t="s">
        <v>48</v>
      </c>
      <c r="O248" s="32" t="s">
        <v>48</v>
      </c>
      <c r="P248" s="32" t="s">
        <v>48</v>
      </c>
      <c r="Q248" s="135" t="s">
        <v>18</v>
      </c>
      <c r="R248" s="135">
        <v>96</v>
      </c>
      <c r="S248" s="135" t="s">
        <v>84</v>
      </c>
      <c r="T248" s="139" t="s">
        <v>45</v>
      </c>
      <c r="U248" s="144"/>
      <c r="V248" s="135">
        <v>2300</v>
      </c>
      <c r="W248" s="135" t="s">
        <v>58</v>
      </c>
      <c r="X248" s="136">
        <f>VLOOKUP(W248,Tables!$M$5:$O$9,3,FALSE)</f>
        <v>1</v>
      </c>
      <c r="Y248" s="136">
        <f t="shared" si="144"/>
        <v>2300</v>
      </c>
      <c r="Z248" s="137"/>
      <c r="AA248" s="138" t="str">
        <f t="shared" si="145"/>
        <v>LC50</v>
      </c>
      <c r="AB248" s="138">
        <f>VLOOKUP(AA248,Tables!C$5:D$40,2,FALSE)</f>
        <v>5</v>
      </c>
      <c r="AC248" s="138">
        <f t="shared" si="146"/>
        <v>460</v>
      </c>
      <c r="AD248" s="139" t="str">
        <f t="shared" si="147"/>
        <v>Acute</v>
      </c>
      <c r="AE248" s="138">
        <f>VLOOKUP(AD248,Tables!$C$43:$D$44,2,FALSE)</f>
        <v>2</v>
      </c>
      <c r="AF248" s="138">
        <f t="shared" si="148"/>
        <v>230</v>
      </c>
      <c r="AG248" s="27"/>
      <c r="AH248" s="187" t="str">
        <f t="shared" si="149"/>
        <v>Cyprinodon variegatus</v>
      </c>
      <c r="AI248" s="142" t="str">
        <f t="shared" si="150"/>
        <v>LC50</v>
      </c>
      <c r="AJ248" s="142" t="str">
        <f t="shared" si="151"/>
        <v>Acute</v>
      </c>
      <c r="AK248" s="144"/>
      <c r="AL248" s="138">
        <f>VLOOKUP(SUM(AB248,AE248),Tables!J$5:K$12,2,FALSE)</f>
        <v>4</v>
      </c>
      <c r="AM248" s="26" t="str">
        <f t="shared" si="152"/>
        <v>Reject</v>
      </c>
      <c r="AN248" s="144"/>
      <c r="AO248" s="136"/>
      <c r="AP248" s="136"/>
      <c r="AQ248" s="136"/>
      <c r="AR248" s="144"/>
      <c r="AS248" s="144"/>
      <c r="AT248" s="144"/>
      <c r="AU248" s="144"/>
      <c r="AV248" s="144"/>
      <c r="AW248" s="208" t="s">
        <v>1845</v>
      </c>
      <c r="AX248" s="208" t="s">
        <v>1845</v>
      </c>
      <c r="AY248" s="78"/>
      <c r="AZ248" s="78"/>
      <c r="BA248" s="78"/>
      <c r="BB248" s="78"/>
      <c r="BC248" s="215"/>
      <c r="BD248" s="78"/>
      <c r="BE248" s="78"/>
      <c r="BF248" s="78"/>
      <c r="BG248" s="78"/>
      <c r="BH248" s="78"/>
      <c r="BI248" s="73"/>
      <c r="BN248" s="78"/>
    </row>
    <row r="249" spans="1:66" ht="15" hidden="1" customHeight="1" thickTop="1" thickBot="1">
      <c r="A249" s="170" t="s">
        <v>1395</v>
      </c>
      <c r="B249" s="85">
        <v>102935</v>
      </c>
      <c r="C249" s="71" t="s">
        <v>1374</v>
      </c>
      <c r="D249" s="203" t="s">
        <v>1856</v>
      </c>
      <c r="E249" s="147" t="s">
        <v>1643</v>
      </c>
      <c r="F249" s="30" t="s">
        <v>1376</v>
      </c>
      <c r="G249" s="92" t="s">
        <v>207</v>
      </c>
      <c r="H249" s="25" t="s">
        <v>208</v>
      </c>
      <c r="I249" s="25" t="s">
        <v>513</v>
      </c>
      <c r="J249" s="25" t="s">
        <v>209</v>
      </c>
      <c r="K249" s="25" t="s">
        <v>1590</v>
      </c>
      <c r="L249" s="73" t="s">
        <v>110</v>
      </c>
      <c r="M249" s="78"/>
      <c r="N249" s="41" t="s">
        <v>48</v>
      </c>
      <c r="O249" s="32" t="s">
        <v>48</v>
      </c>
      <c r="P249" s="32" t="s">
        <v>48</v>
      </c>
      <c r="Q249" s="135" t="s">
        <v>18</v>
      </c>
      <c r="R249" s="135">
        <v>96</v>
      </c>
      <c r="S249" s="135" t="s">
        <v>84</v>
      </c>
      <c r="T249" s="139" t="s">
        <v>45</v>
      </c>
      <c r="U249" s="144"/>
      <c r="V249" s="135">
        <v>16200</v>
      </c>
      <c r="W249" s="135" t="s">
        <v>58</v>
      </c>
      <c r="X249" s="136">
        <f>VLOOKUP(W249,Tables!$M$5:$O$9,3,FALSE)</f>
        <v>1</v>
      </c>
      <c r="Y249" s="136">
        <f t="shared" si="144"/>
        <v>16200</v>
      </c>
      <c r="Z249" s="137"/>
      <c r="AA249" s="138" t="str">
        <f t="shared" si="145"/>
        <v>LC50</v>
      </c>
      <c r="AB249" s="138">
        <f>VLOOKUP(AA249,Tables!C$5:D$40,2,FALSE)</f>
        <v>5</v>
      </c>
      <c r="AC249" s="138">
        <f t="shared" si="146"/>
        <v>3240</v>
      </c>
      <c r="AD249" s="139" t="str">
        <f t="shared" si="147"/>
        <v>Acute</v>
      </c>
      <c r="AE249" s="138">
        <f>VLOOKUP(AD249,Tables!$C$43:$D$44,2,FALSE)</f>
        <v>2</v>
      </c>
      <c r="AF249" s="138">
        <f t="shared" si="148"/>
        <v>1620</v>
      </c>
      <c r="AG249" s="27"/>
      <c r="AH249" s="187" t="str">
        <f t="shared" si="149"/>
        <v>Cyprinodon variegatus</v>
      </c>
      <c r="AI249" s="142" t="str">
        <f t="shared" si="150"/>
        <v>LC50</v>
      </c>
      <c r="AJ249" s="142" t="str">
        <f t="shared" si="151"/>
        <v>Acute</v>
      </c>
      <c r="AK249" s="144"/>
      <c r="AL249" s="138">
        <f>VLOOKUP(SUM(AB249,AE249),Tables!J$5:K$12,2,FALSE)</f>
        <v>4</v>
      </c>
      <c r="AM249" s="26" t="str">
        <f t="shared" si="152"/>
        <v>Reject</v>
      </c>
      <c r="AN249" s="144"/>
      <c r="AO249" s="136"/>
      <c r="AP249" s="136"/>
      <c r="AQ249" s="136"/>
      <c r="AR249" s="144"/>
      <c r="AS249" s="144"/>
      <c r="AT249" s="144"/>
      <c r="AU249" s="144"/>
      <c r="AV249" s="144"/>
      <c r="AW249" s="208" t="s">
        <v>1845</v>
      </c>
      <c r="AX249" s="208" t="s">
        <v>1845</v>
      </c>
      <c r="AY249" s="78"/>
      <c r="AZ249" s="78"/>
      <c r="BA249" s="78"/>
      <c r="BB249" s="78"/>
      <c r="BC249" s="215"/>
      <c r="BD249" s="78"/>
      <c r="BE249" s="78"/>
      <c r="BF249" s="78"/>
      <c r="BG249" s="78"/>
      <c r="BH249" s="78"/>
      <c r="BI249" s="73"/>
      <c r="BN249" s="78"/>
    </row>
    <row r="250" spans="1:66" ht="15" hidden="1" customHeight="1" thickTop="1" thickBot="1">
      <c r="A250" s="170" t="s">
        <v>1381</v>
      </c>
      <c r="B250" s="25" t="s">
        <v>1426</v>
      </c>
      <c r="C250" s="71">
        <v>6002</v>
      </c>
      <c r="E250" s="147" t="s">
        <v>1643</v>
      </c>
      <c r="F250" s="30" t="s">
        <v>634</v>
      </c>
      <c r="G250" s="92" t="s">
        <v>207</v>
      </c>
      <c r="H250" s="25" t="s">
        <v>208</v>
      </c>
      <c r="I250" s="25" t="s">
        <v>513</v>
      </c>
      <c r="J250" s="25" t="s">
        <v>209</v>
      </c>
      <c r="K250" s="25" t="s">
        <v>1590</v>
      </c>
      <c r="L250" s="25" t="s">
        <v>1427</v>
      </c>
      <c r="M250" s="25"/>
      <c r="N250" s="122" t="s">
        <v>48</v>
      </c>
      <c r="O250" s="35" t="s">
        <v>48</v>
      </c>
      <c r="P250" s="35" t="s">
        <v>48</v>
      </c>
      <c r="Q250" s="25" t="s">
        <v>18</v>
      </c>
      <c r="R250" s="25">
        <v>96</v>
      </c>
      <c r="S250" s="25" t="s">
        <v>84</v>
      </c>
      <c r="T250" s="25" t="s">
        <v>45</v>
      </c>
      <c r="V250" s="25" t="s">
        <v>1428</v>
      </c>
      <c r="W250" s="25" t="s">
        <v>85</v>
      </c>
      <c r="X250" s="73">
        <f>VLOOKUP(W250,Tables!$M$5:$O$9,3,FALSE)</f>
        <v>1000</v>
      </c>
      <c r="Y250" s="73">
        <f t="shared" si="144"/>
        <v>13400</v>
      </c>
      <c r="AA250" s="26" t="str">
        <f t="shared" si="145"/>
        <v>LC50</v>
      </c>
      <c r="AB250" s="26">
        <f>VLOOKUP(AA250,Tables!C$5:D$40,2,FALSE)</f>
        <v>5</v>
      </c>
      <c r="AC250" s="26">
        <f t="shared" si="146"/>
        <v>2680</v>
      </c>
      <c r="AD250" s="33" t="str">
        <f t="shared" si="147"/>
        <v>Acute</v>
      </c>
      <c r="AE250" s="26">
        <f>VLOOKUP(AD250,Tables!$C$43:$D$44,2,FALSE)</f>
        <v>2</v>
      </c>
      <c r="AF250" s="26">
        <f t="shared" si="148"/>
        <v>1340</v>
      </c>
      <c r="AG250" s="27"/>
      <c r="AH250" s="210" t="str">
        <f t="shared" si="149"/>
        <v>Cyprinodon variegatus</v>
      </c>
      <c r="AI250" s="112" t="str">
        <f t="shared" si="150"/>
        <v>LC50</v>
      </c>
      <c r="AJ250" s="112" t="str">
        <f t="shared" si="151"/>
        <v>Acute</v>
      </c>
      <c r="AL250" s="26">
        <f>VLOOKUP(SUM(AB250,AE250),Tables!J$5:K$12,2,FALSE)</f>
        <v>4</v>
      </c>
      <c r="AM250" s="26" t="str">
        <f t="shared" si="152"/>
        <v>Reject</v>
      </c>
      <c r="AS250"/>
      <c r="AW250" s="208" t="s">
        <v>1845</v>
      </c>
      <c r="AX250" s="208" t="s">
        <v>1845</v>
      </c>
      <c r="BC250" s="214"/>
      <c r="BN250" s="78"/>
    </row>
    <row r="251" spans="1:66" ht="15" hidden="1" customHeight="1" thickTop="1" thickBot="1">
      <c r="A251" s="169"/>
      <c r="B251" s="17"/>
      <c r="C251" s="17"/>
      <c r="D251" s="27"/>
      <c r="E251" s="148"/>
      <c r="F251" s="93"/>
      <c r="G251" s="94"/>
      <c r="H251" s="17"/>
      <c r="I251" s="17"/>
      <c r="J251" s="17"/>
      <c r="K251" s="17"/>
      <c r="L251" s="17"/>
      <c r="M251" s="17"/>
      <c r="N251" s="93"/>
      <c r="O251" s="17"/>
      <c r="P251" s="17"/>
      <c r="Q251" s="17"/>
      <c r="R251" s="17"/>
      <c r="S251" s="17"/>
      <c r="T251" s="17"/>
      <c r="U251" s="17"/>
      <c r="V251" s="17"/>
      <c r="W251" s="17"/>
      <c r="X251" s="17"/>
      <c r="Y251" s="13"/>
      <c r="Z251" s="13"/>
      <c r="AA251" s="13"/>
      <c r="AB251" s="13"/>
      <c r="AC251" s="13"/>
      <c r="AD251" s="13"/>
      <c r="AE251" s="13"/>
      <c r="AF251" s="13"/>
      <c r="AG251" s="13"/>
      <c r="AH251" s="212"/>
      <c r="AI251" s="17"/>
      <c r="AJ251" s="17"/>
      <c r="AK251" s="13"/>
      <c r="AL251" s="13"/>
      <c r="AM251" s="13"/>
      <c r="AN251" s="13"/>
      <c r="AO251" s="17"/>
      <c r="AP251" s="17"/>
      <c r="AQ251" s="17"/>
      <c r="AR251" s="13"/>
      <c r="AS251" s="13"/>
      <c r="AT251" s="13"/>
      <c r="AU251" s="13"/>
      <c r="AV251" s="13"/>
      <c r="AW251" s="13"/>
      <c r="AX251" s="116"/>
      <c r="AY251" s="22"/>
      <c r="AZ251" s="22"/>
      <c r="BA251" s="117"/>
      <c r="BB251" s="118"/>
      <c r="BC251" s="212"/>
      <c r="BD251" s="13"/>
      <c r="BE251" s="13"/>
      <c r="BF251" s="13"/>
      <c r="BG251" s="13"/>
      <c r="BH251" s="116"/>
      <c r="BI251" s="115"/>
      <c r="BJ251" s="115"/>
      <c r="BK251" s="2"/>
      <c r="BL251" s="2"/>
      <c r="BM251" s="2"/>
      <c r="BN251" s="78"/>
    </row>
    <row r="252" spans="1:66" ht="15" hidden="1" customHeight="1" thickTop="1" thickBot="1">
      <c r="A252" s="170" t="s">
        <v>1387</v>
      </c>
      <c r="B252" s="85">
        <v>205343</v>
      </c>
      <c r="C252" s="71" t="s">
        <v>1374</v>
      </c>
      <c r="D252" s="78"/>
      <c r="E252" s="149" t="s">
        <v>1644</v>
      </c>
      <c r="F252" s="30" t="s">
        <v>1375</v>
      </c>
      <c r="G252" s="92" t="s">
        <v>263</v>
      </c>
      <c r="H252" s="25" t="s">
        <v>208</v>
      </c>
      <c r="I252" s="25" t="s">
        <v>513</v>
      </c>
      <c r="J252" s="25" t="s">
        <v>209</v>
      </c>
      <c r="K252" s="25" t="s">
        <v>1590</v>
      </c>
      <c r="L252" s="73" t="s">
        <v>110</v>
      </c>
      <c r="M252" s="78"/>
      <c r="N252" s="41" t="s">
        <v>48</v>
      </c>
      <c r="O252" s="32" t="s">
        <v>48</v>
      </c>
      <c r="P252" s="32" t="s">
        <v>48</v>
      </c>
      <c r="Q252" s="25" t="s">
        <v>18</v>
      </c>
      <c r="R252" s="25">
        <v>48</v>
      </c>
      <c r="S252" s="25" t="s">
        <v>84</v>
      </c>
      <c r="T252" s="25" t="s">
        <v>45</v>
      </c>
      <c r="U252" s="78"/>
      <c r="V252" s="25">
        <v>50000</v>
      </c>
      <c r="W252" s="25" t="s">
        <v>58</v>
      </c>
      <c r="X252" s="73">
        <f>VLOOKUP(W252,Tables!$M$5:$O$9,3,FALSE)</f>
        <v>1</v>
      </c>
      <c r="Y252" s="73">
        <f>V252*X252</f>
        <v>50000</v>
      </c>
      <c r="AA252" s="26" t="str">
        <f>Q252</f>
        <v>LC50</v>
      </c>
      <c r="AB252" s="26">
        <f>VLOOKUP(AA252,Tables!C$5:D$40,2,FALSE)</f>
        <v>5</v>
      </c>
      <c r="AC252" s="26">
        <f>Y252/AB252</f>
        <v>10000</v>
      </c>
      <c r="AD252" s="33" t="str">
        <f>T252</f>
        <v>Acute</v>
      </c>
      <c r="AE252" s="26">
        <f>VLOOKUP(AD252,Tables!$C$43:$D$44,2,FALSE)</f>
        <v>2</v>
      </c>
      <c r="AF252" s="26">
        <f>AC252/AE252</f>
        <v>5000</v>
      </c>
      <c r="AG252" s="27"/>
      <c r="AH252" s="210" t="str">
        <f>G252</f>
        <v>Cyprinus carpio</v>
      </c>
      <c r="AI252" s="112" t="str">
        <f>Q252</f>
        <v>LC50</v>
      </c>
      <c r="AJ252" s="112" t="str">
        <f>T252</f>
        <v>Acute</v>
      </c>
      <c r="AK252" s="78"/>
      <c r="AL252" s="26">
        <f>VLOOKUP(SUM(AB252,AE252),Tables!J$5:K$12,2,FALSE)</f>
        <v>4</v>
      </c>
      <c r="AM252" s="26" t="str">
        <f>IF(AL252=MIN($AL$252:$AL$254),"YES!!!","Reject")</f>
        <v>YES!!!</v>
      </c>
      <c r="AN252" s="107" t="str">
        <f>P252</f>
        <v>Mortality</v>
      </c>
      <c r="AO252" s="26" t="s">
        <v>96</v>
      </c>
      <c r="AP252" s="25" t="str">
        <f>CONCATENATE(R252," ",S252)</f>
        <v>48 Hour</v>
      </c>
      <c r="AQ252" s="26" t="s">
        <v>97</v>
      </c>
      <c r="AR252" s="78"/>
      <c r="AS252" s="109">
        <f>AF252</f>
        <v>5000</v>
      </c>
      <c r="AT252" s="73">
        <f>GEOMEAN(AS252:AS253)</f>
        <v>4527.6925690687085</v>
      </c>
      <c r="AU252" s="73">
        <f>MIN(AT252:AT254)</f>
        <v>1880</v>
      </c>
      <c r="AV252" s="73">
        <f>MIN(AU252)</f>
        <v>1880</v>
      </c>
      <c r="AW252" s="208" t="s">
        <v>1845</v>
      </c>
      <c r="AX252" s="208" t="s">
        <v>1845</v>
      </c>
      <c r="AY252" s="78"/>
      <c r="AZ252" s="78"/>
      <c r="BA252" s="78" t="str">
        <f>F252</f>
        <v>fresh</v>
      </c>
      <c r="BB252" s="107" t="str">
        <f>J252</f>
        <v>Fish</v>
      </c>
      <c r="BC252" s="210" t="str">
        <f>G252</f>
        <v>Cyprinus carpio</v>
      </c>
      <c r="BD252" s="107" t="str">
        <f>H252</f>
        <v>Chordata</v>
      </c>
      <c r="BE252" s="114" t="str">
        <f>I252</f>
        <v xml:space="preserve">	Actinopterygii</v>
      </c>
      <c r="BF252" s="112" t="str">
        <f>K252</f>
        <v>Hetero</v>
      </c>
      <c r="BG252" s="26">
        <f>AL252</f>
        <v>4</v>
      </c>
      <c r="BH252" s="26">
        <f>AV252</f>
        <v>1880</v>
      </c>
      <c r="BI252" s="208" t="s">
        <v>1845</v>
      </c>
      <c r="BJ252" s="208" t="s">
        <v>1845</v>
      </c>
      <c r="BN252" s="119"/>
    </row>
    <row r="253" spans="1:66" ht="15" hidden="1" customHeight="1" thickTop="1" thickBot="1">
      <c r="A253" s="170" t="s">
        <v>1378</v>
      </c>
      <c r="B253" s="85">
        <v>101945</v>
      </c>
      <c r="C253" s="71" t="s">
        <v>1374</v>
      </c>
      <c r="D253" s="78"/>
      <c r="E253" s="149" t="s">
        <v>1644</v>
      </c>
      <c r="F253" s="30" t="s">
        <v>1375</v>
      </c>
      <c r="G253" s="92" t="s">
        <v>263</v>
      </c>
      <c r="H253" s="25" t="s">
        <v>208</v>
      </c>
      <c r="I253" s="25" t="s">
        <v>513</v>
      </c>
      <c r="J253" s="25" t="s">
        <v>209</v>
      </c>
      <c r="K253" s="25" t="s">
        <v>1590</v>
      </c>
      <c r="L253" s="73" t="s">
        <v>110</v>
      </c>
      <c r="M253" s="78"/>
      <c r="N253" s="41" t="s">
        <v>48</v>
      </c>
      <c r="O253" s="32" t="s">
        <v>48</v>
      </c>
      <c r="P253" s="32" t="s">
        <v>48</v>
      </c>
      <c r="Q253" s="25" t="s">
        <v>18</v>
      </c>
      <c r="R253" s="25">
        <v>48</v>
      </c>
      <c r="S253" s="25" t="s">
        <v>84</v>
      </c>
      <c r="T253" s="25" t="s">
        <v>45</v>
      </c>
      <c r="U253" s="78"/>
      <c r="V253" s="25">
        <v>41000</v>
      </c>
      <c r="W253" s="25" t="s">
        <v>58</v>
      </c>
      <c r="X253" s="73">
        <f>VLOOKUP(W253,Tables!$M$5:$O$9,3,FALSE)</f>
        <v>1</v>
      </c>
      <c r="Y253" s="73">
        <f>V253*X253</f>
        <v>41000</v>
      </c>
      <c r="AA253" s="26" t="str">
        <f>Q253</f>
        <v>LC50</v>
      </c>
      <c r="AB253" s="26">
        <f>VLOOKUP(AA253,Tables!C$5:D$40,2,FALSE)</f>
        <v>5</v>
      </c>
      <c r="AC253" s="26">
        <f>Y253/AB253</f>
        <v>8200</v>
      </c>
      <c r="AD253" s="33" t="str">
        <f>T253</f>
        <v>Acute</v>
      </c>
      <c r="AE253" s="26">
        <f>VLOOKUP(AD253,Tables!$C$43:$D$44,2,FALSE)</f>
        <v>2</v>
      </c>
      <c r="AF253" s="26">
        <f>AC253/AE253</f>
        <v>4100</v>
      </c>
      <c r="AG253" s="27"/>
      <c r="AH253" s="210" t="str">
        <f>G253</f>
        <v>Cyprinus carpio</v>
      </c>
      <c r="AI253" s="112" t="str">
        <f>Q253</f>
        <v>LC50</v>
      </c>
      <c r="AJ253" s="112" t="str">
        <f>T253</f>
        <v>Acute</v>
      </c>
      <c r="AK253" s="78"/>
      <c r="AL253" s="26">
        <f>VLOOKUP(SUM(AB253,AE253),Tables!J$5:K$12,2,FALSE)</f>
        <v>4</v>
      </c>
      <c r="AM253" s="26" t="str">
        <f>IF(AL253=MIN($AL$252:$AL$254),"YES!!!","Reject")</f>
        <v>YES!!!</v>
      </c>
      <c r="AN253" s="107" t="str">
        <f>P253</f>
        <v>Mortality</v>
      </c>
      <c r="AO253" s="26" t="s">
        <v>96</v>
      </c>
      <c r="AP253" s="25" t="str">
        <f>CONCATENATE(R253," ",S253)</f>
        <v>48 Hour</v>
      </c>
      <c r="AQ253" s="26" t="s">
        <v>97</v>
      </c>
      <c r="AR253" s="78"/>
      <c r="AS253" s="109">
        <f>AF253</f>
        <v>4100</v>
      </c>
      <c r="AT253" s="78"/>
      <c r="AU253" s="78"/>
      <c r="AV253" s="78"/>
      <c r="AW253" s="208" t="s">
        <v>1845</v>
      </c>
      <c r="AX253" s="208" t="s">
        <v>1845</v>
      </c>
      <c r="AY253" s="78"/>
      <c r="AZ253" s="78"/>
      <c r="BA253" s="78"/>
      <c r="BB253" s="78"/>
      <c r="BC253" s="215"/>
      <c r="BD253" s="78"/>
      <c r="BE253" s="78"/>
      <c r="BF253" s="78"/>
      <c r="BG253" s="78"/>
      <c r="BH253" s="78"/>
      <c r="BI253" s="73"/>
      <c r="BN253" s="22"/>
    </row>
    <row r="254" spans="1:66" ht="15" hidden="1" customHeight="1" thickTop="1" thickBot="1">
      <c r="A254" s="170" t="s">
        <v>1378</v>
      </c>
      <c r="B254" s="85">
        <v>101945</v>
      </c>
      <c r="C254" s="71" t="s">
        <v>1374</v>
      </c>
      <c r="D254" s="78"/>
      <c r="E254" s="149" t="s">
        <v>1644</v>
      </c>
      <c r="F254" s="30" t="s">
        <v>1375</v>
      </c>
      <c r="G254" s="92" t="s">
        <v>263</v>
      </c>
      <c r="H254" s="25" t="s">
        <v>208</v>
      </c>
      <c r="I254" s="25" t="s">
        <v>513</v>
      </c>
      <c r="J254" s="25" t="s">
        <v>209</v>
      </c>
      <c r="K254" s="25" t="s">
        <v>1590</v>
      </c>
      <c r="L254" s="73" t="s">
        <v>110</v>
      </c>
      <c r="M254" s="78"/>
      <c r="N254" s="41" t="s">
        <v>48</v>
      </c>
      <c r="O254" s="32" t="s">
        <v>48</v>
      </c>
      <c r="P254" s="32" t="s">
        <v>48</v>
      </c>
      <c r="Q254" s="25" t="s">
        <v>18</v>
      </c>
      <c r="R254" s="25">
        <v>96</v>
      </c>
      <c r="S254" s="25" t="s">
        <v>84</v>
      </c>
      <c r="T254" s="25" t="s">
        <v>45</v>
      </c>
      <c r="U254" s="78"/>
      <c r="V254" s="25">
        <v>18800</v>
      </c>
      <c r="W254" s="25" t="s">
        <v>58</v>
      </c>
      <c r="X254" s="73">
        <f>VLOOKUP(W254,Tables!$M$5:$O$9,3,FALSE)</f>
        <v>1</v>
      </c>
      <c r="Y254" s="73">
        <f>V254*X254</f>
        <v>18800</v>
      </c>
      <c r="AA254" s="26" t="str">
        <f>Q254</f>
        <v>LC50</v>
      </c>
      <c r="AB254" s="26">
        <f>VLOOKUP(AA254,Tables!C$5:D$40,2,FALSE)</f>
        <v>5</v>
      </c>
      <c r="AC254" s="26">
        <f>Y254/AB254</f>
        <v>3760</v>
      </c>
      <c r="AD254" s="33" t="str">
        <f>T254</f>
        <v>Acute</v>
      </c>
      <c r="AE254" s="26">
        <f>VLOOKUP(AD254,Tables!$C$43:$D$44,2,FALSE)</f>
        <v>2</v>
      </c>
      <c r="AF254" s="26">
        <f>AC254/AE254</f>
        <v>1880</v>
      </c>
      <c r="AG254" s="27"/>
      <c r="AH254" s="210" t="str">
        <f>G254</f>
        <v>Cyprinus carpio</v>
      </c>
      <c r="AI254" s="112" t="str">
        <f>Q254</f>
        <v>LC50</v>
      </c>
      <c r="AJ254" s="112" t="str">
        <f>T254</f>
        <v>Acute</v>
      </c>
      <c r="AK254" s="78"/>
      <c r="AL254" s="26">
        <f>VLOOKUP(SUM(AB254,AE254),Tables!J$5:K$12,2,FALSE)</f>
        <v>4</v>
      </c>
      <c r="AM254" s="26" t="str">
        <f>IF(AL254=MIN($AL$252:$AL$254),"YES!!!","Reject")</f>
        <v>YES!!!</v>
      </c>
      <c r="AN254" s="107" t="str">
        <f>P254</f>
        <v>Mortality</v>
      </c>
      <c r="AO254" s="26" t="s">
        <v>96</v>
      </c>
      <c r="AP254" s="25" t="str">
        <f>CONCATENATE(R254," ",S254)</f>
        <v>96 Hour</v>
      </c>
      <c r="AQ254" s="26" t="s">
        <v>1600</v>
      </c>
      <c r="AR254" s="78"/>
      <c r="AS254" s="109">
        <f>AF254</f>
        <v>1880</v>
      </c>
      <c r="AT254" s="73">
        <f>GEOMEAN(AS254)</f>
        <v>1880</v>
      </c>
      <c r="AU254" s="78"/>
      <c r="AV254" s="78"/>
      <c r="AW254" s="208" t="s">
        <v>1845</v>
      </c>
      <c r="AX254" s="208" t="s">
        <v>1845</v>
      </c>
      <c r="AY254" s="78"/>
      <c r="AZ254" s="78"/>
      <c r="BA254" s="78"/>
      <c r="BB254" s="78"/>
      <c r="BC254" s="215"/>
      <c r="BD254" s="78"/>
      <c r="BE254" s="78"/>
      <c r="BF254" s="78"/>
      <c r="BG254" s="78"/>
      <c r="BH254" s="78"/>
      <c r="BI254" s="73"/>
      <c r="BN254" s="78"/>
    </row>
    <row r="255" spans="1:66" ht="15" hidden="1" customHeight="1" thickTop="1" thickBot="1">
      <c r="A255" s="167"/>
      <c r="B255" s="17"/>
      <c r="C255" s="17"/>
      <c r="D255" s="27"/>
      <c r="E255" s="148"/>
      <c r="F255" s="93"/>
      <c r="G255" s="94"/>
      <c r="H255" s="17"/>
      <c r="I255" s="17"/>
      <c r="J255" s="17"/>
      <c r="K255" s="17"/>
      <c r="L255" s="17"/>
      <c r="M255" s="27"/>
      <c r="N255" s="93"/>
      <c r="O255" s="17"/>
      <c r="P255" s="17"/>
      <c r="Q255" s="17"/>
      <c r="R255" s="17"/>
      <c r="S255" s="17"/>
      <c r="T255" s="20"/>
      <c r="U255" s="27"/>
      <c r="V255" s="17"/>
      <c r="W255" s="17"/>
      <c r="X255" s="95"/>
      <c r="Y255" s="95"/>
      <c r="Z255" s="27"/>
      <c r="AA255" s="17"/>
      <c r="AB255" s="17"/>
      <c r="AC255" s="95"/>
      <c r="AD255" s="20"/>
      <c r="AE255" s="17"/>
      <c r="AF255" s="95"/>
      <c r="AG255" s="27"/>
      <c r="AH255" s="211"/>
      <c r="AI255" s="17"/>
      <c r="AJ255" s="17"/>
      <c r="AK255" s="27"/>
      <c r="AL255" s="27"/>
      <c r="AM255" s="27"/>
      <c r="AN255" s="27"/>
      <c r="AO255" s="17"/>
      <c r="AP255" s="17"/>
      <c r="AQ255" s="17"/>
      <c r="AR255" s="27"/>
      <c r="AS255" s="27"/>
      <c r="AT255" s="27"/>
      <c r="AU255" s="27"/>
      <c r="AV255" s="27"/>
      <c r="AW255" s="27"/>
      <c r="AX255" s="115"/>
      <c r="AY255" s="119"/>
      <c r="AZ255" s="119"/>
      <c r="BA255" s="117"/>
      <c r="BB255" s="117"/>
      <c r="BC255" s="211"/>
      <c r="BD255" s="27"/>
      <c r="BE255" s="27"/>
      <c r="BF255" s="27"/>
      <c r="BG255" s="27"/>
      <c r="BH255" s="115"/>
      <c r="BI255" s="115"/>
      <c r="BJ255" s="115"/>
      <c r="BN255" s="78"/>
    </row>
    <row r="256" spans="1:66" ht="15" hidden="1" customHeight="1" thickTop="1" thickBot="1">
      <c r="A256" s="170" t="s">
        <v>348</v>
      </c>
      <c r="B256" s="70" t="s">
        <v>1346</v>
      </c>
      <c r="C256" s="71" t="s">
        <v>346</v>
      </c>
      <c r="D256" s="130" t="s">
        <v>1347</v>
      </c>
      <c r="E256" s="149" t="s">
        <v>1644</v>
      </c>
      <c r="F256" s="30" t="s">
        <v>1345</v>
      </c>
      <c r="G256" s="195" t="s">
        <v>347</v>
      </c>
      <c r="H256" s="25" t="s">
        <v>208</v>
      </c>
      <c r="I256" s="25" t="s">
        <v>513</v>
      </c>
      <c r="J256" s="73" t="s">
        <v>209</v>
      </c>
      <c r="K256" s="25" t="s">
        <v>1590</v>
      </c>
      <c r="L256" s="73" t="s">
        <v>390</v>
      </c>
      <c r="N256" s="41" t="s">
        <v>600</v>
      </c>
      <c r="O256" s="32" t="s">
        <v>1398</v>
      </c>
      <c r="P256" s="32" t="s">
        <v>1402</v>
      </c>
      <c r="Q256" s="25" t="s">
        <v>19</v>
      </c>
      <c r="R256" s="25">
        <v>113</v>
      </c>
      <c r="S256" s="25" t="s">
        <v>1370</v>
      </c>
      <c r="T256" s="25" t="s">
        <v>15</v>
      </c>
      <c r="V256" s="25">
        <v>8.7999999999999995E-2</v>
      </c>
      <c r="W256" s="25" t="s">
        <v>254</v>
      </c>
      <c r="X256" s="73">
        <v>215.68</v>
      </c>
      <c r="Y256" s="73">
        <f t="shared" ref="Y256:Y279" si="153">V256*X256</f>
        <v>18.979839999999999</v>
      </c>
      <c r="AA256" s="26" t="str">
        <f t="shared" ref="AA256:AA275" si="154">Q256</f>
        <v>NOEC</v>
      </c>
      <c r="AB256" s="26">
        <f>VLOOKUP(AA256,Tables!C$5:D$40,2,FALSE)</f>
        <v>1</v>
      </c>
      <c r="AC256" s="26">
        <f t="shared" ref="AC256:AC275" si="155">Y256/AB256</f>
        <v>18.979839999999999</v>
      </c>
      <c r="AD256" s="33" t="str">
        <f t="shared" ref="AD256:AD275" si="156">T256</f>
        <v>Chronic</v>
      </c>
      <c r="AE256" s="26">
        <f>VLOOKUP(AD256,Tables!$C$43:$D$44,2,FALSE)</f>
        <v>1</v>
      </c>
      <c r="AF256" s="26">
        <f t="shared" ref="AF256:AF275" si="157">AC256/AE256</f>
        <v>18.979839999999999</v>
      </c>
      <c r="AG256" s="27"/>
      <c r="AH256" s="210" t="str">
        <f>G256</f>
        <v>Danio rerio</v>
      </c>
      <c r="AI256" s="112" t="str">
        <f t="shared" ref="AI256:AI276" si="158">Q256</f>
        <v>NOEC</v>
      </c>
      <c r="AJ256" s="112" t="str">
        <f t="shared" ref="AJ256:AJ276" si="159">T256</f>
        <v>Chronic</v>
      </c>
      <c r="AL256" s="26">
        <f>VLOOKUP(SUM(AB256,AE256),Tables!J$5:K$12,2,FALSE)</f>
        <v>1</v>
      </c>
      <c r="AM256" s="26" t="str">
        <f t="shared" ref="AM256:AM279" si="160">IF(AL256=MIN($AL$256:$AL$276),"YES!!!","Reject")</f>
        <v>YES!!!</v>
      </c>
      <c r="AN256" s="107" t="str">
        <f>P256</f>
        <v>Body weight</v>
      </c>
      <c r="AO256" s="26" t="s">
        <v>1598</v>
      </c>
      <c r="AP256" s="25" t="str">
        <f>CONCATENATE(R256," ",S256)</f>
        <v>113 Day</v>
      </c>
      <c r="AQ256" s="26" t="s">
        <v>1599</v>
      </c>
      <c r="AS256" s="109">
        <f>AF256</f>
        <v>18.979839999999999</v>
      </c>
      <c r="AT256" s="73">
        <f>GEOMEAN(AS256,AS258:AS259,AS260,AS262)</f>
        <v>123.22327781779406</v>
      </c>
      <c r="AU256" s="73">
        <f>MIN(AT256)</f>
        <v>123.22327781779406</v>
      </c>
      <c r="AW256" s="208" t="s">
        <v>1845</v>
      </c>
      <c r="AX256" s="208" t="s">
        <v>1845</v>
      </c>
      <c r="BC256" s="214"/>
      <c r="BN256" s="119"/>
    </row>
    <row r="257" spans="1:66" ht="15" hidden="1" customHeight="1" thickTop="1" thickBot="1">
      <c r="A257" s="170" t="s">
        <v>348</v>
      </c>
      <c r="B257" s="70" t="s">
        <v>1348</v>
      </c>
      <c r="C257" s="71" t="s">
        <v>346</v>
      </c>
      <c r="D257" s="130" t="s">
        <v>1347</v>
      </c>
      <c r="E257" s="149" t="s">
        <v>1644</v>
      </c>
      <c r="F257" s="30" t="s">
        <v>1345</v>
      </c>
      <c r="G257" s="195" t="s">
        <v>347</v>
      </c>
      <c r="H257" s="25" t="s">
        <v>208</v>
      </c>
      <c r="I257" s="25" t="s">
        <v>513</v>
      </c>
      <c r="J257" s="25" t="s">
        <v>209</v>
      </c>
      <c r="K257" s="25" t="s">
        <v>1590</v>
      </c>
      <c r="L257" s="25" t="s">
        <v>390</v>
      </c>
      <c r="N257" s="41" t="s">
        <v>600</v>
      </c>
      <c r="O257" s="32" t="s">
        <v>1398</v>
      </c>
      <c r="P257" s="32" t="s">
        <v>1402</v>
      </c>
      <c r="Q257" s="25" t="s">
        <v>20</v>
      </c>
      <c r="R257" s="25">
        <v>113</v>
      </c>
      <c r="S257" s="25" t="s">
        <v>1370</v>
      </c>
      <c r="T257" s="25" t="s">
        <v>15</v>
      </c>
      <c r="V257" s="25">
        <v>0.88</v>
      </c>
      <c r="W257" s="25" t="s">
        <v>254</v>
      </c>
      <c r="X257" s="73">
        <v>215.68</v>
      </c>
      <c r="Y257" s="73">
        <f t="shared" si="153"/>
        <v>189.79840000000002</v>
      </c>
      <c r="AA257" s="26" t="str">
        <f t="shared" ref="AA257:AA269" si="161">Q257</f>
        <v>LOEC</v>
      </c>
      <c r="AB257" s="26">
        <f>VLOOKUP(AA257,Tables!C$5:D$40,2,FALSE)</f>
        <v>2.5</v>
      </c>
      <c r="AC257" s="26">
        <f t="shared" ref="AC257:AC269" si="162">Y257/AB257</f>
        <v>75.919360000000012</v>
      </c>
      <c r="AD257" s="33" t="str">
        <f t="shared" ref="AD257:AD269" si="163">T257</f>
        <v>Chronic</v>
      </c>
      <c r="AE257" s="26">
        <f>VLOOKUP(AD257,Tables!$C$43:$D$44,2,FALSE)</f>
        <v>1</v>
      </c>
      <c r="AF257" s="26">
        <f t="shared" ref="AF257:AF269" si="164">AC257/AE257</f>
        <v>75.919360000000012</v>
      </c>
      <c r="AG257" s="27"/>
      <c r="AH257" s="210" t="str">
        <f t="shared" ref="AH257:AH276" si="165">G257</f>
        <v>Danio rerio</v>
      </c>
      <c r="AI257" s="112" t="str">
        <f t="shared" si="158"/>
        <v>LOEC</v>
      </c>
      <c r="AJ257" s="112" t="str">
        <f t="shared" si="159"/>
        <v>Chronic</v>
      </c>
      <c r="AL257" s="26">
        <f>VLOOKUP(SUM(AB257,AE257),Tables!J$5:K$12,2,FALSE)</f>
        <v>2</v>
      </c>
      <c r="AM257" s="26" t="str">
        <f t="shared" si="160"/>
        <v>Reject</v>
      </c>
      <c r="AS257"/>
      <c r="AW257" s="208" t="s">
        <v>1845</v>
      </c>
      <c r="AX257" s="208" t="s">
        <v>1845</v>
      </c>
      <c r="BC257" s="214"/>
    </row>
    <row r="258" spans="1:66" ht="15" hidden="1" customHeight="1" thickTop="1" thickBot="1">
      <c r="A258" s="170" t="s">
        <v>348</v>
      </c>
      <c r="B258" s="70" t="s">
        <v>1349</v>
      </c>
      <c r="C258" s="71" t="s">
        <v>346</v>
      </c>
      <c r="D258" s="130" t="s">
        <v>1350</v>
      </c>
      <c r="E258" s="149" t="s">
        <v>1644</v>
      </c>
      <c r="F258" s="30" t="s">
        <v>1345</v>
      </c>
      <c r="G258" s="195" t="s">
        <v>347</v>
      </c>
      <c r="H258" s="25" t="s">
        <v>208</v>
      </c>
      <c r="I258" s="25" t="s">
        <v>513</v>
      </c>
      <c r="J258" s="25" t="s">
        <v>209</v>
      </c>
      <c r="K258" s="25" t="s">
        <v>1590</v>
      </c>
      <c r="L258" s="25" t="s">
        <v>390</v>
      </c>
      <c r="N258" s="41" t="s">
        <v>600</v>
      </c>
      <c r="O258" s="32" t="s">
        <v>1398</v>
      </c>
      <c r="P258" s="32" t="s">
        <v>1402</v>
      </c>
      <c r="Q258" s="25" t="s">
        <v>19</v>
      </c>
      <c r="R258" s="25">
        <v>113</v>
      </c>
      <c r="S258" s="25" t="s">
        <v>1370</v>
      </c>
      <c r="T258" s="25" t="s">
        <v>15</v>
      </c>
      <c r="V258" s="25">
        <v>0.88</v>
      </c>
      <c r="W258" s="25" t="s">
        <v>254</v>
      </c>
      <c r="X258" s="73">
        <v>215.68</v>
      </c>
      <c r="Y258" s="73">
        <f t="shared" si="153"/>
        <v>189.79840000000002</v>
      </c>
      <c r="AA258" s="26" t="str">
        <f t="shared" si="161"/>
        <v>NOEC</v>
      </c>
      <c r="AB258" s="26">
        <f>VLOOKUP(AA258,Tables!C$5:D$40,2,FALSE)</f>
        <v>1</v>
      </c>
      <c r="AC258" s="26">
        <f t="shared" si="162"/>
        <v>189.79840000000002</v>
      </c>
      <c r="AD258" s="33" t="str">
        <f t="shared" si="163"/>
        <v>Chronic</v>
      </c>
      <c r="AE258" s="26">
        <f>VLOOKUP(AD258,Tables!$C$43:$D$44,2,FALSE)</f>
        <v>1</v>
      </c>
      <c r="AF258" s="26">
        <f t="shared" si="164"/>
        <v>189.79840000000002</v>
      </c>
      <c r="AG258" s="27"/>
      <c r="AH258" s="210" t="str">
        <f t="shared" si="165"/>
        <v>Danio rerio</v>
      </c>
      <c r="AI258" s="112" t="str">
        <f t="shared" si="158"/>
        <v>NOEC</v>
      </c>
      <c r="AJ258" s="112" t="str">
        <f t="shared" si="159"/>
        <v>Chronic</v>
      </c>
      <c r="AL258" s="26">
        <f>VLOOKUP(SUM(AB258,AE258),Tables!J$5:K$12,2,FALSE)</f>
        <v>1</v>
      </c>
      <c r="AM258" s="26" t="str">
        <f t="shared" si="160"/>
        <v>YES!!!</v>
      </c>
      <c r="AN258" s="107" t="str">
        <f>P258</f>
        <v>Body weight</v>
      </c>
      <c r="AO258" s="26" t="s">
        <v>1598</v>
      </c>
      <c r="AP258" s="25" t="str">
        <f>CONCATENATE(R258," ",S258)</f>
        <v>113 Day</v>
      </c>
      <c r="AQ258" s="26" t="s">
        <v>1599</v>
      </c>
      <c r="AS258" s="109">
        <f>AF258</f>
        <v>189.79840000000002</v>
      </c>
      <c r="AW258" s="208" t="s">
        <v>1845</v>
      </c>
      <c r="AX258" s="208" t="s">
        <v>1845</v>
      </c>
      <c r="BC258" s="214"/>
      <c r="BN258" s="22"/>
    </row>
    <row r="259" spans="1:66" ht="15" hidden="1" customHeight="1" thickTop="1" thickBot="1">
      <c r="A259" s="170" t="s">
        <v>348</v>
      </c>
      <c r="B259" s="70" t="s">
        <v>1351</v>
      </c>
      <c r="C259" s="71" t="s">
        <v>346</v>
      </c>
      <c r="D259" s="130" t="s">
        <v>1350</v>
      </c>
      <c r="E259" s="149" t="s">
        <v>1644</v>
      </c>
      <c r="F259" s="30" t="s">
        <v>1345</v>
      </c>
      <c r="G259" s="195" t="s">
        <v>347</v>
      </c>
      <c r="H259" s="25" t="s">
        <v>208</v>
      </c>
      <c r="I259" s="25" t="s">
        <v>513</v>
      </c>
      <c r="J259" s="25" t="s">
        <v>209</v>
      </c>
      <c r="K259" s="25" t="s">
        <v>1590</v>
      </c>
      <c r="L259" s="25" t="s">
        <v>390</v>
      </c>
      <c r="N259" s="41" t="s">
        <v>600</v>
      </c>
      <c r="O259" s="32" t="s">
        <v>1398</v>
      </c>
      <c r="P259" s="32" t="s">
        <v>1402</v>
      </c>
      <c r="Q259" s="25" t="s">
        <v>19</v>
      </c>
      <c r="R259" s="25">
        <v>113</v>
      </c>
      <c r="S259" s="25" t="s">
        <v>1370</v>
      </c>
      <c r="T259" s="25" t="s">
        <v>15</v>
      </c>
      <c r="V259" s="25">
        <v>8.9</v>
      </c>
      <c r="W259" s="25" t="s">
        <v>254</v>
      </c>
      <c r="X259" s="73">
        <v>215.68</v>
      </c>
      <c r="Y259" s="73">
        <f t="shared" si="153"/>
        <v>1919.5520000000001</v>
      </c>
      <c r="AA259" s="26" t="str">
        <f t="shared" si="161"/>
        <v>NOEC</v>
      </c>
      <c r="AB259" s="26">
        <f>VLOOKUP(AA259,Tables!C$5:D$40,2,FALSE)</f>
        <v>1</v>
      </c>
      <c r="AC259" s="26">
        <f t="shared" si="162"/>
        <v>1919.5520000000001</v>
      </c>
      <c r="AD259" s="33" t="str">
        <f t="shared" si="163"/>
        <v>Chronic</v>
      </c>
      <c r="AE259" s="26">
        <f>VLOOKUP(AD259,Tables!$C$43:$D$44,2,FALSE)</f>
        <v>1</v>
      </c>
      <c r="AF259" s="26">
        <f t="shared" si="164"/>
        <v>1919.5520000000001</v>
      </c>
      <c r="AG259" s="27"/>
      <c r="AH259" s="210" t="str">
        <f t="shared" si="165"/>
        <v>Danio rerio</v>
      </c>
      <c r="AI259" s="112" t="str">
        <f t="shared" si="158"/>
        <v>NOEC</v>
      </c>
      <c r="AJ259" s="112" t="str">
        <f t="shared" si="159"/>
        <v>Chronic</v>
      </c>
      <c r="AL259" s="26">
        <f>VLOOKUP(SUM(AB259,AE259),Tables!J$5:K$12,2,FALSE)</f>
        <v>1</v>
      </c>
      <c r="AM259" s="26" t="str">
        <f t="shared" si="160"/>
        <v>YES!!!</v>
      </c>
      <c r="AN259" s="107" t="str">
        <f>P259</f>
        <v>Body weight</v>
      </c>
      <c r="AO259" s="26" t="s">
        <v>1598</v>
      </c>
      <c r="AP259" s="25" t="str">
        <f>CONCATENATE(R259," ",S259)</f>
        <v>113 Day</v>
      </c>
      <c r="AQ259" s="26" t="s">
        <v>1599</v>
      </c>
      <c r="AS259" s="109">
        <f>AF259</f>
        <v>1919.5520000000001</v>
      </c>
      <c r="AW259" s="208" t="s">
        <v>1845</v>
      </c>
      <c r="AX259" s="208" t="s">
        <v>1845</v>
      </c>
      <c r="BC259" s="214"/>
    </row>
    <row r="260" spans="1:66" ht="15" hidden="1" customHeight="1" thickTop="1" thickBot="1">
      <c r="A260" s="170" t="s">
        <v>348</v>
      </c>
      <c r="B260" s="70" t="s">
        <v>1352</v>
      </c>
      <c r="C260" s="71" t="s">
        <v>346</v>
      </c>
      <c r="D260" s="130" t="s">
        <v>1353</v>
      </c>
      <c r="E260" s="149" t="s">
        <v>1644</v>
      </c>
      <c r="F260" s="30" t="s">
        <v>1345</v>
      </c>
      <c r="G260" s="195" t="s">
        <v>347</v>
      </c>
      <c r="H260" s="25" t="s">
        <v>208</v>
      </c>
      <c r="I260" s="25" t="s">
        <v>513</v>
      </c>
      <c r="J260" s="25" t="s">
        <v>209</v>
      </c>
      <c r="K260" s="25" t="s">
        <v>1590</v>
      </c>
      <c r="L260" s="25" t="s">
        <v>390</v>
      </c>
      <c r="N260" s="41" t="s">
        <v>600</v>
      </c>
      <c r="O260" s="32" t="s">
        <v>1398</v>
      </c>
      <c r="P260" s="32" t="s">
        <v>1402</v>
      </c>
      <c r="Q260" s="25" t="s">
        <v>19</v>
      </c>
      <c r="R260" s="25">
        <v>113</v>
      </c>
      <c r="S260" s="25" t="s">
        <v>1370</v>
      </c>
      <c r="T260" s="25" t="s">
        <v>15</v>
      </c>
      <c r="V260" s="25">
        <v>9.6000000000000002E-2</v>
      </c>
      <c r="W260" s="25" t="s">
        <v>254</v>
      </c>
      <c r="X260" s="73">
        <v>215.68</v>
      </c>
      <c r="Y260" s="73">
        <f t="shared" si="153"/>
        <v>20.705280000000002</v>
      </c>
      <c r="AA260" s="26" t="str">
        <f t="shared" si="161"/>
        <v>NOEC</v>
      </c>
      <c r="AB260" s="26">
        <f>VLOOKUP(AA260,Tables!C$5:D$40,2,FALSE)</f>
        <v>1</v>
      </c>
      <c r="AC260" s="26">
        <f t="shared" si="162"/>
        <v>20.705280000000002</v>
      </c>
      <c r="AD260" s="33" t="str">
        <f t="shared" si="163"/>
        <v>Chronic</v>
      </c>
      <c r="AE260" s="26">
        <f>VLOOKUP(AD260,Tables!$C$43:$D$44,2,FALSE)</f>
        <v>1</v>
      </c>
      <c r="AF260" s="26">
        <f t="shared" si="164"/>
        <v>20.705280000000002</v>
      </c>
      <c r="AG260" s="27"/>
      <c r="AH260" s="210" t="str">
        <f t="shared" si="165"/>
        <v>Danio rerio</v>
      </c>
      <c r="AI260" s="112" t="str">
        <f t="shared" si="158"/>
        <v>NOEC</v>
      </c>
      <c r="AJ260" s="112" t="str">
        <f t="shared" si="159"/>
        <v>Chronic</v>
      </c>
      <c r="AL260" s="26">
        <f>VLOOKUP(SUM(AB260,AE260),Tables!J$5:K$12,2,FALSE)</f>
        <v>1</v>
      </c>
      <c r="AM260" s="26" t="str">
        <f t="shared" si="160"/>
        <v>YES!!!</v>
      </c>
      <c r="AN260" s="107" t="str">
        <f>P260</f>
        <v>Body weight</v>
      </c>
      <c r="AO260" s="26" t="s">
        <v>1598</v>
      </c>
      <c r="AP260" s="25" t="str">
        <f>CONCATENATE(R260," ",S260)</f>
        <v>113 Day</v>
      </c>
      <c r="AQ260" s="26" t="s">
        <v>1599</v>
      </c>
      <c r="AS260" s="109">
        <f>AF260</f>
        <v>20.705280000000002</v>
      </c>
      <c r="AW260" s="208" t="s">
        <v>1845</v>
      </c>
      <c r="AX260" s="208" t="s">
        <v>1845</v>
      </c>
      <c r="BC260" s="214"/>
    </row>
    <row r="261" spans="1:66" ht="15" hidden="1" customHeight="1" thickTop="1" thickBot="1">
      <c r="A261" s="170" t="s">
        <v>348</v>
      </c>
      <c r="B261" s="70" t="s">
        <v>1354</v>
      </c>
      <c r="C261" s="71" t="s">
        <v>346</v>
      </c>
      <c r="D261" s="130" t="s">
        <v>1353</v>
      </c>
      <c r="E261" s="149" t="s">
        <v>1644</v>
      </c>
      <c r="F261" s="30" t="s">
        <v>1345</v>
      </c>
      <c r="G261" s="195" t="s">
        <v>347</v>
      </c>
      <c r="H261" s="25" t="s">
        <v>208</v>
      </c>
      <c r="I261" s="25" t="s">
        <v>513</v>
      </c>
      <c r="J261" s="25" t="s">
        <v>209</v>
      </c>
      <c r="K261" s="25" t="s">
        <v>1590</v>
      </c>
      <c r="L261" s="25" t="s">
        <v>390</v>
      </c>
      <c r="N261" s="41" t="s">
        <v>600</v>
      </c>
      <c r="O261" s="32" t="s">
        <v>1398</v>
      </c>
      <c r="P261" s="32" t="s">
        <v>1402</v>
      </c>
      <c r="Q261" s="25" t="s">
        <v>20</v>
      </c>
      <c r="R261" s="25">
        <v>113</v>
      </c>
      <c r="S261" s="25" t="s">
        <v>1370</v>
      </c>
      <c r="T261" s="25" t="s">
        <v>15</v>
      </c>
      <c r="V261" s="25">
        <v>0.92</v>
      </c>
      <c r="W261" s="25" t="s">
        <v>254</v>
      </c>
      <c r="X261" s="73">
        <v>215.68</v>
      </c>
      <c r="Y261" s="73">
        <f t="shared" si="153"/>
        <v>198.4256</v>
      </c>
      <c r="AA261" s="26" t="str">
        <f t="shared" si="161"/>
        <v>LOEC</v>
      </c>
      <c r="AB261" s="26">
        <f>VLOOKUP(AA261,Tables!C$5:D$40,2,FALSE)</f>
        <v>2.5</v>
      </c>
      <c r="AC261" s="26">
        <f t="shared" si="162"/>
        <v>79.370239999999995</v>
      </c>
      <c r="AD261" s="33" t="str">
        <f t="shared" si="163"/>
        <v>Chronic</v>
      </c>
      <c r="AE261" s="26">
        <f>VLOOKUP(AD261,Tables!$C$43:$D$44,2,FALSE)</f>
        <v>1</v>
      </c>
      <c r="AF261" s="26">
        <f t="shared" si="164"/>
        <v>79.370239999999995</v>
      </c>
      <c r="AG261" s="27"/>
      <c r="AH261" s="210" t="str">
        <f t="shared" si="165"/>
        <v>Danio rerio</v>
      </c>
      <c r="AI261" s="112" t="str">
        <f t="shared" si="158"/>
        <v>LOEC</v>
      </c>
      <c r="AJ261" s="112" t="str">
        <f t="shared" si="159"/>
        <v>Chronic</v>
      </c>
      <c r="AL261" s="26">
        <f>VLOOKUP(SUM(AB261,AE261),Tables!J$5:K$12,2,FALSE)</f>
        <v>2</v>
      </c>
      <c r="AM261" s="26" t="str">
        <f t="shared" si="160"/>
        <v>Reject</v>
      </c>
      <c r="AS261"/>
      <c r="AW261" s="208" t="s">
        <v>1845</v>
      </c>
      <c r="AX261" s="208" t="s">
        <v>1845</v>
      </c>
      <c r="BC261" s="214"/>
    </row>
    <row r="262" spans="1:66" ht="15" hidden="1" customHeight="1" thickTop="1" thickBot="1">
      <c r="A262" s="170" t="s">
        <v>348</v>
      </c>
      <c r="B262" s="70" t="s">
        <v>1355</v>
      </c>
      <c r="C262" s="71" t="s">
        <v>346</v>
      </c>
      <c r="D262" s="130" t="s">
        <v>1356</v>
      </c>
      <c r="E262" s="149" t="s">
        <v>1644</v>
      </c>
      <c r="F262" s="30" t="s">
        <v>1345</v>
      </c>
      <c r="G262" s="195" t="s">
        <v>347</v>
      </c>
      <c r="H262" s="25" t="s">
        <v>208</v>
      </c>
      <c r="I262" s="25" t="s">
        <v>513</v>
      </c>
      <c r="J262" s="25" t="s">
        <v>209</v>
      </c>
      <c r="K262" s="25" t="s">
        <v>1590</v>
      </c>
      <c r="L262" s="25" t="s">
        <v>390</v>
      </c>
      <c r="N262" s="41" t="s">
        <v>600</v>
      </c>
      <c r="O262" s="32" t="s">
        <v>1398</v>
      </c>
      <c r="P262" s="32" t="s">
        <v>1402</v>
      </c>
      <c r="Q262" s="25" t="s">
        <v>19</v>
      </c>
      <c r="R262" s="25">
        <v>113</v>
      </c>
      <c r="S262" s="25" t="s">
        <v>1370</v>
      </c>
      <c r="T262" s="25" t="s">
        <v>15</v>
      </c>
      <c r="V262" s="25">
        <v>0.92</v>
      </c>
      <c r="W262" s="25" t="s">
        <v>254</v>
      </c>
      <c r="X262" s="73">
        <v>215.68</v>
      </c>
      <c r="Y262" s="73">
        <f t="shared" si="153"/>
        <v>198.4256</v>
      </c>
      <c r="AA262" s="26" t="str">
        <f t="shared" si="161"/>
        <v>NOEC</v>
      </c>
      <c r="AB262" s="26">
        <f>VLOOKUP(AA262,Tables!C$5:D$40,2,FALSE)</f>
        <v>1</v>
      </c>
      <c r="AC262" s="26">
        <f t="shared" si="162"/>
        <v>198.4256</v>
      </c>
      <c r="AD262" s="33" t="str">
        <f t="shared" si="163"/>
        <v>Chronic</v>
      </c>
      <c r="AE262" s="26">
        <f>VLOOKUP(AD262,Tables!$C$43:$D$44,2,FALSE)</f>
        <v>1</v>
      </c>
      <c r="AF262" s="26">
        <f t="shared" si="164"/>
        <v>198.4256</v>
      </c>
      <c r="AG262" s="27"/>
      <c r="AH262" s="210" t="str">
        <f t="shared" si="165"/>
        <v>Danio rerio</v>
      </c>
      <c r="AI262" s="112" t="str">
        <f t="shared" si="158"/>
        <v>NOEC</v>
      </c>
      <c r="AJ262" s="112" t="str">
        <f t="shared" si="159"/>
        <v>Chronic</v>
      </c>
      <c r="AL262" s="26">
        <f>VLOOKUP(SUM(AB262,AE262),Tables!J$5:K$12,2,FALSE)</f>
        <v>1</v>
      </c>
      <c r="AM262" s="26" t="str">
        <f t="shared" si="160"/>
        <v>YES!!!</v>
      </c>
      <c r="AN262" s="107" t="str">
        <f>P262</f>
        <v>Body weight</v>
      </c>
      <c r="AO262" s="26" t="s">
        <v>1598</v>
      </c>
      <c r="AP262" s="25" t="str">
        <f>CONCATENATE(R262," ",S262)</f>
        <v>113 Day</v>
      </c>
      <c r="AQ262" s="26" t="s">
        <v>1599</v>
      </c>
      <c r="AS262" s="109">
        <f>AF262</f>
        <v>198.4256</v>
      </c>
      <c r="AW262" s="208" t="s">
        <v>1845</v>
      </c>
      <c r="AX262" s="208" t="s">
        <v>1845</v>
      </c>
      <c r="BC262" s="214"/>
      <c r="BN262" s="78"/>
    </row>
    <row r="263" spans="1:66" ht="15" hidden="1" customHeight="1" thickTop="1" thickBot="1">
      <c r="A263" s="170" t="s">
        <v>348</v>
      </c>
      <c r="B263" s="70" t="s">
        <v>1357</v>
      </c>
      <c r="C263" s="71" t="s">
        <v>346</v>
      </c>
      <c r="D263" s="130" t="s">
        <v>1356</v>
      </c>
      <c r="E263" s="149" t="s">
        <v>1644</v>
      </c>
      <c r="F263" s="30" t="s">
        <v>1345</v>
      </c>
      <c r="G263" s="195" t="s">
        <v>347</v>
      </c>
      <c r="H263" s="25" t="s">
        <v>208</v>
      </c>
      <c r="I263" s="25" t="s">
        <v>513</v>
      </c>
      <c r="J263" s="25" t="s">
        <v>209</v>
      </c>
      <c r="K263" s="25" t="s">
        <v>1590</v>
      </c>
      <c r="L263" s="25" t="s">
        <v>390</v>
      </c>
      <c r="N263" s="41" t="s">
        <v>600</v>
      </c>
      <c r="O263" s="32" t="s">
        <v>1398</v>
      </c>
      <c r="P263" s="32" t="s">
        <v>1402</v>
      </c>
      <c r="Q263" s="25" t="s">
        <v>20</v>
      </c>
      <c r="R263" s="25">
        <v>113</v>
      </c>
      <c r="S263" s="25" t="s">
        <v>1370</v>
      </c>
      <c r="T263" s="25" t="s">
        <v>15</v>
      </c>
      <c r="V263" s="25">
        <v>9.4</v>
      </c>
      <c r="W263" s="25" t="s">
        <v>254</v>
      </c>
      <c r="X263" s="73">
        <v>215.68</v>
      </c>
      <c r="Y263" s="73">
        <f t="shared" si="153"/>
        <v>2027.3920000000001</v>
      </c>
      <c r="AA263" s="26" t="str">
        <f t="shared" si="161"/>
        <v>LOEC</v>
      </c>
      <c r="AB263" s="26">
        <f>VLOOKUP(AA263,Tables!C$5:D$40,2,FALSE)</f>
        <v>2.5</v>
      </c>
      <c r="AC263" s="26">
        <f t="shared" si="162"/>
        <v>810.95680000000004</v>
      </c>
      <c r="AD263" s="33" t="str">
        <f t="shared" si="163"/>
        <v>Chronic</v>
      </c>
      <c r="AE263" s="26">
        <f>VLOOKUP(AD263,Tables!$C$43:$D$44,2,FALSE)</f>
        <v>1</v>
      </c>
      <c r="AF263" s="26">
        <f t="shared" si="164"/>
        <v>810.95680000000004</v>
      </c>
      <c r="AG263" s="27"/>
      <c r="AH263" s="210" t="str">
        <f t="shared" si="165"/>
        <v>Danio rerio</v>
      </c>
      <c r="AI263" s="112" t="str">
        <f t="shared" si="158"/>
        <v>LOEC</v>
      </c>
      <c r="AJ263" s="112" t="str">
        <f t="shared" si="159"/>
        <v>Chronic</v>
      </c>
      <c r="AL263" s="26">
        <f>VLOOKUP(SUM(AB263,AE263),Tables!J$5:K$12,2,FALSE)</f>
        <v>2</v>
      </c>
      <c r="AM263" s="26" t="str">
        <f t="shared" si="160"/>
        <v>Reject</v>
      </c>
      <c r="AS263"/>
      <c r="AW263" s="208" t="s">
        <v>1845</v>
      </c>
      <c r="AX263" s="208" t="s">
        <v>1845</v>
      </c>
      <c r="BC263" s="214"/>
      <c r="BN263" s="119"/>
    </row>
    <row r="264" spans="1:66" ht="15" hidden="1" customHeight="1" thickTop="1" thickBot="1">
      <c r="A264" s="170" t="s">
        <v>348</v>
      </c>
      <c r="B264" s="70" t="s">
        <v>1358</v>
      </c>
      <c r="C264" s="71" t="s">
        <v>346</v>
      </c>
      <c r="D264" s="130" t="s">
        <v>1353</v>
      </c>
      <c r="E264" s="149" t="s">
        <v>1644</v>
      </c>
      <c r="F264" s="30" t="s">
        <v>1345</v>
      </c>
      <c r="G264" s="195" t="s">
        <v>347</v>
      </c>
      <c r="H264" s="25" t="s">
        <v>208</v>
      </c>
      <c r="I264" s="25" t="s">
        <v>513</v>
      </c>
      <c r="J264" s="25" t="s">
        <v>209</v>
      </c>
      <c r="K264" s="25" t="s">
        <v>1590</v>
      </c>
      <c r="L264" s="25" t="s">
        <v>390</v>
      </c>
      <c r="N264" s="41" t="s">
        <v>601</v>
      </c>
      <c r="O264" s="32" t="s">
        <v>1398</v>
      </c>
      <c r="P264" s="32" t="s">
        <v>460</v>
      </c>
      <c r="Q264" s="25" t="s">
        <v>19</v>
      </c>
      <c r="R264" s="25">
        <v>113</v>
      </c>
      <c r="S264" s="25" t="s">
        <v>1370</v>
      </c>
      <c r="T264" s="25" t="s">
        <v>15</v>
      </c>
      <c r="V264" s="25">
        <v>0.92</v>
      </c>
      <c r="W264" s="25" t="s">
        <v>254</v>
      </c>
      <c r="X264" s="73">
        <v>215.68</v>
      </c>
      <c r="Y264" s="73">
        <f t="shared" si="153"/>
        <v>198.4256</v>
      </c>
      <c r="AA264" s="26" t="str">
        <f t="shared" si="161"/>
        <v>NOEC</v>
      </c>
      <c r="AB264" s="26">
        <f>VLOOKUP(AA264,Tables!C$5:D$40,2,FALSE)</f>
        <v>1</v>
      </c>
      <c r="AC264" s="26">
        <f t="shared" si="162"/>
        <v>198.4256</v>
      </c>
      <c r="AD264" s="33" t="str">
        <f t="shared" si="163"/>
        <v>Chronic</v>
      </c>
      <c r="AE264" s="26">
        <f>VLOOKUP(AD264,Tables!$C$43:$D$44,2,FALSE)</f>
        <v>1</v>
      </c>
      <c r="AF264" s="26">
        <f t="shared" si="164"/>
        <v>198.4256</v>
      </c>
      <c r="AG264" s="27"/>
      <c r="AH264" s="210" t="str">
        <f t="shared" si="165"/>
        <v>Danio rerio</v>
      </c>
      <c r="AI264" s="112" t="str">
        <f t="shared" si="158"/>
        <v>NOEC</v>
      </c>
      <c r="AJ264" s="112" t="str">
        <f t="shared" si="159"/>
        <v>Chronic</v>
      </c>
      <c r="AL264" s="26">
        <f>VLOOKUP(SUM(AB264,AE264),Tables!J$5:K$12,2,FALSE)</f>
        <v>1</v>
      </c>
      <c r="AM264" s="26" t="str">
        <f t="shared" si="160"/>
        <v>YES!!!</v>
      </c>
      <c r="AN264" s="107" t="str">
        <f>P264</f>
        <v>Body length</v>
      </c>
      <c r="AO264" s="26" t="s">
        <v>96</v>
      </c>
      <c r="AP264" s="25" t="str">
        <f>CONCATENATE(R264," ",S264)</f>
        <v>113 Day</v>
      </c>
      <c r="AQ264" s="26" t="s">
        <v>1600</v>
      </c>
      <c r="AS264" s="109">
        <f>AF264</f>
        <v>198.4256</v>
      </c>
      <c r="AT264" s="73">
        <f>GEOMEAN(AS264:AS269)</f>
        <v>617.16145159204495</v>
      </c>
      <c r="AU264" s="73">
        <f>MIN(AT264)</f>
        <v>617.16145159204495</v>
      </c>
      <c r="AW264" s="208" t="s">
        <v>1845</v>
      </c>
      <c r="AX264" s="208" t="s">
        <v>1845</v>
      </c>
      <c r="BC264" s="214"/>
      <c r="BN264" s="119"/>
    </row>
    <row r="265" spans="1:66" ht="15" hidden="1" customHeight="1" thickTop="1" thickBot="1">
      <c r="A265" s="170" t="s">
        <v>348</v>
      </c>
      <c r="B265" s="70" t="s">
        <v>1359</v>
      </c>
      <c r="C265" s="71" t="s">
        <v>346</v>
      </c>
      <c r="D265" s="130" t="s">
        <v>1353</v>
      </c>
      <c r="E265" s="149" t="s">
        <v>1644</v>
      </c>
      <c r="F265" s="30" t="s">
        <v>1345</v>
      </c>
      <c r="G265" s="195" t="s">
        <v>347</v>
      </c>
      <c r="H265" s="25" t="s">
        <v>208</v>
      </c>
      <c r="I265" s="25" t="s">
        <v>513</v>
      </c>
      <c r="J265" s="25" t="s">
        <v>209</v>
      </c>
      <c r="K265" s="25" t="s">
        <v>1590</v>
      </c>
      <c r="L265" s="25" t="s">
        <v>390</v>
      </c>
      <c r="N265" s="41" t="s">
        <v>601</v>
      </c>
      <c r="O265" s="32" t="s">
        <v>1398</v>
      </c>
      <c r="P265" s="32" t="s">
        <v>460</v>
      </c>
      <c r="Q265" s="25" t="s">
        <v>20</v>
      </c>
      <c r="R265" s="25">
        <v>113</v>
      </c>
      <c r="S265" s="25" t="s">
        <v>1370</v>
      </c>
      <c r="T265" s="25" t="s">
        <v>15</v>
      </c>
      <c r="V265" s="25">
        <v>9.4</v>
      </c>
      <c r="W265" s="25" t="s">
        <v>254</v>
      </c>
      <c r="X265" s="73">
        <v>215.68</v>
      </c>
      <c r="Y265" s="73">
        <f t="shared" si="153"/>
        <v>2027.3920000000001</v>
      </c>
      <c r="AA265" s="26" t="str">
        <f t="shared" si="161"/>
        <v>LOEC</v>
      </c>
      <c r="AB265" s="26">
        <f>VLOOKUP(AA265,Tables!C$5:D$40,2,FALSE)</f>
        <v>2.5</v>
      </c>
      <c r="AC265" s="26">
        <f t="shared" si="162"/>
        <v>810.95680000000004</v>
      </c>
      <c r="AD265" s="33" t="str">
        <f t="shared" si="163"/>
        <v>Chronic</v>
      </c>
      <c r="AE265" s="26">
        <f>VLOOKUP(AD265,Tables!$C$43:$D$44,2,FALSE)</f>
        <v>1</v>
      </c>
      <c r="AF265" s="26">
        <f t="shared" si="164"/>
        <v>810.95680000000004</v>
      </c>
      <c r="AG265" s="27"/>
      <c r="AH265" s="210" t="str">
        <f t="shared" si="165"/>
        <v>Danio rerio</v>
      </c>
      <c r="AI265" s="112" t="str">
        <f t="shared" si="158"/>
        <v>LOEC</v>
      </c>
      <c r="AJ265" s="112" t="str">
        <f t="shared" si="159"/>
        <v>Chronic</v>
      </c>
      <c r="AL265" s="26">
        <f>VLOOKUP(SUM(AB265,AE265),Tables!J$5:K$12,2,FALSE)</f>
        <v>2</v>
      </c>
      <c r="AM265" s="26" t="str">
        <f t="shared" si="160"/>
        <v>Reject</v>
      </c>
      <c r="AS265"/>
      <c r="AW265" s="208" t="s">
        <v>1845</v>
      </c>
      <c r="AX265" s="208" t="s">
        <v>1845</v>
      </c>
      <c r="BC265" s="214"/>
      <c r="BN265" s="78"/>
    </row>
    <row r="266" spans="1:66" ht="15" hidden="1" customHeight="1" thickTop="1" thickBot="1">
      <c r="A266" s="170" t="s">
        <v>348</v>
      </c>
      <c r="B266" s="70" t="s">
        <v>1360</v>
      </c>
      <c r="C266" s="71" t="s">
        <v>346</v>
      </c>
      <c r="D266" s="130" t="s">
        <v>1356</v>
      </c>
      <c r="E266" s="149" t="s">
        <v>1644</v>
      </c>
      <c r="F266" s="30" t="s">
        <v>1345</v>
      </c>
      <c r="G266" s="195" t="s">
        <v>347</v>
      </c>
      <c r="H266" s="25" t="s">
        <v>208</v>
      </c>
      <c r="I266" s="25" t="s">
        <v>513</v>
      </c>
      <c r="J266" s="25" t="s">
        <v>209</v>
      </c>
      <c r="K266" s="25" t="s">
        <v>1590</v>
      </c>
      <c r="L266" s="25" t="s">
        <v>390</v>
      </c>
      <c r="N266" s="41" t="s">
        <v>601</v>
      </c>
      <c r="O266" s="32" t="s">
        <v>1398</v>
      </c>
      <c r="P266" s="32" t="s">
        <v>460</v>
      </c>
      <c r="Q266" s="25" t="s">
        <v>19</v>
      </c>
      <c r="R266" s="25">
        <v>113</v>
      </c>
      <c r="S266" s="25" t="s">
        <v>1370</v>
      </c>
      <c r="T266" s="25" t="s">
        <v>15</v>
      </c>
      <c r="V266" s="25">
        <v>0.92</v>
      </c>
      <c r="W266" s="25" t="s">
        <v>254</v>
      </c>
      <c r="X266" s="73">
        <v>215.68</v>
      </c>
      <c r="Y266" s="73">
        <f t="shared" si="153"/>
        <v>198.4256</v>
      </c>
      <c r="AA266" s="26" t="str">
        <f t="shared" si="161"/>
        <v>NOEC</v>
      </c>
      <c r="AB266" s="26">
        <f>VLOOKUP(AA266,Tables!C$5:D$40,2,FALSE)</f>
        <v>1</v>
      </c>
      <c r="AC266" s="26">
        <f t="shared" si="162"/>
        <v>198.4256</v>
      </c>
      <c r="AD266" s="33" t="str">
        <f t="shared" si="163"/>
        <v>Chronic</v>
      </c>
      <c r="AE266" s="26">
        <f>VLOOKUP(AD266,Tables!$C$43:$D$44,2,FALSE)</f>
        <v>1</v>
      </c>
      <c r="AF266" s="26">
        <f t="shared" si="164"/>
        <v>198.4256</v>
      </c>
      <c r="AG266" s="27"/>
      <c r="AH266" s="210" t="str">
        <f t="shared" si="165"/>
        <v>Danio rerio</v>
      </c>
      <c r="AI266" s="112" t="str">
        <f t="shared" si="158"/>
        <v>NOEC</v>
      </c>
      <c r="AJ266" s="112" t="str">
        <f t="shared" si="159"/>
        <v>Chronic</v>
      </c>
      <c r="AL266" s="26">
        <f>VLOOKUP(SUM(AB266,AE266),Tables!J$5:K$12,2,FALSE)</f>
        <v>1</v>
      </c>
      <c r="AM266" s="26" t="str">
        <f t="shared" si="160"/>
        <v>YES!!!</v>
      </c>
      <c r="AN266" s="107" t="str">
        <f>P266</f>
        <v>Body length</v>
      </c>
      <c r="AO266" s="26" t="s">
        <v>96</v>
      </c>
      <c r="AP266" s="25" t="str">
        <f>CONCATENATE(R266," ",S266)</f>
        <v>113 Day</v>
      </c>
      <c r="AQ266" s="26" t="s">
        <v>1600</v>
      </c>
      <c r="AS266" s="109">
        <f>AF266</f>
        <v>198.4256</v>
      </c>
      <c r="AW266" s="208" t="s">
        <v>1845</v>
      </c>
      <c r="AX266" s="208" t="s">
        <v>1845</v>
      </c>
      <c r="BC266" s="214"/>
      <c r="BN266" s="78"/>
    </row>
    <row r="267" spans="1:66" ht="15" hidden="1" customHeight="1" thickTop="1" thickBot="1">
      <c r="A267" s="170" t="s">
        <v>348</v>
      </c>
      <c r="B267" s="70" t="s">
        <v>1361</v>
      </c>
      <c r="C267" s="71">
        <v>165335</v>
      </c>
      <c r="D267" s="130" t="s">
        <v>1356</v>
      </c>
      <c r="E267" s="149" t="s">
        <v>1644</v>
      </c>
      <c r="F267" s="30" t="s">
        <v>1345</v>
      </c>
      <c r="G267" s="195" t="s">
        <v>347</v>
      </c>
      <c r="H267" s="25" t="s">
        <v>208</v>
      </c>
      <c r="I267" s="25" t="s">
        <v>513</v>
      </c>
      <c r="J267" s="25" t="s">
        <v>209</v>
      </c>
      <c r="K267" s="25" t="s">
        <v>1590</v>
      </c>
      <c r="L267" s="25" t="s">
        <v>390</v>
      </c>
      <c r="N267" s="41" t="s">
        <v>601</v>
      </c>
      <c r="O267" s="32" t="s">
        <v>1398</v>
      </c>
      <c r="P267" s="32" t="s">
        <v>460</v>
      </c>
      <c r="Q267" s="25" t="s">
        <v>20</v>
      </c>
      <c r="R267" s="25">
        <v>113</v>
      </c>
      <c r="S267" s="25" t="s">
        <v>1370</v>
      </c>
      <c r="T267" s="25" t="s">
        <v>15</v>
      </c>
      <c r="V267" s="25">
        <v>9.4</v>
      </c>
      <c r="W267" s="25" t="s">
        <v>254</v>
      </c>
      <c r="X267" s="73">
        <v>215.68</v>
      </c>
      <c r="Y267" s="73">
        <f t="shared" si="153"/>
        <v>2027.3920000000001</v>
      </c>
      <c r="AA267" s="26" t="str">
        <f t="shared" si="161"/>
        <v>LOEC</v>
      </c>
      <c r="AB267" s="26">
        <f>VLOOKUP(AA267,Tables!C$5:D$40,2,FALSE)</f>
        <v>2.5</v>
      </c>
      <c r="AC267" s="26">
        <f t="shared" si="162"/>
        <v>810.95680000000004</v>
      </c>
      <c r="AD267" s="33" t="str">
        <f t="shared" si="163"/>
        <v>Chronic</v>
      </c>
      <c r="AE267" s="26">
        <f>VLOOKUP(AD267,Tables!$C$43:$D$44,2,FALSE)</f>
        <v>1</v>
      </c>
      <c r="AF267" s="26">
        <f t="shared" si="164"/>
        <v>810.95680000000004</v>
      </c>
      <c r="AG267" s="27"/>
      <c r="AH267" s="210" t="str">
        <f t="shared" si="165"/>
        <v>Danio rerio</v>
      </c>
      <c r="AI267" s="112" t="str">
        <f t="shared" si="158"/>
        <v>LOEC</v>
      </c>
      <c r="AJ267" s="112" t="str">
        <f t="shared" si="159"/>
        <v>Chronic</v>
      </c>
      <c r="AL267" s="26">
        <f>VLOOKUP(SUM(AB267,AE267),Tables!J$5:K$12,2,FALSE)</f>
        <v>2</v>
      </c>
      <c r="AM267" s="26" t="str">
        <f t="shared" si="160"/>
        <v>Reject</v>
      </c>
      <c r="AS267"/>
      <c r="AW267" s="208" t="s">
        <v>1845</v>
      </c>
      <c r="AX267" s="208" t="s">
        <v>1845</v>
      </c>
      <c r="BC267" s="214"/>
      <c r="BN267" s="78"/>
    </row>
    <row r="268" spans="1:66" ht="15" hidden="1" customHeight="1" thickTop="1" thickBot="1">
      <c r="A268" s="170" t="s">
        <v>348</v>
      </c>
      <c r="B268" s="70" t="s">
        <v>1810</v>
      </c>
      <c r="C268" s="71" t="s">
        <v>346</v>
      </c>
      <c r="D268" s="80" t="s">
        <v>290</v>
      </c>
      <c r="E268" s="149" t="s">
        <v>1644</v>
      </c>
      <c r="F268" s="30" t="s">
        <v>1345</v>
      </c>
      <c r="G268" s="195" t="s">
        <v>347</v>
      </c>
      <c r="H268" s="25" t="s">
        <v>208</v>
      </c>
      <c r="I268" s="25" t="s">
        <v>513</v>
      </c>
      <c r="J268" s="73" t="s">
        <v>209</v>
      </c>
      <c r="K268" s="25" t="s">
        <v>1590</v>
      </c>
      <c r="L268" s="25" t="s">
        <v>390</v>
      </c>
      <c r="N268" s="41" t="s">
        <v>601</v>
      </c>
      <c r="O268" s="32" t="s">
        <v>1398</v>
      </c>
      <c r="P268" s="32" t="s">
        <v>460</v>
      </c>
      <c r="Q268" s="25" t="s">
        <v>19</v>
      </c>
      <c r="R268" s="25">
        <v>113</v>
      </c>
      <c r="S268" s="25" t="s">
        <v>1370</v>
      </c>
      <c r="T268" s="25" t="s">
        <v>15</v>
      </c>
      <c r="V268" s="25">
        <v>8.9</v>
      </c>
      <c r="W268" s="25" t="s">
        <v>254</v>
      </c>
      <c r="X268" s="73">
        <v>215.68</v>
      </c>
      <c r="Y268" s="73">
        <f t="shared" si="153"/>
        <v>1919.5520000000001</v>
      </c>
      <c r="AA268" s="26" t="str">
        <f t="shared" si="161"/>
        <v>NOEC</v>
      </c>
      <c r="AB268" s="26">
        <f>VLOOKUP(AA268,Tables!C$5:D$40,2,FALSE)</f>
        <v>1</v>
      </c>
      <c r="AC268" s="26">
        <f t="shared" si="162"/>
        <v>1919.5520000000001</v>
      </c>
      <c r="AD268" s="33" t="str">
        <f t="shared" si="163"/>
        <v>Chronic</v>
      </c>
      <c r="AE268" s="26">
        <f>VLOOKUP(AD268,Tables!$C$43:$D$44,2,FALSE)</f>
        <v>1</v>
      </c>
      <c r="AF268" s="26">
        <f t="shared" si="164"/>
        <v>1919.5520000000001</v>
      </c>
      <c r="AG268" s="27"/>
      <c r="AH268" s="210" t="str">
        <f t="shared" ref="AH268:AH269" si="166">G268</f>
        <v>Danio rerio</v>
      </c>
      <c r="AI268" s="112" t="str">
        <f t="shared" ref="AI268:AI269" si="167">Q268</f>
        <v>NOEC</v>
      </c>
      <c r="AJ268" s="112" t="str">
        <f t="shared" ref="AJ268:AJ269" si="168">T268</f>
        <v>Chronic</v>
      </c>
      <c r="AL268" s="26">
        <f>VLOOKUP(SUM(AB268,AE268),Tables!J$5:K$12,2,FALSE)</f>
        <v>1</v>
      </c>
      <c r="AM268" s="26" t="str">
        <f t="shared" si="160"/>
        <v>YES!!!</v>
      </c>
      <c r="AN268" s="107" t="str">
        <f t="shared" ref="AN268:AN269" si="169">P268</f>
        <v>Body length</v>
      </c>
      <c r="AO268" s="25" t="s">
        <v>96</v>
      </c>
      <c r="AP268" s="25" t="str">
        <f>CONCATENATE(R268," ",S268)</f>
        <v>113 Day</v>
      </c>
      <c r="AQ268" s="26" t="s">
        <v>1600</v>
      </c>
      <c r="AS268" s="109">
        <f>AF268</f>
        <v>1919.5520000000001</v>
      </c>
      <c r="AW268" s="208" t="s">
        <v>1845</v>
      </c>
      <c r="AX268" s="208" t="s">
        <v>1845</v>
      </c>
      <c r="BC268" s="214"/>
      <c r="BN268" s="119"/>
    </row>
    <row r="269" spans="1:66" ht="15" hidden="1" customHeight="1" thickTop="1" thickBot="1">
      <c r="A269" s="170" t="s">
        <v>348</v>
      </c>
      <c r="B269" s="70" t="s">
        <v>1811</v>
      </c>
      <c r="C269" s="71" t="s">
        <v>346</v>
      </c>
      <c r="D269" s="80" t="s">
        <v>290</v>
      </c>
      <c r="E269" s="149" t="s">
        <v>1644</v>
      </c>
      <c r="F269" s="30" t="s">
        <v>1345</v>
      </c>
      <c r="G269" s="195" t="s">
        <v>347</v>
      </c>
      <c r="H269" s="25" t="s">
        <v>208</v>
      </c>
      <c r="I269" s="25" t="s">
        <v>513</v>
      </c>
      <c r="J269" s="73" t="s">
        <v>209</v>
      </c>
      <c r="K269" s="25" t="s">
        <v>1590</v>
      </c>
      <c r="L269" s="25" t="s">
        <v>390</v>
      </c>
      <c r="N269" s="41" t="s">
        <v>601</v>
      </c>
      <c r="O269" s="32" t="s">
        <v>1398</v>
      </c>
      <c r="P269" s="32" t="s">
        <v>460</v>
      </c>
      <c r="Q269" s="25" t="s">
        <v>19</v>
      </c>
      <c r="R269" s="25">
        <v>113</v>
      </c>
      <c r="S269" s="25" t="s">
        <v>1370</v>
      </c>
      <c r="T269" s="25" t="s">
        <v>15</v>
      </c>
      <c r="V269" s="25">
        <v>8.9</v>
      </c>
      <c r="W269" s="25" t="s">
        <v>254</v>
      </c>
      <c r="X269" s="73">
        <v>215.68</v>
      </c>
      <c r="Y269" s="73">
        <f t="shared" si="153"/>
        <v>1919.5520000000001</v>
      </c>
      <c r="AA269" s="26" t="str">
        <f t="shared" si="161"/>
        <v>NOEC</v>
      </c>
      <c r="AB269" s="26">
        <f>VLOOKUP(AA269,Tables!C$5:D$40,2,FALSE)</f>
        <v>1</v>
      </c>
      <c r="AC269" s="26">
        <f t="shared" si="162"/>
        <v>1919.5520000000001</v>
      </c>
      <c r="AD269" s="33" t="str">
        <f t="shared" si="163"/>
        <v>Chronic</v>
      </c>
      <c r="AE269" s="26">
        <f>VLOOKUP(AD269,Tables!$C$43:$D$44,2,FALSE)</f>
        <v>1</v>
      </c>
      <c r="AF269" s="26">
        <f t="shared" si="164"/>
        <v>1919.5520000000001</v>
      </c>
      <c r="AG269" s="27"/>
      <c r="AH269" s="210" t="str">
        <f t="shared" si="166"/>
        <v>Danio rerio</v>
      </c>
      <c r="AI269" s="112" t="str">
        <f t="shared" si="167"/>
        <v>NOEC</v>
      </c>
      <c r="AJ269" s="112" t="str">
        <f t="shared" si="168"/>
        <v>Chronic</v>
      </c>
      <c r="AL269" s="26">
        <f>VLOOKUP(SUM(AB269,AE269),Tables!J$5:K$12,2,FALSE)</f>
        <v>1</v>
      </c>
      <c r="AM269" s="26" t="str">
        <f t="shared" si="160"/>
        <v>YES!!!</v>
      </c>
      <c r="AN269" s="107" t="str">
        <f t="shared" si="169"/>
        <v>Body length</v>
      </c>
      <c r="AO269" s="25" t="s">
        <v>96</v>
      </c>
      <c r="AP269" s="25" t="str">
        <f>CONCATENATE(R269," ",S269)</f>
        <v>113 Day</v>
      </c>
      <c r="AQ269" s="26" t="s">
        <v>1600</v>
      </c>
      <c r="AS269" s="109">
        <f>AF269</f>
        <v>1919.5520000000001</v>
      </c>
      <c r="AW269" s="208" t="s">
        <v>1845</v>
      </c>
      <c r="AX269" s="208" t="s">
        <v>1845</v>
      </c>
      <c r="BC269" s="214"/>
      <c r="BK269" s="2"/>
      <c r="BL269" s="2"/>
      <c r="BM269" s="2"/>
    </row>
    <row r="270" spans="1:66" ht="15" hidden="1" customHeight="1" thickTop="1" thickBot="1">
      <c r="A270" s="170" t="s">
        <v>419</v>
      </c>
      <c r="B270" s="70" t="s">
        <v>415</v>
      </c>
      <c r="C270" s="71">
        <v>161040</v>
      </c>
      <c r="D270" s="72" t="s">
        <v>99</v>
      </c>
      <c r="E270" s="149" t="s">
        <v>1644</v>
      </c>
      <c r="F270" s="30" t="s">
        <v>418</v>
      </c>
      <c r="G270" s="195" t="s">
        <v>347</v>
      </c>
      <c r="H270" s="25" t="s">
        <v>208</v>
      </c>
      <c r="I270" s="25" t="s">
        <v>513</v>
      </c>
      <c r="J270" s="73" t="s">
        <v>209</v>
      </c>
      <c r="K270" s="25" t="s">
        <v>1590</v>
      </c>
      <c r="L270" s="25" t="s">
        <v>416</v>
      </c>
      <c r="N270" s="41" t="s">
        <v>417</v>
      </c>
      <c r="O270" s="32" t="s">
        <v>1401</v>
      </c>
      <c r="P270" s="32" t="s">
        <v>1411</v>
      </c>
      <c r="Q270" s="25" t="s">
        <v>19</v>
      </c>
      <c r="R270" s="25">
        <v>28</v>
      </c>
      <c r="S270" s="25" t="s">
        <v>1370</v>
      </c>
      <c r="T270" s="33" t="s">
        <v>15</v>
      </c>
      <c r="U270" s="33"/>
      <c r="V270" s="25">
        <v>30</v>
      </c>
      <c r="W270" s="33" t="s">
        <v>58</v>
      </c>
      <c r="X270" s="73">
        <f>VLOOKUP(W270,Tables!$M$5:$O$9,3,FALSE)</f>
        <v>1</v>
      </c>
      <c r="Y270" s="73">
        <f t="shared" si="153"/>
        <v>30</v>
      </c>
      <c r="AA270" s="26" t="str">
        <f t="shared" si="154"/>
        <v>NOEC</v>
      </c>
      <c r="AB270" s="26">
        <f>VLOOKUP(AA270,Tables!C$5:D$40,2,FALSE)</f>
        <v>1</v>
      </c>
      <c r="AC270" s="26">
        <f t="shared" si="155"/>
        <v>30</v>
      </c>
      <c r="AD270" s="33" t="str">
        <f t="shared" si="156"/>
        <v>Chronic</v>
      </c>
      <c r="AE270" s="26">
        <f>VLOOKUP(AD270,Tables!$C$43:$D$44,2,FALSE)</f>
        <v>1</v>
      </c>
      <c r="AF270" s="26">
        <f t="shared" si="157"/>
        <v>30</v>
      </c>
      <c r="AG270" s="27"/>
      <c r="AH270" s="210" t="str">
        <f t="shared" si="165"/>
        <v>Danio rerio</v>
      </c>
      <c r="AI270" s="112" t="str">
        <f t="shared" si="158"/>
        <v>NOEC</v>
      </c>
      <c r="AJ270" s="112" t="str">
        <f t="shared" si="159"/>
        <v>Chronic</v>
      </c>
      <c r="AL270" s="26">
        <f>VLOOKUP(SUM(AB270,AE270),Tables!J$5:K$12,2,FALSE)</f>
        <v>1</v>
      </c>
      <c r="AM270" s="26" t="str">
        <f t="shared" si="160"/>
        <v>YES!!!</v>
      </c>
      <c r="AN270" s="107" t="str">
        <f>P270</f>
        <v>Wet weight</v>
      </c>
      <c r="AO270" s="26" t="s">
        <v>1603</v>
      </c>
      <c r="AP270" s="25" t="str">
        <f>CONCATENATE(R270," ",S270)</f>
        <v>28 Day</v>
      </c>
      <c r="AQ270" s="26" t="s">
        <v>1607</v>
      </c>
      <c r="AS270" s="109">
        <f>AF270</f>
        <v>30</v>
      </c>
      <c r="AT270" s="73">
        <f>GEOMEAN(AS270)</f>
        <v>30</v>
      </c>
      <c r="AU270" s="73">
        <f>MIN(AT270)</f>
        <v>30</v>
      </c>
      <c r="AV270">
        <f>MIN(AU256:AU274)</f>
        <v>30</v>
      </c>
      <c r="AW270" s="208" t="s">
        <v>1845</v>
      </c>
      <c r="AX270" s="208" t="s">
        <v>1845</v>
      </c>
      <c r="BA270" s="78" t="str">
        <f>F270</f>
        <v>Dilution water with test solution</v>
      </c>
      <c r="BB270" s="107" t="str">
        <f>J270</f>
        <v>Fish</v>
      </c>
      <c r="BC270" s="210" t="str">
        <f>G270</f>
        <v>Danio rerio</v>
      </c>
      <c r="BD270" s="107" t="str">
        <f>H270</f>
        <v>Chordata</v>
      </c>
      <c r="BE270" s="114" t="str">
        <f>I270</f>
        <v xml:space="preserve">	Actinopterygii</v>
      </c>
      <c r="BF270" s="112" t="str">
        <f>K270</f>
        <v>Hetero</v>
      </c>
      <c r="BG270" s="26">
        <f>AL270</f>
        <v>1</v>
      </c>
      <c r="BH270" s="26">
        <f>AV270</f>
        <v>30</v>
      </c>
      <c r="BI270" s="208" t="s">
        <v>1845</v>
      </c>
      <c r="BJ270" s="208" t="s">
        <v>1845</v>
      </c>
    </row>
    <row r="271" spans="1:66" ht="15" hidden="1" customHeight="1" thickTop="1" thickBot="1">
      <c r="A271" s="170" t="s">
        <v>419</v>
      </c>
      <c r="B271" s="70" t="s">
        <v>415</v>
      </c>
      <c r="C271" s="71">
        <v>161040</v>
      </c>
      <c r="D271" s="72" t="s">
        <v>99</v>
      </c>
      <c r="E271" s="149" t="s">
        <v>1644</v>
      </c>
      <c r="F271" s="30" t="s">
        <v>418</v>
      </c>
      <c r="G271" s="195" t="s">
        <v>347</v>
      </c>
      <c r="H271" s="25" t="s">
        <v>208</v>
      </c>
      <c r="I271" s="25" t="s">
        <v>513</v>
      </c>
      <c r="J271" s="73" t="s">
        <v>209</v>
      </c>
      <c r="K271" s="25" t="s">
        <v>1590</v>
      </c>
      <c r="L271" s="25" t="s">
        <v>416</v>
      </c>
      <c r="N271" s="41" t="s">
        <v>417</v>
      </c>
      <c r="O271" s="32" t="s">
        <v>1401</v>
      </c>
      <c r="P271" s="32" t="s">
        <v>1411</v>
      </c>
      <c r="Q271" s="25" t="s">
        <v>20</v>
      </c>
      <c r="R271" s="25">
        <v>28</v>
      </c>
      <c r="S271" s="25" t="s">
        <v>1370</v>
      </c>
      <c r="T271" s="33" t="s">
        <v>15</v>
      </c>
      <c r="U271" s="33"/>
      <c r="V271" s="25">
        <v>90</v>
      </c>
      <c r="W271" s="33" t="s">
        <v>58</v>
      </c>
      <c r="X271" s="73">
        <f>VLOOKUP(W271,Tables!$M$5:$O$9,3,FALSE)</f>
        <v>1</v>
      </c>
      <c r="Y271" s="73">
        <f t="shared" si="153"/>
        <v>90</v>
      </c>
      <c r="AA271" s="26" t="str">
        <f t="shared" si="154"/>
        <v>LOEC</v>
      </c>
      <c r="AB271" s="26">
        <f>VLOOKUP(AA271,Tables!C$5:D$40,2,FALSE)</f>
        <v>2.5</v>
      </c>
      <c r="AC271" s="26">
        <f t="shared" si="155"/>
        <v>36</v>
      </c>
      <c r="AD271" s="33" t="str">
        <f t="shared" si="156"/>
        <v>Chronic</v>
      </c>
      <c r="AE271" s="26">
        <f>VLOOKUP(AD271,Tables!$C$43:$D$44,2,FALSE)</f>
        <v>1</v>
      </c>
      <c r="AF271" s="26">
        <f t="shared" si="157"/>
        <v>36</v>
      </c>
      <c r="AG271" s="27"/>
      <c r="AH271" s="210" t="str">
        <f t="shared" si="165"/>
        <v>Danio rerio</v>
      </c>
      <c r="AI271" s="112" t="str">
        <f t="shared" si="158"/>
        <v>LOEC</v>
      </c>
      <c r="AJ271" s="112" t="str">
        <f t="shared" si="159"/>
        <v>Chronic</v>
      </c>
      <c r="AL271" s="26">
        <f>VLOOKUP(SUM(AB271,AE271),Tables!J$5:K$12,2,FALSE)</f>
        <v>2</v>
      </c>
      <c r="AM271" s="26" t="str">
        <f t="shared" si="160"/>
        <v>Reject</v>
      </c>
      <c r="AS271" s="109"/>
      <c r="AW271" s="208" t="s">
        <v>1845</v>
      </c>
      <c r="AX271" s="208" t="s">
        <v>1845</v>
      </c>
      <c r="BC271" s="214"/>
    </row>
    <row r="272" spans="1:66" ht="15" hidden="1" customHeight="1" thickTop="1" thickBot="1">
      <c r="A272" s="170" t="s">
        <v>419</v>
      </c>
      <c r="B272" s="70" t="s">
        <v>415</v>
      </c>
      <c r="C272" s="71">
        <v>161040</v>
      </c>
      <c r="D272" s="72"/>
      <c r="E272" s="149" t="s">
        <v>1644</v>
      </c>
      <c r="F272" s="30" t="s">
        <v>418</v>
      </c>
      <c r="G272" s="195" t="s">
        <v>347</v>
      </c>
      <c r="H272" s="25" t="s">
        <v>208</v>
      </c>
      <c r="I272" s="25" t="s">
        <v>513</v>
      </c>
      <c r="J272" s="73" t="s">
        <v>209</v>
      </c>
      <c r="K272" s="25" t="s">
        <v>1590</v>
      </c>
      <c r="L272" s="25" t="s">
        <v>416</v>
      </c>
      <c r="N272" s="41" t="s">
        <v>48</v>
      </c>
      <c r="O272" s="32" t="s">
        <v>48</v>
      </c>
      <c r="P272" s="32" t="s">
        <v>48</v>
      </c>
      <c r="Q272" s="25" t="s">
        <v>19</v>
      </c>
      <c r="R272" s="25">
        <v>28</v>
      </c>
      <c r="S272" s="25" t="s">
        <v>1370</v>
      </c>
      <c r="T272" s="33" t="s">
        <v>15</v>
      </c>
      <c r="U272" s="33"/>
      <c r="V272" s="25">
        <v>90</v>
      </c>
      <c r="W272" s="33" t="s">
        <v>58</v>
      </c>
      <c r="X272" s="73">
        <f>VLOOKUP(W272,Tables!$M$5:$O$9,3,FALSE)</f>
        <v>1</v>
      </c>
      <c r="Y272" s="73">
        <f t="shared" si="153"/>
        <v>90</v>
      </c>
      <c r="AA272" s="26" t="str">
        <f>Q272</f>
        <v>NOEC</v>
      </c>
      <c r="AB272" s="26">
        <f>VLOOKUP(AA272,Tables!C$5:D$40,2,FALSE)</f>
        <v>1</v>
      </c>
      <c r="AC272" s="26">
        <f>Y272/AB272</f>
        <v>90</v>
      </c>
      <c r="AD272" s="33" t="str">
        <f>T272</f>
        <v>Chronic</v>
      </c>
      <c r="AE272" s="26">
        <f>VLOOKUP(AD272,Tables!$C$43:$D$44,2,FALSE)</f>
        <v>1</v>
      </c>
      <c r="AF272" s="26">
        <f>AC272/AE272</f>
        <v>90</v>
      </c>
      <c r="AG272" s="27"/>
      <c r="AH272" s="210" t="str">
        <f>G272</f>
        <v>Danio rerio</v>
      </c>
      <c r="AI272" s="112" t="str">
        <f>Q272</f>
        <v>NOEC</v>
      </c>
      <c r="AJ272" s="112" t="str">
        <f>T272</f>
        <v>Chronic</v>
      </c>
      <c r="AL272" s="26">
        <f>VLOOKUP(SUM(AB272,AE272),Tables!J$5:K$12,2,FALSE)</f>
        <v>1</v>
      </c>
      <c r="AM272" s="26" t="str">
        <f t="shared" si="160"/>
        <v>YES!!!</v>
      </c>
      <c r="AN272" s="107" t="str">
        <f>P272</f>
        <v>Mortality</v>
      </c>
      <c r="AO272" s="26" t="s">
        <v>212</v>
      </c>
      <c r="AP272" s="25" t="str">
        <f>CONCATENATE(R272," ",S272)</f>
        <v>28 Day</v>
      </c>
      <c r="AQ272" s="26" t="s">
        <v>1608</v>
      </c>
      <c r="AS272" s="109">
        <f>AF272</f>
        <v>90</v>
      </c>
      <c r="AT272" s="73">
        <f>GEOMEAN(AS272)</f>
        <v>90</v>
      </c>
      <c r="AU272" s="73">
        <f>MIN(AT272:AT279)</f>
        <v>90</v>
      </c>
      <c r="AW272" s="208" t="s">
        <v>1845</v>
      </c>
      <c r="AX272" s="208" t="s">
        <v>1845</v>
      </c>
      <c r="BC272" s="214"/>
    </row>
    <row r="273" spans="1:76" ht="15" hidden="1" customHeight="1" thickTop="1" thickBot="1">
      <c r="A273" s="170" t="s">
        <v>744</v>
      </c>
      <c r="B273" s="70" t="s">
        <v>1754</v>
      </c>
      <c r="C273" s="74" t="s">
        <v>745</v>
      </c>
      <c r="D273" s="72"/>
      <c r="E273" s="149" t="s">
        <v>1644</v>
      </c>
      <c r="F273" s="30" t="s">
        <v>743</v>
      </c>
      <c r="G273" s="195" t="s">
        <v>347</v>
      </c>
      <c r="H273" s="25" t="s">
        <v>208</v>
      </c>
      <c r="I273" s="25" t="s">
        <v>513</v>
      </c>
      <c r="J273" s="73" t="s">
        <v>209</v>
      </c>
      <c r="K273" s="25" t="s">
        <v>1590</v>
      </c>
      <c r="L273" s="25" t="s">
        <v>390</v>
      </c>
      <c r="N273" s="41" t="s">
        <v>48</v>
      </c>
      <c r="O273" s="32" t="s">
        <v>48</v>
      </c>
      <c r="P273" s="32" t="s">
        <v>48</v>
      </c>
      <c r="Q273" s="73" t="s">
        <v>19</v>
      </c>
      <c r="R273" s="25">
        <v>35</v>
      </c>
      <c r="S273" s="25" t="s">
        <v>1370</v>
      </c>
      <c r="T273" s="25" t="s">
        <v>15</v>
      </c>
      <c r="U273" s="33"/>
      <c r="V273" s="25">
        <v>9100</v>
      </c>
      <c r="W273" s="25" t="s">
        <v>58</v>
      </c>
      <c r="X273" s="73">
        <f>VLOOKUP(W273,Tables!$M$5:$O$9,3,FALSE)</f>
        <v>1</v>
      </c>
      <c r="Y273" s="73">
        <f t="shared" si="153"/>
        <v>9100</v>
      </c>
      <c r="AA273" s="26" t="str">
        <f>Q273</f>
        <v>NOEC</v>
      </c>
      <c r="AB273" s="26">
        <f>VLOOKUP(AA273,Tables!C$5:D$40,2,FALSE)</f>
        <v>1</v>
      </c>
      <c r="AC273" s="26">
        <f>Y273/AB273</f>
        <v>9100</v>
      </c>
      <c r="AD273" s="33" t="str">
        <f>T273</f>
        <v>Chronic</v>
      </c>
      <c r="AE273" s="26">
        <f>VLOOKUP(AD273,Tables!$C$43:$D$44,2,FALSE)</f>
        <v>1</v>
      </c>
      <c r="AF273" s="26">
        <f>AC273/AE273</f>
        <v>9100</v>
      </c>
      <c r="AG273" s="27"/>
      <c r="AH273" s="210" t="str">
        <f>G273</f>
        <v>Danio rerio</v>
      </c>
      <c r="AI273" s="112" t="str">
        <f>Q273</f>
        <v>NOEC</v>
      </c>
      <c r="AJ273" s="112" t="str">
        <f>T273</f>
        <v>Chronic</v>
      </c>
      <c r="AL273" s="26">
        <f>VLOOKUP(SUM(AB273,AE273),Tables!J$5:K$12,2,FALSE)</f>
        <v>1</v>
      </c>
      <c r="AM273" s="26" t="str">
        <f t="shared" si="160"/>
        <v>YES!!!</v>
      </c>
      <c r="AN273" s="107" t="str">
        <f>P273</f>
        <v>Mortality</v>
      </c>
      <c r="AO273" s="26" t="s">
        <v>212</v>
      </c>
      <c r="AP273" s="25" t="str">
        <f>CONCATENATE(R273," ",S273)</f>
        <v>35 Day</v>
      </c>
      <c r="AQ273" s="26" t="s">
        <v>1615</v>
      </c>
      <c r="AS273" s="109">
        <f>AF273</f>
        <v>9100</v>
      </c>
      <c r="AT273" s="73">
        <f>GEOMEAN(AS273:AS276,AS280,AS281)</f>
        <v>1574.9027062692978</v>
      </c>
      <c r="AU273" s="73"/>
      <c r="AW273" s="208" t="s">
        <v>1845</v>
      </c>
      <c r="AX273" s="208" t="s">
        <v>1845</v>
      </c>
      <c r="BC273" s="214"/>
    </row>
    <row r="274" spans="1:76" ht="15" hidden="1" customHeight="1" thickTop="1" thickBot="1">
      <c r="A274" s="170" t="s">
        <v>744</v>
      </c>
      <c r="B274" s="70" t="s">
        <v>746</v>
      </c>
      <c r="C274" s="74" t="s">
        <v>745</v>
      </c>
      <c r="D274" s="72" t="s">
        <v>99</v>
      </c>
      <c r="E274" s="149" t="s">
        <v>1644</v>
      </c>
      <c r="F274" s="30" t="s">
        <v>743</v>
      </c>
      <c r="G274" s="195" t="s">
        <v>347</v>
      </c>
      <c r="H274" s="25" t="s">
        <v>208</v>
      </c>
      <c r="I274" s="25" t="s">
        <v>513</v>
      </c>
      <c r="J274" s="73" t="s">
        <v>209</v>
      </c>
      <c r="K274" s="25" t="s">
        <v>1590</v>
      </c>
      <c r="L274" s="25" t="s">
        <v>390</v>
      </c>
      <c r="N274" s="41" t="s">
        <v>48</v>
      </c>
      <c r="O274" s="32" t="s">
        <v>48</v>
      </c>
      <c r="P274" s="32" t="s">
        <v>48</v>
      </c>
      <c r="Q274" s="73" t="s">
        <v>20</v>
      </c>
      <c r="R274" s="25">
        <v>35</v>
      </c>
      <c r="S274" s="25" t="s">
        <v>1370</v>
      </c>
      <c r="T274" s="25" t="s">
        <v>15</v>
      </c>
      <c r="V274" s="73">
        <v>9100</v>
      </c>
      <c r="W274" s="25" t="s">
        <v>58</v>
      </c>
      <c r="X274" s="73">
        <f>VLOOKUP(W274,Tables!$M$5:$O$9,3,FALSE)</f>
        <v>1</v>
      </c>
      <c r="Y274" s="73">
        <f t="shared" si="153"/>
        <v>9100</v>
      </c>
      <c r="AA274" s="26" t="str">
        <f t="shared" si="154"/>
        <v>LOEC</v>
      </c>
      <c r="AB274" s="26">
        <f>VLOOKUP(AA274,Tables!C$5:D$40,2,FALSE)</f>
        <v>2.5</v>
      </c>
      <c r="AC274" s="26">
        <f t="shared" si="155"/>
        <v>3640</v>
      </c>
      <c r="AD274" s="33" t="str">
        <f t="shared" si="156"/>
        <v>Chronic</v>
      </c>
      <c r="AE274" s="26">
        <f>VLOOKUP(AD274,Tables!$C$43:$D$44,2,FALSE)</f>
        <v>1</v>
      </c>
      <c r="AF274" s="26">
        <f t="shared" si="157"/>
        <v>3640</v>
      </c>
      <c r="AG274" s="27"/>
      <c r="AH274" s="210" t="str">
        <f t="shared" si="165"/>
        <v>Danio rerio</v>
      </c>
      <c r="AI274" s="112" t="str">
        <f t="shared" si="158"/>
        <v>LOEC</v>
      </c>
      <c r="AJ274" s="112" t="str">
        <f t="shared" si="159"/>
        <v>Chronic</v>
      </c>
      <c r="AL274" s="26">
        <f>VLOOKUP(SUM(AB274,AE274),Tables!J$5:K$12,2,FALSE)</f>
        <v>2</v>
      </c>
      <c r="AM274" s="26" t="str">
        <f t="shared" si="160"/>
        <v>Reject</v>
      </c>
      <c r="AS274"/>
      <c r="AW274" s="208" t="s">
        <v>1845</v>
      </c>
      <c r="AX274" s="208" t="s">
        <v>1845</v>
      </c>
      <c r="BC274" s="214"/>
    </row>
    <row r="275" spans="1:76" ht="15" hidden="1" customHeight="1" thickTop="1" thickBot="1">
      <c r="A275" s="170" t="s">
        <v>744</v>
      </c>
      <c r="B275" s="70" t="s">
        <v>747</v>
      </c>
      <c r="C275" s="74" t="s">
        <v>745</v>
      </c>
      <c r="D275" s="72" t="s">
        <v>99</v>
      </c>
      <c r="E275" s="149" t="s">
        <v>1644</v>
      </c>
      <c r="F275" s="30" t="s">
        <v>743</v>
      </c>
      <c r="G275" s="195" t="s">
        <v>347</v>
      </c>
      <c r="H275" s="25" t="s">
        <v>208</v>
      </c>
      <c r="I275" s="25" t="s">
        <v>513</v>
      </c>
      <c r="J275" s="73" t="s">
        <v>209</v>
      </c>
      <c r="K275" s="25" t="s">
        <v>1590</v>
      </c>
      <c r="L275" s="25" t="s">
        <v>390</v>
      </c>
      <c r="N275" s="41" t="s">
        <v>48</v>
      </c>
      <c r="O275" s="32" t="s">
        <v>48</v>
      </c>
      <c r="P275" s="32" t="s">
        <v>48</v>
      </c>
      <c r="Q275" s="73" t="s">
        <v>19</v>
      </c>
      <c r="R275" s="25">
        <v>35</v>
      </c>
      <c r="S275" s="25" t="s">
        <v>1370</v>
      </c>
      <c r="T275" s="25" t="s">
        <v>15</v>
      </c>
      <c r="V275" s="73">
        <v>1300</v>
      </c>
      <c r="W275" s="25" t="s">
        <v>58</v>
      </c>
      <c r="X275" s="73">
        <f>VLOOKUP(W275,Tables!$M$5:$O$9,3,FALSE)</f>
        <v>1</v>
      </c>
      <c r="Y275" s="73">
        <f t="shared" si="153"/>
        <v>1300</v>
      </c>
      <c r="AA275" s="26" t="str">
        <f t="shared" si="154"/>
        <v>NOEC</v>
      </c>
      <c r="AB275" s="26">
        <f>VLOOKUP(AA275,Tables!C$5:D$40,2,FALSE)</f>
        <v>1</v>
      </c>
      <c r="AC275" s="26">
        <f t="shared" si="155"/>
        <v>1300</v>
      </c>
      <c r="AD275" s="33" t="str">
        <f t="shared" si="156"/>
        <v>Chronic</v>
      </c>
      <c r="AE275" s="26">
        <f>VLOOKUP(AD275,Tables!$C$43:$D$44,2,FALSE)</f>
        <v>1</v>
      </c>
      <c r="AF275" s="26">
        <f t="shared" si="157"/>
        <v>1300</v>
      </c>
      <c r="AG275" s="27"/>
      <c r="AH275" s="210" t="str">
        <f t="shared" si="165"/>
        <v>Danio rerio</v>
      </c>
      <c r="AI275" s="112" t="str">
        <f t="shared" si="158"/>
        <v>NOEC</v>
      </c>
      <c r="AJ275" s="112" t="str">
        <f t="shared" si="159"/>
        <v>Chronic</v>
      </c>
      <c r="AL275" s="26">
        <f>VLOOKUP(SUM(AB275,AE275),Tables!J$5:K$12,2,FALSE)</f>
        <v>1</v>
      </c>
      <c r="AM275" s="26" t="str">
        <f t="shared" si="160"/>
        <v>YES!!!</v>
      </c>
      <c r="AN275" s="107" t="str">
        <f>P275</f>
        <v>Mortality</v>
      </c>
      <c r="AO275" s="26" t="s">
        <v>212</v>
      </c>
      <c r="AP275" s="25" t="str">
        <f>CONCATENATE(R275," ",S275)</f>
        <v>35 Day</v>
      </c>
      <c r="AQ275" s="26" t="s">
        <v>1615</v>
      </c>
      <c r="AS275" s="109">
        <f t="shared" ref="AS275:AS281" si="170">AF275</f>
        <v>1300</v>
      </c>
      <c r="AT275" s="73"/>
      <c r="AW275" s="208" t="s">
        <v>1845</v>
      </c>
      <c r="AX275" s="208" t="s">
        <v>1845</v>
      </c>
      <c r="BC275" s="214"/>
    </row>
    <row r="276" spans="1:76" ht="15" hidden="1" customHeight="1" thickTop="1" thickBot="1">
      <c r="A276" s="170" t="s">
        <v>744</v>
      </c>
      <c r="B276" s="70" t="s">
        <v>1755</v>
      </c>
      <c r="C276" s="74" t="s">
        <v>745</v>
      </c>
      <c r="D276" s="72"/>
      <c r="E276" s="149" t="s">
        <v>1644</v>
      </c>
      <c r="F276" s="30" t="s">
        <v>743</v>
      </c>
      <c r="G276" s="195" t="s">
        <v>347</v>
      </c>
      <c r="H276" s="25" t="s">
        <v>208</v>
      </c>
      <c r="I276" s="25" t="s">
        <v>513</v>
      </c>
      <c r="J276" s="73" t="s">
        <v>209</v>
      </c>
      <c r="K276" s="25" t="s">
        <v>1590</v>
      </c>
      <c r="L276" s="25" t="s">
        <v>390</v>
      </c>
      <c r="N276" s="41" t="s">
        <v>48</v>
      </c>
      <c r="O276" s="32" t="s">
        <v>48</v>
      </c>
      <c r="P276" s="32" t="s">
        <v>48</v>
      </c>
      <c r="Q276" s="73" t="s">
        <v>19</v>
      </c>
      <c r="R276" s="25">
        <v>35</v>
      </c>
      <c r="S276" s="25" t="s">
        <v>1370</v>
      </c>
      <c r="T276" s="25" t="s">
        <v>15</v>
      </c>
      <c r="V276" s="73">
        <v>9100</v>
      </c>
      <c r="W276" s="25" t="s">
        <v>58</v>
      </c>
      <c r="X276" s="73">
        <f>VLOOKUP(W276,Tables!$M$5:$O$9,3,FALSE)</f>
        <v>1</v>
      </c>
      <c r="Y276" s="73">
        <f t="shared" si="153"/>
        <v>9100</v>
      </c>
      <c r="AA276" s="26" t="str">
        <f t="shared" ref="AA276:AA281" si="171">Q276</f>
        <v>NOEC</v>
      </c>
      <c r="AB276" s="26">
        <f>VLOOKUP(AA276,Tables!C$5:D$40,2,FALSE)</f>
        <v>1</v>
      </c>
      <c r="AC276" s="26">
        <f t="shared" ref="AC276:AC281" si="172">Y276/AB276</f>
        <v>9100</v>
      </c>
      <c r="AD276" s="33" t="str">
        <f t="shared" ref="AD276:AD281" si="173">T276</f>
        <v>Chronic</v>
      </c>
      <c r="AE276" s="26">
        <f>VLOOKUP(AD276,Tables!$C$43:$D$44,2,FALSE)</f>
        <v>1</v>
      </c>
      <c r="AF276" s="26">
        <f t="shared" ref="AF276:AF281" si="174">AC276/AE276</f>
        <v>9100</v>
      </c>
      <c r="AG276" s="27"/>
      <c r="AH276" s="210" t="str">
        <f t="shared" si="165"/>
        <v>Danio rerio</v>
      </c>
      <c r="AI276" s="112" t="str">
        <f t="shared" si="158"/>
        <v>NOEC</v>
      </c>
      <c r="AJ276" s="112" t="str">
        <f t="shared" si="159"/>
        <v>Chronic</v>
      </c>
      <c r="AL276" s="26">
        <f>VLOOKUP(SUM(AB276,AE276),Tables!J$5:K$12,2,FALSE)</f>
        <v>1</v>
      </c>
      <c r="AM276" s="26" t="str">
        <f t="shared" si="160"/>
        <v>YES!!!</v>
      </c>
      <c r="AN276" s="107" t="str">
        <f>P276</f>
        <v>Mortality</v>
      </c>
      <c r="AO276" s="26" t="s">
        <v>212</v>
      </c>
      <c r="AP276" s="25" t="str">
        <f>CONCATENATE(R276," ",S276)</f>
        <v>35 Day</v>
      </c>
      <c r="AQ276" s="26" t="s">
        <v>1615</v>
      </c>
      <c r="AS276" s="109">
        <f t="shared" si="170"/>
        <v>9100</v>
      </c>
      <c r="AT276" s="73"/>
      <c r="AW276" s="208" t="s">
        <v>1845</v>
      </c>
      <c r="AX276" s="208" t="s">
        <v>1845</v>
      </c>
      <c r="BC276" s="214"/>
    </row>
    <row r="277" spans="1:76" ht="15" hidden="1" customHeight="1" thickTop="1" thickBot="1">
      <c r="A277" s="170" t="s">
        <v>348</v>
      </c>
      <c r="B277" s="70" t="s">
        <v>1807</v>
      </c>
      <c r="C277" s="71" t="s">
        <v>346</v>
      </c>
      <c r="D277" s="80" t="s">
        <v>290</v>
      </c>
      <c r="E277" s="149" t="s">
        <v>1644</v>
      </c>
      <c r="F277" s="30" t="s">
        <v>1345</v>
      </c>
      <c r="G277" s="195" t="s">
        <v>347</v>
      </c>
      <c r="H277" s="25" t="s">
        <v>208</v>
      </c>
      <c r="I277" s="25" t="s">
        <v>513</v>
      </c>
      <c r="J277" s="73" t="s">
        <v>209</v>
      </c>
      <c r="K277" s="25" t="s">
        <v>1590</v>
      </c>
      <c r="L277" s="73" t="s">
        <v>1806</v>
      </c>
      <c r="N277" s="41" t="s">
        <v>48</v>
      </c>
      <c r="O277" s="32" t="s">
        <v>48</v>
      </c>
      <c r="P277" s="32" t="s">
        <v>48</v>
      </c>
      <c r="Q277" s="25" t="s">
        <v>19</v>
      </c>
      <c r="R277" s="25">
        <v>14</v>
      </c>
      <c r="S277" s="25" t="s">
        <v>1370</v>
      </c>
      <c r="T277" s="25" t="s">
        <v>15</v>
      </c>
      <c r="U277"/>
      <c r="V277" s="25">
        <v>10800</v>
      </c>
      <c r="W277" s="25" t="s">
        <v>254</v>
      </c>
      <c r="X277" s="73">
        <v>215.68</v>
      </c>
      <c r="Y277" s="73">
        <f t="shared" si="153"/>
        <v>2329344</v>
      </c>
      <c r="AA277" s="26" t="str">
        <f t="shared" si="171"/>
        <v>NOEC</v>
      </c>
      <c r="AB277" s="26">
        <f>VLOOKUP(AA277,Tables!C$5:D$40,2,FALSE)</f>
        <v>1</v>
      </c>
      <c r="AC277" s="26">
        <f t="shared" si="172"/>
        <v>2329344</v>
      </c>
      <c r="AD277" s="33" t="str">
        <f t="shared" si="173"/>
        <v>Chronic</v>
      </c>
      <c r="AE277" s="26">
        <f>VLOOKUP(AD277,Tables!$C$43:$D$44,2,FALSE)</f>
        <v>1</v>
      </c>
      <c r="AF277" s="26">
        <f t="shared" si="174"/>
        <v>2329344</v>
      </c>
      <c r="AG277" s="27"/>
      <c r="AH277" s="210" t="str">
        <f t="shared" ref="AH277:AH279" si="175">G277</f>
        <v>Danio rerio</v>
      </c>
      <c r="AI277" s="112" t="str">
        <f t="shared" ref="AI277:AI279" si="176">Q277</f>
        <v>NOEC</v>
      </c>
      <c r="AJ277" s="112" t="str">
        <f t="shared" ref="AJ277:AJ279" si="177">T277</f>
        <v>Chronic</v>
      </c>
      <c r="AL277" s="26">
        <f>VLOOKUP(SUM(AB277,AE277),Tables!J$5:K$12,2,FALSE)</f>
        <v>1</v>
      </c>
      <c r="AM277" s="26" t="str">
        <f t="shared" si="160"/>
        <v>YES!!!</v>
      </c>
      <c r="AN277" s="107" t="str">
        <f t="shared" ref="AN277:AN279" si="178">P277</f>
        <v>Mortality</v>
      </c>
      <c r="AO277" s="26" t="s">
        <v>212</v>
      </c>
      <c r="AP277" s="25" t="str">
        <f t="shared" ref="AP277:AP279" si="179">CONCATENATE(R277," ",S277)</f>
        <v>14 Day</v>
      </c>
      <c r="AQ277" s="26" t="s">
        <v>1616</v>
      </c>
      <c r="AS277" s="109">
        <f t="shared" si="170"/>
        <v>2329344</v>
      </c>
      <c r="AT277" s="73">
        <f>GEOMEAN(AS277)</f>
        <v>2329344</v>
      </c>
      <c r="AW277" s="208" t="s">
        <v>1845</v>
      </c>
      <c r="AX277" s="208" t="s">
        <v>1845</v>
      </c>
      <c r="BC277" s="214"/>
    </row>
    <row r="278" spans="1:76" ht="15" hidden="1" customHeight="1" thickTop="1" thickBot="1">
      <c r="A278" s="170" t="s">
        <v>348</v>
      </c>
      <c r="B278" s="70" t="s">
        <v>1808</v>
      </c>
      <c r="C278" s="71" t="s">
        <v>346</v>
      </c>
      <c r="D278" s="80" t="s">
        <v>290</v>
      </c>
      <c r="E278" s="149" t="s">
        <v>1644</v>
      </c>
      <c r="F278" s="30" t="s">
        <v>1345</v>
      </c>
      <c r="G278" s="195" t="s">
        <v>347</v>
      </c>
      <c r="H278" s="25" t="s">
        <v>208</v>
      </c>
      <c r="I278" s="25" t="s">
        <v>513</v>
      </c>
      <c r="J278" s="73" t="s">
        <v>209</v>
      </c>
      <c r="K278" s="25" t="s">
        <v>1590</v>
      </c>
      <c r="L278" s="73" t="s">
        <v>390</v>
      </c>
      <c r="N278" s="41" t="s">
        <v>48</v>
      </c>
      <c r="O278" s="32" t="s">
        <v>48</v>
      </c>
      <c r="P278" s="32" t="s">
        <v>48</v>
      </c>
      <c r="Q278" s="25" t="s">
        <v>19</v>
      </c>
      <c r="R278" s="25">
        <v>113</v>
      </c>
      <c r="S278" s="25" t="s">
        <v>1370</v>
      </c>
      <c r="T278" s="25" t="s">
        <v>15</v>
      </c>
      <c r="U278"/>
      <c r="V278" s="25">
        <v>8.9</v>
      </c>
      <c r="W278" s="25" t="s">
        <v>254</v>
      </c>
      <c r="X278" s="73">
        <v>215.68</v>
      </c>
      <c r="Y278" s="73">
        <f t="shared" si="153"/>
        <v>1919.5520000000001</v>
      </c>
      <c r="AA278" s="26" t="str">
        <f t="shared" si="171"/>
        <v>NOEC</v>
      </c>
      <c r="AB278" s="26">
        <f>VLOOKUP(AA278,Tables!C$5:D$40,2,FALSE)</f>
        <v>1</v>
      </c>
      <c r="AC278" s="26">
        <f t="shared" si="172"/>
        <v>1919.5520000000001</v>
      </c>
      <c r="AD278" s="33" t="str">
        <f t="shared" si="173"/>
        <v>Chronic</v>
      </c>
      <c r="AE278" s="26">
        <f>VLOOKUP(AD278,Tables!$C$43:$D$44,2,FALSE)</f>
        <v>1</v>
      </c>
      <c r="AF278" s="26">
        <f t="shared" si="174"/>
        <v>1919.5520000000001</v>
      </c>
      <c r="AG278" s="27"/>
      <c r="AH278" s="210" t="str">
        <f t="shared" si="175"/>
        <v>Danio rerio</v>
      </c>
      <c r="AI278" s="112" t="str">
        <f t="shared" si="176"/>
        <v>NOEC</v>
      </c>
      <c r="AJ278" s="112" t="str">
        <f t="shared" si="177"/>
        <v>Chronic</v>
      </c>
      <c r="AL278" s="26">
        <f>VLOOKUP(SUM(AB278,AE278),Tables!J$5:K$12,2,FALSE)</f>
        <v>1</v>
      </c>
      <c r="AM278" s="26" t="str">
        <f t="shared" si="160"/>
        <v>YES!!!</v>
      </c>
      <c r="AN278" s="107" t="str">
        <f t="shared" si="178"/>
        <v>Mortality</v>
      </c>
      <c r="AO278" s="26" t="s">
        <v>212</v>
      </c>
      <c r="AP278" s="25" t="str">
        <f t="shared" si="179"/>
        <v>113 Day</v>
      </c>
      <c r="AQ278" s="26" t="s">
        <v>1617</v>
      </c>
      <c r="AS278" s="109">
        <f t="shared" si="170"/>
        <v>1919.5520000000001</v>
      </c>
      <c r="AT278" s="73">
        <f>GEOMEAN(AS278:AS279)</f>
        <v>1972.7352504540493</v>
      </c>
      <c r="AW278" s="208" t="s">
        <v>1845</v>
      </c>
      <c r="AX278" s="208" t="s">
        <v>1845</v>
      </c>
      <c r="BC278" s="214"/>
      <c r="BW278" s="119"/>
      <c r="BX278" s="119"/>
    </row>
    <row r="279" spans="1:76" s="119" customFormat="1" ht="15" hidden="1" customHeight="1" thickTop="1" thickBot="1">
      <c r="A279" s="170" t="s">
        <v>348</v>
      </c>
      <c r="B279" s="70" t="s">
        <v>1809</v>
      </c>
      <c r="C279" s="71" t="s">
        <v>346</v>
      </c>
      <c r="D279" s="80" t="s">
        <v>290</v>
      </c>
      <c r="E279" s="149" t="s">
        <v>1644</v>
      </c>
      <c r="F279" s="30" t="s">
        <v>1345</v>
      </c>
      <c r="G279" s="195" t="s">
        <v>347</v>
      </c>
      <c r="H279" s="25" t="s">
        <v>208</v>
      </c>
      <c r="I279" s="25" t="s">
        <v>513</v>
      </c>
      <c r="J279" s="73" t="s">
        <v>209</v>
      </c>
      <c r="K279" s="25" t="s">
        <v>1590</v>
      </c>
      <c r="L279" s="73" t="s">
        <v>390</v>
      </c>
      <c r="M279"/>
      <c r="N279" s="41" t="s">
        <v>48</v>
      </c>
      <c r="O279" s="32" t="s">
        <v>48</v>
      </c>
      <c r="P279" s="32" t="s">
        <v>48</v>
      </c>
      <c r="Q279" s="25" t="s">
        <v>19</v>
      </c>
      <c r="R279" s="25">
        <v>113</v>
      </c>
      <c r="S279" s="25" t="s">
        <v>1370</v>
      </c>
      <c r="T279" s="25" t="s">
        <v>15</v>
      </c>
      <c r="U279"/>
      <c r="V279" s="25">
        <v>9.4</v>
      </c>
      <c r="W279" s="25" t="s">
        <v>254</v>
      </c>
      <c r="X279" s="73">
        <v>215.68</v>
      </c>
      <c r="Y279" s="73">
        <f t="shared" si="153"/>
        <v>2027.3920000000001</v>
      </c>
      <c r="Z279"/>
      <c r="AA279" s="26" t="str">
        <f t="shared" si="171"/>
        <v>NOEC</v>
      </c>
      <c r="AB279" s="26">
        <f>VLOOKUP(AA279,Tables!C$5:D$40,2,FALSE)</f>
        <v>1</v>
      </c>
      <c r="AC279" s="26">
        <f t="shared" si="172"/>
        <v>2027.3920000000001</v>
      </c>
      <c r="AD279" s="33" t="str">
        <f t="shared" si="173"/>
        <v>Chronic</v>
      </c>
      <c r="AE279" s="26">
        <f>VLOOKUP(AD279,Tables!$C$43:$D$44,2,FALSE)</f>
        <v>1</v>
      </c>
      <c r="AF279" s="26">
        <f t="shared" si="174"/>
        <v>2027.3920000000001</v>
      </c>
      <c r="AG279" s="27"/>
      <c r="AH279" s="210" t="str">
        <f t="shared" si="175"/>
        <v>Danio rerio</v>
      </c>
      <c r="AI279" s="112" t="str">
        <f t="shared" si="176"/>
        <v>NOEC</v>
      </c>
      <c r="AJ279" s="112" t="str">
        <f t="shared" si="177"/>
        <v>Chronic</v>
      </c>
      <c r="AK279"/>
      <c r="AL279" s="26">
        <f>VLOOKUP(SUM(AB279,AE279),Tables!J$5:K$12,2,FALSE)</f>
        <v>1</v>
      </c>
      <c r="AM279" s="26" t="str">
        <f t="shared" si="160"/>
        <v>YES!!!</v>
      </c>
      <c r="AN279" s="107" t="str">
        <f t="shared" si="178"/>
        <v>Mortality</v>
      </c>
      <c r="AO279" s="26" t="s">
        <v>212</v>
      </c>
      <c r="AP279" s="25" t="str">
        <f t="shared" si="179"/>
        <v>113 Day</v>
      </c>
      <c r="AQ279" s="26" t="s">
        <v>1617</v>
      </c>
      <c r="AR279"/>
      <c r="AS279" s="109">
        <f t="shared" si="170"/>
        <v>2027.3920000000001</v>
      </c>
      <c r="AT279"/>
      <c r="AU279"/>
      <c r="AV279"/>
      <c r="AW279" s="208" t="s">
        <v>1845</v>
      </c>
      <c r="AX279" s="208" t="s">
        <v>1845</v>
      </c>
      <c r="AY279"/>
      <c r="AZ279"/>
      <c r="BA279"/>
      <c r="BB279"/>
      <c r="BC279" s="214"/>
      <c r="BD279"/>
      <c r="BE279"/>
      <c r="BF279"/>
      <c r="BG279"/>
      <c r="BH279"/>
      <c r="BI279" s="25"/>
      <c r="BJ279"/>
      <c r="BK279"/>
      <c r="BL279"/>
      <c r="BM279"/>
      <c r="BN279"/>
      <c r="BO279"/>
      <c r="BP279"/>
      <c r="BQ279"/>
      <c r="BR279"/>
      <c r="BS279"/>
      <c r="BT279"/>
      <c r="BU279"/>
      <c r="BV279" s="180"/>
      <c r="BW279" s="120"/>
      <c r="BX279" s="120"/>
    </row>
    <row r="280" spans="1:76" s="120" customFormat="1" ht="15" hidden="1" customHeight="1" thickTop="1" thickBot="1">
      <c r="A280" s="170" t="s">
        <v>1379</v>
      </c>
      <c r="B280" s="85">
        <v>106759</v>
      </c>
      <c r="C280" s="71" t="s">
        <v>1374</v>
      </c>
      <c r="D280" s="78"/>
      <c r="E280" s="149" t="s">
        <v>1644</v>
      </c>
      <c r="F280" s="30" t="s">
        <v>1375</v>
      </c>
      <c r="G280" s="92" t="s">
        <v>276</v>
      </c>
      <c r="H280" s="25" t="s">
        <v>208</v>
      </c>
      <c r="I280" s="25" t="s">
        <v>513</v>
      </c>
      <c r="J280" s="25" t="s">
        <v>209</v>
      </c>
      <c r="K280" s="25" t="s">
        <v>1590</v>
      </c>
      <c r="L280" s="73" t="s">
        <v>110</v>
      </c>
      <c r="M280" s="78"/>
      <c r="N280" s="41" t="s">
        <v>48</v>
      </c>
      <c r="O280" s="32" t="s">
        <v>48</v>
      </c>
      <c r="P280" s="32" t="s">
        <v>48</v>
      </c>
      <c r="Q280" s="25" t="s">
        <v>19</v>
      </c>
      <c r="R280" s="25">
        <v>840</v>
      </c>
      <c r="S280" s="25" t="s">
        <v>84</v>
      </c>
      <c r="T280" s="25" t="s">
        <v>15</v>
      </c>
      <c r="U280" s="78"/>
      <c r="V280" s="25">
        <v>300</v>
      </c>
      <c r="W280" s="25" t="s">
        <v>58</v>
      </c>
      <c r="X280" s="73">
        <f>VLOOKUP(W280,Tables!$M$5:$O$9,3,FALSE)</f>
        <v>1</v>
      </c>
      <c r="Y280" s="73">
        <f>V280*X280</f>
        <v>300</v>
      </c>
      <c r="Z280"/>
      <c r="AA280" s="26" t="str">
        <f t="shared" si="171"/>
        <v>NOEC</v>
      </c>
      <c r="AB280" s="26">
        <f>VLOOKUP(AA280,Tables!C$5:D$40,2,FALSE)</f>
        <v>1</v>
      </c>
      <c r="AC280" s="26">
        <f t="shared" si="172"/>
        <v>300</v>
      </c>
      <c r="AD280" s="33" t="str">
        <f t="shared" si="173"/>
        <v>Chronic</v>
      </c>
      <c r="AE280" s="26">
        <f>VLOOKUP(AD280,Tables!$C$43:$D$44,2,FALSE)</f>
        <v>1</v>
      </c>
      <c r="AF280" s="26">
        <f t="shared" si="174"/>
        <v>300</v>
      </c>
      <c r="AG280" s="27"/>
      <c r="AH280" s="210" t="str">
        <f>G280</f>
        <v xml:space="preserve">Brachydanio rerio </v>
      </c>
      <c r="AI280" s="112" t="str">
        <f>Q280</f>
        <v>NOEC</v>
      </c>
      <c r="AJ280" s="112" t="str">
        <f>T280</f>
        <v>Chronic</v>
      </c>
      <c r="AK280" s="78"/>
      <c r="AL280" s="26">
        <f>VLOOKUP(SUM(AB280,AE280),Tables!J$5:K$12,2,FALSE)</f>
        <v>1</v>
      </c>
      <c r="AM280" s="26" t="str">
        <f>IF(AL280=MIN($AL$280:$AL$281),"YES!!!","Reject")</f>
        <v>YES!!!</v>
      </c>
      <c r="AN280" s="107" t="str">
        <f>P280</f>
        <v>Mortality</v>
      </c>
      <c r="AO280" s="26" t="s">
        <v>212</v>
      </c>
      <c r="AP280" s="25" t="str">
        <f>CONCATENATE(R280," ",S280)</f>
        <v>840 Hour</v>
      </c>
      <c r="AQ280" s="26" t="s">
        <v>1615</v>
      </c>
      <c r="AR280" s="78"/>
      <c r="AS280" s="109">
        <f t="shared" si="170"/>
        <v>300</v>
      </c>
      <c r="AT280" s="73"/>
      <c r="AU280" s="73"/>
      <c r="AV280" s="73"/>
      <c r="AW280" s="208" t="s">
        <v>1845</v>
      </c>
      <c r="AX280" s="208" t="s">
        <v>1845</v>
      </c>
      <c r="AY280"/>
      <c r="AZ280"/>
      <c r="BA280"/>
      <c r="BB280"/>
      <c r="BC280" s="214"/>
      <c r="BD280"/>
      <c r="BE280"/>
      <c r="BF280"/>
      <c r="BG280"/>
      <c r="BH280"/>
      <c r="BI280" s="25"/>
      <c r="BJ280"/>
      <c r="BK280"/>
      <c r="BL280"/>
      <c r="BM280"/>
      <c r="BN280"/>
      <c r="BO280"/>
      <c r="BP280"/>
      <c r="BQ280"/>
      <c r="BR280"/>
      <c r="BS280"/>
      <c r="BT280"/>
      <c r="BU280"/>
      <c r="BW280"/>
      <c r="BX280"/>
    </row>
    <row r="281" spans="1:76" ht="15" hidden="1" customHeight="1" thickTop="1" thickBot="1">
      <c r="A281" s="170" t="s">
        <v>1379</v>
      </c>
      <c r="B281" s="85">
        <v>106759</v>
      </c>
      <c r="C281" s="71" t="s">
        <v>1374</v>
      </c>
      <c r="D281" s="78"/>
      <c r="E281" s="149" t="s">
        <v>1644</v>
      </c>
      <c r="F281" s="30" t="s">
        <v>1375</v>
      </c>
      <c r="G281" s="92" t="s">
        <v>276</v>
      </c>
      <c r="H281" s="25" t="s">
        <v>208</v>
      </c>
      <c r="I281" s="25" t="s">
        <v>513</v>
      </c>
      <c r="J281" s="25" t="s">
        <v>209</v>
      </c>
      <c r="K281" s="25" t="s">
        <v>1590</v>
      </c>
      <c r="L281" s="73" t="s">
        <v>110</v>
      </c>
      <c r="M281" s="78"/>
      <c r="N281" s="41" t="s">
        <v>48</v>
      </c>
      <c r="O281" s="32" t="s">
        <v>48</v>
      </c>
      <c r="P281" s="32" t="s">
        <v>48</v>
      </c>
      <c r="Q281" s="25" t="s">
        <v>19</v>
      </c>
      <c r="R281" s="25">
        <v>840</v>
      </c>
      <c r="S281" s="25" t="s">
        <v>84</v>
      </c>
      <c r="T281" s="25" t="s">
        <v>15</v>
      </c>
      <c r="U281" s="78"/>
      <c r="V281" s="25">
        <v>300</v>
      </c>
      <c r="W281" s="25" t="s">
        <v>58</v>
      </c>
      <c r="X281" s="73">
        <f>VLOOKUP(W281,Tables!$M$5:$O$9,3,FALSE)</f>
        <v>1</v>
      </c>
      <c r="Y281" s="73">
        <f>V281*X281</f>
        <v>300</v>
      </c>
      <c r="AA281" s="26" t="str">
        <f t="shared" si="171"/>
        <v>NOEC</v>
      </c>
      <c r="AB281" s="26">
        <f>VLOOKUP(AA281,Tables!C$5:D$40,2,FALSE)</f>
        <v>1</v>
      </c>
      <c r="AC281" s="26">
        <f t="shared" si="172"/>
        <v>300</v>
      </c>
      <c r="AD281" s="33" t="str">
        <f t="shared" si="173"/>
        <v>Chronic</v>
      </c>
      <c r="AE281" s="26">
        <f>VLOOKUP(AD281,Tables!$C$43:$D$44,2,FALSE)</f>
        <v>1</v>
      </c>
      <c r="AF281" s="26">
        <f t="shared" si="174"/>
        <v>300</v>
      </c>
      <c r="AG281" s="27"/>
      <c r="AH281" s="210" t="str">
        <f>G281</f>
        <v xml:space="preserve">Brachydanio rerio </v>
      </c>
      <c r="AI281" s="112" t="str">
        <f>Q281</f>
        <v>NOEC</v>
      </c>
      <c r="AJ281" s="112" t="str">
        <f>T281</f>
        <v>Chronic</v>
      </c>
      <c r="AK281" s="78"/>
      <c r="AL281" s="26">
        <f>VLOOKUP(SUM(AB281,AE281),Tables!J$5:K$12,2,FALSE)</f>
        <v>1</v>
      </c>
      <c r="AM281" s="26" t="str">
        <f>IF(AL281=MIN($AL$280:$AL$281),"YES!!!","Reject")</f>
        <v>YES!!!</v>
      </c>
      <c r="AN281" s="107" t="str">
        <f>P281</f>
        <v>Mortality</v>
      </c>
      <c r="AO281" s="26" t="s">
        <v>212</v>
      </c>
      <c r="AP281" s="25" t="str">
        <f>CONCATENATE(R281," ",S281)</f>
        <v>840 Hour</v>
      </c>
      <c r="AQ281" s="26" t="s">
        <v>1615</v>
      </c>
      <c r="AR281" s="78"/>
      <c r="AS281" s="109">
        <f t="shared" si="170"/>
        <v>300</v>
      </c>
      <c r="AT281" s="78"/>
      <c r="AU281" s="78"/>
      <c r="AV281" s="78"/>
      <c r="AW281" s="208" t="s">
        <v>1845</v>
      </c>
      <c r="AX281" s="208" t="s">
        <v>1845</v>
      </c>
      <c r="AY281" s="78"/>
      <c r="AZ281" s="78"/>
      <c r="BA281" s="78"/>
      <c r="BB281" s="78"/>
      <c r="BC281" s="215"/>
      <c r="BD281" s="78"/>
      <c r="BE281" s="78"/>
      <c r="BF281" s="78"/>
      <c r="BG281" s="78"/>
      <c r="BH281" s="78"/>
      <c r="BI281" s="73"/>
    </row>
    <row r="282" spans="1:76" ht="15" hidden="1" customHeight="1" thickTop="1" thickBot="1">
      <c r="A282" s="167"/>
      <c r="B282" s="96"/>
      <c r="C282" s="98"/>
      <c r="D282" s="97"/>
      <c r="E282" s="150"/>
      <c r="F282" s="93"/>
      <c r="G282" s="94"/>
      <c r="H282" s="17"/>
      <c r="I282" s="17"/>
      <c r="J282" s="17"/>
      <c r="K282" s="17"/>
      <c r="L282" s="17"/>
      <c r="M282" s="27"/>
      <c r="N282" s="93"/>
      <c r="O282" s="17"/>
      <c r="P282" s="17"/>
      <c r="Q282" s="17"/>
      <c r="R282" s="17"/>
      <c r="S282" s="17"/>
      <c r="T282" s="17"/>
      <c r="U282" s="17"/>
      <c r="V282" s="17"/>
      <c r="W282" s="17"/>
      <c r="X282" s="95"/>
      <c r="Y282" s="95"/>
      <c r="Z282" s="27"/>
      <c r="AA282" s="17"/>
      <c r="AB282" s="17"/>
      <c r="AC282" s="95"/>
      <c r="AD282" s="20"/>
      <c r="AE282" s="17"/>
      <c r="AF282" s="95"/>
      <c r="AG282" s="27"/>
      <c r="AH282" s="211"/>
      <c r="AI282" s="17"/>
      <c r="AJ282" s="17"/>
      <c r="AK282" s="27"/>
      <c r="AL282" s="27"/>
      <c r="AM282" s="27"/>
      <c r="AN282" s="27"/>
      <c r="AO282" s="17"/>
      <c r="AP282" s="17"/>
      <c r="AQ282" s="17"/>
      <c r="AR282" s="27"/>
      <c r="AS282" s="27"/>
      <c r="AT282" s="27"/>
      <c r="AU282" s="27"/>
      <c r="AV282" s="27"/>
      <c r="AW282" s="27"/>
      <c r="AX282" s="115"/>
      <c r="AY282" s="119"/>
      <c r="AZ282" s="119"/>
      <c r="BA282" s="117"/>
      <c r="BB282" s="117"/>
      <c r="BC282" s="211"/>
      <c r="BD282" s="27"/>
      <c r="BE282" s="27"/>
      <c r="BF282" s="27"/>
      <c r="BG282" s="27"/>
      <c r="BH282" s="115"/>
      <c r="BI282" s="115"/>
      <c r="BJ282" s="115"/>
      <c r="BK282" s="2"/>
      <c r="BL282" s="2"/>
      <c r="BM282" s="2"/>
    </row>
    <row r="283" spans="1:76" ht="15" hidden="1" customHeight="1" thickTop="1" thickBot="1">
      <c r="A283" s="170" t="s">
        <v>372</v>
      </c>
      <c r="B283" s="70" t="s">
        <v>370</v>
      </c>
      <c r="C283" s="71">
        <v>160885</v>
      </c>
      <c r="D283" s="72" t="s">
        <v>99</v>
      </c>
      <c r="E283" s="149" t="s">
        <v>1644</v>
      </c>
      <c r="F283" s="30" t="s">
        <v>74</v>
      </c>
      <c r="G283" s="86" t="s">
        <v>234</v>
      </c>
      <c r="H283" s="25" t="s">
        <v>83</v>
      </c>
      <c r="I283" s="25" t="s">
        <v>206</v>
      </c>
      <c r="J283" s="73" t="s">
        <v>408</v>
      </c>
      <c r="K283" s="25" t="s">
        <v>1590</v>
      </c>
      <c r="L283" s="25" t="s">
        <v>371</v>
      </c>
      <c r="N283" s="41" t="s">
        <v>48</v>
      </c>
      <c r="O283" s="32" t="s">
        <v>48</v>
      </c>
      <c r="P283" s="32" t="s">
        <v>48</v>
      </c>
      <c r="Q283" s="25" t="s">
        <v>18</v>
      </c>
      <c r="R283" s="25">
        <v>48</v>
      </c>
      <c r="S283" s="25" t="s">
        <v>84</v>
      </c>
      <c r="T283" s="33" t="s">
        <v>45</v>
      </c>
      <c r="U283" s="33"/>
      <c r="V283" s="73">
        <v>60.6</v>
      </c>
      <c r="W283" s="79" t="s">
        <v>57</v>
      </c>
      <c r="X283" s="73">
        <f>VLOOKUP(W283,Tables!$M$5:$O$9,3,FALSE)</f>
        <v>1000</v>
      </c>
      <c r="Y283" s="73">
        <f>V283*X283</f>
        <v>60600</v>
      </c>
      <c r="AA283" s="26" t="str">
        <f>Q283</f>
        <v>LC50</v>
      </c>
      <c r="AB283" s="26">
        <f>VLOOKUP(AA283,Tables!C$5:D$40,2,FALSE)</f>
        <v>5</v>
      </c>
      <c r="AC283" s="26">
        <f>Y283/AB283</f>
        <v>12120</v>
      </c>
      <c r="AD283" s="33" t="str">
        <f>T283</f>
        <v>Acute</v>
      </c>
      <c r="AE283" s="26">
        <f>VLOOKUP(AD283,Tables!$C$43:$D$44,2,FALSE)</f>
        <v>2</v>
      </c>
      <c r="AF283" s="26">
        <f>AC283/AE283</f>
        <v>6060</v>
      </c>
      <c r="AG283" s="27"/>
      <c r="AH283" s="210" t="str">
        <f>G283</f>
        <v>Daphnia carinata</v>
      </c>
      <c r="AI283" s="112" t="str">
        <f>Q283</f>
        <v>LC50</v>
      </c>
      <c r="AJ283" s="112" t="str">
        <f>T283</f>
        <v>Acute</v>
      </c>
      <c r="AL283" s="26">
        <f>VLOOKUP(SUM(AB283,AE283),Tables!J$5:K$12,2,FALSE)</f>
        <v>4</v>
      </c>
      <c r="AM283" s="26" t="str">
        <f>IF(AL283=MIN($AL$283),"YES!!!","Reject")</f>
        <v>YES!!!</v>
      </c>
      <c r="AN283" s="107" t="str">
        <f>P283</f>
        <v>Mortality</v>
      </c>
      <c r="AO283" s="26" t="s">
        <v>96</v>
      </c>
      <c r="AP283" s="25" t="str">
        <f>CONCATENATE(R283," ",S283)</f>
        <v>48 Hour</v>
      </c>
      <c r="AQ283" s="26" t="s">
        <v>97</v>
      </c>
      <c r="AS283" s="109">
        <f>AF283</f>
        <v>6060</v>
      </c>
      <c r="AT283" s="73">
        <f>GEOMEAN(AS283)</f>
        <v>6060</v>
      </c>
      <c r="AU283" s="73">
        <f>MIN(AT283)</f>
        <v>6060</v>
      </c>
      <c r="AV283" s="73">
        <f>MIN(AU283)</f>
        <v>6060</v>
      </c>
      <c r="AW283" s="208" t="s">
        <v>1845</v>
      </c>
      <c r="AX283" s="208" t="s">
        <v>1845</v>
      </c>
      <c r="BA283" s="78" t="str">
        <f>F283</f>
        <v>Freshwater</v>
      </c>
      <c r="BB283" s="107" t="str">
        <f>J283</f>
        <v>Cladoceran</v>
      </c>
      <c r="BC283" s="210" t="str">
        <f>G283</f>
        <v>Daphnia carinata</v>
      </c>
      <c r="BD283" s="107" t="str">
        <f>H283</f>
        <v>Arthropoda</v>
      </c>
      <c r="BE283" s="114" t="str">
        <f>I283</f>
        <v>Branchiopoda</v>
      </c>
      <c r="BF283" s="112" t="str">
        <f>K283</f>
        <v>Hetero</v>
      </c>
      <c r="BG283" s="26">
        <f>AL283</f>
        <v>4</v>
      </c>
      <c r="BH283" s="26">
        <f>AV283</f>
        <v>6060</v>
      </c>
      <c r="BI283" s="208" t="s">
        <v>1845</v>
      </c>
      <c r="BJ283" s="208" t="s">
        <v>1845</v>
      </c>
    </row>
    <row r="284" spans="1:76" ht="15" hidden="1" customHeight="1" thickTop="1" thickBot="1">
      <c r="A284" s="167"/>
      <c r="B284" s="96"/>
      <c r="C284" s="95"/>
      <c r="D284" s="97"/>
      <c r="E284" s="150"/>
      <c r="F284" s="93"/>
      <c r="G284" s="94"/>
      <c r="H284" s="17"/>
      <c r="I284" s="17"/>
      <c r="J284" s="17"/>
      <c r="K284" s="17"/>
      <c r="L284" s="17"/>
      <c r="M284" s="27"/>
      <c r="N284" s="93"/>
      <c r="O284" s="17"/>
      <c r="P284" s="17"/>
      <c r="Q284" s="17"/>
      <c r="R284" s="17"/>
      <c r="S284" s="17"/>
      <c r="T284" s="20"/>
      <c r="U284" s="20"/>
      <c r="V284" s="17"/>
      <c r="W284" s="20"/>
      <c r="X284" s="95"/>
      <c r="Y284" s="95"/>
      <c r="Z284" s="27"/>
      <c r="AA284" s="17"/>
      <c r="AB284" s="17"/>
      <c r="AC284" s="95"/>
      <c r="AD284" s="20"/>
      <c r="AE284" s="17"/>
      <c r="AF284" s="95"/>
      <c r="AG284" s="27"/>
      <c r="AH284" s="211"/>
      <c r="AI284" s="17"/>
      <c r="AJ284" s="17"/>
      <c r="AK284" s="27"/>
      <c r="AL284" s="27"/>
      <c r="AM284" s="27"/>
      <c r="AN284" s="27"/>
      <c r="AO284" s="17"/>
      <c r="AP284" s="17"/>
      <c r="AQ284" s="17"/>
      <c r="AR284" s="27"/>
      <c r="AS284" s="27"/>
      <c r="AT284" s="27"/>
      <c r="AU284" s="27"/>
      <c r="AV284" s="27"/>
      <c r="AW284" s="27"/>
      <c r="AX284" s="115"/>
      <c r="AY284" s="119"/>
      <c r="AZ284" s="119"/>
      <c r="BA284" s="117"/>
      <c r="BB284" s="117"/>
      <c r="BC284" s="211"/>
      <c r="BD284" s="27"/>
      <c r="BE284" s="27"/>
      <c r="BF284" s="27"/>
      <c r="BG284" s="27"/>
      <c r="BH284" s="115"/>
      <c r="BI284" s="115"/>
      <c r="BJ284" s="115"/>
    </row>
    <row r="285" spans="1:76" ht="15" hidden="1" customHeight="1" thickTop="1" thickBot="1">
      <c r="A285" s="168" t="s">
        <v>1381</v>
      </c>
      <c r="B285" s="25" t="s">
        <v>1436</v>
      </c>
      <c r="C285" s="71">
        <v>12143</v>
      </c>
      <c r="E285" s="149" t="s">
        <v>1644</v>
      </c>
      <c r="F285" s="30" t="s">
        <v>1554</v>
      </c>
      <c r="G285" s="92" t="s">
        <v>203</v>
      </c>
      <c r="H285" s="25" t="s">
        <v>83</v>
      </c>
      <c r="I285" s="25" t="s">
        <v>206</v>
      </c>
      <c r="J285" s="73" t="s">
        <v>408</v>
      </c>
      <c r="K285" s="25" t="s">
        <v>1590</v>
      </c>
      <c r="L285" s="25" t="s">
        <v>1542</v>
      </c>
      <c r="N285" s="122" t="s">
        <v>204</v>
      </c>
      <c r="O285" s="35" t="s">
        <v>204</v>
      </c>
      <c r="P285" s="35" t="s">
        <v>204</v>
      </c>
      <c r="Q285" s="25" t="s">
        <v>20</v>
      </c>
      <c r="R285" s="25">
        <v>21</v>
      </c>
      <c r="S285" s="25" t="s">
        <v>1370</v>
      </c>
      <c r="T285" s="33" t="s">
        <v>15</v>
      </c>
      <c r="U285"/>
      <c r="V285" s="25" t="s">
        <v>214</v>
      </c>
      <c r="W285" s="25" t="s">
        <v>85</v>
      </c>
      <c r="X285" s="73">
        <f>VLOOKUP(W285,Tables!$M$5:$O$9,3,FALSE)</f>
        <v>1000</v>
      </c>
      <c r="Y285" s="73">
        <f t="shared" ref="Y285:Y291" si="180">V285*X285</f>
        <v>250</v>
      </c>
      <c r="AA285" s="26" t="str">
        <f t="shared" ref="AA285:AA291" si="181">Q285</f>
        <v>LOEC</v>
      </c>
      <c r="AB285" s="26">
        <f>VLOOKUP(AA285,Tables!C$5:D$40,2,FALSE)</f>
        <v>2.5</v>
      </c>
      <c r="AC285" s="26">
        <f t="shared" ref="AC285:AC291" si="182">Y285/AB285</f>
        <v>100</v>
      </c>
      <c r="AD285" s="33" t="str">
        <f t="shared" ref="AD285:AD291" si="183">T285</f>
        <v>Chronic</v>
      </c>
      <c r="AE285" s="26">
        <f>VLOOKUP(AD285,Tables!$C$43:$D$44,2,FALSE)</f>
        <v>1</v>
      </c>
      <c r="AF285" s="26">
        <f t="shared" ref="AF285:AF291" si="184">AC285/AE285</f>
        <v>100</v>
      </c>
      <c r="AG285" s="27"/>
      <c r="AH285" s="210" t="str">
        <f t="shared" ref="AH285:AH291" si="185">G285</f>
        <v>Daphnia magna</v>
      </c>
      <c r="AI285" s="112" t="str">
        <f t="shared" ref="AI285:AI291" si="186">Q285</f>
        <v>LOEC</v>
      </c>
      <c r="AJ285" s="112" t="str">
        <f t="shared" ref="AJ285:AJ291" si="187">T285</f>
        <v>Chronic</v>
      </c>
      <c r="AL285" s="26">
        <f>VLOOKUP(SUM(AB285,AE285),Tables!J$5:K$12,2,FALSE)</f>
        <v>2</v>
      </c>
      <c r="AM285" s="26" t="str">
        <f t="shared" ref="AM285:AM291" si="188">IF(AL285=MIN($AL$285:$AL$291),"YES!!!","Reject")</f>
        <v>Reject</v>
      </c>
      <c r="AS285"/>
      <c r="AW285" s="208" t="s">
        <v>1845</v>
      </c>
      <c r="AX285" s="208" t="s">
        <v>1845</v>
      </c>
      <c r="BC285" s="214"/>
      <c r="BK285" s="2"/>
      <c r="BL285" s="2"/>
      <c r="BM285" s="2"/>
      <c r="BN285" s="119"/>
    </row>
    <row r="286" spans="1:76" ht="15" hidden="1" customHeight="1" thickTop="1" thickBot="1">
      <c r="A286" s="168" t="s">
        <v>1381</v>
      </c>
      <c r="B286" s="25" t="s">
        <v>1436</v>
      </c>
      <c r="C286" s="71">
        <v>12143</v>
      </c>
      <c r="E286" s="149" t="s">
        <v>1644</v>
      </c>
      <c r="F286" s="30" t="s">
        <v>1554</v>
      </c>
      <c r="G286" s="92" t="s">
        <v>203</v>
      </c>
      <c r="H286" s="25" t="s">
        <v>83</v>
      </c>
      <c r="I286" s="25" t="s">
        <v>206</v>
      </c>
      <c r="J286" s="73" t="s">
        <v>408</v>
      </c>
      <c r="K286" s="25" t="s">
        <v>1590</v>
      </c>
      <c r="L286" s="25" t="s">
        <v>1542</v>
      </c>
      <c r="N286" s="122" t="s">
        <v>204</v>
      </c>
      <c r="O286" s="35" t="s">
        <v>204</v>
      </c>
      <c r="P286" s="35" t="s">
        <v>204</v>
      </c>
      <c r="Q286" s="25" t="s">
        <v>102</v>
      </c>
      <c r="R286" s="25">
        <v>21</v>
      </c>
      <c r="S286" s="25" t="s">
        <v>1370</v>
      </c>
      <c r="T286" s="33" t="s">
        <v>15</v>
      </c>
      <c r="U286"/>
      <c r="V286" s="25">
        <v>0.14000000000000001</v>
      </c>
      <c r="W286" s="25" t="s">
        <v>85</v>
      </c>
      <c r="X286" s="73">
        <f>VLOOKUP(W286,Tables!$M$5:$O$9,3,FALSE)</f>
        <v>1000</v>
      </c>
      <c r="Y286" s="73">
        <f t="shared" si="180"/>
        <v>140</v>
      </c>
      <c r="AA286" s="26" t="str">
        <f t="shared" si="181"/>
        <v>NOEL</v>
      </c>
      <c r="AB286" s="26">
        <f>VLOOKUP(AA286,Tables!C$5:D$40,2,FALSE)</f>
        <v>1</v>
      </c>
      <c r="AC286" s="26">
        <f t="shared" si="182"/>
        <v>140</v>
      </c>
      <c r="AD286" s="33" t="str">
        <f t="shared" si="183"/>
        <v>Chronic</v>
      </c>
      <c r="AE286" s="26">
        <f>VLOOKUP(AD286,Tables!$C$43:$D$44,2,FALSE)</f>
        <v>1</v>
      </c>
      <c r="AF286" s="26">
        <f t="shared" si="184"/>
        <v>140</v>
      </c>
      <c r="AG286" s="27"/>
      <c r="AH286" s="210" t="str">
        <f t="shared" si="185"/>
        <v>Daphnia magna</v>
      </c>
      <c r="AI286" s="112" t="str">
        <f t="shared" si="186"/>
        <v>NOEL</v>
      </c>
      <c r="AJ286" s="112" t="str">
        <f t="shared" si="187"/>
        <v>Chronic</v>
      </c>
      <c r="AL286" s="26">
        <f>VLOOKUP(SUM(AB286,AE286),Tables!J$5:K$12,2,FALSE)</f>
        <v>1</v>
      </c>
      <c r="AM286" s="26" t="str">
        <f t="shared" si="188"/>
        <v>YES!!!</v>
      </c>
      <c r="AN286" s="107" t="str">
        <f>P286</f>
        <v>Immobilisation</v>
      </c>
      <c r="AO286" s="26" t="s">
        <v>96</v>
      </c>
      <c r="AP286" s="25" t="str">
        <f>CONCATENATE(R286," ",S286)</f>
        <v>21 Day</v>
      </c>
      <c r="AQ286" s="26" t="s">
        <v>97</v>
      </c>
      <c r="AS286" s="109">
        <f>AF286</f>
        <v>140</v>
      </c>
      <c r="AT286" s="73">
        <f>GEOMEAN(AS286)</f>
        <v>140</v>
      </c>
      <c r="AU286" s="73">
        <f>MIN(AT286)</f>
        <v>140</v>
      </c>
      <c r="AV286" s="73">
        <f>MIN(AU286)</f>
        <v>140</v>
      </c>
      <c r="AW286" s="208" t="s">
        <v>1845</v>
      </c>
      <c r="AX286" s="208" t="s">
        <v>1845</v>
      </c>
      <c r="BA286" s="78" t="str">
        <f>F286</f>
        <v>Surface or ground, reconstituted or dechlorinated tap water</v>
      </c>
      <c r="BB286" s="107" t="str">
        <f>J286</f>
        <v>Cladoceran</v>
      </c>
      <c r="BC286" s="210" t="str">
        <f>G286</f>
        <v>Daphnia magna</v>
      </c>
      <c r="BD286" s="107" t="str">
        <f>H286</f>
        <v>Arthropoda</v>
      </c>
      <c r="BE286" s="114" t="str">
        <f>I286</f>
        <v>Branchiopoda</v>
      </c>
      <c r="BF286" s="112" t="str">
        <f>K286</f>
        <v>Hetero</v>
      </c>
      <c r="BG286" s="26">
        <f>AL286</f>
        <v>1</v>
      </c>
      <c r="BH286" s="26">
        <f>AV286</f>
        <v>140</v>
      </c>
      <c r="BI286" s="208" t="s">
        <v>1845</v>
      </c>
      <c r="BJ286" s="208" t="s">
        <v>1845</v>
      </c>
      <c r="BN286" s="119"/>
    </row>
    <row r="287" spans="1:76" ht="15" hidden="1" customHeight="1" thickTop="1" thickBot="1">
      <c r="A287" s="168" t="s">
        <v>1381</v>
      </c>
      <c r="B287" s="25" t="s">
        <v>1436</v>
      </c>
      <c r="C287" s="71">
        <v>1620</v>
      </c>
      <c r="E287" s="149" t="s">
        <v>1644</v>
      </c>
      <c r="F287" s="30" t="s">
        <v>1554</v>
      </c>
      <c r="G287" s="92" t="s">
        <v>203</v>
      </c>
      <c r="H287" s="25" t="s">
        <v>83</v>
      </c>
      <c r="I287" s="25" t="s">
        <v>206</v>
      </c>
      <c r="J287" s="73" t="s">
        <v>408</v>
      </c>
      <c r="K287" s="25" t="s">
        <v>1590</v>
      </c>
      <c r="L287" s="25" t="s">
        <v>1543</v>
      </c>
      <c r="N287" s="122" t="s">
        <v>204</v>
      </c>
      <c r="O287" s="35" t="s">
        <v>204</v>
      </c>
      <c r="P287" s="35" t="s">
        <v>204</v>
      </c>
      <c r="Q287" s="25" t="s">
        <v>14</v>
      </c>
      <c r="R287" s="25">
        <v>48</v>
      </c>
      <c r="S287" s="25" t="s">
        <v>84</v>
      </c>
      <c r="T287" s="33" t="s">
        <v>45</v>
      </c>
      <c r="U287"/>
      <c r="V287" s="25" t="s">
        <v>1438</v>
      </c>
      <c r="W287" s="25" t="s">
        <v>85</v>
      </c>
      <c r="X287" s="73">
        <f>VLOOKUP(W287,Tables!$M$5:$O$9,3,FALSE)</f>
        <v>1000</v>
      </c>
      <c r="Y287" s="73">
        <f t="shared" si="180"/>
        <v>6900</v>
      </c>
      <c r="AA287" s="26" t="str">
        <f t="shared" si="181"/>
        <v>EC50</v>
      </c>
      <c r="AB287" s="26">
        <f>VLOOKUP(AA287,Tables!C$5:D$40,2,FALSE)</f>
        <v>5</v>
      </c>
      <c r="AC287" s="26">
        <f t="shared" si="182"/>
        <v>1380</v>
      </c>
      <c r="AD287" s="33" t="str">
        <f t="shared" si="183"/>
        <v>Acute</v>
      </c>
      <c r="AE287" s="26">
        <f>VLOOKUP(AD287,Tables!$C$43:$D$44,2,FALSE)</f>
        <v>2</v>
      </c>
      <c r="AF287" s="26">
        <f t="shared" si="184"/>
        <v>690</v>
      </c>
      <c r="AG287" s="27"/>
      <c r="AH287" s="210" t="str">
        <f t="shared" si="185"/>
        <v>Daphnia magna</v>
      </c>
      <c r="AI287" s="112" t="str">
        <f t="shared" si="186"/>
        <v>EC50</v>
      </c>
      <c r="AJ287" s="112" t="str">
        <f t="shared" si="187"/>
        <v>Acute</v>
      </c>
      <c r="AL287" s="26">
        <f>VLOOKUP(SUM(AB287,AE287),Tables!J$5:K$12,2,FALSE)</f>
        <v>4</v>
      </c>
      <c r="AM287" s="26" t="str">
        <f t="shared" si="188"/>
        <v>Reject</v>
      </c>
      <c r="AS287"/>
      <c r="AW287" s="208" t="s">
        <v>1845</v>
      </c>
      <c r="AX287" s="208" t="s">
        <v>1845</v>
      </c>
      <c r="BC287" s="214"/>
    </row>
    <row r="288" spans="1:76" ht="15" hidden="1" customHeight="1" thickTop="1" thickBot="1">
      <c r="A288" s="170" t="s">
        <v>1381</v>
      </c>
      <c r="B288" s="25" t="s">
        <v>1460</v>
      </c>
      <c r="C288" s="71">
        <v>1626</v>
      </c>
      <c r="E288" s="149" t="s">
        <v>1644</v>
      </c>
      <c r="F288" s="30" t="s">
        <v>1554</v>
      </c>
      <c r="G288" s="92" t="s">
        <v>203</v>
      </c>
      <c r="H288" s="25" t="s">
        <v>83</v>
      </c>
      <c r="I288" s="25" t="s">
        <v>206</v>
      </c>
      <c r="J288" s="73" t="s">
        <v>408</v>
      </c>
      <c r="K288" s="25" t="s">
        <v>1590</v>
      </c>
      <c r="L288" s="25" t="s">
        <v>1546</v>
      </c>
      <c r="N288" s="122" t="s">
        <v>204</v>
      </c>
      <c r="O288" s="35" t="s">
        <v>204</v>
      </c>
      <c r="P288" s="35" t="s">
        <v>204</v>
      </c>
      <c r="Q288" s="25" t="s">
        <v>14</v>
      </c>
      <c r="R288" s="25">
        <v>48</v>
      </c>
      <c r="S288" s="25" t="s">
        <v>84</v>
      </c>
      <c r="T288" s="33" t="s">
        <v>45</v>
      </c>
      <c r="U288"/>
      <c r="V288" s="25" t="s">
        <v>1461</v>
      </c>
      <c r="W288" s="25" t="s">
        <v>85</v>
      </c>
      <c r="X288" s="73">
        <f>VLOOKUP(W288,Tables!$M$5:$O$9,3,FALSE)</f>
        <v>1000</v>
      </c>
      <c r="Y288" s="73">
        <f t="shared" si="180"/>
        <v>115000</v>
      </c>
      <c r="AA288" s="26" t="str">
        <f t="shared" si="181"/>
        <v>EC50</v>
      </c>
      <c r="AB288" s="26">
        <f>VLOOKUP(AA288,Tables!C$5:D$40,2,FALSE)</f>
        <v>5</v>
      </c>
      <c r="AC288" s="26">
        <f t="shared" si="182"/>
        <v>23000</v>
      </c>
      <c r="AD288" s="33" t="str">
        <f t="shared" si="183"/>
        <v>Acute</v>
      </c>
      <c r="AE288" s="26">
        <f>VLOOKUP(AD288,Tables!$C$43:$D$44,2,FALSE)</f>
        <v>2</v>
      </c>
      <c r="AF288" s="26">
        <f t="shared" si="184"/>
        <v>11500</v>
      </c>
      <c r="AG288" s="27"/>
      <c r="AH288" s="210" t="str">
        <f t="shared" si="185"/>
        <v>Daphnia magna</v>
      </c>
      <c r="AI288" s="112" t="str">
        <f t="shared" si="186"/>
        <v>EC50</v>
      </c>
      <c r="AJ288" s="112" t="str">
        <f t="shared" si="187"/>
        <v>Acute</v>
      </c>
      <c r="AL288" s="26">
        <f>VLOOKUP(SUM(AB288,AE288),Tables!J$5:K$12,2,FALSE)</f>
        <v>4</v>
      </c>
      <c r="AM288" s="26" t="str">
        <f t="shared" si="188"/>
        <v>Reject</v>
      </c>
      <c r="AS288"/>
      <c r="AW288" s="208" t="s">
        <v>1845</v>
      </c>
      <c r="AX288" s="208" t="s">
        <v>1845</v>
      </c>
      <c r="BC288" s="214"/>
    </row>
    <row r="289" spans="1:66" ht="15" hidden="1" customHeight="1" thickTop="1" thickBot="1">
      <c r="A289" s="170" t="s">
        <v>1381</v>
      </c>
      <c r="B289" s="25" t="s">
        <v>1502</v>
      </c>
      <c r="C289" s="71">
        <v>21689</v>
      </c>
      <c r="E289" s="149" t="s">
        <v>1644</v>
      </c>
      <c r="F289" s="30" t="s">
        <v>1554</v>
      </c>
      <c r="G289" s="92" t="s">
        <v>203</v>
      </c>
      <c r="H289" s="25" t="s">
        <v>83</v>
      </c>
      <c r="I289" s="25" t="s">
        <v>206</v>
      </c>
      <c r="J289" s="73" t="s">
        <v>408</v>
      </c>
      <c r="K289" s="25" t="s">
        <v>1590</v>
      </c>
      <c r="L289" s="25" t="s">
        <v>1546</v>
      </c>
      <c r="N289" s="122" t="s">
        <v>204</v>
      </c>
      <c r="O289" s="35" t="s">
        <v>204</v>
      </c>
      <c r="P289" s="35" t="s">
        <v>204</v>
      </c>
      <c r="Q289" s="25" t="s">
        <v>14</v>
      </c>
      <c r="R289" s="25">
        <v>48</v>
      </c>
      <c r="S289" s="25" t="s">
        <v>84</v>
      </c>
      <c r="T289" s="33" t="s">
        <v>45</v>
      </c>
      <c r="U289"/>
      <c r="V289" s="25" t="s">
        <v>1503</v>
      </c>
      <c r="W289" s="25" t="s">
        <v>85</v>
      </c>
      <c r="X289" s="73">
        <f>VLOOKUP(W289,Tables!$M$5:$O$9,3,FALSE)</f>
        <v>1000</v>
      </c>
      <c r="Y289" s="73">
        <f t="shared" si="180"/>
        <v>126000</v>
      </c>
      <c r="AA289" s="26" t="str">
        <f t="shared" si="181"/>
        <v>EC50</v>
      </c>
      <c r="AB289" s="26">
        <f>VLOOKUP(AA289,Tables!C$5:D$40,2,FALSE)</f>
        <v>5</v>
      </c>
      <c r="AC289" s="26">
        <f t="shared" si="182"/>
        <v>25200</v>
      </c>
      <c r="AD289" s="33" t="str">
        <f t="shared" si="183"/>
        <v>Acute</v>
      </c>
      <c r="AE289" s="26">
        <f>VLOOKUP(AD289,Tables!$C$43:$D$44,2,FALSE)</f>
        <v>2</v>
      </c>
      <c r="AF289" s="26">
        <f t="shared" si="184"/>
        <v>12600</v>
      </c>
      <c r="AG289" s="27"/>
      <c r="AH289" s="210" t="str">
        <f t="shared" si="185"/>
        <v>Daphnia magna</v>
      </c>
      <c r="AI289" s="112" t="str">
        <f t="shared" si="186"/>
        <v>EC50</v>
      </c>
      <c r="AJ289" s="112" t="str">
        <f t="shared" si="187"/>
        <v>Acute</v>
      </c>
      <c r="AL289" s="26">
        <f>VLOOKUP(SUM(AB289,AE289),Tables!J$5:K$12,2,FALSE)</f>
        <v>4</v>
      </c>
      <c r="AM289" s="26" t="str">
        <f t="shared" si="188"/>
        <v>Reject</v>
      </c>
      <c r="AS289"/>
      <c r="AW289" s="208" t="s">
        <v>1845</v>
      </c>
      <c r="AX289" s="208" t="s">
        <v>1845</v>
      </c>
      <c r="BC289" s="214"/>
    </row>
    <row r="290" spans="1:66" ht="15" hidden="1" customHeight="1" thickTop="1" thickBot="1">
      <c r="A290" s="170" t="s">
        <v>1390</v>
      </c>
      <c r="B290" s="85">
        <v>208970</v>
      </c>
      <c r="C290" s="71" t="s">
        <v>1374</v>
      </c>
      <c r="D290" s="78"/>
      <c r="E290" s="149" t="s">
        <v>1644</v>
      </c>
      <c r="F290" s="30" t="s">
        <v>1375</v>
      </c>
      <c r="G290" s="92" t="s">
        <v>203</v>
      </c>
      <c r="H290" s="25" t="s">
        <v>83</v>
      </c>
      <c r="I290" s="25" t="s">
        <v>206</v>
      </c>
      <c r="J290" s="73" t="s">
        <v>408</v>
      </c>
      <c r="K290" s="25" t="s">
        <v>1590</v>
      </c>
      <c r="L290" s="73" t="s">
        <v>110</v>
      </c>
      <c r="M290" s="78"/>
      <c r="N290" s="41" t="s">
        <v>48</v>
      </c>
      <c r="O290" s="32" t="s">
        <v>48</v>
      </c>
      <c r="P290" s="32" t="s">
        <v>48</v>
      </c>
      <c r="Q290" s="25" t="s">
        <v>18</v>
      </c>
      <c r="R290" s="25">
        <v>48</v>
      </c>
      <c r="S290" s="25" t="s">
        <v>84</v>
      </c>
      <c r="T290" s="33" t="s">
        <v>45</v>
      </c>
      <c r="U290" s="78"/>
      <c r="V290" s="25">
        <v>54000</v>
      </c>
      <c r="W290" s="25" t="s">
        <v>58</v>
      </c>
      <c r="X290" s="73">
        <f>VLOOKUP(W290,Tables!$M$5:$O$9,3,FALSE)</f>
        <v>1</v>
      </c>
      <c r="Y290" s="73">
        <f t="shared" si="180"/>
        <v>54000</v>
      </c>
      <c r="AA290" s="26" t="str">
        <f t="shared" si="181"/>
        <v>LC50</v>
      </c>
      <c r="AB290" s="26">
        <f>VLOOKUP(AA290,Tables!C$5:D$40,2,FALSE)</f>
        <v>5</v>
      </c>
      <c r="AC290" s="26">
        <f t="shared" si="182"/>
        <v>10800</v>
      </c>
      <c r="AD290" s="33" t="str">
        <f t="shared" si="183"/>
        <v>Acute</v>
      </c>
      <c r="AE290" s="26">
        <f>VLOOKUP(AD290,Tables!$C$43:$D$44,2,FALSE)</f>
        <v>2</v>
      </c>
      <c r="AF290" s="26">
        <f t="shared" si="184"/>
        <v>5400</v>
      </c>
      <c r="AG290" s="27"/>
      <c r="AH290" s="210" t="str">
        <f t="shared" si="185"/>
        <v>Daphnia magna</v>
      </c>
      <c r="AI290" s="112" t="str">
        <f t="shared" si="186"/>
        <v>LC50</v>
      </c>
      <c r="AJ290" s="112" t="str">
        <f t="shared" si="187"/>
        <v>Acute</v>
      </c>
      <c r="AK290" s="78"/>
      <c r="AL290" s="26">
        <f>VLOOKUP(SUM(AB290,AE290),Tables!J$5:K$12,2,FALSE)</f>
        <v>4</v>
      </c>
      <c r="AM290" s="26" t="str">
        <f t="shared" si="188"/>
        <v>Reject</v>
      </c>
      <c r="AN290" s="78"/>
      <c r="AO290" s="73"/>
      <c r="AP290" s="73"/>
      <c r="AQ290" s="73"/>
      <c r="AR290" s="78"/>
      <c r="AS290" s="78"/>
      <c r="AT290" s="78"/>
      <c r="AU290" s="78"/>
      <c r="AV290" s="78"/>
      <c r="AW290" s="208" t="s">
        <v>1845</v>
      </c>
      <c r="AX290" s="208" t="s">
        <v>1845</v>
      </c>
      <c r="AY290" s="78"/>
      <c r="AZ290" s="78"/>
      <c r="BA290" s="78"/>
      <c r="BB290" s="78"/>
      <c r="BC290" s="215"/>
      <c r="BD290" s="78"/>
      <c r="BE290" s="78"/>
      <c r="BF290" s="78"/>
      <c r="BG290" s="78"/>
      <c r="BH290" s="78"/>
      <c r="BI290" s="73"/>
    </row>
    <row r="291" spans="1:66" ht="15" hidden="1" customHeight="1" thickTop="1" thickBot="1">
      <c r="A291" s="170" t="s">
        <v>1382</v>
      </c>
      <c r="B291" s="85">
        <v>200631</v>
      </c>
      <c r="C291" s="71" t="s">
        <v>1374</v>
      </c>
      <c r="D291" s="78"/>
      <c r="E291" s="149" t="s">
        <v>1644</v>
      </c>
      <c r="F291" s="30" t="s">
        <v>1375</v>
      </c>
      <c r="G291" s="92" t="s">
        <v>203</v>
      </c>
      <c r="H291" s="25" t="s">
        <v>83</v>
      </c>
      <c r="I291" s="25" t="s">
        <v>206</v>
      </c>
      <c r="J291" s="73" t="s">
        <v>408</v>
      </c>
      <c r="K291" s="25" t="s">
        <v>1590</v>
      </c>
      <c r="L291" s="73" t="s">
        <v>110</v>
      </c>
      <c r="M291" s="78"/>
      <c r="N291" s="41" t="s">
        <v>48</v>
      </c>
      <c r="O291" s="32" t="s">
        <v>48</v>
      </c>
      <c r="P291" s="32" t="s">
        <v>48</v>
      </c>
      <c r="Q291" s="25" t="s">
        <v>18</v>
      </c>
      <c r="R291" s="25">
        <v>48</v>
      </c>
      <c r="S291" s="25" t="s">
        <v>84</v>
      </c>
      <c r="T291" s="33" t="s">
        <v>45</v>
      </c>
      <c r="U291" s="78"/>
      <c r="V291" s="25">
        <v>6900</v>
      </c>
      <c r="W291" s="25" t="s">
        <v>58</v>
      </c>
      <c r="X291" s="73">
        <f>VLOOKUP(W291,Tables!$M$5:$O$9,3,FALSE)</f>
        <v>1</v>
      </c>
      <c r="Y291" s="73">
        <f t="shared" si="180"/>
        <v>6900</v>
      </c>
      <c r="AA291" s="26" t="str">
        <f t="shared" si="181"/>
        <v>LC50</v>
      </c>
      <c r="AB291" s="26">
        <f>VLOOKUP(AA291,Tables!C$5:D$40,2,FALSE)</f>
        <v>5</v>
      </c>
      <c r="AC291" s="26">
        <f t="shared" si="182"/>
        <v>1380</v>
      </c>
      <c r="AD291" s="33" t="str">
        <f t="shared" si="183"/>
        <v>Acute</v>
      </c>
      <c r="AE291" s="26">
        <f>VLOOKUP(AD291,Tables!$C$43:$D$44,2,FALSE)</f>
        <v>2</v>
      </c>
      <c r="AF291" s="26">
        <f t="shared" si="184"/>
        <v>690</v>
      </c>
      <c r="AG291" s="27"/>
      <c r="AH291" s="210" t="str">
        <f t="shared" si="185"/>
        <v>Daphnia magna</v>
      </c>
      <c r="AI291" s="112" t="str">
        <f t="shared" si="186"/>
        <v>LC50</v>
      </c>
      <c r="AJ291" s="112" t="str">
        <f t="shared" si="187"/>
        <v>Acute</v>
      </c>
      <c r="AK291" s="78"/>
      <c r="AL291" s="26">
        <f>VLOOKUP(SUM(AB291,AE291),Tables!J$5:K$12,2,FALSE)</f>
        <v>4</v>
      </c>
      <c r="AM291" s="26" t="str">
        <f t="shared" si="188"/>
        <v>Reject</v>
      </c>
      <c r="AN291" s="78"/>
      <c r="AO291" s="73"/>
      <c r="AP291" s="73"/>
      <c r="AQ291" s="73"/>
      <c r="AR291" s="78"/>
      <c r="AS291" s="78"/>
      <c r="AT291" s="78"/>
      <c r="AU291" s="78"/>
      <c r="AV291" s="78"/>
      <c r="AW291" s="208" t="s">
        <v>1845</v>
      </c>
      <c r="AX291" s="208" t="s">
        <v>1845</v>
      </c>
      <c r="AY291" s="78"/>
      <c r="AZ291" s="78"/>
      <c r="BA291" s="78"/>
      <c r="BB291" s="78"/>
      <c r="BC291" s="215"/>
      <c r="BD291" s="78"/>
      <c r="BE291" s="78"/>
      <c r="BF291" s="78"/>
      <c r="BG291" s="78"/>
      <c r="BH291" s="78"/>
      <c r="BI291" s="73"/>
    </row>
    <row r="292" spans="1:66" ht="15" hidden="1" customHeight="1" thickTop="1" thickBot="1">
      <c r="A292" s="167"/>
      <c r="B292" s="17"/>
      <c r="C292" s="17"/>
      <c r="D292" s="27"/>
      <c r="E292" s="148"/>
      <c r="F292" s="93"/>
      <c r="G292" s="94"/>
      <c r="H292" s="17"/>
      <c r="I292" s="17"/>
      <c r="J292" s="17"/>
      <c r="K292" s="17"/>
      <c r="L292" s="17"/>
      <c r="M292" s="27"/>
      <c r="N292" s="93"/>
      <c r="O292" s="17"/>
      <c r="P292" s="17"/>
      <c r="Q292" s="17"/>
      <c r="R292" s="17"/>
      <c r="S292" s="17"/>
      <c r="T292" s="20"/>
      <c r="U292" s="27"/>
      <c r="V292" s="17"/>
      <c r="W292" s="17"/>
      <c r="X292" s="95"/>
      <c r="Y292" s="95"/>
      <c r="Z292" s="27"/>
      <c r="AA292" s="17"/>
      <c r="AB292" s="17"/>
      <c r="AC292" s="95"/>
      <c r="AD292" s="20"/>
      <c r="AE292" s="17"/>
      <c r="AF292" s="95"/>
      <c r="AG292" s="27"/>
      <c r="AH292" s="211"/>
      <c r="AI292" s="17"/>
      <c r="AJ292" s="17"/>
      <c r="AK292" s="27"/>
      <c r="AL292" s="27"/>
      <c r="AM292" s="27"/>
      <c r="AN292" s="27"/>
      <c r="AO292" s="17"/>
      <c r="AP292" s="17"/>
      <c r="AQ292" s="17"/>
      <c r="AR292" s="27"/>
      <c r="AS292" s="27"/>
      <c r="AT292" s="27"/>
      <c r="AU292" s="27"/>
      <c r="AV292" s="27"/>
      <c r="AW292" s="27"/>
      <c r="AX292" s="115"/>
      <c r="AY292" s="119"/>
      <c r="AZ292" s="119"/>
      <c r="BA292" s="117"/>
      <c r="BB292" s="117"/>
      <c r="BC292" s="211"/>
      <c r="BD292" s="27"/>
      <c r="BE292" s="27"/>
      <c r="BF292" s="27"/>
      <c r="BG292" s="27"/>
      <c r="BH292" s="115"/>
      <c r="BI292" s="115"/>
      <c r="BJ292" s="115"/>
      <c r="BK292" s="2"/>
      <c r="BL292" s="2"/>
      <c r="BM292" s="2"/>
    </row>
    <row r="293" spans="1:66" ht="15" hidden="1" customHeight="1" thickTop="1" thickBot="1">
      <c r="A293" s="170" t="s">
        <v>1030</v>
      </c>
      <c r="B293" s="70" t="s">
        <v>1028</v>
      </c>
      <c r="C293" s="74" t="s">
        <v>1031</v>
      </c>
      <c r="D293" s="80"/>
      <c r="E293" s="149" t="s">
        <v>1644</v>
      </c>
      <c r="F293" s="75" t="s">
        <v>1029</v>
      </c>
      <c r="G293" s="86" t="s">
        <v>244</v>
      </c>
      <c r="H293" s="25" t="s">
        <v>75</v>
      </c>
      <c r="I293" s="73" t="s">
        <v>309</v>
      </c>
      <c r="J293" s="73" t="s">
        <v>16</v>
      </c>
      <c r="K293" s="25" t="s">
        <v>1591</v>
      </c>
      <c r="L293" s="73" t="s">
        <v>194</v>
      </c>
      <c r="N293" s="41" t="s">
        <v>312</v>
      </c>
      <c r="O293" s="32" t="s">
        <v>1401</v>
      </c>
      <c r="P293" s="32" t="s">
        <v>1399</v>
      </c>
      <c r="Q293" s="73" t="s">
        <v>14</v>
      </c>
      <c r="R293" s="25">
        <v>72</v>
      </c>
      <c r="S293" s="25" t="s">
        <v>84</v>
      </c>
      <c r="T293" s="25" t="s">
        <v>15</v>
      </c>
      <c r="V293" s="73">
        <v>41</v>
      </c>
      <c r="W293" s="25" t="s">
        <v>58</v>
      </c>
      <c r="X293" s="73">
        <f>VLOOKUP(W293,Tables!$M$5:$O$9,3,FALSE)</f>
        <v>1</v>
      </c>
      <c r="Y293" s="73">
        <f>V293*X293</f>
        <v>41</v>
      </c>
      <c r="AA293" s="26" t="str">
        <f>Q293</f>
        <v>EC50</v>
      </c>
      <c r="AB293" s="26">
        <f>VLOOKUP(AA293,Tables!C$5:D$40,2,FALSE)</f>
        <v>5</v>
      </c>
      <c r="AC293" s="26">
        <f>Y293/AB293</f>
        <v>8.1999999999999993</v>
      </c>
      <c r="AD293" s="33" t="str">
        <f>T293</f>
        <v>Chronic</v>
      </c>
      <c r="AE293" s="26">
        <f>VLOOKUP(AD293,Tables!$C$43:$D$44,2,FALSE)</f>
        <v>1</v>
      </c>
      <c r="AF293" s="26">
        <f>AC293/AE293</f>
        <v>8.1999999999999993</v>
      </c>
      <c r="AG293" s="27"/>
      <c r="AH293" s="210" t="str">
        <f>G293</f>
        <v>Desmodesmus subspicatus</v>
      </c>
      <c r="AI293" s="112" t="str">
        <f>Q293</f>
        <v>EC50</v>
      </c>
      <c r="AJ293" s="112" t="str">
        <f>T293</f>
        <v>Chronic</v>
      </c>
      <c r="AL293" s="26">
        <f>VLOOKUP(SUM(AB293,AE293),Tables!J$5:K$12,2,FALSE)</f>
        <v>2</v>
      </c>
      <c r="AM293" s="26" t="str">
        <f>IF(AL293=MIN($AL$293),"YES!!!","Reject")</f>
        <v>YES!!!</v>
      </c>
      <c r="AN293" s="107" t="str">
        <f>P293</f>
        <v>Cell density</v>
      </c>
      <c r="AO293" s="26" t="s">
        <v>96</v>
      </c>
      <c r="AP293" s="25" t="str">
        <f>CONCATENATE(R293," ",S293)</f>
        <v>72 Hour</v>
      </c>
      <c r="AQ293" s="26" t="s">
        <v>97</v>
      </c>
      <c r="AS293" s="109">
        <f>AF293</f>
        <v>8.1999999999999993</v>
      </c>
      <c r="AT293" s="73">
        <f>GEOMEAN(AS293)</f>
        <v>8.1999999999999993</v>
      </c>
      <c r="AU293" s="73">
        <f>MIN(AT293)</f>
        <v>8.1999999999999993</v>
      </c>
      <c r="AV293" s="73">
        <f>MIN(AU293)</f>
        <v>8.1999999999999993</v>
      </c>
      <c r="AW293" s="208" t="s">
        <v>1845</v>
      </c>
      <c r="AX293" s="208" t="s">
        <v>1845</v>
      </c>
      <c r="BA293" s="78" t="str">
        <f>F293</f>
        <v>inorganic medium</v>
      </c>
      <c r="BB293" s="107" t="str">
        <f>J293</f>
        <v>Microalgae</v>
      </c>
      <c r="BC293" s="210" t="str">
        <f>G293</f>
        <v>Desmodesmus subspicatus</v>
      </c>
      <c r="BD293" s="107" t="str">
        <f>H293</f>
        <v>Chlorophyta</v>
      </c>
      <c r="BE293" s="114" t="str">
        <f>I293</f>
        <v>Chlorophyceae</v>
      </c>
      <c r="BF293" s="112" t="str">
        <f>K293</f>
        <v>Photo</v>
      </c>
      <c r="BG293" s="26">
        <f>AL293</f>
        <v>2</v>
      </c>
      <c r="BH293" s="26">
        <f>AV293</f>
        <v>8.1999999999999993</v>
      </c>
      <c r="BI293" s="208" t="s">
        <v>1845</v>
      </c>
      <c r="BJ293" s="208" t="s">
        <v>1845</v>
      </c>
    </row>
    <row r="294" spans="1:66" ht="15" hidden="1" customHeight="1" thickTop="1" thickBot="1">
      <c r="A294" s="167"/>
      <c r="B294" s="96"/>
      <c r="C294" s="98"/>
      <c r="D294" s="99"/>
      <c r="E294" s="152"/>
      <c r="F294" s="93"/>
      <c r="G294" s="94"/>
      <c r="H294" s="17"/>
      <c r="I294" s="17"/>
      <c r="J294" s="17"/>
      <c r="K294" s="17"/>
      <c r="L294" s="17"/>
      <c r="M294" s="27"/>
      <c r="N294" s="93"/>
      <c r="O294" s="17"/>
      <c r="P294" s="17"/>
      <c r="Q294" s="17"/>
      <c r="R294" s="17"/>
      <c r="S294" s="17"/>
      <c r="T294" s="17"/>
      <c r="U294" s="17"/>
      <c r="V294" s="17"/>
      <c r="W294" s="17"/>
      <c r="X294" s="95"/>
      <c r="Y294" s="95"/>
      <c r="Z294" s="27"/>
      <c r="AA294" s="17"/>
      <c r="AB294" s="17"/>
      <c r="AC294" s="95"/>
      <c r="AD294" s="20"/>
      <c r="AE294" s="17"/>
      <c r="AF294" s="95"/>
      <c r="AG294" s="27"/>
      <c r="AH294" s="211"/>
      <c r="AI294" s="17"/>
      <c r="AJ294" s="17"/>
      <c r="AK294" s="27"/>
      <c r="AL294" s="27"/>
      <c r="AM294" s="27"/>
      <c r="AN294" s="27"/>
      <c r="AO294" s="17"/>
      <c r="AP294" s="17"/>
      <c r="AQ294" s="17"/>
      <c r="AR294" s="27"/>
      <c r="AS294" s="27"/>
      <c r="AT294" s="27"/>
      <c r="AU294" s="27"/>
      <c r="AV294" s="27"/>
      <c r="AW294" s="27"/>
      <c r="AX294" s="115"/>
      <c r="AY294" s="119"/>
      <c r="AZ294" s="119"/>
      <c r="BA294" s="117"/>
      <c r="BB294" s="117"/>
      <c r="BC294" s="211"/>
      <c r="BD294" s="27"/>
      <c r="BE294" s="27"/>
      <c r="BF294" s="27"/>
      <c r="BG294" s="27"/>
      <c r="BH294" s="115"/>
      <c r="BI294" s="115"/>
      <c r="BJ294" s="115"/>
    </row>
    <row r="295" spans="1:66" ht="15" hidden="1" customHeight="1" thickTop="1" thickBot="1">
      <c r="A295" s="168" t="s">
        <v>1381</v>
      </c>
      <c r="B295" s="25" t="s">
        <v>1423</v>
      </c>
      <c r="C295" s="71">
        <v>5601</v>
      </c>
      <c r="E295" s="147" t="s">
        <v>1643</v>
      </c>
      <c r="F295" s="30" t="s">
        <v>1550</v>
      </c>
      <c r="G295" s="92" t="s">
        <v>222</v>
      </c>
      <c r="H295" s="25" t="s">
        <v>75</v>
      </c>
      <c r="I295" s="25" t="s">
        <v>309</v>
      </c>
      <c r="J295" s="25" t="s">
        <v>16</v>
      </c>
      <c r="K295" s="25" t="s">
        <v>1591</v>
      </c>
      <c r="L295" s="25" t="s">
        <v>110</v>
      </c>
      <c r="M295" s="25"/>
      <c r="N295" s="122" t="s">
        <v>1549</v>
      </c>
      <c r="O295" s="38" t="s">
        <v>1549</v>
      </c>
      <c r="P295" s="35" t="s">
        <v>1549</v>
      </c>
      <c r="Q295" s="25" t="s">
        <v>14</v>
      </c>
      <c r="R295" s="25">
        <v>5</v>
      </c>
      <c r="S295" s="25" t="s">
        <v>1370</v>
      </c>
      <c r="T295" s="25" t="s">
        <v>15</v>
      </c>
      <c r="V295" s="25" t="s">
        <v>1424</v>
      </c>
      <c r="W295" s="25" t="s">
        <v>82</v>
      </c>
      <c r="X295" s="73">
        <f>VLOOKUP(W295,Tables!$M$5:$O$9,3,FALSE)</f>
        <v>1</v>
      </c>
      <c r="Y295" s="73">
        <f t="shared" ref="Y295:Y303" si="189">V295*X295</f>
        <v>180</v>
      </c>
      <c r="AA295" s="26" t="str">
        <f t="shared" ref="AA295:AA303" si="190">Q295</f>
        <v>EC50</v>
      </c>
      <c r="AB295" s="26">
        <f>VLOOKUP(AA295,Tables!C$5:D$40,2,FALSE)</f>
        <v>5</v>
      </c>
      <c r="AC295" s="26">
        <f t="shared" ref="AC295:AC303" si="191">Y295/AB295</f>
        <v>36</v>
      </c>
      <c r="AD295" s="33" t="str">
        <f t="shared" ref="AD295:AD303" si="192">T295</f>
        <v>Chronic</v>
      </c>
      <c r="AE295" s="26">
        <f>VLOOKUP(AD295,Tables!$C$43:$D$44,2,FALSE)</f>
        <v>1</v>
      </c>
      <c r="AF295" s="26">
        <f t="shared" ref="AF295:AF303" si="193">AC295/AE295</f>
        <v>36</v>
      </c>
      <c r="AG295" s="27"/>
      <c r="AH295" s="210" t="str">
        <f t="shared" ref="AH295:AH303" si="194">G295</f>
        <v>Dunaliella tertiolecta</v>
      </c>
      <c r="AI295" s="112" t="str">
        <f t="shared" ref="AI295:AI303" si="195">Q295</f>
        <v>EC50</v>
      </c>
      <c r="AJ295" s="112" t="str">
        <f t="shared" ref="AJ295:AJ303" si="196">T295</f>
        <v>Chronic</v>
      </c>
      <c r="AL295" s="26">
        <f>VLOOKUP(SUM(AB295,AE295),Tables!J$5:K$12,2,FALSE)</f>
        <v>2</v>
      </c>
      <c r="AM295" s="26" t="str">
        <f t="shared" ref="AM295:AM303" si="197">IF(AL295=MIN($AL$295:$AL$303),"YES!!!","Reject")</f>
        <v>Reject</v>
      </c>
      <c r="AS295"/>
      <c r="AW295" s="208" t="s">
        <v>1845</v>
      </c>
      <c r="AX295" s="208" t="s">
        <v>1845</v>
      </c>
      <c r="BC295" s="214"/>
    </row>
    <row r="296" spans="1:66" ht="15" hidden="1" customHeight="1" thickTop="1" thickBot="1">
      <c r="A296" s="168" t="s">
        <v>1381</v>
      </c>
      <c r="B296" s="25" t="s">
        <v>1423</v>
      </c>
      <c r="C296" s="71">
        <v>5601</v>
      </c>
      <c r="E296" s="147" t="s">
        <v>1643</v>
      </c>
      <c r="F296" s="30" t="s">
        <v>1550</v>
      </c>
      <c r="G296" s="92" t="s">
        <v>222</v>
      </c>
      <c r="H296" s="25" t="s">
        <v>75</v>
      </c>
      <c r="I296" s="25" t="s">
        <v>309</v>
      </c>
      <c r="J296" s="25" t="s">
        <v>16</v>
      </c>
      <c r="K296" s="25" t="s">
        <v>1591</v>
      </c>
      <c r="L296" s="25" t="s">
        <v>110</v>
      </c>
      <c r="M296" s="25"/>
      <c r="N296" s="122" t="s">
        <v>1549</v>
      </c>
      <c r="O296" s="38" t="s">
        <v>1549</v>
      </c>
      <c r="P296" s="35" t="s">
        <v>1549</v>
      </c>
      <c r="Q296" s="25" t="s">
        <v>1480</v>
      </c>
      <c r="R296" s="25">
        <v>5</v>
      </c>
      <c r="S296" s="25" t="s">
        <v>1370</v>
      </c>
      <c r="T296" s="25" t="s">
        <v>15</v>
      </c>
      <c r="V296" s="25" t="s">
        <v>1425</v>
      </c>
      <c r="W296" s="25" t="s">
        <v>82</v>
      </c>
      <c r="X296" s="73">
        <f>VLOOKUP(W296,Tables!$M$5:$O$9,3,FALSE)</f>
        <v>1</v>
      </c>
      <c r="Y296" s="73">
        <f t="shared" si="189"/>
        <v>100</v>
      </c>
      <c r="AA296" s="26" t="str">
        <f t="shared" si="190"/>
        <v>LOEL</v>
      </c>
      <c r="AB296" s="26">
        <f>VLOOKUP(AA296,Tables!C$5:D$40,2,FALSE)</f>
        <v>2.5</v>
      </c>
      <c r="AC296" s="26">
        <f t="shared" si="191"/>
        <v>40</v>
      </c>
      <c r="AD296" s="33" t="str">
        <f t="shared" si="192"/>
        <v>Chronic</v>
      </c>
      <c r="AE296" s="26">
        <f>VLOOKUP(AD296,Tables!$C$43:$D$44,2,FALSE)</f>
        <v>1</v>
      </c>
      <c r="AF296" s="26">
        <f t="shared" si="193"/>
        <v>40</v>
      </c>
      <c r="AG296" s="27"/>
      <c r="AH296" s="210" t="str">
        <f t="shared" si="194"/>
        <v>Dunaliella tertiolecta</v>
      </c>
      <c r="AI296" s="112" t="str">
        <f t="shared" si="195"/>
        <v>LOEL</v>
      </c>
      <c r="AJ296" s="112" t="str">
        <f t="shared" si="196"/>
        <v>Chronic</v>
      </c>
      <c r="AL296" s="26">
        <f>VLOOKUP(SUM(AB296,AE296),Tables!J$5:K$12,2,FALSE)</f>
        <v>2</v>
      </c>
      <c r="AM296" s="26" t="str">
        <f t="shared" si="197"/>
        <v>Reject</v>
      </c>
      <c r="AS296"/>
      <c r="AW296" s="208" t="s">
        <v>1845</v>
      </c>
      <c r="AX296" s="208" t="s">
        <v>1845</v>
      </c>
      <c r="BC296" s="214"/>
      <c r="BN296" s="22"/>
    </row>
    <row r="297" spans="1:66" ht="15" hidden="1" customHeight="1" thickTop="1" thickBot="1">
      <c r="A297" s="168" t="s">
        <v>1381</v>
      </c>
      <c r="B297" s="25" t="s">
        <v>1432</v>
      </c>
      <c r="C297" s="71">
        <v>1611</v>
      </c>
      <c r="E297" s="147" t="s">
        <v>1643</v>
      </c>
      <c r="F297" s="30" t="s">
        <v>1550</v>
      </c>
      <c r="G297" s="92" t="s">
        <v>222</v>
      </c>
      <c r="H297" s="25" t="s">
        <v>75</v>
      </c>
      <c r="I297" s="25" t="s">
        <v>309</v>
      </c>
      <c r="J297" s="25" t="s">
        <v>16</v>
      </c>
      <c r="K297" s="25" t="s">
        <v>1591</v>
      </c>
      <c r="L297" s="25" t="s">
        <v>110</v>
      </c>
      <c r="M297" s="25"/>
      <c r="N297" s="122" t="s">
        <v>1549</v>
      </c>
      <c r="O297" s="38" t="s">
        <v>1549</v>
      </c>
      <c r="P297" s="35" t="s">
        <v>1549</v>
      </c>
      <c r="Q297" s="25" t="s">
        <v>14</v>
      </c>
      <c r="R297" s="25">
        <v>5</v>
      </c>
      <c r="S297" s="25" t="s">
        <v>1370</v>
      </c>
      <c r="T297" s="25" t="s">
        <v>15</v>
      </c>
      <c r="V297" s="25" t="s">
        <v>1444</v>
      </c>
      <c r="W297" s="25" t="s">
        <v>82</v>
      </c>
      <c r="X297" s="73">
        <f>VLOOKUP(W297,Tables!$M$5:$O$9,3,FALSE)</f>
        <v>1</v>
      </c>
      <c r="Y297" s="73">
        <f t="shared" si="189"/>
        <v>431</v>
      </c>
      <c r="AA297" s="26" t="str">
        <f t="shared" si="190"/>
        <v>EC50</v>
      </c>
      <c r="AB297" s="26">
        <f>VLOOKUP(AA297,Tables!C$5:D$40,2,FALSE)</f>
        <v>5</v>
      </c>
      <c r="AC297" s="26">
        <f t="shared" si="191"/>
        <v>86.2</v>
      </c>
      <c r="AD297" s="33" t="str">
        <f t="shared" si="192"/>
        <v>Chronic</v>
      </c>
      <c r="AE297" s="26">
        <f>VLOOKUP(AD297,Tables!$C$43:$D$44,2,FALSE)</f>
        <v>1</v>
      </c>
      <c r="AF297" s="26">
        <f t="shared" si="193"/>
        <v>86.2</v>
      </c>
      <c r="AG297" s="27"/>
      <c r="AH297" s="210" t="str">
        <f t="shared" si="194"/>
        <v>Dunaliella tertiolecta</v>
      </c>
      <c r="AI297" s="112" t="str">
        <f t="shared" si="195"/>
        <v>EC50</v>
      </c>
      <c r="AJ297" s="112" t="str">
        <f t="shared" si="196"/>
        <v>Chronic</v>
      </c>
      <c r="AL297" s="26">
        <f>VLOOKUP(SUM(AB297,AE297),Tables!J$5:K$12,2,FALSE)</f>
        <v>2</v>
      </c>
      <c r="AM297" s="26" t="str">
        <f t="shared" si="197"/>
        <v>Reject</v>
      </c>
      <c r="AS297"/>
      <c r="AW297" s="208" t="s">
        <v>1845</v>
      </c>
      <c r="AX297" s="208" t="s">
        <v>1845</v>
      </c>
      <c r="BC297" s="214"/>
    </row>
    <row r="298" spans="1:66" ht="15" hidden="1" customHeight="1" thickTop="1" thickBot="1">
      <c r="A298" s="168" t="s">
        <v>1381</v>
      </c>
      <c r="B298" s="25" t="s">
        <v>1451</v>
      </c>
      <c r="C298" s="71">
        <v>1365</v>
      </c>
      <c r="E298" s="147" t="s">
        <v>1643</v>
      </c>
      <c r="F298" s="30" t="s">
        <v>1550</v>
      </c>
      <c r="G298" s="92" t="s">
        <v>222</v>
      </c>
      <c r="H298" s="25" t="s">
        <v>75</v>
      </c>
      <c r="I298" s="25" t="s">
        <v>309</v>
      </c>
      <c r="J298" s="25" t="s">
        <v>16</v>
      </c>
      <c r="K298" s="25" t="s">
        <v>1591</v>
      </c>
      <c r="L298" s="25" t="s">
        <v>110</v>
      </c>
      <c r="M298" s="25"/>
      <c r="N298" s="122" t="s">
        <v>1549</v>
      </c>
      <c r="O298" s="38" t="s">
        <v>1549</v>
      </c>
      <c r="P298" s="35" t="s">
        <v>1549</v>
      </c>
      <c r="Q298" s="25" t="s">
        <v>14</v>
      </c>
      <c r="R298" s="25">
        <v>10</v>
      </c>
      <c r="S298" s="25" t="s">
        <v>1370</v>
      </c>
      <c r="T298" s="25" t="s">
        <v>15</v>
      </c>
      <c r="V298" s="25" t="s">
        <v>1476</v>
      </c>
      <c r="W298" s="25" t="s">
        <v>82</v>
      </c>
      <c r="X298" s="73">
        <f>VLOOKUP(W298,Tables!$M$5:$O$9,3,FALSE)</f>
        <v>1</v>
      </c>
      <c r="Y298" s="73">
        <f t="shared" si="189"/>
        <v>300</v>
      </c>
      <c r="AA298" s="26" t="str">
        <f t="shared" si="190"/>
        <v>EC50</v>
      </c>
      <c r="AB298" s="26">
        <f>VLOOKUP(AA298,Tables!C$5:D$40,2,FALSE)</f>
        <v>5</v>
      </c>
      <c r="AC298" s="26">
        <f t="shared" si="191"/>
        <v>60</v>
      </c>
      <c r="AD298" s="33" t="str">
        <f t="shared" si="192"/>
        <v>Chronic</v>
      </c>
      <c r="AE298" s="26">
        <f>VLOOKUP(AD298,Tables!$C$43:$D$44,2,FALSE)</f>
        <v>1</v>
      </c>
      <c r="AF298" s="26">
        <f t="shared" si="193"/>
        <v>60</v>
      </c>
      <c r="AG298" s="27"/>
      <c r="AH298" s="210" t="str">
        <f t="shared" si="194"/>
        <v>Dunaliella tertiolecta</v>
      </c>
      <c r="AI298" s="112" t="str">
        <f t="shared" si="195"/>
        <v>EC50</v>
      </c>
      <c r="AJ298" s="112" t="str">
        <f t="shared" si="196"/>
        <v>Chronic</v>
      </c>
      <c r="AL298" s="26">
        <f>VLOOKUP(SUM(AB298,AE298),Tables!J$5:K$12,2,FALSE)</f>
        <v>2</v>
      </c>
      <c r="AM298" s="26" t="str">
        <f t="shared" si="197"/>
        <v>Reject</v>
      </c>
      <c r="AS298"/>
      <c r="AW298" s="208" t="s">
        <v>1845</v>
      </c>
      <c r="AX298" s="208" t="s">
        <v>1845</v>
      </c>
      <c r="BC298" s="214"/>
    </row>
    <row r="299" spans="1:66" ht="15" hidden="1" customHeight="1" thickTop="1" thickBot="1">
      <c r="A299" s="168" t="s">
        <v>1381</v>
      </c>
      <c r="B299" s="25" t="s">
        <v>1451</v>
      </c>
      <c r="C299" s="71">
        <v>10435</v>
      </c>
      <c r="E299" s="147" t="s">
        <v>1643</v>
      </c>
      <c r="F299" s="30" t="s">
        <v>1550</v>
      </c>
      <c r="G299" s="92" t="s">
        <v>222</v>
      </c>
      <c r="H299" s="25" t="s">
        <v>75</v>
      </c>
      <c r="I299" s="25" t="s">
        <v>309</v>
      </c>
      <c r="J299" s="25" t="s">
        <v>16</v>
      </c>
      <c r="K299" s="25" t="s">
        <v>1591</v>
      </c>
      <c r="L299" s="25" t="s">
        <v>110</v>
      </c>
      <c r="M299" s="25"/>
      <c r="N299" s="122" t="s">
        <v>1549</v>
      </c>
      <c r="O299" s="38" t="s">
        <v>1549</v>
      </c>
      <c r="P299" s="35" t="s">
        <v>1549</v>
      </c>
      <c r="Q299" s="25" t="s">
        <v>14</v>
      </c>
      <c r="R299" s="25">
        <v>10</v>
      </c>
      <c r="S299" s="25" t="s">
        <v>1370</v>
      </c>
      <c r="T299" s="25" t="s">
        <v>15</v>
      </c>
      <c r="V299" s="25" t="s">
        <v>1491</v>
      </c>
      <c r="W299" s="25" t="s">
        <v>82</v>
      </c>
      <c r="X299" s="73">
        <f>VLOOKUP(W299,Tables!$M$5:$O$9,3,FALSE)</f>
        <v>1</v>
      </c>
      <c r="Y299" s="73">
        <f t="shared" si="189"/>
        <v>400</v>
      </c>
      <c r="AA299" s="26" t="str">
        <f t="shared" si="190"/>
        <v>EC50</v>
      </c>
      <c r="AB299" s="26">
        <f>VLOOKUP(AA299,Tables!C$5:D$40,2,FALSE)</f>
        <v>5</v>
      </c>
      <c r="AC299" s="26">
        <f t="shared" si="191"/>
        <v>80</v>
      </c>
      <c r="AD299" s="33" t="str">
        <f t="shared" si="192"/>
        <v>Chronic</v>
      </c>
      <c r="AE299" s="26">
        <f>VLOOKUP(AD299,Tables!$C$43:$D$44,2,FALSE)</f>
        <v>1</v>
      </c>
      <c r="AF299" s="26">
        <f t="shared" si="193"/>
        <v>80</v>
      </c>
      <c r="AG299" s="27"/>
      <c r="AH299" s="210" t="str">
        <f t="shared" si="194"/>
        <v>Dunaliella tertiolecta</v>
      </c>
      <c r="AI299" s="112" t="str">
        <f t="shared" si="195"/>
        <v>EC50</v>
      </c>
      <c r="AJ299" s="112" t="str">
        <f t="shared" si="196"/>
        <v>Chronic</v>
      </c>
      <c r="AL299" s="26">
        <f>VLOOKUP(SUM(AB299,AE299),Tables!J$5:K$12,2,FALSE)</f>
        <v>2</v>
      </c>
      <c r="AM299" s="26" t="str">
        <f t="shared" si="197"/>
        <v>Reject</v>
      </c>
      <c r="AS299"/>
      <c r="AW299" s="208" t="s">
        <v>1845</v>
      </c>
      <c r="AX299" s="208" t="s">
        <v>1845</v>
      </c>
      <c r="BC299" s="214"/>
      <c r="BN299" s="119"/>
    </row>
    <row r="300" spans="1:66" ht="15" hidden="1" customHeight="1" thickTop="1" thickBot="1">
      <c r="A300" s="170" t="s">
        <v>722</v>
      </c>
      <c r="B300" s="70" t="s">
        <v>724</v>
      </c>
      <c r="C300" s="74" t="s">
        <v>723</v>
      </c>
      <c r="D300" s="72"/>
      <c r="E300" s="147" t="s">
        <v>1643</v>
      </c>
      <c r="F300" s="30" t="s">
        <v>726</v>
      </c>
      <c r="G300" s="195" t="s">
        <v>222</v>
      </c>
      <c r="H300" s="25" t="s">
        <v>75</v>
      </c>
      <c r="I300" s="25" t="s">
        <v>309</v>
      </c>
      <c r="J300" s="25" t="s">
        <v>16</v>
      </c>
      <c r="K300" s="25" t="s">
        <v>1591</v>
      </c>
      <c r="L300" s="73" t="s">
        <v>110</v>
      </c>
      <c r="N300" s="41" t="s">
        <v>725</v>
      </c>
      <c r="O300" s="32" t="s">
        <v>1398</v>
      </c>
      <c r="P300" s="32" t="s">
        <v>1518</v>
      </c>
      <c r="Q300" s="73" t="s">
        <v>14</v>
      </c>
      <c r="R300" s="25">
        <v>96</v>
      </c>
      <c r="S300" s="25" t="s">
        <v>84</v>
      </c>
      <c r="T300" s="25" t="s">
        <v>15</v>
      </c>
      <c r="V300" s="73">
        <v>132</v>
      </c>
      <c r="W300" s="25" t="s">
        <v>58</v>
      </c>
      <c r="X300" s="73">
        <f>VLOOKUP(W300,Tables!$M$5:$O$9,3,FALSE)</f>
        <v>1</v>
      </c>
      <c r="Y300" s="73">
        <f t="shared" si="189"/>
        <v>132</v>
      </c>
      <c r="AA300" s="26" t="str">
        <f t="shared" si="190"/>
        <v>EC50</v>
      </c>
      <c r="AB300" s="26">
        <f>VLOOKUP(AA300,Tables!C$5:D$40,2,FALSE)</f>
        <v>5</v>
      </c>
      <c r="AC300" s="26">
        <f t="shared" si="191"/>
        <v>26.4</v>
      </c>
      <c r="AD300" s="33" t="str">
        <f t="shared" si="192"/>
        <v>Chronic</v>
      </c>
      <c r="AE300" s="26">
        <f>VLOOKUP(AD300,Tables!$C$43:$D$44,2,FALSE)</f>
        <v>1</v>
      </c>
      <c r="AF300" s="26">
        <f t="shared" si="193"/>
        <v>26.4</v>
      </c>
      <c r="AG300" s="27"/>
      <c r="AH300" s="210" t="str">
        <f t="shared" si="194"/>
        <v>Dunaliella tertiolecta</v>
      </c>
      <c r="AI300" s="112" t="str">
        <f t="shared" si="195"/>
        <v>EC50</v>
      </c>
      <c r="AJ300" s="112" t="str">
        <f t="shared" si="196"/>
        <v>Chronic</v>
      </c>
      <c r="AL300" s="26">
        <f>VLOOKUP(SUM(AB300,AE300),Tables!J$5:K$12,2,FALSE)</f>
        <v>2</v>
      </c>
      <c r="AM300" s="26" t="str">
        <f t="shared" si="197"/>
        <v>Reject</v>
      </c>
      <c r="AS300"/>
      <c r="AW300" s="208" t="s">
        <v>1845</v>
      </c>
      <c r="AX300" s="208" t="s">
        <v>1845</v>
      </c>
      <c r="BC300" s="214"/>
    </row>
    <row r="301" spans="1:66" ht="15" hidden="1" customHeight="1" thickTop="1" thickBot="1">
      <c r="A301" s="170" t="s">
        <v>640</v>
      </c>
      <c r="B301" s="70" t="s">
        <v>636</v>
      </c>
      <c r="C301" s="74" t="s">
        <v>641</v>
      </c>
      <c r="D301" s="72"/>
      <c r="E301" s="147" t="s">
        <v>1643</v>
      </c>
      <c r="F301" s="30" t="s">
        <v>639</v>
      </c>
      <c r="G301" s="195" t="s">
        <v>222</v>
      </c>
      <c r="H301" s="25" t="s">
        <v>75</v>
      </c>
      <c r="I301" s="25" t="s">
        <v>309</v>
      </c>
      <c r="J301" s="25" t="s">
        <v>16</v>
      </c>
      <c r="K301" s="25" t="s">
        <v>1591</v>
      </c>
      <c r="L301" s="25" t="s">
        <v>637</v>
      </c>
      <c r="N301" s="41" t="s">
        <v>638</v>
      </c>
      <c r="O301" s="32" t="s">
        <v>1401</v>
      </c>
      <c r="P301" s="32" t="s">
        <v>1399</v>
      </c>
      <c r="Q301" s="73" t="s">
        <v>14</v>
      </c>
      <c r="R301" s="25">
        <v>96</v>
      </c>
      <c r="S301" s="25" t="s">
        <v>84</v>
      </c>
      <c r="T301" s="25" t="s">
        <v>15</v>
      </c>
      <c r="V301" s="73">
        <v>69</v>
      </c>
      <c r="W301" s="25" t="s">
        <v>58</v>
      </c>
      <c r="X301" s="73">
        <f>VLOOKUP(W301,Tables!$M$5:$O$9,3,FALSE)</f>
        <v>1</v>
      </c>
      <c r="Y301" s="73">
        <f t="shared" si="189"/>
        <v>69</v>
      </c>
      <c r="AA301" s="26" t="str">
        <f t="shared" si="190"/>
        <v>EC50</v>
      </c>
      <c r="AB301" s="26">
        <f>VLOOKUP(AA301,Tables!C$5:D$40,2,FALSE)</f>
        <v>5</v>
      </c>
      <c r="AC301" s="26">
        <f t="shared" si="191"/>
        <v>13.8</v>
      </c>
      <c r="AD301" s="33" t="str">
        <f t="shared" si="192"/>
        <v>Chronic</v>
      </c>
      <c r="AE301" s="26">
        <f>VLOOKUP(AD301,Tables!$C$43:$D$44,2,FALSE)</f>
        <v>1</v>
      </c>
      <c r="AF301" s="26">
        <f t="shared" si="193"/>
        <v>13.8</v>
      </c>
      <c r="AG301" s="27"/>
      <c r="AH301" s="210" t="str">
        <f t="shared" si="194"/>
        <v>Dunaliella tertiolecta</v>
      </c>
      <c r="AI301" s="112" t="str">
        <f t="shared" si="195"/>
        <v>EC50</v>
      </c>
      <c r="AJ301" s="112" t="str">
        <f t="shared" si="196"/>
        <v>Chronic</v>
      </c>
      <c r="AL301" s="26">
        <f>VLOOKUP(SUM(AB301,AE301),Tables!J$5:K$12,2,FALSE)</f>
        <v>2</v>
      </c>
      <c r="AM301" s="26" t="str">
        <f t="shared" si="197"/>
        <v>Reject</v>
      </c>
      <c r="AS301"/>
      <c r="AW301" s="208" t="s">
        <v>1845</v>
      </c>
      <c r="AX301" s="208" t="s">
        <v>1845</v>
      </c>
      <c r="BC301" s="214"/>
      <c r="BK301" s="2"/>
      <c r="BL301" s="2"/>
      <c r="BM301" s="2"/>
    </row>
    <row r="302" spans="1:66" ht="15" customHeight="1" thickTop="1" thickBot="1">
      <c r="A302" s="170" t="s">
        <v>640</v>
      </c>
      <c r="B302" s="70" t="s">
        <v>642</v>
      </c>
      <c r="C302" s="74" t="s">
        <v>641</v>
      </c>
      <c r="D302" s="72"/>
      <c r="E302" s="147" t="s">
        <v>1643</v>
      </c>
      <c r="F302" s="30" t="s">
        <v>639</v>
      </c>
      <c r="G302" s="195" t="s">
        <v>222</v>
      </c>
      <c r="H302" s="25" t="s">
        <v>75</v>
      </c>
      <c r="I302" s="25" t="s">
        <v>309</v>
      </c>
      <c r="J302" s="25" t="s">
        <v>16</v>
      </c>
      <c r="K302" s="25" t="s">
        <v>1591</v>
      </c>
      <c r="L302" s="25" t="s">
        <v>637</v>
      </c>
      <c r="N302" s="41" t="s">
        <v>638</v>
      </c>
      <c r="O302" s="32" t="s">
        <v>1401</v>
      </c>
      <c r="P302" s="32" t="s">
        <v>1399</v>
      </c>
      <c r="Q302" s="73" t="s">
        <v>19</v>
      </c>
      <c r="R302" s="25">
        <v>96</v>
      </c>
      <c r="S302" s="25" t="s">
        <v>84</v>
      </c>
      <c r="T302" s="25" t="s">
        <v>15</v>
      </c>
      <c r="V302" s="73">
        <v>25</v>
      </c>
      <c r="W302" s="25" t="s">
        <v>58</v>
      </c>
      <c r="X302" s="73">
        <f>VLOOKUP(W302,Tables!$M$5:$O$9,3,FALSE)</f>
        <v>1</v>
      </c>
      <c r="Y302" s="73">
        <f t="shared" si="189"/>
        <v>25</v>
      </c>
      <c r="AA302" s="26" t="str">
        <f t="shared" si="190"/>
        <v>NOEC</v>
      </c>
      <c r="AB302" s="26">
        <f>VLOOKUP(AA302,Tables!C$5:D$40,2,FALSE)</f>
        <v>1</v>
      </c>
      <c r="AC302" s="26">
        <f t="shared" si="191"/>
        <v>25</v>
      </c>
      <c r="AD302" s="33" t="str">
        <f t="shared" si="192"/>
        <v>Chronic</v>
      </c>
      <c r="AE302" s="26">
        <f>VLOOKUP(AD302,Tables!$C$43:$D$44,2,FALSE)</f>
        <v>1</v>
      </c>
      <c r="AF302" s="26">
        <f t="shared" si="193"/>
        <v>25</v>
      </c>
      <c r="AG302" s="27"/>
      <c r="AH302" s="210" t="str">
        <f t="shared" si="194"/>
        <v>Dunaliella tertiolecta</v>
      </c>
      <c r="AI302" s="112" t="str">
        <f t="shared" si="195"/>
        <v>NOEC</v>
      </c>
      <c r="AJ302" s="112" t="str">
        <f t="shared" si="196"/>
        <v>Chronic</v>
      </c>
      <c r="AL302" s="26">
        <f>VLOOKUP(SUM(AB302,AE302),Tables!J$5:K$12,2,FALSE)</f>
        <v>1</v>
      </c>
      <c r="AM302" s="26" t="str">
        <f t="shared" si="197"/>
        <v>YES!!!</v>
      </c>
      <c r="AN302" s="107" t="str">
        <f>P302</f>
        <v>Cell density</v>
      </c>
      <c r="AO302" s="26" t="s">
        <v>96</v>
      </c>
      <c r="AP302" s="25" t="str">
        <f>CONCATENATE(R302," ",S302)</f>
        <v>96 Hour</v>
      </c>
      <c r="AQ302" s="26" t="s">
        <v>97</v>
      </c>
      <c r="AS302" s="109">
        <f>AF302</f>
        <v>25</v>
      </c>
      <c r="AT302" s="73">
        <f>GEOMEAN(AS302)</f>
        <v>25</v>
      </c>
      <c r="AU302" s="73">
        <f>MIN(AT302)</f>
        <v>25</v>
      </c>
      <c r="AV302" s="73">
        <f>MIN(AU302)</f>
        <v>25</v>
      </c>
      <c r="AW302" s="208" t="s">
        <v>1845</v>
      </c>
      <c r="AX302" s="208" t="s">
        <v>1845</v>
      </c>
      <c r="BA302" s="78" t="str">
        <f>F302</f>
        <v>F/2 marine media</v>
      </c>
      <c r="BB302" s="107" t="str">
        <f>J302</f>
        <v>Microalgae</v>
      </c>
      <c r="BC302" s="210" t="str">
        <f>G302</f>
        <v>Dunaliella tertiolecta</v>
      </c>
      <c r="BD302" s="107" t="str">
        <f>H302</f>
        <v>Chlorophyta</v>
      </c>
      <c r="BE302" s="114" t="str">
        <f>I302</f>
        <v>Chlorophyceae</v>
      </c>
      <c r="BF302" s="112" t="str">
        <f>K302</f>
        <v>Photo</v>
      </c>
      <c r="BG302" s="26">
        <f>AL302</f>
        <v>1</v>
      </c>
      <c r="BH302" s="26">
        <f>AV302</f>
        <v>25</v>
      </c>
      <c r="BI302" s="208" t="s">
        <v>1845</v>
      </c>
      <c r="BJ302" s="208" t="s">
        <v>1845</v>
      </c>
    </row>
    <row r="303" spans="1:66" ht="15" hidden="1" customHeight="1" thickTop="1" thickBot="1">
      <c r="A303" s="170" t="s">
        <v>640</v>
      </c>
      <c r="B303" s="70" t="s">
        <v>643</v>
      </c>
      <c r="C303" s="74" t="s">
        <v>641</v>
      </c>
      <c r="D303" s="72"/>
      <c r="E303" s="147" t="s">
        <v>1643</v>
      </c>
      <c r="F303" s="30" t="s">
        <v>639</v>
      </c>
      <c r="G303" s="195" t="s">
        <v>222</v>
      </c>
      <c r="H303" s="25" t="s">
        <v>75</v>
      </c>
      <c r="I303" s="25" t="s">
        <v>309</v>
      </c>
      <c r="J303" s="25" t="s">
        <v>16</v>
      </c>
      <c r="K303" s="25" t="s">
        <v>1591</v>
      </c>
      <c r="L303" s="25" t="s">
        <v>637</v>
      </c>
      <c r="N303" s="41" t="s">
        <v>638</v>
      </c>
      <c r="O303" s="32" t="s">
        <v>1401</v>
      </c>
      <c r="P303" s="32" t="s">
        <v>1399</v>
      </c>
      <c r="Q303" s="73" t="s">
        <v>20</v>
      </c>
      <c r="R303" s="25">
        <v>96</v>
      </c>
      <c r="S303" s="25" t="s">
        <v>84</v>
      </c>
      <c r="T303" s="25" t="s">
        <v>15</v>
      </c>
      <c r="V303" s="73">
        <v>50</v>
      </c>
      <c r="W303" s="25" t="s">
        <v>58</v>
      </c>
      <c r="X303" s="73">
        <f>VLOOKUP(W303,Tables!$M$5:$O$9,3,FALSE)</f>
        <v>1</v>
      </c>
      <c r="Y303" s="73">
        <f t="shared" si="189"/>
        <v>50</v>
      </c>
      <c r="AA303" s="26" t="str">
        <f t="shared" si="190"/>
        <v>LOEC</v>
      </c>
      <c r="AB303" s="26">
        <f>VLOOKUP(AA303,Tables!C$5:D$40,2,FALSE)</f>
        <v>2.5</v>
      </c>
      <c r="AC303" s="26">
        <f t="shared" si="191"/>
        <v>20</v>
      </c>
      <c r="AD303" s="33" t="str">
        <f t="shared" si="192"/>
        <v>Chronic</v>
      </c>
      <c r="AE303" s="26">
        <f>VLOOKUP(AD303,Tables!$C$43:$D$44,2,FALSE)</f>
        <v>1</v>
      </c>
      <c r="AF303" s="26">
        <f t="shared" si="193"/>
        <v>20</v>
      </c>
      <c r="AG303" s="27"/>
      <c r="AH303" s="210" t="str">
        <f t="shared" si="194"/>
        <v>Dunaliella tertiolecta</v>
      </c>
      <c r="AI303" s="112" t="str">
        <f t="shared" si="195"/>
        <v>LOEC</v>
      </c>
      <c r="AJ303" s="112" t="str">
        <f t="shared" si="196"/>
        <v>Chronic</v>
      </c>
      <c r="AL303" s="26">
        <f>VLOOKUP(SUM(AB303,AE303),Tables!J$5:K$12,2,FALSE)</f>
        <v>2</v>
      </c>
      <c r="AM303" s="26" t="str">
        <f t="shared" si="197"/>
        <v>Reject</v>
      </c>
      <c r="AS303"/>
      <c r="AW303" s="208" t="s">
        <v>1845</v>
      </c>
      <c r="AX303" s="208" t="s">
        <v>1845</v>
      </c>
      <c r="BC303" s="214"/>
    </row>
    <row r="304" spans="1:66" ht="15" hidden="1" customHeight="1" thickTop="1" thickBot="1">
      <c r="A304" s="167"/>
      <c r="B304" s="96"/>
      <c r="C304" s="17"/>
      <c r="D304" s="102"/>
      <c r="E304" s="155"/>
      <c r="F304" s="93"/>
      <c r="G304" s="94"/>
      <c r="H304" s="17"/>
      <c r="I304" s="17"/>
      <c r="J304" s="17"/>
      <c r="K304" s="17"/>
      <c r="L304" s="17"/>
      <c r="M304" s="27"/>
      <c r="N304" s="93"/>
      <c r="O304" s="17"/>
      <c r="P304" s="17"/>
      <c r="Q304" s="17"/>
      <c r="R304" s="17"/>
      <c r="S304" s="17"/>
      <c r="T304" s="17"/>
      <c r="U304" s="17"/>
      <c r="V304" s="17"/>
      <c r="W304" s="17"/>
      <c r="X304" s="95"/>
      <c r="Y304" s="95"/>
      <c r="Z304" s="27"/>
      <c r="AA304" s="17"/>
      <c r="AB304" s="17"/>
      <c r="AC304" s="95"/>
      <c r="AD304" s="20"/>
      <c r="AE304" s="17"/>
      <c r="AF304" s="95"/>
      <c r="AG304" s="27"/>
      <c r="AH304" s="211"/>
      <c r="AI304" s="17"/>
      <c r="AJ304" s="17"/>
      <c r="AK304" s="27"/>
      <c r="AL304" s="27"/>
      <c r="AM304" s="27"/>
      <c r="AN304" s="27"/>
      <c r="AO304" s="17"/>
      <c r="AP304" s="17"/>
      <c r="AQ304" s="17"/>
      <c r="AR304" s="27"/>
      <c r="AS304" s="27"/>
      <c r="AT304" s="27"/>
      <c r="AU304" s="27"/>
      <c r="AV304" s="27"/>
      <c r="AW304" s="27"/>
      <c r="AX304" s="115"/>
      <c r="AY304" s="119"/>
      <c r="AZ304" s="119"/>
      <c r="BA304" s="117"/>
      <c r="BB304" s="117"/>
      <c r="BC304" s="211"/>
      <c r="BD304" s="27"/>
      <c r="BE304" s="27"/>
      <c r="BF304" s="27"/>
      <c r="BG304" s="27"/>
      <c r="BH304" s="115"/>
      <c r="BI304" s="115"/>
      <c r="BJ304" s="115"/>
    </row>
    <row r="305" spans="1:66" ht="15" hidden="1" customHeight="1" thickTop="1" thickBot="1">
      <c r="A305" s="170" t="s">
        <v>678</v>
      </c>
      <c r="B305" s="70" t="s">
        <v>688</v>
      </c>
      <c r="C305" s="71" t="s">
        <v>112</v>
      </c>
      <c r="D305" s="72"/>
      <c r="E305" s="149" t="s">
        <v>1644</v>
      </c>
      <c r="F305" s="30" t="s">
        <v>686</v>
      </c>
      <c r="G305" s="86" t="s">
        <v>687</v>
      </c>
      <c r="H305" s="25" t="s">
        <v>77</v>
      </c>
      <c r="I305" s="73" t="s">
        <v>78</v>
      </c>
      <c r="J305" s="25" t="s">
        <v>79</v>
      </c>
      <c r="K305" s="25" t="s">
        <v>1591</v>
      </c>
      <c r="L305" s="83" t="s">
        <v>684</v>
      </c>
      <c r="N305" s="125" t="s">
        <v>685</v>
      </c>
      <c r="O305" s="32" t="s">
        <v>1398</v>
      </c>
      <c r="P305" s="35" t="s">
        <v>1541</v>
      </c>
      <c r="Q305" s="36" t="s">
        <v>20</v>
      </c>
      <c r="R305" s="36">
        <v>14</v>
      </c>
      <c r="S305" s="25" t="s">
        <v>1370</v>
      </c>
      <c r="T305" s="33" t="s">
        <v>15</v>
      </c>
      <c r="U305" s="33"/>
      <c r="V305" s="73">
        <v>300</v>
      </c>
      <c r="W305" s="33" t="s">
        <v>58</v>
      </c>
      <c r="X305" s="73">
        <f>VLOOKUP(W305,Tables!$M$5:$O$9,3,FALSE)</f>
        <v>1</v>
      </c>
      <c r="Y305" s="73">
        <f>V305*X305</f>
        <v>300</v>
      </c>
      <c r="AA305" s="26" t="str">
        <f>Q305</f>
        <v>LOEC</v>
      </c>
      <c r="AB305" s="26">
        <f>VLOOKUP(AA305,Tables!C$5:D$40,2,FALSE)</f>
        <v>2.5</v>
      </c>
      <c r="AC305" s="26">
        <f>Y305/AB305</f>
        <v>120</v>
      </c>
      <c r="AD305" s="33" t="str">
        <f>T305</f>
        <v>Chronic</v>
      </c>
      <c r="AE305" s="26">
        <f>VLOOKUP(AD305,Tables!$C$43:$D$44,2,FALSE)</f>
        <v>1</v>
      </c>
      <c r="AF305" s="26">
        <f>AC305/AE305</f>
        <v>120</v>
      </c>
      <c r="AG305" s="13"/>
      <c r="AH305" s="210" t="str">
        <f>G305</f>
        <v xml:space="preserve">Egeria sp. </v>
      </c>
      <c r="AI305" s="112" t="str">
        <f>Q305</f>
        <v>LOEC</v>
      </c>
      <c r="AJ305" s="112" t="str">
        <f>T305</f>
        <v>Chronic</v>
      </c>
      <c r="AL305" s="26">
        <f>VLOOKUP(SUM(AB305,AE305),Tables!J$5:K$12,2,FALSE)</f>
        <v>2</v>
      </c>
      <c r="AM305" s="26" t="str">
        <f>IF(AL305=MIN($AL$305:$AL$306),"YES!!!","Reject")</f>
        <v>Reject</v>
      </c>
      <c r="AS305"/>
      <c r="AW305" s="208" t="s">
        <v>1845</v>
      </c>
      <c r="AX305" s="208" t="s">
        <v>1845</v>
      </c>
      <c r="BC305" s="214"/>
      <c r="BK305" s="2"/>
      <c r="BL305" s="2"/>
      <c r="BM305" s="2"/>
      <c r="BN305" s="119"/>
    </row>
    <row r="306" spans="1:66" ht="15" hidden="1" customHeight="1" thickTop="1" thickBot="1">
      <c r="A306" s="170" t="s">
        <v>678</v>
      </c>
      <c r="B306" s="70" t="s">
        <v>689</v>
      </c>
      <c r="C306" s="71" t="s">
        <v>112</v>
      </c>
      <c r="D306" s="72"/>
      <c r="E306" s="149" t="s">
        <v>1644</v>
      </c>
      <c r="F306" s="30" t="s">
        <v>686</v>
      </c>
      <c r="G306" s="86" t="s">
        <v>687</v>
      </c>
      <c r="H306" s="25" t="s">
        <v>77</v>
      </c>
      <c r="I306" s="73" t="s">
        <v>78</v>
      </c>
      <c r="J306" s="25" t="s">
        <v>79</v>
      </c>
      <c r="K306" s="25" t="s">
        <v>1591</v>
      </c>
      <c r="L306" s="83" t="s">
        <v>684</v>
      </c>
      <c r="N306" s="125" t="s">
        <v>685</v>
      </c>
      <c r="O306" s="32" t="s">
        <v>1398</v>
      </c>
      <c r="P306" s="35" t="s">
        <v>1541</v>
      </c>
      <c r="Q306" s="36" t="s">
        <v>19</v>
      </c>
      <c r="R306" s="36">
        <v>14</v>
      </c>
      <c r="S306" s="25" t="s">
        <v>1370</v>
      </c>
      <c r="T306" s="33" t="s">
        <v>15</v>
      </c>
      <c r="U306" s="33"/>
      <c r="V306" s="73">
        <v>150</v>
      </c>
      <c r="W306" s="33" t="s">
        <v>58</v>
      </c>
      <c r="X306" s="73">
        <f>VLOOKUP(W306,Tables!$M$5:$O$9,3,FALSE)</f>
        <v>1</v>
      </c>
      <c r="Y306" s="73">
        <f>V306*X306</f>
        <v>150</v>
      </c>
      <c r="AA306" s="26" t="str">
        <f>Q306</f>
        <v>NOEC</v>
      </c>
      <c r="AB306" s="26">
        <f>VLOOKUP(AA306,Tables!C$5:D$40,2,FALSE)</f>
        <v>1</v>
      </c>
      <c r="AC306" s="26">
        <f>Y306/AB306</f>
        <v>150</v>
      </c>
      <c r="AD306" s="33" t="str">
        <f>T306</f>
        <v>Chronic</v>
      </c>
      <c r="AE306" s="26">
        <f>VLOOKUP(AD306,Tables!$C$43:$D$44,2,FALSE)</f>
        <v>1</v>
      </c>
      <c r="AF306" s="26">
        <f>AC306/AE306</f>
        <v>150</v>
      </c>
      <c r="AG306" s="13"/>
      <c r="AH306" s="210" t="str">
        <f>G306</f>
        <v xml:space="preserve">Egeria sp. </v>
      </c>
      <c r="AI306" s="112" t="str">
        <f>Q306</f>
        <v>NOEC</v>
      </c>
      <c r="AJ306" s="112" t="str">
        <f>T306</f>
        <v>Chronic</v>
      </c>
      <c r="AL306" s="26">
        <f>VLOOKUP(SUM(AB306,AE306),Tables!J$5:K$12,2,FALSE)</f>
        <v>1</v>
      </c>
      <c r="AM306" s="26" t="str">
        <f>IF(AL306=MIN($AL$305:$AL$306),"YES!!!","Reject")</f>
        <v>YES!!!</v>
      </c>
      <c r="AN306" s="107" t="str">
        <f>P306</f>
        <v>Length/weight</v>
      </c>
      <c r="AO306" s="26" t="s">
        <v>96</v>
      </c>
      <c r="AP306" s="25" t="str">
        <f>CONCATENATE(R306," ",S306)</f>
        <v>14 Day</v>
      </c>
      <c r="AQ306" s="26" t="s">
        <v>97</v>
      </c>
      <c r="AS306" s="109">
        <f>AF306</f>
        <v>150</v>
      </c>
      <c r="AT306" s="73">
        <f>GEOMEAN(AS306)</f>
        <v>150</v>
      </c>
      <c r="AU306" s="73">
        <f>MIN(AT306)</f>
        <v>150</v>
      </c>
      <c r="AV306" s="73">
        <f>MIN(AU306)</f>
        <v>150</v>
      </c>
      <c r="AW306" s="208" t="s">
        <v>1845</v>
      </c>
      <c r="AX306" s="208" t="s">
        <v>1845</v>
      </c>
      <c r="BA306" s="78" t="str">
        <f>F306</f>
        <v>1X ASTM with sediment</v>
      </c>
      <c r="BB306" s="107" t="str">
        <f>J306</f>
        <v>Macrophyte</v>
      </c>
      <c r="BC306" s="210" t="str">
        <f>G306</f>
        <v xml:space="preserve">Egeria sp. </v>
      </c>
      <c r="BD306" s="107" t="str">
        <f>H306</f>
        <v>Tracheophyta</v>
      </c>
      <c r="BE306" s="114" t="str">
        <f>I306</f>
        <v>Liliopsida</v>
      </c>
      <c r="BF306" s="112" t="str">
        <f>K306</f>
        <v>Photo</v>
      </c>
      <c r="BG306" s="26">
        <f>AL306</f>
        <v>1</v>
      </c>
      <c r="BH306" s="26">
        <f>AV306</f>
        <v>150</v>
      </c>
      <c r="BI306" s="208" t="s">
        <v>1845</v>
      </c>
      <c r="BJ306" s="208" t="s">
        <v>1845</v>
      </c>
      <c r="BN306" s="78"/>
    </row>
    <row r="307" spans="1:66" ht="15" hidden="1" customHeight="1" thickTop="1" thickBot="1">
      <c r="A307" s="167"/>
      <c r="B307" s="96"/>
      <c r="C307" s="17"/>
      <c r="D307" s="97"/>
      <c r="E307" s="150"/>
      <c r="F307" s="93"/>
      <c r="G307" s="94"/>
      <c r="H307" s="17"/>
      <c r="I307" s="17"/>
      <c r="J307" s="17"/>
      <c r="K307" s="17"/>
      <c r="L307" s="104"/>
      <c r="M307" s="13"/>
      <c r="N307" s="94"/>
      <c r="O307" s="17"/>
      <c r="P307" s="17"/>
      <c r="Q307" s="104"/>
      <c r="R307" s="104"/>
      <c r="S307" s="17"/>
      <c r="T307" s="20"/>
      <c r="U307" s="20"/>
      <c r="V307" s="17"/>
      <c r="W307" s="20"/>
      <c r="X307" s="95"/>
      <c r="Y307" s="95"/>
      <c r="Z307" s="13"/>
      <c r="AA307" s="17"/>
      <c r="AB307" s="17"/>
      <c r="AC307" s="95"/>
      <c r="AD307" s="20"/>
      <c r="AE307" s="17"/>
      <c r="AF307" s="95"/>
      <c r="AG307" s="13"/>
      <c r="AH307" s="213"/>
      <c r="AI307" s="17"/>
      <c r="AJ307" s="17"/>
      <c r="AK307" s="13"/>
      <c r="AL307" s="93"/>
      <c r="AM307" s="13"/>
      <c r="AN307" s="13"/>
      <c r="AO307" s="17"/>
      <c r="AP307" s="17"/>
      <c r="AQ307" s="17"/>
      <c r="AR307" s="13"/>
      <c r="AS307" s="13"/>
      <c r="AT307" s="13"/>
      <c r="AU307" s="13"/>
      <c r="AV307" s="13"/>
      <c r="AW307" s="13"/>
      <c r="AX307" s="116"/>
      <c r="AY307" s="22"/>
      <c r="AZ307" s="22"/>
      <c r="BA307" s="117"/>
      <c r="BB307" s="118"/>
      <c r="BC307" s="212"/>
      <c r="BD307" s="13"/>
      <c r="BE307" s="13"/>
      <c r="BF307" s="13"/>
      <c r="BG307" s="13"/>
      <c r="BH307" s="116"/>
      <c r="BI307" s="115"/>
      <c r="BJ307" s="115"/>
      <c r="BK307" s="2"/>
      <c r="BL307" s="2"/>
      <c r="BM307" s="2"/>
      <c r="BN307" s="78"/>
    </row>
    <row r="308" spans="1:66" ht="15" hidden="1" customHeight="1" thickTop="1" thickBot="1">
      <c r="A308" s="170" t="s">
        <v>497</v>
      </c>
      <c r="B308" s="70" t="s">
        <v>1318</v>
      </c>
      <c r="C308" s="71" t="s">
        <v>498</v>
      </c>
      <c r="D308" s="80" t="s">
        <v>99</v>
      </c>
      <c r="E308" s="149" t="s">
        <v>1644</v>
      </c>
      <c r="F308" s="30" t="s">
        <v>496</v>
      </c>
      <c r="G308" s="86" t="s">
        <v>169</v>
      </c>
      <c r="H308" s="25" t="s">
        <v>77</v>
      </c>
      <c r="I308" s="73" t="s">
        <v>295</v>
      </c>
      <c r="J308" s="73" t="s">
        <v>79</v>
      </c>
      <c r="K308" s="25" t="s">
        <v>1591</v>
      </c>
      <c r="L308" s="25" t="s">
        <v>110</v>
      </c>
      <c r="N308" s="41" t="s">
        <v>1311</v>
      </c>
      <c r="O308" s="34" t="s">
        <v>1509</v>
      </c>
      <c r="P308" s="32" t="s">
        <v>1512</v>
      </c>
      <c r="Q308" s="25" t="s">
        <v>19</v>
      </c>
      <c r="R308" s="25">
        <v>70</v>
      </c>
      <c r="S308" s="25" t="s">
        <v>1370</v>
      </c>
      <c r="T308" s="25" t="s">
        <v>15</v>
      </c>
      <c r="V308" s="25">
        <v>28.4</v>
      </c>
      <c r="W308" s="25" t="s">
        <v>58</v>
      </c>
      <c r="X308" s="73">
        <f>VLOOKUP(W308,Tables!$M$5:$O$9,3,FALSE)</f>
        <v>1</v>
      </c>
      <c r="Y308" s="73">
        <f t="shared" ref="Y308:Y341" si="198">V308*X308</f>
        <v>28.4</v>
      </c>
      <c r="AA308" s="26" t="str">
        <f t="shared" ref="AA308:AA341" si="199">Q308</f>
        <v>NOEC</v>
      </c>
      <c r="AB308" s="26">
        <f>VLOOKUP(AA308,Tables!C$5:D$40,2,FALSE)</f>
        <v>1</v>
      </c>
      <c r="AC308" s="26">
        <f t="shared" ref="AC308:AC341" si="200">Y308/AB308</f>
        <v>28.4</v>
      </c>
      <c r="AD308" s="33" t="str">
        <f t="shared" ref="AD308:AD341" si="201">T308</f>
        <v>Chronic</v>
      </c>
      <c r="AE308" s="26">
        <f>VLOOKUP(AD308,Tables!$C$43:$D$44,2,FALSE)</f>
        <v>1</v>
      </c>
      <c r="AF308" s="26">
        <f t="shared" ref="AF308:AF341" si="202">AC308/AE308</f>
        <v>28.4</v>
      </c>
      <c r="AG308" s="27"/>
      <c r="AH308" s="210" t="str">
        <f t="shared" ref="AH308:AH368" si="203">G308</f>
        <v>Elodea canadensis</v>
      </c>
      <c r="AI308" s="112" t="str">
        <f t="shared" ref="AI308:AI368" si="204">Q308</f>
        <v>NOEC</v>
      </c>
      <c r="AJ308" s="112" t="str">
        <f t="shared" ref="AJ308:AJ368" si="205">T308</f>
        <v>Chronic</v>
      </c>
      <c r="AL308" s="26">
        <f>VLOOKUP(SUM(AB308,AE308),Tables!J$5:K$12,2,FALSE)</f>
        <v>1</v>
      </c>
      <c r="AM308" s="26" t="str">
        <f t="shared" ref="AM308:AM341" si="206">IF(AL308=MIN($AL$308:$AL$317,$AL$318:$AL$474),"YES!!!","Reject")</f>
        <v>YES!!!</v>
      </c>
      <c r="AN308" s="107" t="str">
        <f>P308</f>
        <v>Shoot dry weight</v>
      </c>
      <c r="AO308" s="26" t="s">
        <v>96</v>
      </c>
      <c r="AP308" s="25" t="str">
        <f>CONCATENATE(R308," ",S308)</f>
        <v>70 Day</v>
      </c>
      <c r="AQ308" s="26" t="s">
        <v>97</v>
      </c>
      <c r="AS308" s="109">
        <f>AF308</f>
        <v>28.4</v>
      </c>
      <c r="AT308" s="73">
        <f>GEOMEAN(AS308:AS309)</f>
        <v>28.4</v>
      </c>
      <c r="AU308" s="73">
        <f>MIN(AT308)</f>
        <v>28.4</v>
      </c>
      <c r="AV308" s="25">
        <f>MIN(AU308,AU320,AU314,AU323,AU338,AU351,AU366)</f>
        <v>5.662962479872732</v>
      </c>
      <c r="AW308" s="208" t="s">
        <v>1845</v>
      </c>
      <c r="AX308" s="208" t="s">
        <v>1845</v>
      </c>
      <c r="BA308" s="78" t="str">
        <f>F308</f>
        <v>Spring water</v>
      </c>
      <c r="BB308" s="107" t="str">
        <f>J308</f>
        <v>Macrophyte</v>
      </c>
      <c r="BC308" s="210" t="str">
        <f>G308</f>
        <v>Elodea canadensis</v>
      </c>
      <c r="BD308" s="107" t="str">
        <f>H308</f>
        <v>Tracheophyta</v>
      </c>
      <c r="BE308" s="114" t="str">
        <f>I308</f>
        <v>Magnoliopsida</v>
      </c>
      <c r="BF308" s="112" t="str">
        <f>K308</f>
        <v>Photo</v>
      </c>
      <c r="BG308" s="26">
        <f>AL308</f>
        <v>1</v>
      </c>
      <c r="BH308" s="26">
        <f>AV308</f>
        <v>5.662962479872732</v>
      </c>
      <c r="BI308" s="208" t="s">
        <v>1845</v>
      </c>
      <c r="BJ308" s="208" t="s">
        <v>1845</v>
      </c>
    </row>
    <row r="309" spans="1:66" ht="15" hidden="1" customHeight="1" thickTop="1" thickBot="1">
      <c r="A309" s="170" t="s">
        <v>497</v>
      </c>
      <c r="B309" s="70" t="s">
        <v>1319</v>
      </c>
      <c r="C309" s="71" t="s">
        <v>498</v>
      </c>
      <c r="D309" s="80" t="s">
        <v>99</v>
      </c>
      <c r="E309" s="149" t="s">
        <v>1644</v>
      </c>
      <c r="F309" s="30" t="s">
        <v>496</v>
      </c>
      <c r="G309" s="86" t="s">
        <v>169</v>
      </c>
      <c r="H309" s="25" t="s">
        <v>77</v>
      </c>
      <c r="I309" s="73" t="s">
        <v>295</v>
      </c>
      <c r="J309" s="73" t="s">
        <v>79</v>
      </c>
      <c r="K309" s="25" t="s">
        <v>1591</v>
      </c>
      <c r="L309" s="25" t="s">
        <v>110</v>
      </c>
      <c r="N309" s="41" t="s">
        <v>1313</v>
      </c>
      <c r="O309" s="34" t="s">
        <v>1509</v>
      </c>
      <c r="P309" s="32" t="s">
        <v>1513</v>
      </c>
      <c r="Q309" s="25" t="s">
        <v>19</v>
      </c>
      <c r="R309" s="25">
        <v>70</v>
      </c>
      <c r="S309" s="25" t="s">
        <v>1370</v>
      </c>
      <c r="T309" s="25" t="s">
        <v>15</v>
      </c>
      <c r="V309" s="25">
        <v>28.4</v>
      </c>
      <c r="W309" s="25" t="s">
        <v>58</v>
      </c>
      <c r="X309" s="73">
        <f>VLOOKUP(W309,Tables!$M$5:$O$9,3,FALSE)</f>
        <v>1</v>
      </c>
      <c r="Y309" s="73">
        <f t="shared" si="198"/>
        <v>28.4</v>
      </c>
      <c r="AA309" s="26" t="str">
        <f t="shared" si="199"/>
        <v>NOEC</v>
      </c>
      <c r="AB309" s="26">
        <f>VLOOKUP(AA309,Tables!C$5:D$40,2,FALSE)</f>
        <v>1</v>
      </c>
      <c r="AC309" s="26">
        <f t="shared" si="200"/>
        <v>28.4</v>
      </c>
      <c r="AD309" s="33" t="str">
        <f t="shared" si="201"/>
        <v>Chronic</v>
      </c>
      <c r="AE309" s="26">
        <f>VLOOKUP(AD309,Tables!$C$43:$D$44,2,FALSE)</f>
        <v>1</v>
      </c>
      <c r="AF309" s="26">
        <f t="shared" si="202"/>
        <v>28.4</v>
      </c>
      <c r="AG309" s="27"/>
      <c r="AH309" s="210" t="str">
        <f t="shared" si="203"/>
        <v>Elodea canadensis</v>
      </c>
      <c r="AI309" s="112" t="str">
        <f t="shared" si="204"/>
        <v>NOEC</v>
      </c>
      <c r="AJ309" s="112" t="str">
        <f t="shared" si="205"/>
        <v>Chronic</v>
      </c>
      <c r="AL309" s="26">
        <f>VLOOKUP(SUM(AB309,AE309),Tables!J$5:K$12,2,FALSE)</f>
        <v>1</v>
      </c>
      <c r="AM309" s="26" t="str">
        <f t="shared" si="206"/>
        <v>YES!!!</v>
      </c>
      <c r="AN309" s="107" t="str">
        <f>P309</f>
        <v>Shoot wet weight</v>
      </c>
      <c r="AO309" s="26" t="s">
        <v>96</v>
      </c>
      <c r="AP309" s="25" t="str">
        <f>CONCATENATE(R309," ",S309)</f>
        <v>70 Day</v>
      </c>
      <c r="AQ309" s="26" t="s">
        <v>97</v>
      </c>
      <c r="AS309" s="109">
        <f>AF309</f>
        <v>28.4</v>
      </c>
      <c r="AW309" s="208" t="s">
        <v>1845</v>
      </c>
      <c r="AX309" s="208" t="s">
        <v>1845</v>
      </c>
      <c r="BC309" s="214"/>
      <c r="BN309" s="119"/>
    </row>
    <row r="310" spans="1:66" ht="15" hidden="1" customHeight="1" thickTop="1" thickBot="1">
      <c r="A310" s="170" t="s">
        <v>497</v>
      </c>
      <c r="B310" s="70" t="s">
        <v>1320</v>
      </c>
      <c r="C310" s="71" t="s">
        <v>498</v>
      </c>
      <c r="D310" s="82" t="s">
        <v>290</v>
      </c>
      <c r="E310" s="149" t="s">
        <v>1644</v>
      </c>
      <c r="F310" s="30" t="s">
        <v>496</v>
      </c>
      <c r="G310" s="86" t="s">
        <v>169</v>
      </c>
      <c r="H310" s="25" t="s">
        <v>77</v>
      </c>
      <c r="I310" s="73" t="s">
        <v>295</v>
      </c>
      <c r="J310" s="73" t="s">
        <v>79</v>
      </c>
      <c r="K310" s="25" t="s">
        <v>1591</v>
      </c>
      <c r="L310" s="25" t="s">
        <v>110</v>
      </c>
      <c r="N310" s="41" t="s">
        <v>1311</v>
      </c>
      <c r="O310" s="34" t="s">
        <v>1509</v>
      </c>
      <c r="P310" s="32" t="s">
        <v>1512</v>
      </c>
      <c r="Q310" s="25" t="s">
        <v>20</v>
      </c>
      <c r="R310" s="25">
        <v>70</v>
      </c>
      <c r="S310" s="25" t="s">
        <v>1370</v>
      </c>
      <c r="T310" s="25" t="s">
        <v>15</v>
      </c>
      <c r="V310" s="25">
        <v>100.6</v>
      </c>
      <c r="W310" s="25" t="s">
        <v>58</v>
      </c>
      <c r="X310" s="73">
        <f>VLOOKUP(W310,Tables!$M$5:$O$9,3,FALSE)</f>
        <v>1</v>
      </c>
      <c r="Y310" s="73">
        <f t="shared" si="198"/>
        <v>100.6</v>
      </c>
      <c r="AA310" s="26" t="str">
        <f t="shared" si="199"/>
        <v>LOEC</v>
      </c>
      <c r="AB310" s="26">
        <f>VLOOKUP(AA310,Tables!C$5:D$40,2,FALSE)</f>
        <v>2.5</v>
      </c>
      <c r="AC310" s="26">
        <f t="shared" si="200"/>
        <v>40.239999999999995</v>
      </c>
      <c r="AD310" s="33" t="str">
        <f t="shared" si="201"/>
        <v>Chronic</v>
      </c>
      <c r="AE310" s="26">
        <f>VLOOKUP(AD310,Tables!$C$43:$D$44,2,FALSE)</f>
        <v>1</v>
      </c>
      <c r="AF310" s="26">
        <f t="shared" si="202"/>
        <v>40.239999999999995</v>
      </c>
      <c r="AG310" s="27"/>
      <c r="AH310" s="210" t="str">
        <f t="shared" si="203"/>
        <v>Elodea canadensis</v>
      </c>
      <c r="AI310" s="112" t="str">
        <f t="shared" si="204"/>
        <v>LOEC</v>
      </c>
      <c r="AJ310" s="112" t="str">
        <f t="shared" si="205"/>
        <v>Chronic</v>
      </c>
      <c r="AL310" s="26">
        <f>VLOOKUP(SUM(AB310,AE310),Tables!J$5:K$12,2,FALSE)</f>
        <v>2</v>
      </c>
      <c r="AM310" s="26" t="str">
        <f t="shared" si="206"/>
        <v>Reject</v>
      </c>
      <c r="AS310"/>
      <c r="AW310" s="208" t="s">
        <v>1845</v>
      </c>
      <c r="AX310" s="208" t="s">
        <v>1845</v>
      </c>
      <c r="BC310" s="214"/>
      <c r="BN310" s="119"/>
    </row>
    <row r="311" spans="1:66" ht="15" hidden="1" customHeight="1" thickTop="1" thickBot="1">
      <c r="A311" s="170" t="s">
        <v>497</v>
      </c>
      <c r="B311" s="70" t="s">
        <v>1321</v>
      </c>
      <c r="C311" s="71" t="s">
        <v>498</v>
      </c>
      <c r="D311" s="82" t="s">
        <v>290</v>
      </c>
      <c r="E311" s="149" t="s">
        <v>1644</v>
      </c>
      <c r="F311" s="30" t="s">
        <v>496</v>
      </c>
      <c r="G311" s="86" t="s">
        <v>169</v>
      </c>
      <c r="H311" s="25" t="s">
        <v>77</v>
      </c>
      <c r="I311" s="73" t="s">
        <v>295</v>
      </c>
      <c r="J311" s="73" t="s">
        <v>79</v>
      </c>
      <c r="K311" s="25" t="s">
        <v>1591</v>
      </c>
      <c r="L311" s="25" t="s">
        <v>110</v>
      </c>
      <c r="N311" s="41" t="s">
        <v>1313</v>
      </c>
      <c r="O311" s="34" t="s">
        <v>1509</v>
      </c>
      <c r="P311" s="32" t="s">
        <v>1513</v>
      </c>
      <c r="Q311" s="25" t="s">
        <v>20</v>
      </c>
      <c r="R311" s="25">
        <v>70</v>
      </c>
      <c r="S311" s="25" t="s">
        <v>1370</v>
      </c>
      <c r="T311" s="25" t="s">
        <v>15</v>
      </c>
      <c r="V311" s="25">
        <v>100.6</v>
      </c>
      <c r="W311" s="25" t="s">
        <v>58</v>
      </c>
      <c r="X311" s="73">
        <f>VLOOKUP(W311,Tables!$M$5:$O$9,3,FALSE)</f>
        <v>1</v>
      </c>
      <c r="Y311" s="73">
        <f t="shared" si="198"/>
        <v>100.6</v>
      </c>
      <c r="AA311" s="26" t="str">
        <f t="shared" si="199"/>
        <v>LOEC</v>
      </c>
      <c r="AB311" s="26">
        <f>VLOOKUP(AA311,Tables!C$5:D$40,2,FALSE)</f>
        <v>2.5</v>
      </c>
      <c r="AC311" s="26">
        <f t="shared" si="200"/>
        <v>40.239999999999995</v>
      </c>
      <c r="AD311" s="33" t="str">
        <f t="shared" si="201"/>
        <v>Chronic</v>
      </c>
      <c r="AE311" s="26">
        <f>VLOOKUP(AD311,Tables!$C$43:$D$44,2,FALSE)</f>
        <v>1</v>
      </c>
      <c r="AF311" s="26">
        <f t="shared" si="202"/>
        <v>40.239999999999995</v>
      </c>
      <c r="AG311" s="27"/>
      <c r="AH311" s="210" t="str">
        <f t="shared" si="203"/>
        <v>Elodea canadensis</v>
      </c>
      <c r="AI311" s="112" t="str">
        <f t="shared" si="204"/>
        <v>LOEC</v>
      </c>
      <c r="AJ311" s="112" t="str">
        <f t="shared" si="205"/>
        <v>Chronic</v>
      </c>
      <c r="AL311" s="26">
        <f>VLOOKUP(SUM(AB311,AE311),Tables!J$5:K$12,2,FALSE)</f>
        <v>2</v>
      </c>
      <c r="AM311" s="26" t="str">
        <f t="shared" si="206"/>
        <v>Reject</v>
      </c>
      <c r="AS311"/>
      <c r="AW311" s="208" t="s">
        <v>1845</v>
      </c>
      <c r="AX311" s="208" t="s">
        <v>1845</v>
      </c>
      <c r="BC311" s="214"/>
      <c r="BN311" s="119"/>
    </row>
    <row r="312" spans="1:66" ht="15" hidden="1" customHeight="1" thickTop="1" thickBot="1">
      <c r="A312" s="170" t="s">
        <v>164</v>
      </c>
      <c r="B312" s="70" t="s">
        <v>1891</v>
      </c>
      <c r="C312" s="71">
        <v>855</v>
      </c>
      <c r="D312" s="82"/>
      <c r="E312" s="149" t="s">
        <v>1644</v>
      </c>
      <c r="F312" s="30" t="s">
        <v>686</v>
      </c>
      <c r="G312" s="86" t="s">
        <v>169</v>
      </c>
      <c r="H312" s="25" t="s">
        <v>77</v>
      </c>
      <c r="I312" s="73" t="s">
        <v>295</v>
      </c>
      <c r="J312" s="73" t="s">
        <v>79</v>
      </c>
      <c r="K312" s="25" t="s">
        <v>1591</v>
      </c>
      <c r="L312" s="25" t="s">
        <v>110</v>
      </c>
      <c r="N312" s="41" t="s">
        <v>1893</v>
      </c>
      <c r="O312" s="34" t="s">
        <v>1398</v>
      </c>
      <c r="P312" s="32" t="s">
        <v>1509</v>
      </c>
      <c r="Q312" s="25" t="s">
        <v>14</v>
      </c>
      <c r="R312" s="25">
        <v>14</v>
      </c>
      <c r="S312" s="25" t="s">
        <v>1370</v>
      </c>
      <c r="T312" s="33" t="s">
        <v>15</v>
      </c>
      <c r="V312" s="25">
        <v>21</v>
      </c>
      <c r="W312" s="25" t="s">
        <v>58</v>
      </c>
      <c r="X312" s="73">
        <f>VLOOKUP(W313,Tables!$M$5:$O$9,3,FALSE)</f>
        <v>1</v>
      </c>
      <c r="Y312" s="73">
        <f>V313*X312</f>
        <v>21</v>
      </c>
      <c r="AA312" s="26" t="str">
        <f>Q313</f>
        <v>EC50</v>
      </c>
      <c r="AB312" s="26">
        <f>VLOOKUP(AA312,Tables!C$5:D$40,2,FALSE)</f>
        <v>5</v>
      </c>
      <c r="AC312" s="26">
        <f t="shared" ref="AC312" si="207">Y312/AB312</f>
        <v>4.2</v>
      </c>
      <c r="AD312" s="33" t="str">
        <f>T313</f>
        <v>Chronic</v>
      </c>
      <c r="AE312" s="26">
        <f>VLOOKUP(AD312,Tables!$C$43:$D$44,2,FALSE)</f>
        <v>1</v>
      </c>
      <c r="AF312" s="26">
        <f t="shared" ref="AF312" si="208">AC312/AE312</f>
        <v>4.2</v>
      </c>
      <c r="AG312" s="27"/>
      <c r="AH312" s="210" t="str">
        <f t="shared" ref="AH312" si="209">G312</f>
        <v>Elodea canadensis</v>
      </c>
      <c r="AI312" s="112" t="str">
        <f>Q313</f>
        <v>EC50</v>
      </c>
      <c r="AJ312" s="112" t="str">
        <f>T313</f>
        <v>Chronic</v>
      </c>
      <c r="AL312" s="26">
        <f>VLOOKUP(SUM(AB312,AE312),Tables!J$5:K$12,2,FALSE)</f>
        <v>2</v>
      </c>
      <c r="AM312" s="26" t="str">
        <f t="shared" ref="AM312" si="210">IF(AL312=MIN($AL$308:$AL$317,$AL$318:$AL$474),"YES!!!","Reject")</f>
        <v>Reject</v>
      </c>
      <c r="AS312"/>
      <c r="AW312" s="208"/>
      <c r="AX312" s="208"/>
      <c r="BC312" s="214"/>
    </row>
    <row r="313" spans="1:66" ht="15" hidden="1" customHeight="1" thickTop="1" thickBot="1">
      <c r="A313" s="170" t="s">
        <v>164</v>
      </c>
      <c r="B313" s="70" t="s">
        <v>1892</v>
      </c>
      <c r="C313" s="71">
        <v>855</v>
      </c>
      <c r="D313" s="82"/>
      <c r="E313" s="149" t="s">
        <v>1644</v>
      </c>
      <c r="F313" s="30" t="s">
        <v>686</v>
      </c>
      <c r="G313" s="86" t="s">
        <v>169</v>
      </c>
      <c r="H313" s="25" t="s">
        <v>77</v>
      </c>
      <c r="I313" s="73" t="s">
        <v>295</v>
      </c>
      <c r="J313" s="73" t="s">
        <v>79</v>
      </c>
      <c r="K313" s="25" t="s">
        <v>1591</v>
      </c>
      <c r="L313" s="25" t="s">
        <v>110</v>
      </c>
      <c r="N313" s="41" t="s">
        <v>691</v>
      </c>
      <c r="O313" s="34" t="s">
        <v>1398</v>
      </c>
      <c r="P313" s="32" t="s">
        <v>1411</v>
      </c>
      <c r="Q313" s="25" t="s">
        <v>14</v>
      </c>
      <c r="R313" s="25">
        <v>14</v>
      </c>
      <c r="S313" s="25" t="s">
        <v>1370</v>
      </c>
      <c r="T313" s="33" t="s">
        <v>15</v>
      </c>
      <c r="V313" s="25">
        <v>21</v>
      </c>
      <c r="W313" s="25" t="s">
        <v>58</v>
      </c>
      <c r="X313" s="73">
        <f>VLOOKUP(W314,Tables!$M$5:$O$9,3,FALSE)</f>
        <v>1</v>
      </c>
      <c r="Y313" s="73">
        <f>V314*X313</f>
        <v>1761</v>
      </c>
      <c r="AA313" s="26" t="str">
        <f>Q314</f>
        <v>NOEC</v>
      </c>
      <c r="AB313" s="26">
        <f>VLOOKUP(AA313,Tables!C$5:D$40,2,FALSE)</f>
        <v>1</v>
      </c>
      <c r="AC313" s="26">
        <f t="shared" ref="AC313" si="211">Y313/AB313</f>
        <v>1761</v>
      </c>
      <c r="AD313" s="33" t="str">
        <f>T314</f>
        <v>Chronic</v>
      </c>
      <c r="AE313" s="26">
        <f>VLOOKUP(AD313,Tables!$C$43:$D$44,2,FALSE)</f>
        <v>1</v>
      </c>
      <c r="AF313" s="26">
        <f t="shared" ref="AF313" si="212">AC313/AE313</f>
        <v>1761</v>
      </c>
      <c r="AG313" s="27"/>
      <c r="AH313" s="210" t="str">
        <f t="shared" ref="AH313" si="213">G313</f>
        <v>Elodea canadensis</v>
      </c>
      <c r="AI313" s="112" t="str">
        <f>Q314</f>
        <v>NOEC</v>
      </c>
      <c r="AJ313" s="112" t="str">
        <f>T314</f>
        <v>Chronic</v>
      </c>
      <c r="AL313" s="26">
        <f>VLOOKUP(SUM(AB313,AE313),Tables!J$5:K$12,2,FALSE)</f>
        <v>1</v>
      </c>
      <c r="AM313" s="26" t="str">
        <f t="shared" ref="AM313" si="214">IF(AL313=MIN($AL$308:$AL$317,$AL$318:$AL$474),"YES!!!","Reject")</f>
        <v>YES!!!</v>
      </c>
      <c r="AS313"/>
      <c r="AW313" s="208"/>
      <c r="AX313" s="208"/>
      <c r="BC313" s="214"/>
    </row>
    <row r="314" spans="1:66" ht="15" hidden="1" customHeight="1" thickTop="1" thickBot="1">
      <c r="A314" s="170" t="s">
        <v>297</v>
      </c>
      <c r="B314" s="70" t="s">
        <v>294</v>
      </c>
      <c r="C314" s="71">
        <v>160884</v>
      </c>
      <c r="D314" s="72" t="s">
        <v>298</v>
      </c>
      <c r="E314" s="149" t="s">
        <v>1644</v>
      </c>
      <c r="F314" s="30" t="s">
        <v>296</v>
      </c>
      <c r="G314" s="86" t="s">
        <v>169</v>
      </c>
      <c r="H314" s="25" t="s">
        <v>77</v>
      </c>
      <c r="I314" s="73" t="s">
        <v>295</v>
      </c>
      <c r="J314" s="73" t="s">
        <v>79</v>
      </c>
      <c r="K314" s="25" t="s">
        <v>1591</v>
      </c>
      <c r="L314" s="81" t="s">
        <v>110</v>
      </c>
      <c r="N314" s="41" t="s">
        <v>48</v>
      </c>
      <c r="O314" s="34" t="s">
        <v>48</v>
      </c>
      <c r="P314" s="32" t="s">
        <v>48</v>
      </c>
      <c r="Q314" s="25" t="s">
        <v>19</v>
      </c>
      <c r="R314" s="25">
        <v>14</v>
      </c>
      <c r="S314" s="25" t="s">
        <v>1370</v>
      </c>
      <c r="T314" s="33" t="s">
        <v>15</v>
      </c>
      <c r="V314" s="25">
        <v>1761</v>
      </c>
      <c r="W314" s="25" t="s">
        <v>58</v>
      </c>
      <c r="X314" s="73">
        <f>VLOOKUP(W314,Tables!$M$5:$O$9,3,FALSE)</f>
        <v>1</v>
      </c>
      <c r="Y314" s="73">
        <f t="shared" si="198"/>
        <v>1761</v>
      </c>
      <c r="AA314" s="26" t="str">
        <f>Q314</f>
        <v>NOEC</v>
      </c>
      <c r="AB314" s="26">
        <f>VLOOKUP(AA314,Tables!C$5:D$40,2,FALSE)</f>
        <v>1</v>
      </c>
      <c r="AC314" s="26">
        <f>Y314/AB314</f>
        <v>1761</v>
      </c>
      <c r="AD314" s="33" t="str">
        <f>T314</f>
        <v>Chronic</v>
      </c>
      <c r="AE314" s="26">
        <f>VLOOKUP(AD314,Tables!$C$43:$D$44,2,FALSE)</f>
        <v>1</v>
      </c>
      <c r="AF314" s="26">
        <f>AC314/AE314</f>
        <v>1761</v>
      </c>
      <c r="AG314" s="27"/>
      <c r="AH314" s="210" t="str">
        <f>G314</f>
        <v>Elodea canadensis</v>
      </c>
      <c r="AI314" s="112" t="str">
        <f>Q314</f>
        <v>NOEC</v>
      </c>
      <c r="AJ314" s="112" t="str">
        <f>T314</f>
        <v>Chronic</v>
      </c>
      <c r="AL314" s="26">
        <f>VLOOKUP(SUM(AB314,AE314),Tables!J$5:K$12,2,FALSE)</f>
        <v>1</v>
      </c>
      <c r="AM314" s="26" t="str">
        <f t="shared" si="206"/>
        <v>YES!!!</v>
      </c>
      <c r="AN314" s="107" t="str">
        <f>P314</f>
        <v>Mortality</v>
      </c>
      <c r="AO314" s="26" t="s">
        <v>1598</v>
      </c>
      <c r="AP314" s="25" t="str">
        <f>CONCATENATE(R314," ",S314)</f>
        <v>14 Day</v>
      </c>
      <c r="AQ314" s="26" t="s">
        <v>1599</v>
      </c>
      <c r="AS314" s="109">
        <f>AF314</f>
        <v>1761</v>
      </c>
      <c r="AT314" s="73">
        <f>GEOMEAN(AS314:AS315)</f>
        <v>1761</v>
      </c>
      <c r="AU314" s="73">
        <f>MIN(AT314)</f>
        <v>1761</v>
      </c>
      <c r="AW314" s="208" t="s">
        <v>1845</v>
      </c>
      <c r="AX314" s="208" t="s">
        <v>1845</v>
      </c>
      <c r="BC314" s="214"/>
    </row>
    <row r="315" spans="1:66" ht="15" hidden="1" customHeight="1" thickTop="1" thickBot="1">
      <c r="A315" s="170" t="s">
        <v>297</v>
      </c>
      <c r="B315" s="70" t="s">
        <v>294</v>
      </c>
      <c r="C315" s="71">
        <v>160884</v>
      </c>
      <c r="D315" s="72" t="s">
        <v>298</v>
      </c>
      <c r="E315" s="149" t="s">
        <v>1644</v>
      </c>
      <c r="F315" s="30" t="s">
        <v>296</v>
      </c>
      <c r="G315" s="86" t="s">
        <v>169</v>
      </c>
      <c r="H315" s="25" t="s">
        <v>77</v>
      </c>
      <c r="I315" s="73" t="s">
        <v>295</v>
      </c>
      <c r="J315" s="73" t="s">
        <v>79</v>
      </c>
      <c r="K315" s="25" t="s">
        <v>1591</v>
      </c>
      <c r="L315" s="81" t="s">
        <v>110</v>
      </c>
      <c r="N315" s="41" t="s">
        <v>303</v>
      </c>
      <c r="O315" s="35" t="s">
        <v>1509</v>
      </c>
      <c r="P315" s="32" t="s">
        <v>1528</v>
      </c>
      <c r="Q315" s="25" t="s">
        <v>14</v>
      </c>
      <c r="R315" s="25">
        <v>14</v>
      </c>
      <c r="S315" s="25" t="s">
        <v>1370</v>
      </c>
      <c r="T315" s="33" t="s">
        <v>15</v>
      </c>
      <c r="U315" s="33"/>
      <c r="V315" s="73">
        <v>79</v>
      </c>
      <c r="W315" s="33" t="s">
        <v>58</v>
      </c>
      <c r="X315" s="73">
        <f>VLOOKUP(W315,Tables!$M$5:$O$9,3,FALSE)</f>
        <v>1</v>
      </c>
      <c r="Y315" s="73">
        <f t="shared" si="198"/>
        <v>79</v>
      </c>
      <c r="AA315" s="26" t="str">
        <f>Q315</f>
        <v>EC50</v>
      </c>
      <c r="AB315" s="26">
        <f>VLOOKUP(AA315,Tables!C$5:D$40,2,FALSE)</f>
        <v>5</v>
      </c>
      <c r="AC315" s="26">
        <f>Y315/AB315</f>
        <v>15.8</v>
      </c>
      <c r="AD315" s="33" t="str">
        <f>T315</f>
        <v>Chronic</v>
      </c>
      <c r="AE315" s="26">
        <f>VLOOKUP(AD315,Tables!$C$43:$D$44,2,FALSE)</f>
        <v>1</v>
      </c>
      <c r="AF315" s="26">
        <f>AC315/AE315</f>
        <v>15.8</v>
      </c>
      <c r="AG315" s="27"/>
      <c r="AH315" s="210" t="str">
        <f>G315</f>
        <v>Elodea canadensis</v>
      </c>
      <c r="AI315" s="112" t="str">
        <f>Q315</f>
        <v>EC50</v>
      </c>
      <c r="AJ315" s="112" t="str">
        <f>T315</f>
        <v>Chronic</v>
      </c>
      <c r="AL315" s="26">
        <f>VLOOKUP(SUM(AB315,AE315),Tables!J$5:K$12,2,FALSE)</f>
        <v>2</v>
      </c>
      <c r="AM315" s="26" t="str">
        <f t="shared" si="206"/>
        <v>Reject</v>
      </c>
      <c r="AS315"/>
      <c r="AW315" s="208" t="s">
        <v>1845</v>
      </c>
      <c r="AX315" s="208" t="s">
        <v>1845</v>
      </c>
      <c r="BC315" s="214"/>
      <c r="BN315" s="119"/>
    </row>
    <row r="316" spans="1:66" ht="15" hidden="1" customHeight="1" thickTop="1" thickBot="1">
      <c r="A316" s="170" t="s">
        <v>297</v>
      </c>
      <c r="B316" s="70" t="s">
        <v>294</v>
      </c>
      <c r="C316" s="71">
        <v>160884</v>
      </c>
      <c r="D316" s="72" t="s">
        <v>298</v>
      </c>
      <c r="E316" s="149" t="s">
        <v>1644</v>
      </c>
      <c r="F316" s="30" t="s">
        <v>296</v>
      </c>
      <c r="G316" s="86" t="s">
        <v>169</v>
      </c>
      <c r="H316" s="25" t="s">
        <v>77</v>
      </c>
      <c r="I316" s="73" t="s">
        <v>295</v>
      </c>
      <c r="J316" s="73" t="s">
        <v>79</v>
      </c>
      <c r="K316" s="25" t="s">
        <v>1591</v>
      </c>
      <c r="L316" s="81" t="s">
        <v>110</v>
      </c>
      <c r="N316" s="41" t="s">
        <v>300</v>
      </c>
      <c r="O316" s="32" t="s">
        <v>1398</v>
      </c>
      <c r="P316" s="32" t="s">
        <v>1526</v>
      </c>
      <c r="Q316" s="73" t="s">
        <v>299</v>
      </c>
      <c r="R316" s="25">
        <v>14</v>
      </c>
      <c r="S316" s="25" t="s">
        <v>1370</v>
      </c>
      <c r="T316" s="33" t="s">
        <v>15</v>
      </c>
      <c r="U316" s="33"/>
      <c r="V316" s="73">
        <v>464</v>
      </c>
      <c r="W316" s="33" t="s">
        <v>58</v>
      </c>
      <c r="X316" s="73">
        <f>VLOOKUP(W316,Tables!$M$5:$O$9,3,FALSE)</f>
        <v>1</v>
      </c>
      <c r="Y316" s="73">
        <f t="shared" si="198"/>
        <v>464</v>
      </c>
      <c r="AA316" s="26" t="str">
        <f t="shared" si="199"/>
        <v>EC48</v>
      </c>
      <c r="AB316" s="26">
        <f>VLOOKUP(AA316,Tables!C$5:D$40,2,FALSE)</f>
        <v>5</v>
      </c>
      <c r="AC316" s="26">
        <f t="shared" si="200"/>
        <v>92.8</v>
      </c>
      <c r="AD316" s="33" t="str">
        <f t="shared" si="201"/>
        <v>Chronic</v>
      </c>
      <c r="AE316" s="26">
        <f>VLOOKUP(AD316,Tables!$C$43:$D$44,2,FALSE)</f>
        <v>1</v>
      </c>
      <c r="AF316" s="26">
        <f t="shared" si="202"/>
        <v>92.8</v>
      </c>
      <c r="AG316" s="27"/>
      <c r="AH316" s="210" t="str">
        <f t="shared" si="203"/>
        <v>Elodea canadensis</v>
      </c>
      <c r="AI316" s="112" t="str">
        <f t="shared" si="204"/>
        <v>EC48</v>
      </c>
      <c r="AJ316" s="112" t="str">
        <f t="shared" si="205"/>
        <v>Chronic</v>
      </c>
      <c r="AL316" s="26">
        <f>VLOOKUP(SUM(AB316,AE316),Tables!J$5:K$12,2,FALSE)</f>
        <v>2</v>
      </c>
      <c r="AM316" s="26" t="str">
        <f t="shared" si="206"/>
        <v>Reject</v>
      </c>
      <c r="AS316"/>
      <c r="AW316" s="208" t="s">
        <v>1845</v>
      </c>
      <c r="AX316" s="208" t="s">
        <v>1845</v>
      </c>
      <c r="BC316" s="214"/>
    </row>
    <row r="317" spans="1:66" ht="15" hidden="1" customHeight="1" thickTop="1" thickBot="1">
      <c r="A317" s="170" t="s">
        <v>297</v>
      </c>
      <c r="B317" s="70" t="s">
        <v>294</v>
      </c>
      <c r="C317" s="71">
        <v>160884</v>
      </c>
      <c r="D317" s="72" t="s">
        <v>298</v>
      </c>
      <c r="E317" s="149" t="s">
        <v>1644</v>
      </c>
      <c r="F317" s="30" t="s">
        <v>296</v>
      </c>
      <c r="G317" s="86" t="s">
        <v>169</v>
      </c>
      <c r="H317" s="25" t="s">
        <v>77</v>
      </c>
      <c r="I317" s="73" t="s">
        <v>295</v>
      </c>
      <c r="J317" s="73" t="s">
        <v>79</v>
      </c>
      <c r="K317" s="25" t="s">
        <v>1591</v>
      </c>
      <c r="L317" s="81" t="s">
        <v>110</v>
      </c>
      <c r="N317" s="41" t="s">
        <v>300</v>
      </c>
      <c r="O317" s="32" t="s">
        <v>1398</v>
      </c>
      <c r="P317" s="32" t="s">
        <v>1526</v>
      </c>
      <c r="Q317" s="73" t="s">
        <v>301</v>
      </c>
      <c r="R317" s="25">
        <v>14</v>
      </c>
      <c r="S317" s="25" t="s">
        <v>1370</v>
      </c>
      <c r="T317" s="33" t="s">
        <v>15</v>
      </c>
      <c r="U317" s="33"/>
      <c r="V317" s="73">
        <v>853</v>
      </c>
      <c r="W317" s="33" t="s">
        <v>58</v>
      </c>
      <c r="X317" s="73">
        <f>VLOOKUP(W317,Tables!$M$5:$O$9,3,FALSE)</f>
        <v>1</v>
      </c>
      <c r="Y317" s="73">
        <f t="shared" si="198"/>
        <v>853</v>
      </c>
      <c r="AA317" s="26" t="str">
        <f t="shared" si="199"/>
        <v>EC51</v>
      </c>
      <c r="AB317" s="26">
        <f>VLOOKUP(AA317,Tables!C$5:D$40,2,FALSE)</f>
        <v>5</v>
      </c>
      <c r="AC317" s="26">
        <f t="shared" si="200"/>
        <v>170.6</v>
      </c>
      <c r="AD317" s="33" t="str">
        <f t="shared" si="201"/>
        <v>Chronic</v>
      </c>
      <c r="AE317" s="26">
        <f>VLOOKUP(AD317,Tables!$C$43:$D$44,2,FALSE)</f>
        <v>1</v>
      </c>
      <c r="AF317" s="26">
        <f t="shared" si="202"/>
        <v>170.6</v>
      </c>
      <c r="AG317" s="27"/>
      <c r="AH317" s="210" t="str">
        <f t="shared" si="203"/>
        <v>Elodea canadensis</v>
      </c>
      <c r="AI317" s="112" t="str">
        <f t="shared" si="204"/>
        <v>EC51</v>
      </c>
      <c r="AJ317" s="112" t="str">
        <f t="shared" si="205"/>
        <v>Chronic</v>
      </c>
      <c r="AL317" s="26">
        <f>VLOOKUP(SUM(AB317,AE317),Tables!J$5:K$12,2,FALSE)</f>
        <v>2</v>
      </c>
      <c r="AM317" s="26" t="str">
        <f t="shared" si="206"/>
        <v>Reject</v>
      </c>
      <c r="AS317"/>
      <c r="AW317" s="208" t="s">
        <v>1845</v>
      </c>
      <c r="AX317" s="208" t="s">
        <v>1845</v>
      </c>
      <c r="BC317" s="214"/>
      <c r="BN317" s="22"/>
    </row>
    <row r="318" spans="1:66" ht="15" hidden="1" customHeight="1" thickTop="1" thickBot="1">
      <c r="A318" s="170" t="s">
        <v>297</v>
      </c>
      <c r="B318" s="70" t="s">
        <v>294</v>
      </c>
      <c r="C318" s="71">
        <v>160884</v>
      </c>
      <c r="D318" s="72" t="s">
        <v>298</v>
      </c>
      <c r="E318" s="149" t="s">
        <v>1644</v>
      </c>
      <c r="F318" s="30" t="s">
        <v>296</v>
      </c>
      <c r="G318" s="86" t="s">
        <v>169</v>
      </c>
      <c r="H318" s="25" t="s">
        <v>77</v>
      </c>
      <c r="I318" s="73" t="s">
        <v>295</v>
      </c>
      <c r="J318" s="73" t="s">
        <v>79</v>
      </c>
      <c r="K318" s="25" t="s">
        <v>1591</v>
      </c>
      <c r="L318" s="81" t="s">
        <v>110</v>
      </c>
      <c r="N318" s="41" t="s">
        <v>300</v>
      </c>
      <c r="O318" s="32" t="s">
        <v>1398</v>
      </c>
      <c r="P318" s="32" t="s">
        <v>1526</v>
      </c>
      <c r="Q318" s="25" t="s">
        <v>14</v>
      </c>
      <c r="R318" s="25">
        <v>14</v>
      </c>
      <c r="S318" s="25" t="s">
        <v>1370</v>
      </c>
      <c r="T318" s="33" t="s">
        <v>15</v>
      </c>
      <c r="U318" s="33"/>
      <c r="V318" s="73">
        <v>697</v>
      </c>
      <c r="W318" s="33" t="s">
        <v>58</v>
      </c>
      <c r="X318" s="73">
        <f>VLOOKUP(W318,Tables!$M$5:$O$9,3,FALSE)</f>
        <v>1</v>
      </c>
      <c r="Y318" s="73">
        <f t="shared" si="198"/>
        <v>697</v>
      </c>
      <c r="AA318" s="26" t="str">
        <f t="shared" si="199"/>
        <v>EC50</v>
      </c>
      <c r="AB318" s="26">
        <f>VLOOKUP(AA318,Tables!C$5:D$40,2,FALSE)</f>
        <v>5</v>
      </c>
      <c r="AC318" s="26">
        <f t="shared" si="200"/>
        <v>139.4</v>
      </c>
      <c r="AD318" s="33" t="str">
        <f t="shared" si="201"/>
        <v>Chronic</v>
      </c>
      <c r="AE318" s="26">
        <f>VLOOKUP(AD318,Tables!$C$43:$D$44,2,FALSE)</f>
        <v>1</v>
      </c>
      <c r="AF318" s="26">
        <f t="shared" si="202"/>
        <v>139.4</v>
      </c>
      <c r="AG318" s="27"/>
      <c r="AH318" s="210" t="str">
        <f t="shared" si="203"/>
        <v>Elodea canadensis</v>
      </c>
      <c r="AI318" s="112" t="str">
        <f t="shared" si="204"/>
        <v>EC50</v>
      </c>
      <c r="AJ318" s="112" t="str">
        <f t="shared" si="205"/>
        <v>Chronic</v>
      </c>
      <c r="AL318" s="26">
        <f>VLOOKUP(SUM(AB318,AE318),Tables!J$5:K$12,2,FALSE)</f>
        <v>2</v>
      </c>
      <c r="AM318" s="26" t="str">
        <f t="shared" si="206"/>
        <v>Reject</v>
      </c>
      <c r="AS318"/>
      <c r="AW318" s="208" t="s">
        <v>1845</v>
      </c>
      <c r="AX318" s="208" t="s">
        <v>1845</v>
      </c>
      <c r="BC318" s="214"/>
    </row>
    <row r="319" spans="1:66" ht="16.5" hidden="1" thickTop="1" thickBot="1">
      <c r="A319" s="170" t="s">
        <v>297</v>
      </c>
      <c r="B319" s="70" t="s">
        <v>294</v>
      </c>
      <c r="C319" s="71">
        <v>160884</v>
      </c>
      <c r="D319" s="72" t="s">
        <v>298</v>
      </c>
      <c r="E319" s="149" t="s">
        <v>1644</v>
      </c>
      <c r="F319" s="30" t="s">
        <v>296</v>
      </c>
      <c r="G319" s="86" t="s">
        <v>169</v>
      </c>
      <c r="H319" s="25" t="s">
        <v>77</v>
      </c>
      <c r="I319" s="73" t="s">
        <v>295</v>
      </c>
      <c r="J319" s="73" t="s">
        <v>79</v>
      </c>
      <c r="K319" s="25" t="s">
        <v>1591</v>
      </c>
      <c r="L319" s="81" t="s">
        <v>110</v>
      </c>
      <c r="N319" s="41" t="s">
        <v>304</v>
      </c>
      <c r="O319" s="32" t="s">
        <v>1398</v>
      </c>
      <c r="P319" s="32" t="s">
        <v>1527</v>
      </c>
      <c r="Q319" s="25" t="s">
        <v>14</v>
      </c>
      <c r="R319" s="25">
        <v>14</v>
      </c>
      <c r="S319" s="25" t="s">
        <v>1370</v>
      </c>
      <c r="T319" s="33" t="s">
        <v>15</v>
      </c>
      <c r="U319" s="33"/>
      <c r="V319" s="73">
        <v>305</v>
      </c>
      <c r="W319" s="33" t="s">
        <v>58</v>
      </c>
      <c r="X319" s="73">
        <f>VLOOKUP(W319,Tables!$M$5:$O$9,3,FALSE)</f>
        <v>1</v>
      </c>
      <c r="Y319" s="73">
        <f t="shared" si="198"/>
        <v>305</v>
      </c>
      <c r="AA319" s="26" t="str">
        <f t="shared" si="199"/>
        <v>EC50</v>
      </c>
      <c r="AB319" s="26">
        <f>VLOOKUP(AA319,Tables!C$5:D$40,2,FALSE)</f>
        <v>5</v>
      </c>
      <c r="AC319" s="26">
        <f t="shared" si="200"/>
        <v>61</v>
      </c>
      <c r="AD319" s="33" t="str">
        <f t="shared" si="201"/>
        <v>Chronic</v>
      </c>
      <c r="AE319" s="26">
        <f>VLOOKUP(AD319,Tables!$C$43:$D$44,2,FALSE)</f>
        <v>1</v>
      </c>
      <c r="AF319" s="26">
        <f t="shared" si="202"/>
        <v>61</v>
      </c>
      <c r="AG319" s="27"/>
      <c r="AH319" s="210" t="str">
        <f t="shared" si="203"/>
        <v>Elodea canadensis</v>
      </c>
      <c r="AI319" s="112" t="str">
        <f t="shared" si="204"/>
        <v>EC50</v>
      </c>
      <c r="AJ319" s="112" t="str">
        <f t="shared" si="205"/>
        <v>Chronic</v>
      </c>
      <c r="AL319" s="26">
        <f>VLOOKUP(SUM(AB319,AE319),Tables!J$5:K$12,2,FALSE)</f>
        <v>2</v>
      </c>
      <c r="AM319" s="26" t="str">
        <f t="shared" si="206"/>
        <v>Reject</v>
      </c>
      <c r="AS319"/>
      <c r="AW319" s="208" t="s">
        <v>1845</v>
      </c>
      <c r="AX319" s="208" t="s">
        <v>1845</v>
      </c>
      <c r="BC319" s="214"/>
    </row>
    <row r="320" spans="1:66" ht="15" hidden="1" customHeight="1" thickTop="1" thickBot="1">
      <c r="A320" s="170" t="s">
        <v>972</v>
      </c>
      <c r="B320" s="165" t="s">
        <v>969</v>
      </c>
      <c r="C320" s="74" t="s">
        <v>973</v>
      </c>
      <c r="D320" s="207" t="s">
        <v>1831</v>
      </c>
      <c r="E320" s="166" t="s">
        <v>1644</v>
      </c>
      <c r="F320" s="30" t="s">
        <v>971</v>
      </c>
      <c r="G320" s="195" t="s">
        <v>169</v>
      </c>
      <c r="H320" s="25" t="s">
        <v>77</v>
      </c>
      <c r="I320" s="73" t="s">
        <v>295</v>
      </c>
      <c r="J320" s="73" t="s">
        <v>79</v>
      </c>
      <c r="K320" s="25" t="s">
        <v>1591</v>
      </c>
      <c r="L320" s="25" t="s">
        <v>110</v>
      </c>
      <c r="N320" s="41" t="s">
        <v>970</v>
      </c>
      <c r="O320" s="32" t="s">
        <v>1401</v>
      </c>
      <c r="P320" s="32" t="s">
        <v>1567</v>
      </c>
      <c r="Q320" s="136" t="s">
        <v>19</v>
      </c>
      <c r="R320" s="135">
        <v>5</v>
      </c>
      <c r="S320" s="135" t="s">
        <v>1371</v>
      </c>
      <c r="T320" s="135" t="s">
        <v>15</v>
      </c>
      <c r="U320" s="135"/>
      <c r="V320" s="136">
        <v>76.099999999999994</v>
      </c>
      <c r="W320" s="135" t="s">
        <v>58</v>
      </c>
      <c r="X320" s="136">
        <f>VLOOKUP(W320,Tables!$M$5:$O$9,3,FALSE)</f>
        <v>1</v>
      </c>
      <c r="Y320" s="136">
        <f t="shared" si="198"/>
        <v>76.099999999999994</v>
      </c>
      <c r="Z320" s="137"/>
      <c r="AA320" s="138" t="str">
        <f t="shared" si="199"/>
        <v>NOEC</v>
      </c>
      <c r="AB320" s="138">
        <f>VLOOKUP(AA320,Tables!C$5:D$40,2,FALSE)</f>
        <v>1</v>
      </c>
      <c r="AC320" s="138">
        <f t="shared" si="200"/>
        <v>76.099999999999994</v>
      </c>
      <c r="AD320" s="139" t="str">
        <f t="shared" si="201"/>
        <v>Chronic</v>
      </c>
      <c r="AE320" s="138">
        <f>VLOOKUP(AD320,Tables!$C$43:$D$44,2,FALSE)</f>
        <v>1</v>
      </c>
      <c r="AF320" s="138">
        <f t="shared" si="202"/>
        <v>76.099999999999994</v>
      </c>
      <c r="AG320" s="140"/>
      <c r="AH320" s="187" t="str">
        <f t="shared" si="203"/>
        <v>Elodea canadensis</v>
      </c>
      <c r="AI320" s="142" t="str">
        <f t="shared" si="204"/>
        <v>NOEC</v>
      </c>
      <c r="AJ320" s="142" t="str">
        <f t="shared" si="205"/>
        <v>Chronic</v>
      </c>
      <c r="AK320" s="137"/>
      <c r="AL320" s="138">
        <f>VLOOKUP(SUM(AB320,AE320),Tables!J$5:K$12,2,FALSE)</f>
        <v>1</v>
      </c>
      <c r="AM320" s="138" t="str">
        <f t="shared" si="206"/>
        <v>YES!!!</v>
      </c>
      <c r="AN320" s="141"/>
      <c r="AO320" s="138"/>
      <c r="AP320" s="135"/>
      <c r="AQ320" s="138"/>
      <c r="AR320" s="137"/>
      <c r="AS320" s="143"/>
      <c r="AT320" s="136"/>
      <c r="AU320" s="136"/>
      <c r="AV320" s="135" t="s">
        <v>1882</v>
      </c>
      <c r="AW320" s="208" t="s">
        <v>1845</v>
      </c>
      <c r="AX320" s="208" t="s">
        <v>1845</v>
      </c>
      <c r="BA320" s="78"/>
      <c r="BB320" s="107"/>
      <c r="BC320" s="210"/>
      <c r="BD320" s="107"/>
      <c r="BE320" s="114"/>
      <c r="BF320" s="112"/>
      <c r="BG320" s="26"/>
      <c r="BH320" s="26"/>
      <c r="BI320" s="26"/>
    </row>
    <row r="321" spans="1:66" ht="15" hidden="1" customHeight="1" thickTop="1" thickBot="1">
      <c r="A321" s="170" t="s">
        <v>297</v>
      </c>
      <c r="B321" s="70" t="s">
        <v>294</v>
      </c>
      <c r="C321" s="71">
        <v>160884</v>
      </c>
      <c r="D321" s="72" t="s">
        <v>298</v>
      </c>
      <c r="E321" s="149" t="s">
        <v>1644</v>
      </c>
      <c r="F321" s="30" t="s">
        <v>296</v>
      </c>
      <c r="G321" s="86" t="s">
        <v>169</v>
      </c>
      <c r="H321" s="25" t="s">
        <v>77</v>
      </c>
      <c r="I321" s="25" t="s">
        <v>295</v>
      </c>
      <c r="J321" s="73" t="s">
        <v>79</v>
      </c>
      <c r="K321" s="25" t="s">
        <v>1591</v>
      </c>
      <c r="L321" s="81" t="s">
        <v>110</v>
      </c>
      <c r="N321" s="41" t="s">
        <v>302</v>
      </c>
      <c r="O321" s="35" t="s">
        <v>1401</v>
      </c>
      <c r="P321" s="32" t="s">
        <v>1521</v>
      </c>
      <c r="Q321" s="25" t="s">
        <v>14</v>
      </c>
      <c r="R321" s="25">
        <v>14</v>
      </c>
      <c r="S321" s="25" t="s">
        <v>1370</v>
      </c>
      <c r="T321" s="33" t="s">
        <v>15</v>
      </c>
      <c r="U321" s="33"/>
      <c r="V321" s="73">
        <v>1002</v>
      </c>
      <c r="W321" s="33" t="s">
        <v>58</v>
      </c>
      <c r="X321" s="73">
        <f>VLOOKUP(W321,Tables!$M$5:$O$9,3,FALSE)</f>
        <v>1</v>
      </c>
      <c r="Y321" s="73">
        <f t="shared" si="198"/>
        <v>1002</v>
      </c>
      <c r="AA321" s="26" t="str">
        <f t="shared" si="199"/>
        <v>EC50</v>
      </c>
      <c r="AB321" s="26">
        <f>VLOOKUP(AA321,Tables!C$5:D$40,2,FALSE)</f>
        <v>5</v>
      </c>
      <c r="AC321" s="26">
        <f t="shared" si="200"/>
        <v>200.4</v>
      </c>
      <c r="AD321" s="33" t="str">
        <f t="shared" si="201"/>
        <v>Chronic</v>
      </c>
      <c r="AE321" s="26">
        <f>VLOOKUP(AD321,Tables!$C$43:$D$44,2,FALSE)</f>
        <v>1</v>
      </c>
      <c r="AF321" s="26">
        <f t="shared" si="202"/>
        <v>200.4</v>
      </c>
      <c r="AG321" s="27"/>
      <c r="AH321" s="210" t="str">
        <f t="shared" si="203"/>
        <v>Elodea canadensis</v>
      </c>
      <c r="AI321" s="112" t="str">
        <f t="shared" si="204"/>
        <v>EC50</v>
      </c>
      <c r="AJ321" s="112" t="str">
        <f t="shared" si="205"/>
        <v>Chronic</v>
      </c>
      <c r="AL321" s="26">
        <f>VLOOKUP(SUM(AB321,AE321),Tables!J$5:K$12,2,FALSE)</f>
        <v>2</v>
      </c>
      <c r="AM321" s="26" t="str">
        <f t="shared" si="206"/>
        <v>Reject</v>
      </c>
      <c r="AS321"/>
      <c r="AW321" s="208" t="s">
        <v>1845</v>
      </c>
      <c r="AX321" s="208" t="s">
        <v>1845</v>
      </c>
      <c r="BC321" s="214"/>
    </row>
    <row r="322" spans="1:66" ht="15" hidden="1" customHeight="1" thickTop="1" thickBot="1">
      <c r="A322" s="170" t="s">
        <v>297</v>
      </c>
      <c r="B322" s="70" t="s">
        <v>294</v>
      </c>
      <c r="C322" s="71">
        <v>160884</v>
      </c>
      <c r="D322" s="72" t="s">
        <v>298</v>
      </c>
      <c r="E322" s="149" t="s">
        <v>1644</v>
      </c>
      <c r="F322" s="30" t="s">
        <v>296</v>
      </c>
      <c r="G322" s="86" t="s">
        <v>169</v>
      </c>
      <c r="H322" s="25" t="s">
        <v>77</v>
      </c>
      <c r="I322" s="25" t="s">
        <v>295</v>
      </c>
      <c r="J322" s="73" t="s">
        <v>79</v>
      </c>
      <c r="K322" s="25" t="s">
        <v>1591</v>
      </c>
      <c r="L322" s="81" t="s">
        <v>110</v>
      </c>
      <c r="N322" s="41" t="s">
        <v>305</v>
      </c>
      <c r="O322" s="35" t="s">
        <v>1401</v>
      </c>
      <c r="P322" s="32" t="s">
        <v>1405</v>
      </c>
      <c r="Q322" s="25" t="s">
        <v>14</v>
      </c>
      <c r="R322" s="25">
        <v>14</v>
      </c>
      <c r="S322" s="25" t="s">
        <v>1370</v>
      </c>
      <c r="T322" s="33" t="s">
        <v>15</v>
      </c>
      <c r="U322" s="33"/>
      <c r="V322" s="73">
        <v>116</v>
      </c>
      <c r="W322" s="33" t="s">
        <v>58</v>
      </c>
      <c r="X322" s="73">
        <f>VLOOKUP(W322,Tables!$M$5:$O$9,3,FALSE)</f>
        <v>1</v>
      </c>
      <c r="Y322" s="73">
        <f t="shared" si="198"/>
        <v>116</v>
      </c>
      <c r="AA322" s="26" t="str">
        <f t="shared" si="199"/>
        <v>EC50</v>
      </c>
      <c r="AB322" s="26">
        <f>VLOOKUP(AA322,Tables!C$5:D$40,2,FALSE)</f>
        <v>5</v>
      </c>
      <c r="AC322" s="26">
        <f t="shared" si="200"/>
        <v>23.2</v>
      </c>
      <c r="AD322" s="33" t="str">
        <f t="shared" si="201"/>
        <v>Chronic</v>
      </c>
      <c r="AE322" s="26">
        <f>VLOOKUP(AD322,Tables!$C$43:$D$44,2,FALSE)</f>
        <v>1</v>
      </c>
      <c r="AF322" s="26">
        <f t="shared" si="202"/>
        <v>23.2</v>
      </c>
      <c r="AG322" s="27"/>
      <c r="AH322" s="210" t="str">
        <f t="shared" si="203"/>
        <v>Elodea canadensis</v>
      </c>
      <c r="AI322" s="112" t="str">
        <f t="shared" si="204"/>
        <v>EC50</v>
      </c>
      <c r="AJ322" s="112" t="str">
        <f t="shared" si="205"/>
        <v>Chronic</v>
      </c>
      <c r="AL322" s="26">
        <f>VLOOKUP(SUM(AB322,AE322),Tables!J$5:K$12,2,FALSE)</f>
        <v>2</v>
      </c>
      <c r="AM322" s="26" t="str">
        <f t="shared" si="206"/>
        <v>Reject</v>
      </c>
      <c r="AS322"/>
      <c r="AW322" s="208" t="s">
        <v>1845</v>
      </c>
      <c r="AX322" s="208" t="s">
        <v>1845</v>
      </c>
      <c r="BC322" s="214"/>
      <c r="BN322" s="119"/>
    </row>
    <row r="323" spans="1:66" ht="15" hidden="1" customHeight="1" thickTop="1" thickBot="1">
      <c r="A323" s="170" t="s">
        <v>1065</v>
      </c>
      <c r="B323" s="70" t="s">
        <v>1067</v>
      </c>
      <c r="C323" s="74" t="s">
        <v>1066</v>
      </c>
      <c r="D323" s="80" t="s">
        <v>1062</v>
      </c>
      <c r="E323" s="149" t="s">
        <v>1644</v>
      </c>
      <c r="F323" s="75" t="s">
        <v>646</v>
      </c>
      <c r="G323" s="86" t="s">
        <v>169</v>
      </c>
      <c r="H323" s="25" t="s">
        <v>77</v>
      </c>
      <c r="I323" s="73" t="s">
        <v>295</v>
      </c>
      <c r="J323" s="73" t="s">
        <v>79</v>
      </c>
      <c r="K323" s="25" t="s">
        <v>1591</v>
      </c>
      <c r="L323" s="25" t="s">
        <v>1063</v>
      </c>
      <c r="N323" s="41" t="s">
        <v>499</v>
      </c>
      <c r="O323" s="32" t="s">
        <v>1401</v>
      </c>
      <c r="P323" s="32" t="s">
        <v>1511</v>
      </c>
      <c r="Q323" s="73" t="s">
        <v>23</v>
      </c>
      <c r="R323" s="73">
        <v>14</v>
      </c>
      <c r="S323" s="25" t="s">
        <v>1370</v>
      </c>
      <c r="T323" s="25" t="s">
        <v>15</v>
      </c>
      <c r="V323" s="73">
        <v>41</v>
      </c>
      <c r="W323" s="25" t="s">
        <v>58</v>
      </c>
      <c r="X323" s="73">
        <f>VLOOKUP(W323,Tables!$M$5:$O$9,3,FALSE)</f>
        <v>1</v>
      </c>
      <c r="Y323" s="73">
        <f t="shared" si="198"/>
        <v>41</v>
      </c>
      <c r="AA323" s="26" t="str">
        <f t="shared" si="199"/>
        <v>EC10</v>
      </c>
      <c r="AB323" s="26">
        <f>VLOOKUP(AA323,Tables!C$5:D$40,2,FALSE)</f>
        <v>1</v>
      </c>
      <c r="AC323" s="26">
        <f t="shared" si="200"/>
        <v>41</v>
      </c>
      <c r="AD323" s="33" t="str">
        <f t="shared" si="201"/>
        <v>Chronic</v>
      </c>
      <c r="AE323" s="26">
        <f>VLOOKUP(AD323,Tables!$C$43:$D$44,2,FALSE)</f>
        <v>1</v>
      </c>
      <c r="AF323" s="26">
        <f t="shared" si="202"/>
        <v>41</v>
      </c>
      <c r="AG323" s="27"/>
      <c r="AH323" s="210" t="str">
        <f t="shared" si="203"/>
        <v>Elodea canadensis</v>
      </c>
      <c r="AI323" s="112" t="str">
        <f t="shared" si="204"/>
        <v>EC10</v>
      </c>
      <c r="AJ323" s="112" t="str">
        <f t="shared" si="205"/>
        <v>Chronic</v>
      </c>
      <c r="AL323" s="26">
        <f>VLOOKUP(SUM(AB323,AE323),Tables!J$5:K$12,2,FALSE)</f>
        <v>1</v>
      </c>
      <c r="AM323" s="26" t="str">
        <f t="shared" si="206"/>
        <v>YES!!!</v>
      </c>
      <c r="AN323" s="107" t="str">
        <f>P323</f>
        <v>Root wet weight</v>
      </c>
      <c r="AO323" s="26" t="s">
        <v>1603</v>
      </c>
      <c r="AP323" s="25" t="str">
        <f>CONCATENATE(R323," ",S323)</f>
        <v>14 Day</v>
      </c>
      <c r="AQ323" s="26" t="s">
        <v>1607</v>
      </c>
      <c r="AS323" s="109">
        <f>AF323</f>
        <v>41</v>
      </c>
      <c r="AT323" s="73">
        <f>GEOMEAN(AS323,AS326,AS329,AS332,AS335)</f>
        <v>7.0552443894347157</v>
      </c>
      <c r="AU323" s="73">
        <f>MIN(AT323,AT381,AT432)</f>
        <v>7.0552443894347157</v>
      </c>
      <c r="AW323" s="208" t="s">
        <v>1845</v>
      </c>
      <c r="AX323" s="208" t="s">
        <v>1845</v>
      </c>
      <c r="BC323" s="214"/>
    </row>
    <row r="324" spans="1:66" ht="15" hidden="1" customHeight="1" thickTop="1" thickBot="1">
      <c r="A324" s="170" t="s">
        <v>1065</v>
      </c>
      <c r="B324" s="70" t="s">
        <v>1068</v>
      </c>
      <c r="C324" s="74" t="s">
        <v>1066</v>
      </c>
      <c r="D324" s="80" t="s">
        <v>1062</v>
      </c>
      <c r="E324" s="149" t="s">
        <v>1644</v>
      </c>
      <c r="F324" s="75" t="s">
        <v>646</v>
      </c>
      <c r="G324" s="86" t="s">
        <v>169</v>
      </c>
      <c r="H324" s="25" t="s">
        <v>77</v>
      </c>
      <c r="I324" s="73" t="s">
        <v>295</v>
      </c>
      <c r="J324" s="73" t="s">
        <v>79</v>
      </c>
      <c r="K324" s="25" t="s">
        <v>1591</v>
      </c>
      <c r="L324" s="25" t="s">
        <v>1063</v>
      </c>
      <c r="N324" s="41" t="s">
        <v>499</v>
      </c>
      <c r="O324" s="32" t="s">
        <v>1401</v>
      </c>
      <c r="P324" s="32" t="s">
        <v>1511</v>
      </c>
      <c r="Q324" s="73" t="s">
        <v>178</v>
      </c>
      <c r="R324" s="73">
        <v>14</v>
      </c>
      <c r="S324" s="25" t="s">
        <v>1370</v>
      </c>
      <c r="T324" s="25" t="s">
        <v>15</v>
      </c>
      <c r="V324" s="73">
        <v>58.3</v>
      </c>
      <c r="W324" s="25" t="s">
        <v>58</v>
      </c>
      <c r="X324" s="73">
        <f>VLOOKUP(W324,Tables!$M$5:$O$9,3,FALSE)</f>
        <v>1</v>
      </c>
      <c r="Y324" s="73">
        <f t="shared" si="198"/>
        <v>58.3</v>
      </c>
      <c r="AA324" s="26" t="str">
        <f t="shared" si="199"/>
        <v>EC25</v>
      </c>
      <c r="AB324" s="26">
        <f>VLOOKUP(AA324,Tables!C$5:D$40,2,FALSE)</f>
        <v>2.5</v>
      </c>
      <c r="AC324" s="26">
        <f t="shared" si="200"/>
        <v>23.32</v>
      </c>
      <c r="AD324" s="33" t="str">
        <f t="shared" si="201"/>
        <v>Chronic</v>
      </c>
      <c r="AE324" s="26">
        <f>VLOOKUP(AD324,Tables!$C$43:$D$44,2,FALSE)</f>
        <v>1</v>
      </c>
      <c r="AF324" s="26">
        <f t="shared" si="202"/>
        <v>23.32</v>
      </c>
      <c r="AG324" s="27"/>
      <c r="AH324" s="210" t="str">
        <f t="shared" si="203"/>
        <v>Elodea canadensis</v>
      </c>
      <c r="AI324" s="112" t="str">
        <f t="shared" si="204"/>
        <v>EC25</v>
      </c>
      <c r="AJ324" s="112" t="str">
        <f t="shared" si="205"/>
        <v>Chronic</v>
      </c>
      <c r="AL324" s="26">
        <f>VLOOKUP(SUM(AB324,AE324),Tables!J$5:K$12,2,FALSE)</f>
        <v>2</v>
      </c>
      <c r="AM324" s="26" t="str">
        <f t="shared" si="206"/>
        <v>Reject</v>
      </c>
      <c r="AS324"/>
      <c r="AW324" s="208" t="s">
        <v>1845</v>
      </c>
      <c r="AX324" s="208" t="s">
        <v>1845</v>
      </c>
      <c r="BC324" s="214"/>
    </row>
    <row r="325" spans="1:66" ht="15" hidden="1" customHeight="1" thickTop="1" thickBot="1">
      <c r="A325" s="170" t="s">
        <v>1065</v>
      </c>
      <c r="B325" s="70" t="s">
        <v>1069</v>
      </c>
      <c r="C325" s="74" t="s">
        <v>1066</v>
      </c>
      <c r="D325" s="80" t="s">
        <v>1062</v>
      </c>
      <c r="E325" s="149" t="s">
        <v>1644</v>
      </c>
      <c r="F325" s="75" t="s">
        <v>646</v>
      </c>
      <c r="G325" s="86" t="s">
        <v>169</v>
      </c>
      <c r="H325" s="25" t="s">
        <v>77</v>
      </c>
      <c r="I325" s="73" t="s">
        <v>295</v>
      </c>
      <c r="J325" s="73" t="s">
        <v>79</v>
      </c>
      <c r="K325" s="25" t="s">
        <v>1591</v>
      </c>
      <c r="L325" s="25" t="s">
        <v>1063</v>
      </c>
      <c r="N325" s="41" t="s">
        <v>499</v>
      </c>
      <c r="O325" s="32" t="s">
        <v>1401</v>
      </c>
      <c r="P325" s="32" t="s">
        <v>1511</v>
      </c>
      <c r="Q325" s="73" t="s">
        <v>14</v>
      </c>
      <c r="R325" s="73">
        <v>14</v>
      </c>
      <c r="S325" s="25" t="s">
        <v>1370</v>
      </c>
      <c r="T325" s="25" t="s">
        <v>15</v>
      </c>
      <c r="V325" s="73">
        <v>82.8</v>
      </c>
      <c r="W325" s="25" t="s">
        <v>58</v>
      </c>
      <c r="X325" s="73">
        <f>VLOOKUP(W325,Tables!$M$5:$O$9,3,FALSE)</f>
        <v>1</v>
      </c>
      <c r="Y325" s="73">
        <f t="shared" si="198"/>
        <v>82.8</v>
      </c>
      <c r="AA325" s="26" t="str">
        <f t="shared" si="199"/>
        <v>EC50</v>
      </c>
      <c r="AB325" s="26">
        <f>VLOOKUP(AA325,Tables!C$5:D$40,2,FALSE)</f>
        <v>5</v>
      </c>
      <c r="AC325" s="26">
        <f t="shared" si="200"/>
        <v>16.559999999999999</v>
      </c>
      <c r="AD325" s="33" t="str">
        <f t="shared" si="201"/>
        <v>Chronic</v>
      </c>
      <c r="AE325" s="26">
        <f>VLOOKUP(AD325,Tables!$C$43:$D$44,2,FALSE)</f>
        <v>1</v>
      </c>
      <c r="AF325" s="26">
        <f t="shared" si="202"/>
        <v>16.559999999999999</v>
      </c>
      <c r="AG325" s="27"/>
      <c r="AH325" s="210" t="str">
        <f t="shared" si="203"/>
        <v>Elodea canadensis</v>
      </c>
      <c r="AI325" s="112" t="str">
        <f t="shared" si="204"/>
        <v>EC50</v>
      </c>
      <c r="AJ325" s="112" t="str">
        <f t="shared" si="205"/>
        <v>Chronic</v>
      </c>
      <c r="AL325" s="26">
        <f>VLOOKUP(SUM(AB325,AE325),Tables!J$5:K$12,2,FALSE)</f>
        <v>2</v>
      </c>
      <c r="AM325" s="26" t="str">
        <f t="shared" si="206"/>
        <v>Reject</v>
      </c>
      <c r="AS325"/>
      <c r="AW325" s="208" t="s">
        <v>1845</v>
      </c>
      <c r="AX325" s="208" t="s">
        <v>1845</v>
      </c>
      <c r="BC325" s="214"/>
    </row>
    <row r="326" spans="1:66" ht="15" hidden="1" customHeight="1" thickTop="1" thickBot="1">
      <c r="A326" s="170" t="s">
        <v>1065</v>
      </c>
      <c r="B326" s="70" t="s">
        <v>1070</v>
      </c>
      <c r="C326" s="74" t="s">
        <v>1066</v>
      </c>
      <c r="D326" s="80" t="s">
        <v>1071</v>
      </c>
      <c r="E326" s="149" t="s">
        <v>1644</v>
      </c>
      <c r="F326" s="75" t="s">
        <v>646</v>
      </c>
      <c r="G326" s="86" t="s">
        <v>169</v>
      </c>
      <c r="H326" s="25" t="s">
        <v>77</v>
      </c>
      <c r="I326" s="73" t="s">
        <v>295</v>
      </c>
      <c r="J326" s="73" t="s">
        <v>79</v>
      </c>
      <c r="K326" s="25" t="s">
        <v>1591</v>
      </c>
      <c r="L326" s="25" t="s">
        <v>1063</v>
      </c>
      <c r="N326" s="41" t="s">
        <v>499</v>
      </c>
      <c r="O326" s="32" t="s">
        <v>1401</v>
      </c>
      <c r="P326" s="32" t="s">
        <v>1511</v>
      </c>
      <c r="Q326" s="73" t="s">
        <v>23</v>
      </c>
      <c r="R326" s="73">
        <v>14</v>
      </c>
      <c r="S326" s="25" t="s">
        <v>1370</v>
      </c>
      <c r="T326" s="25" t="s">
        <v>15</v>
      </c>
      <c r="V326" s="73">
        <v>0.4</v>
      </c>
      <c r="W326" s="25" t="s">
        <v>58</v>
      </c>
      <c r="X326" s="73">
        <f>VLOOKUP(W326,Tables!$M$5:$O$9,3,FALSE)</f>
        <v>1</v>
      </c>
      <c r="Y326" s="73">
        <f t="shared" si="198"/>
        <v>0.4</v>
      </c>
      <c r="AA326" s="26" t="str">
        <f t="shared" si="199"/>
        <v>EC10</v>
      </c>
      <c r="AB326" s="26">
        <f>VLOOKUP(AA326,Tables!C$5:D$40,2,FALSE)</f>
        <v>1</v>
      </c>
      <c r="AC326" s="26">
        <f t="shared" si="200"/>
        <v>0.4</v>
      </c>
      <c r="AD326" s="33" t="str">
        <f t="shared" si="201"/>
        <v>Chronic</v>
      </c>
      <c r="AE326" s="26">
        <f>VLOOKUP(AD326,Tables!$C$43:$D$44,2,FALSE)</f>
        <v>1</v>
      </c>
      <c r="AF326" s="26">
        <f t="shared" si="202"/>
        <v>0.4</v>
      </c>
      <c r="AG326" s="27"/>
      <c r="AH326" s="210" t="str">
        <f t="shared" si="203"/>
        <v>Elodea canadensis</v>
      </c>
      <c r="AI326" s="112" t="str">
        <f t="shared" si="204"/>
        <v>EC10</v>
      </c>
      <c r="AJ326" s="112" t="str">
        <f t="shared" si="205"/>
        <v>Chronic</v>
      </c>
      <c r="AL326" s="26">
        <f>VLOOKUP(SUM(AB326,AE326),Tables!J$5:K$12,2,FALSE)</f>
        <v>1</v>
      </c>
      <c r="AM326" s="26" t="str">
        <f t="shared" si="206"/>
        <v>YES!!!</v>
      </c>
      <c r="AN326" s="107" t="str">
        <f>P326</f>
        <v>Root wet weight</v>
      </c>
      <c r="AO326" s="26" t="s">
        <v>1603</v>
      </c>
      <c r="AP326" s="25" t="str">
        <f>CONCATENATE(R326," ",S326)</f>
        <v>14 Day</v>
      </c>
      <c r="AQ326" s="26" t="s">
        <v>1607</v>
      </c>
      <c r="AS326" s="109">
        <f>AF326</f>
        <v>0.4</v>
      </c>
      <c r="AW326" s="208" t="s">
        <v>1845</v>
      </c>
      <c r="AX326" s="208" t="s">
        <v>1845</v>
      </c>
      <c r="BC326" s="214"/>
    </row>
    <row r="327" spans="1:66" ht="15" hidden="1" customHeight="1" thickTop="1" thickBot="1">
      <c r="A327" s="170" t="s">
        <v>1065</v>
      </c>
      <c r="B327" s="70" t="s">
        <v>1072</v>
      </c>
      <c r="C327" s="74" t="s">
        <v>1066</v>
      </c>
      <c r="D327" s="80" t="s">
        <v>1071</v>
      </c>
      <c r="E327" s="149" t="s">
        <v>1644</v>
      </c>
      <c r="F327" s="75" t="s">
        <v>646</v>
      </c>
      <c r="G327" s="86" t="s">
        <v>169</v>
      </c>
      <c r="H327" s="25" t="s">
        <v>77</v>
      </c>
      <c r="I327" s="73" t="s">
        <v>295</v>
      </c>
      <c r="J327" s="73" t="s">
        <v>79</v>
      </c>
      <c r="K327" s="25" t="s">
        <v>1591</v>
      </c>
      <c r="L327" s="25" t="s">
        <v>1063</v>
      </c>
      <c r="N327" s="41" t="s">
        <v>499</v>
      </c>
      <c r="O327" s="32" t="s">
        <v>1401</v>
      </c>
      <c r="P327" s="32" t="s">
        <v>1511</v>
      </c>
      <c r="Q327" s="73" t="s">
        <v>178</v>
      </c>
      <c r="R327" s="73">
        <v>14</v>
      </c>
      <c r="S327" s="25" t="s">
        <v>1370</v>
      </c>
      <c r="T327" s="25" t="s">
        <v>15</v>
      </c>
      <c r="V327" s="73">
        <v>1.6</v>
      </c>
      <c r="W327" s="25" t="s">
        <v>58</v>
      </c>
      <c r="X327" s="73">
        <f>VLOOKUP(W327,Tables!$M$5:$O$9,3,FALSE)</f>
        <v>1</v>
      </c>
      <c r="Y327" s="73">
        <f t="shared" si="198"/>
        <v>1.6</v>
      </c>
      <c r="AA327" s="26" t="str">
        <f t="shared" si="199"/>
        <v>EC25</v>
      </c>
      <c r="AB327" s="26">
        <f>VLOOKUP(AA327,Tables!C$5:D$40,2,FALSE)</f>
        <v>2.5</v>
      </c>
      <c r="AC327" s="26">
        <f t="shared" si="200"/>
        <v>0.64</v>
      </c>
      <c r="AD327" s="33" t="str">
        <f t="shared" si="201"/>
        <v>Chronic</v>
      </c>
      <c r="AE327" s="26">
        <f>VLOOKUP(AD327,Tables!$C$43:$D$44,2,FALSE)</f>
        <v>1</v>
      </c>
      <c r="AF327" s="26">
        <f t="shared" si="202"/>
        <v>0.64</v>
      </c>
      <c r="AG327" s="27"/>
      <c r="AH327" s="210" t="str">
        <f t="shared" si="203"/>
        <v>Elodea canadensis</v>
      </c>
      <c r="AI327" s="112" t="str">
        <f t="shared" si="204"/>
        <v>EC25</v>
      </c>
      <c r="AJ327" s="112" t="str">
        <f t="shared" si="205"/>
        <v>Chronic</v>
      </c>
      <c r="AL327" s="26">
        <f>VLOOKUP(SUM(AB327,AE327),Tables!J$5:K$12,2,FALSE)</f>
        <v>2</v>
      </c>
      <c r="AM327" s="26" t="str">
        <f t="shared" si="206"/>
        <v>Reject</v>
      </c>
      <c r="AN327" s="107"/>
      <c r="AO327" s="26"/>
      <c r="AQ327" s="26"/>
      <c r="AS327"/>
      <c r="AW327" s="208" t="s">
        <v>1845</v>
      </c>
      <c r="AX327" s="208" t="s">
        <v>1845</v>
      </c>
      <c r="BC327" s="214"/>
      <c r="BN327" s="119"/>
    </row>
    <row r="328" spans="1:66" ht="15" hidden="1" customHeight="1" thickTop="1" thickBot="1">
      <c r="A328" s="170" t="s">
        <v>1065</v>
      </c>
      <c r="B328" s="70" t="s">
        <v>1073</v>
      </c>
      <c r="C328" s="74" t="s">
        <v>1066</v>
      </c>
      <c r="D328" s="80" t="s">
        <v>1071</v>
      </c>
      <c r="E328" s="149" t="s">
        <v>1644</v>
      </c>
      <c r="F328" s="75" t="s">
        <v>646</v>
      </c>
      <c r="G328" s="86" t="s">
        <v>169</v>
      </c>
      <c r="H328" s="25" t="s">
        <v>77</v>
      </c>
      <c r="I328" s="73" t="s">
        <v>295</v>
      </c>
      <c r="J328" s="73" t="s">
        <v>79</v>
      </c>
      <c r="K328" s="25" t="s">
        <v>1591</v>
      </c>
      <c r="L328" s="25" t="s">
        <v>1063</v>
      </c>
      <c r="N328" s="41" t="s">
        <v>499</v>
      </c>
      <c r="O328" s="32" t="s">
        <v>1401</v>
      </c>
      <c r="P328" s="32" t="s">
        <v>1511</v>
      </c>
      <c r="Q328" s="73" t="s">
        <v>14</v>
      </c>
      <c r="R328" s="73">
        <v>14</v>
      </c>
      <c r="S328" s="25" t="s">
        <v>1370</v>
      </c>
      <c r="T328" s="25" t="s">
        <v>15</v>
      </c>
      <c r="V328" s="73">
        <v>6.2</v>
      </c>
      <c r="W328" s="25" t="s">
        <v>58</v>
      </c>
      <c r="X328" s="73">
        <f>VLOOKUP(W328,Tables!$M$5:$O$9,3,FALSE)</f>
        <v>1</v>
      </c>
      <c r="Y328" s="73">
        <f t="shared" si="198"/>
        <v>6.2</v>
      </c>
      <c r="AA328" s="26" t="str">
        <f t="shared" si="199"/>
        <v>EC50</v>
      </c>
      <c r="AB328" s="26">
        <f>VLOOKUP(AA328,Tables!C$5:D$40,2,FALSE)</f>
        <v>5</v>
      </c>
      <c r="AC328" s="26">
        <f t="shared" si="200"/>
        <v>1.24</v>
      </c>
      <c r="AD328" s="33" t="str">
        <f t="shared" si="201"/>
        <v>Chronic</v>
      </c>
      <c r="AE328" s="26">
        <f>VLOOKUP(AD328,Tables!$C$43:$D$44,2,FALSE)</f>
        <v>1</v>
      </c>
      <c r="AF328" s="26">
        <f t="shared" si="202"/>
        <v>1.24</v>
      </c>
      <c r="AG328" s="27"/>
      <c r="AH328" s="210" t="str">
        <f t="shared" si="203"/>
        <v>Elodea canadensis</v>
      </c>
      <c r="AI328" s="112" t="str">
        <f t="shared" si="204"/>
        <v>EC50</v>
      </c>
      <c r="AJ328" s="112" t="str">
        <f t="shared" si="205"/>
        <v>Chronic</v>
      </c>
      <c r="AL328" s="26">
        <f>VLOOKUP(SUM(AB328,AE328),Tables!J$5:K$12,2,FALSE)</f>
        <v>2</v>
      </c>
      <c r="AM328" s="26" t="str">
        <f t="shared" si="206"/>
        <v>Reject</v>
      </c>
      <c r="AS328"/>
      <c r="AW328" s="208" t="s">
        <v>1845</v>
      </c>
      <c r="AX328" s="208" t="s">
        <v>1845</v>
      </c>
      <c r="BC328" s="214"/>
      <c r="BN328" s="119"/>
    </row>
    <row r="329" spans="1:66" ht="15" hidden="1" customHeight="1" thickTop="1" thickBot="1">
      <c r="A329" s="170" t="s">
        <v>1065</v>
      </c>
      <c r="B329" s="70" t="s">
        <v>1074</v>
      </c>
      <c r="C329" s="74" t="s">
        <v>1066</v>
      </c>
      <c r="D329" s="80" t="s">
        <v>1075</v>
      </c>
      <c r="E329" s="149" t="s">
        <v>1644</v>
      </c>
      <c r="F329" s="75" t="s">
        <v>646</v>
      </c>
      <c r="G329" s="86" t="s">
        <v>169</v>
      </c>
      <c r="H329" s="25" t="s">
        <v>77</v>
      </c>
      <c r="I329" s="73" t="s">
        <v>295</v>
      </c>
      <c r="J329" s="73" t="s">
        <v>79</v>
      </c>
      <c r="K329" s="25" t="s">
        <v>1591</v>
      </c>
      <c r="L329" s="25" t="s">
        <v>1063</v>
      </c>
      <c r="N329" s="41" t="s">
        <v>499</v>
      </c>
      <c r="O329" s="32" t="s">
        <v>1401</v>
      </c>
      <c r="P329" s="32" t="s">
        <v>1511</v>
      </c>
      <c r="Q329" s="73" t="s">
        <v>23</v>
      </c>
      <c r="R329" s="73">
        <v>14</v>
      </c>
      <c r="S329" s="25" t="s">
        <v>1370</v>
      </c>
      <c r="T329" s="25" t="s">
        <v>15</v>
      </c>
      <c r="V329" s="73">
        <v>5.5</v>
      </c>
      <c r="W329" s="25" t="s">
        <v>58</v>
      </c>
      <c r="X329" s="73">
        <f>VLOOKUP(W329,Tables!$M$5:$O$9,3,FALSE)</f>
        <v>1</v>
      </c>
      <c r="Y329" s="73">
        <f t="shared" si="198"/>
        <v>5.5</v>
      </c>
      <c r="AA329" s="26" t="str">
        <f t="shared" si="199"/>
        <v>EC10</v>
      </c>
      <c r="AB329" s="26">
        <f>VLOOKUP(AA329,Tables!C$5:D$40,2,FALSE)</f>
        <v>1</v>
      </c>
      <c r="AC329" s="26">
        <f t="shared" si="200"/>
        <v>5.5</v>
      </c>
      <c r="AD329" s="33" t="str">
        <f t="shared" si="201"/>
        <v>Chronic</v>
      </c>
      <c r="AE329" s="26">
        <f>VLOOKUP(AD329,Tables!$C$43:$D$44,2,FALSE)</f>
        <v>1</v>
      </c>
      <c r="AF329" s="26">
        <f t="shared" si="202"/>
        <v>5.5</v>
      </c>
      <c r="AG329" s="27"/>
      <c r="AH329" s="210" t="str">
        <f t="shared" si="203"/>
        <v>Elodea canadensis</v>
      </c>
      <c r="AI329" s="112" t="str">
        <f t="shared" si="204"/>
        <v>EC10</v>
      </c>
      <c r="AJ329" s="112" t="str">
        <f t="shared" si="205"/>
        <v>Chronic</v>
      </c>
      <c r="AL329" s="26">
        <f>VLOOKUP(SUM(AB329,AE329),Tables!J$5:K$12,2,FALSE)</f>
        <v>1</v>
      </c>
      <c r="AM329" s="26" t="str">
        <f t="shared" si="206"/>
        <v>YES!!!</v>
      </c>
      <c r="AN329" s="107" t="str">
        <f>P329</f>
        <v>Root wet weight</v>
      </c>
      <c r="AO329" s="26" t="s">
        <v>1603</v>
      </c>
      <c r="AP329" s="25" t="str">
        <f>CONCATENATE(R329," ",S329)</f>
        <v>14 Day</v>
      </c>
      <c r="AQ329" s="26" t="s">
        <v>1607</v>
      </c>
      <c r="AS329" s="109">
        <f>AF329</f>
        <v>5.5</v>
      </c>
      <c r="AW329" s="208" t="s">
        <v>1845</v>
      </c>
      <c r="AX329" s="208" t="s">
        <v>1845</v>
      </c>
      <c r="BC329" s="214"/>
      <c r="BN329" s="119"/>
    </row>
    <row r="330" spans="1:66" ht="15" hidden="1" customHeight="1" thickTop="1" thickBot="1">
      <c r="A330" s="170" t="s">
        <v>1065</v>
      </c>
      <c r="B330" s="70" t="s">
        <v>1076</v>
      </c>
      <c r="C330" s="74" t="s">
        <v>1066</v>
      </c>
      <c r="D330" s="80" t="s">
        <v>1075</v>
      </c>
      <c r="E330" s="149" t="s">
        <v>1644</v>
      </c>
      <c r="F330" s="75" t="s">
        <v>646</v>
      </c>
      <c r="G330" s="86" t="s">
        <v>169</v>
      </c>
      <c r="H330" s="25" t="s">
        <v>77</v>
      </c>
      <c r="I330" s="73" t="s">
        <v>295</v>
      </c>
      <c r="J330" s="73" t="s">
        <v>79</v>
      </c>
      <c r="K330" s="25" t="s">
        <v>1591</v>
      </c>
      <c r="L330" s="25" t="s">
        <v>1063</v>
      </c>
      <c r="N330" s="41" t="s">
        <v>499</v>
      </c>
      <c r="O330" s="32" t="s">
        <v>1401</v>
      </c>
      <c r="P330" s="32" t="s">
        <v>1511</v>
      </c>
      <c r="Q330" s="73" t="s">
        <v>178</v>
      </c>
      <c r="R330" s="73">
        <v>14</v>
      </c>
      <c r="S330" s="25" t="s">
        <v>1370</v>
      </c>
      <c r="T330" s="25" t="s">
        <v>15</v>
      </c>
      <c r="V330" s="73">
        <v>12.7</v>
      </c>
      <c r="W330" s="25" t="s">
        <v>58</v>
      </c>
      <c r="X330" s="73">
        <f>VLOOKUP(W330,Tables!$M$5:$O$9,3,FALSE)</f>
        <v>1</v>
      </c>
      <c r="Y330" s="73">
        <f t="shared" si="198"/>
        <v>12.7</v>
      </c>
      <c r="AA330" s="26" t="str">
        <f t="shared" si="199"/>
        <v>EC25</v>
      </c>
      <c r="AB330" s="26">
        <f>VLOOKUP(AA330,Tables!C$5:D$40,2,FALSE)</f>
        <v>2.5</v>
      </c>
      <c r="AC330" s="26">
        <f t="shared" si="200"/>
        <v>5.08</v>
      </c>
      <c r="AD330" s="33" t="str">
        <f t="shared" si="201"/>
        <v>Chronic</v>
      </c>
      <c r="AE330" s="26">
        <f>VLOOKUP(AD330,Tables!$C$43:$D$44,2,FALSE)</f>
        <v>1</v>
      </c>
      <c r="AF330" s="26">
        <f t="shared" si="202"/>
        <v>5.08</v>
      </c>
      <c r="AG330" s="27"/>
      <c r="AH330" s="210" t="str">
        <f t="shared" si="203"/>
        <v>Elodea canadensis</v>
      </c>
      <c r="AI330" s="112" t="str">
        <f t="shared" si="204"/>
        <v>EC25</v>
      </c>
      <c r="AJ330" s="112" t="str">
        <f t="shared" si="205"/>
        <v>Chronic</v>
      </c>
      <c r="AL330" s="26">
        <f>VLOOKUP(SUM(AB330,AE330),Tables!J$5:K$12,2,FALSE)</f>
        <v>2</v>
      </c>
      <c r="AM330" s="26" t="str">
        <f t="shared" si="206"/>
        <v>Reject</v>
      </c>
      <c r="AS330"/>
      <c r="AW330" s="208" t="s">
        <v>1845</v>
      </c>
      <c r="AX330" s="208" t="s">
        <v>1845</v>
      </c>
      <c r="BC330" s="214"/>
    </row>
    <row r="331" spans="1:66" ht="15" hidden="1" customHeight="1" thickTop="1" thickBot="1">
      <c r="A331" s="170" t="s">
        <v>1065</v>
      </c>
      <c r="B331" s="70" t="s">
        <v>1077</v>
      </c>
      <c r="C331" s="74" t="s">
        <v>1066</v>
      </c>
      <c r="D331" s="80" t="s">
        <v>1075</v>
      </c>
      <c r="E331" s="149" t="s">
        <v>1644</v>
      </c>
      <c r="F331" s="75" t="s">
        <v>646</v>
      </c>
      <c r="G331" s="86" t="s">
        <v>169</v>
      </c>
      <c r="H331" s="25" t="s">
        <v>77</v>
      </c>
      <c r="I331" s="73" t="s">
        <v>295</v>
      </c>
      <c r="J331" s="73" t="s">
        <v>79</v>
      </c>
      <c r="K331" s="25" t="s">
        <v>1591</v>
      </c>
      <c r="L331" s="25" t="s">
        <v>1063</v>
      </c>
      <c r="N331" s="41" t="s">
        <v>499</v>
      </c>
      <c r="O331" s="32" t="s">
        <v>1401</v>
      </c>
      <c r="P331" s="32" t="s">
        <v>1511</v>
      </c>
      <c r="Q331" s="73" t="s">
        <v>14</v>
      </c>
      <c r="R331" s="73">
        <v>14</v>
      </c>
      <c r="S331" s="25" t="s">
        <v>1370</v>
      </c>
      <c r="T331" s="25" t="s">
        <v>15</v>
      </c>
      <c r="V331" s="73">
        <v>29.3</v>
      </c>
      <c r="W331" s="25" t="s">
        <v>58</v>
      </c>
      <c r="X331" s="73">
        <f>VLOOKUP(W331,Tables!$M$5:$O$9,3,FALSE)</f>
        <v>1</v>
      </c>
      <c r="Y331" s="73">
        <f t="shared" si="198"/>
        <v>29.3</v>
      </c>
      <c r="AA331" s="26" t="str">
        <f t="shared" si="199"/>
        <v>EC50</v>
      </c>
      <c r="AB331" s="26">
        <f>VLOOKUP(AA331,Tables!C$5:D$40,2,FALSE)</f>
        <v>5</v>
      </c>
      <c r="AC331" s="26">
        <f t="shared" si="200"/>
        <v>5.86</v>
      </c>
      <c r="AD331" s="33" t="str">
        <f t="shared" si="201"/>
        <v>Chronic</v>
      </c>
      <c r="AE331" s="26">
        <f>VLOOKUP(AD331,Tables!$C$43:$D$44,2,FALSE)</f>
        <v>1</v>
      </c>
      <c r="AF331" s="26">
        <f t="shared" si="202"/>
        <v>5.86</v>
      </c>
      <c r="AG331" s="27"/>
      <c r="AH331" s="210" t="str">
        <f t="shared" si="203"/>
        <v>Elodea canadensis</v>
      </c>
      <c r="AI331" s="112" t="str">
        <f t="shared" si="204"/>
        <v>EC50</v>
      </c>
      <c r="AJ331" s="112" t="str">
        <f t="shared" si="205"/>
        <v>Chronic</v>
      </c>
      <c r="AL331" s="26">
        <f>VLOOKUP(SUM(AB331,AE331),Tables!J$5:K$12,2,FALSE)</f>
        <v>2</v>
      </c>
      <c r="AM331" s="26" t="str">
        <f t="shared" si="206"/>
        <v>Reject</v>
      </c>
      <c r="AS331"/>
      <c r="AW331" s="208" t="s">
        <v>1845</v>
      </c>
      <c r="AX331" s="208" t="s">
        <v>1845</v>
      </c>
      <c r="BC331" s="214"/>
    </row>
    <row r="332" spans="1:66" ht="15" hidden="1" customHeight="1" thickTop="1" thickBot="1">
      <c r="A332" s="170" t="s">
        <v>1065</v>
      </c>
      <c r="B332" s="70" t="s">
        <v>1078</v>
      </c>
      <c r="C332" s="74" t="s">
        <v>1066</v>
      </c>
      <c r="D332" s="80" t="s">
        <v>1079</v>
      </c>
      <c r="E332" s="149" t="s">
        <v>1644</v>
      </c>
      <c r="F332" s="75" t="s">
        <v>646</v>
      </c>
      <c r="G332" s="86" t="s">
        <v>169</v>
      </c>
      <c r="H332" s="25" t="s">
        <v>77</v>
      </c>
      <c r="I332" s="73" t="s">
        <v>295</v>
      </c>
      <c r="J332" s="73" t="s">
        <v>79</v>
      </c>
      <c r="K332" s="25" t="s">
        <v>1591</v>
      </c>
      <c r="L332" s="25" t="s">
        <v>1063</v>
      </c>
      <c r="N332" s="41" t="s">
        <v>499</v>
      </c>
      <c r="O332" s="32" t="s">
        <v>1401</v>
      </c>
      <c r="P332" s="32" t="s">
        <v>1511</v>
      </c>
      <c r="Q332" s="73" t="s">
        <v>23</v>
      </c>
      <c r="R332" s="73">
        <v>14</v>
      </c>
      <c r="S332" s="25" t="s">
        <v>1370</v>
      </c>
      <c r="T332" s="25" t="s">
        <v>15</v>
      </c>
      <c r="V332" s="73">
        <v>8.5</v>
      </c>
      <c r="W332" s="25" t="s">
        <v>58</v>
      </c>
      <c r="X332" s="73">
        <f>VLOOKUP(W332,Tables!$M$5:$O$9,3,FALSE)</f>
        <v>1</v>
      </c>
      <c r="Y332" s="73">
        <f t="shared" si="198"/>
        <v>8.5</v>
      </c>
      <c r="AA332" s="26" t="str">
        <f t="shared" si="199"/>
        <v>EC10</v>
      </c>
      <c r="AB332" s="26">
        <f>VLOOKUP(AA332,Tables!C$5:D$40,2,FALSE)</f>
        <v>1</v>
      </c>
      <c r="AC332" s="26">
        <f t="shared" si="200"/>
        <v>8.5</v>
      </c>
      <c r="AD332" s="33" t="str">
        <f t="shared" si="201"/>
        <v>Chronic</v>
      </c>
      <c r="AE332" s="26">
        <f>VLOOKUP(AD332,Tables!$C$43:$D$44,2,FALSE)</f>
        <v>1</v>
      </c>
      <c r="AF332" s="26">
        <f t="shared" si="202"/>
        <v>8.5</v>
      </c>
      <c r="AG332" s="27"/>
      <c r="AH332" s="210" t="str">
        <f t="shared" si="203"/>
        <v>Elodea canadensis</v>
      </c>
      <c r="AI332" s="112" t="str">
        <f t="shared" si="204"/>
        <v>EC10</v>
      </c>
      <c r="AJ332" s="112" t="str">
        <f t="shared" si="205"/>
        <v>Chronic</v>
      </c>
      <c r="AL332" s="26">
        <f>VLOOKUP(SUM(AB332,AE332),Tables!J$5:K$12,2,FALSE)</f>
        <v>1</v>
      </c>
      <c r="AM332" s="26" t="str">
        <f t="shared" si="206"/>
        <v>YES!!!</v>
      </c>
      <c r="AN332" s="107" t="str">
        <f>P332</f>
        <v>Root wet weight</v>
      </c>
      <c r="AO332" s="26" t="s">
        <v>1603</v>
      </c>
      <c r="AP332" s="25" t="str">
        <f>CONCATENATE(R332," ",S332)</f>
        <v>14 Day</v>
      </c>
      <c r="AQ332" s="26" t="s">
        <v>1607</v>
      </c>
      <c r="AS332" s="109">
        <f>AF332</f>
        <v>8.5</v>
      </c>
      <c r="AW332" s="208" t="s">
        <v>1845</v>
      </c>
      <c r="AX332" s="208" t="s">
        <v>1845</v>
      </c>
      <c r="BC332" s="214"/>
    </row>
    <row r="333" spans="1:66" ht="15" hidden="1" customHeight="1" thickTop="1" thickBot="1">
      <c r="A333" s="170" t="s">
        <v>1065</v>
      </c>
      <c r="B333" s="70" t="s">
        <v>1080</v>
      </c>
      <c r="C333" s="74" t="s">
        <v>1066</v>
      </c>
      <c r="D333" s="80" t="s">
        <v>1079</v>
      </c>
      <c r="E333" s="149" t="s">
        <v>1644</v>
      </c>
      <c r="F333" s="75" t="s">
        <v>646</v>
      </c>
      <c r="G333" s="86" t="s">
        <v>169</v>
      </c>
      <c r="H333" s="25" t="s">
        <v>77</v>
      </c>
      <c r="I333" s="73" t="s">
        <v>295</v>
      </c>
      <c r="J333" s="73" t="s">
        <v>79</v>
      </c>
      <c r="K333" s="25" t="s">
        <v>1591</v>
      </c>
      <c r="L333" s="25" t="s">
        <v>1063</v>
      </c>
      <c r="N333" s="41" t="s">
        <v>499</v>
      </c>
      <c r="O333" s="32" t="s">
        <v>1401</v>
      </c>
      <c r="P333" s="32" t="s">
        <v>1511</v>
      </c>
      <c r="Q333" s="73" t="s">
        <v>178</v>
      </c>
      <c r="R333" s="73">
        <v>14</v>
      </c>
      <c r="S333" s="25" t="s">
        <v>1370</v>
      </c>
      <c r="T333" s="25" t="s">
        <v>15</v>
      </c>
      <c r="V333" s="73">
        <v>23</v>
      </c>
      <c r="W333" s="25" t="s">
        <v>58</v>
      </c>
      <c r="X333" s="73">
        <f>VLOOKUP(W333,Tables!$M$5:$O$9,3,FALSE)</f>
        <v>1</v>
      </c>
      <c r="Y333" s="73">
        <f t="shared" si="198"/>
        <v>23</v>
      </c>
      <c r="AA333" s="26" t="str">
        <f t="shared" si="199"/>
        <v>EC25</v>
      </c>
      <c r="AB333" s="26">
        <f>VLOOKUP(AA333,Tables!C$5:D$40,2,FALSE)</f>
        <v>2.5</v>
      </c>
      <c r="AC333" s="26">
        <f t="shared" si="200"/>
        <v>9.1999999999999993</v>
      </c>
      <c r="AD333" s="33" t="str">
        <f t="shared" si="201"/>
        <v>Chronic</v>
      </c>
      <c r="AE333" s="26">
        <f>VLOOKUP(AD333,Tables!$C$43:$D$44,2,FALSE)</f>
        <v>1</v>
      </c>
      <c r="AF333" s="26">
        <f t="shared" si="202"/>
        <v>9.1999999999999993</v>
      </c>
      <c r="AG333" s="27"/>
      <c r="AH333" s="210" t="str">
        <f t="shared" si="203"/>
        <v>Elodea canadensis</v>
      </c>
      <c r="AI333" s="112" t="str">
        <f t="shared" si="204"/>
        <v>EC25</v>
      </c>
      <c r="AJ333" s="112" t="str">
        <f t="shared" si="205"/>
        <v>Chronic</v>
      </c>
      <c r="AL333" s="26">
        <f>VLOOKUP(SUM(AB333,AE333),Tables!J$5:K$12,2,FALSE)</f>
        <v>2</v>
      </c>
      <c r="AM333" s="26" t="str">
        <f t="shared" si="206"/>
        <v>Reject</v>
      </c>
      <c r="AS333"/>
      <c r="AW333" s="208" t="s">
        <v>1845</v>
      </c>
      <c r="AX333" s="208" t="s">
        <v>1845</v>
      </c>
      <c r="BC333" s="214"/>
    </row>
    <row r="334" spans="1:66" ht="15" hidden="1" customHeight="1" thickTop="1" thickBot="1">
      <c r="A334" s="170" t="s">
        <v>1065</v>
      </c>
      <c r="B334" s="70" t="s">
        <v>1081</v>
      </c>
      <c r="C334" s="74" t="s">
        <v>1066</v>
      </c>
      <c r="D334" s="80" t="s">
        <v>1079</v>
      </c>
      <c r="E334" s="149" t="s">
        <v>1644</v>
      </c>
      <c r="F334" s="75" t="s">
        <v>646</v>
      </c>
      <c r="G334" s="86" t="s">
        <v>169</v>
      </c>
      <c r="H334" s="25" t="s">
        <v>77</v>
      </c>
      <c r="I334" s="73" t="s">
        <v>295</v>
      </c>
      <c r="J334" s="73" t="s">
        <v>79</v>
      </c>
      <c r="K334" s="25" t="s">
        <v>1591</v>
      </c>
      <c r="L334" s="25" t="s">
        <v>1063</v>
      </c>
      <c r="N334" s="41" t="s">
        <v>499</v>
      </c>
      <c r="O334" s="32" t="s">
        <v>1401</v>
      </c>
      <c r="P334" s="32" t="s">
        <v>1511</v>
      </c>
      <c r="Q334" s="73" t="s">
        <v>14</v>
      </c>
      <c r="R334" s="73">
        <v>14</v>
      </c>
      <c r="S334" s="25" t="s">
        <v>1370</v>
      </c>
      <c r="T334" s="25" t="s">
        <v>15</v>
      </c>
      <c r="V334" s="73">
        <v>62.7</v>
      </c>
      <c r="W334" s="25" t="s">
        <v>58</v>
      </c>
      <c r="X334" s="73">
        <f>VLOOKUP(W334,Tables!$M$5:$O$9,3,FALSE)</f>
        <v>1</v>
      </c>
      <c r="Y334" s="73">
        <f t="shared" si="198"/>
        <v>62.7</v>
      </c>
      <c r="AA334" s="26" t="str">
        <f t="shared" si="199"/>
        <v>EC50</v>
      </c>
      <c r="AB334" s="26">
        <f>VLOOKUP(AA334,Tables!C$5:D$40,2,FALSE)</f>
        <v>5</v>
      </c>
      <c r="AC334" s="26">
        <f t="shared" si="200"/>
        <v>12.540000000000001</v>
      </c>
      <c r="AD334" s="33" t="str">
        <f t="shared" si="201"/>
        <v>Chronic</v>
      </c>
      <c r="AE334" s="26">
        <f>VLOOKUP(AD334,Tables!$C$43:$D$44,2,FALSE)</f>
        <v>1</v>
      </c>
      <c r="AF334" s="26">
        <f t="shared" si="202"/>
        <v>12.540000000000001</v>
      </c>
      <c r="AG334" s="27"/>
      <c r="AH334" s="210" t="str">
        <f t="shared" si="203"/>
        <v>Elodea canadensis</v>
      </c>
      <c r="AI334" s="112" t="str">
        <f t="shared" si="204"/>
        <v>EC50</v>
      </c>
      <c r="AJ334" s="112" t="str">
        <f t="shared" si="205"/>
        <v>Chronic</v>
      </c>
      <c r="AL334" s="26">
        <f>VLOOKUP(SUM(AB334,AE334),Tables!J$5:K$12,2,FALSE)</f>
        <v>2</v>
      </c>
      <c r="AM334" s="26" t="str">
        <f t="shared" si="206"/>
        <v>Reject</v>
      </c>
      <c r="AS334"/>
      <c r="AW334" s="208" t="s">
        <v>1845</v>
      </c>
      <c r="AX334" s="208" t="s">
        <v>1845</v>
      </c>
      <c r="BC334" s="214"/>
    </row>
    <row r="335" spans="1:66" ht="15" hidden="1" customHeight="1" thickTop="1" thickBot="1">
      <c r="A335" s="170" t="s">
        <v>1065</v>
      </c>
      <c r="B335" s="70" t="s">
        <v>1082</v>
      </c>
      <c r="C335" s="74" t="s">
        <v>1066</v>
      </c>
      <c r="D335" s="80" t="s">
        <v>1083</v>
      </c>
      <c r="E335" s="149" t="s">
        <v>1644</v>
      </c>
      <c r="F335" s="75" t="s">
        <v>646</v>
      </c>
      <c r="G335" s="86" t="s">
        <v>169</v>
      </c>
      <c r="H335" s="25" t="s">
        <v>77</v>
      </c>
      <c r="I335" s="73" t="s">
        <v>295</v>
      </c>
      <c r="J335" s="73" t="s">
        <v>79</v>
      </c>
      <c r="K335" s="25" t="s">
        <v>1591</v>
      </c>
      <c r="L335" s="25" t="s">
        <v>1063</v>
      </c>
      <c r="N335" s="41" t="s">
        <v>499</v>
      </c>
      <c r="O335" s="32" t="s">
        <v>1401</v>
      </c>
      <c r="P335" s="32" t="s">
        <v>1511</v>
      </c>
      <c r="Q335" s="73" t="s">
        <v>23</v>
      </c>
      <c r="R335" s="73">
        <v>14</v>
      </c>
      <c r="S335" s="25" t="s">
        <v>1370</v>
      </c>
      <c r="T335" s="25" t="s">
        <v>15</v>
      </c>
      <c r="V335" s="73">
        <v>22.8</v>
      </c>
      <c r="W335" s="25" t="s">
        <v>58</v>
      </c>
      <c r="X335" s="73">
        <f>VLOOKUP(W335,Tables!$M$5:$O$9,3,FALSE)</f>
        <v>1</v>
      </c>
      <c r="Y335" s="73">
        <f t="shared" si="198"/>
        <v>22.8</v>
      </c>
      <c r="AA335" s="26" t="str">
        <f t="shared" si="199"/>
        <v>EC10</v>
      </c>
      <c r="AB335" s="26">
        <f>VLOOKUP(AA335,Tables!C$5:D$40,2,FALSE)</f>
        <v>1</v>
      </c>
      <c r="AC335" s="26">
        <f t="shared" si="200"/>
        <v>22.8</v>
      </c>
      <c r="AD335" s="33" t="str">
        <f t="shared" si="201"/>
        <v>Chronic</v>
      </c>
      <c r="AE335" s="26">
        <f>VLOOKUP(AD335,Tables!$C$43:$D$44,2,FALSE)</f>
        <v>1</v>
      </c>
      <c r="AF335" s="26">
        <f t="shared" si="202"/>
        <v>22.8</v>
      </c>
      <c r="AG335" s="27"/>
      <c r="AH335" s="210" t="str">
        <f t="shared" si="203"/>
        <v>Elodea canadensis</v>
      </c>
      <c r="AI335" s="112" t="str">
        <f t="shared" si="204"/>
        <v>EC10</v>
      </c>
      <c r="AJ335" s="112" t="str">
        <f t="shared" si="205"/>
        <v>Chronic</v>
      </c>
      <c r="AL335" s="26">
        <f>VLOOKUP(SUM(AB335,AE335),Tables!J$5:K$12,2,FALSE)</f>
        <v>1</v>
      </c>
      <c r="AM335" s="26" t="str">
        <f t="shared" si="206"/>
        <v>YES!!!</v>
      </c>
      <c r="AN335" s="107" t="str">
        <f>P335</f>
        <v>Root wet weight</v>
      </c>
      <c r="AO335" s="26" t="s">
        <v>1603</v>
      </c>
      <c r="AP335" s="25" t="str">
        <f>CONCATENATE(R335," ",S335)</f>
        <v>14 Day</v>
      </c>
      <c r="AQ335" s="26" t="s">
        <v>1607</v>
      </c>
      <c r="AS335" s="109">
        <f>AF335</f>
        <v>22.8</v>
      </c>
      <c r="AW335" s="208" t="s">
        <v>1845</v>
      </c>
      <c r="AX335" s="208" t="s">
        <v>1845</v>
      </c>
      <c r="BC335" s="214"/>
    </row>
    <row r="336" spans="1:66" ht="15" hidden="1" customHeight="1" thickTop="1" thickBot="1">
      <c r="A336" s="170" t="s">
        <v>1065</v>
      </c>
      <c r="B336" s="70" t="s">
        <v>1084</v>
      </c>
      <c r="C336" s="74" t="s">
        <v>1066</v>
      </c>
      <c r="D336" s="80" t="s">
        <v>1083</v>
      </c>
      <c r="E336" s="149" t="s">
        <v>1644</v>
      </c>
      <c r="F336" s="75" t="s">
        <v>646</v>
      </c>
      <c r="G336" s="86" t="s">
        <v>169</v>
      </c>
      <c r="H336" s="25" t="s">
        <v>77</v>
      </c>
      <c r="I336" s="73" t="s">
        <v>295</v>
      </c>
      <c r="J336" s="73" t="s">
        <v>79</v>
      </c>
      <c r="K336" s="25" t="s">
        <v>1591</v>
      </c>
      <c r="L336" s="25" t="s">
        <v>1063</v>
      </c>
      <c r="N336" s="41" t="s">
        <v>499</v>
      </c>
      <c r="O336" s="32" t="s">
        <v>1401</v>
      </c>
      <c r="P336" s="32" t="s">
        <v>1511</v>
      </c>
      <c r="Q336" s="73" t="s">
        <v>178</v>
      </c>
      <c r="R336" s="73">
        <v>14</v>
      </c>
      <c r="S336" s="25" t="s">
        <v>1370</v>
      </c>
      <c r="T336" s="25" t="s">
        <v>15</v>
      </c>
      <c r="V336" s="73">
        <v>57.1</v>
      </c>
      <c r="W336" s="25" t="s">
        <v>58</v>
      </c>
      <c r="X336" s="73">
        <f>VLOOKUP(W336,Tables!$M$5:$O$9,3,FALSE)</f>
        <v>1</v>
      </c>
      <c r="Y336" s="73">
        <f t="shared" si="198"/>
        <v>57.1</v>
      </c>
      <c r="AA336" s="26" t="str">
        <f t="shared" si="199"/>
        <v>EC25</v>
      </c>
      <c r="AB336" s="26">
        <f>VLOOKUP(AA336,Tables!C$5:D$40,2,FALSE)</f>
        <v>2.5</v>
      </c>
      <c r="AC336" s="26">
        <f t="shared" si="200"/>
        <v>22.84</v>
      </c>
      <c r="AD336" s="33" t="str">
        <f t="shared" si="201"/>
        <v>Chronic</v>
      </c>
      <c r="AE336" s="26">
        <f>VLOOKUP(AD336,Tables!$C$43:$D$44,2,FALSE)</f>
        <v>1</v>
      </c>
      <c r="AF336" s="26">
        <f t="shared" si="202"/>
        <v>22.84</v>
      </c>
      <c r="AG336" s="27"/>
      <c r="AH336" s="210" t="str">
        <f t="shared" si="203"/>
        <v>Elodea canadensis</v>
      </c>
      <c r="AI336" s="112" t="str">
        <f t="shared" si="204"/>
        <v>EC25</v>
      </c>
      <c r="AJ336" s="112" t="str">
        <f t="shared" si="205"/>
        <v>Chronic</v>
      </c>
      <c r="AL336" s="26">
        <f>VLOOKUP(SUM(AB336,AE336),Tables!J$5:K$12,2,FALSE)</f>
        <v>2</v>
      </c>
      <c r="AM336" s="26" t="str">
        <f t="shared" si="206"/>
        <v>Reject</v>
      </c>
      <c r="AS336"/>
      <c r="AW336" s="208" t="s">
        <v>1845</v>
      </c>
      <c r="AX336" s="208" t="s">
        <v>1845</v>
      </c>
      <c r="BC336" s="214"/>
    </row>
    <row r="337" spans="1:66" ht="15" hidden="1" customHeight="1" thickTop="1" thickBot="1">
      <c r="A337" s="170" t="s">
        <v>1065</v>
      </c>
      <c r="B337" s="70" t="s">
        <v>1085</v>
      </c>
      <c r="C337" s="74" t="s">
        <v>1066</v>
      </c>
      <c r="D337" s="80" t="s">
        <v>1083</v>
      </c>
      <c r="E337" s="149" t="s">
        <v>1644</v>
      </c>
      <c r="F337" s="75" t="s">
        <v>646</v>
      </c>
      <c r="G337" s="86" t="s">
        <v>169</v>
      </c>
      <c r="H337" s="25" t="s">
        <v>77</v>
      </c>
      <c r="I337" s="73" t="s">
        <v>295</v>
      </c>
      <c r="J337" s="73" t="s">
        <v>79</v>
      </c>
      <c r="K337" s="25" t="s">
        <v>1591</v>
      </c>
      <c r="L337" s="25" t="s">
        <v>1063</v>
      </c>
      <c r="N337" s="41" t="s">
        <v>499</v>
      </c>
      <c r="O337" s="32" t="s">
        <v>1401</v>
      </c>
      <c r="P337" s="32" t="s">
        <v>1511</v>
      </c>
      <c r="Q337" s="73" t="s">
        <v>14</v>
      </c>
      <c r="R337" s="73">
        <v>14</v>
      </c>
      <c r="S337" s="25" t="s">
        <v>1370</v>
      </c>
      <c r="T337" s="25" t="s">
        <v>15</v>
      </c>
      <c r="V337" s="73">
        <v>114.2</v>
      </c>
      <c r="W337" s="25" t="s">
        <v>58</v>
      </c>
      <c r="X337" s="73">
        <f>VLOOKUP(W337,Tables!$M$5:$O$9,3,FALSE)</f>
        <v>1</v>
      </c>
      <c r="Y337" s="73">
        <f t="shared" si="198"/>
        <v>114.2</v>
      </c>
      <c r="AA337" s="26" t="str">
        <f t="shared" si="199"/>
        <v>EC50</v>
      </c>
      <c r="AB337" s="26">
        <f>VLOOKUP(AA337,Tables!C$5:D$40,2,FALSE)</f>
        <v>5</v>
      </c>
      <c r="AC337" s="26">
        <f t="shared" si="200"/>
        <v>22.84</v>
      </c>
      <c r="AD337" s="33" t="str">
        <f t="shared" si="201"/>
        <v>Chronic</v>
      </c>
      <c r="AE337" s="26">
        <f>VLOOKUP(AD337,Tables!$C$43:$D$44,2,FALSE)</f>
        <v>1</v>
      </c>
      <c r="AF337" s="26">
        <f t="shared" si="202"/>
        <v>22.84</v>
      </c>
      <c r="AG337" s="27"/>
      <c r="AH337" s="210" t="str">
        <f t="shared" si="203"/>
        <v>Elodea canadensis</v>
      </c>
      <c r="AI337" s="112" t="str">
        <f t="shared" si="204"/>
        <v>EC50</v>
      </c>
      <c r="AJ337" s="112" t="str">
        <f t="shared" si="205"/>
        <v>Chronic</v>
      </c>
      <c r="AL337" s="26">
        <f>VLOOKUP(SUM(AB337,AE337),Tables!J$5:K$12,2,FALSE)</f>
        <v>2</v>
      </c>
      <c r="AM337" s="26" t="str">
        <f t="shared" si="206"/>
        <v>Reject</v>
      </c>
      <c r="AS337"/>
      <c r="AW337" s="208" t="s">
        <v>1845</v>
      </c>
      <c r="AX337" s="208" t="s">
        <v>1845</v>
      </c>
      <c r="BC337" s="214"/>
      <c r="BN337" s="119"/>
    </row>
    <row r="338" spans="1:66" ht="15" hidden="1" customHeight="1" thickTop="1" thickBot="1">
      <c r="A338" s="170" t="s">
        <v>1065</v>
      </c>
      <c r="B338" s="70" t="s">
        <v>1086</v>
      </c>
      <c r="C338" s="74" t="s">
        <v>1066</v>
      </c>
      <c r="D338" s="80" t="s">
        <v>1062</v>
      </c>
      <c r="E338" s="149" t="s">
        <v>1644</v>
      </c>
      <c r="F338" s="75" t="s">
        <v>646</v>
      </c>
      <c r="G338" s="86" t="s">
        <v>169</v>
      </c>
      <c r="H338" s="25" t="s">
        <v>77</v>
      </c>
      <c r="I338" s="73" t="s">
        <v>295</v>
      </c>
      <c r="J338" s="73" t="s">
        <v>79</v>
      </c>
      <c r="K338" s="25" t="s">
        <v>1591</v>
      </c>
      <c r="L338" s="25" t="s">
        <v>1063</v>
      </c>
      <c r="N338" s="41" t="s">
        <v>500</v>
      </c>
      <c r="O338" s="32" t="s">
        <v>1401</v>
      </c>
      <c r="P338" s="32" t="s">
        <v>1510</v>
      </c>
      <c r="Q338" s="73" t="s">
        <v>23</v>
      </c>
      <c r="R338" s="73">
        <v>14</v>
      </c>
      <c r="S338" s="25" t="s">
        <v>1370</v>
      </c>
      <c r="T338" s="25" t="s">
        <v>15</v>
      </c>
      <c r="V338" s="73">
        <v>29.3</v>
      </c>
      <c r="W338" s="25" t="s">
        <v>58</v>
      </c>
      <c r="X338" s="73">
        <f>VLOOKUP(W338,Tables!$M$5:$O$9,3,FALSE)</f>
        <v>1</v>
      </c>
      <c r="Y338" s="73">
        <f t="shared" si="198"/>
        <v>29.3</v>
      </c>
      <c r="AA338" s="26" t="str">
        <f t="shared" si="199"/>
        <v>EC10</v>
      </c>
      <c r="AB338" s="26">
        <f>VLOOKUP(AA338,Tables!C$5:D$40,2,FALSE)</f>
        <v>1</v>
      </c>
      <c r="AC338" s="26">
        <f t="shared" si="200"/>
        <v>29.3</v>
      </c>
      <c r="AD338" s="33" t="str">
        <f t="shared" si="201"/>
        <v>Chronic</v>
      </c>
      <c r="AE338" s="26">
        <f>VLOOKUP(AD338,Tables!$C$43:$D$44,2,FALSE)</f>
        <v>1</v>
      </c>
      <c r="AF338" s="26">
        <f t="shared" si="202"/>
        <v>29.3</v>
      </c>
      <c r="AG338" s="27"/>
      <c r="AH338" s="210" t="str">
        <f t="shared" si="203"/>
        <v>Elodea canadensis</v>
      </c>
      <c r="AI338" s="112" t="str">
        <f t="shared" si="204"/>
        <v>EC10</v>
      </c>
      <c r="AJ338" s="112" t="str">
        <f t="shared" si="205"/>
        <v>Chronic</v>
      </c>
      <c r="AL338" s="26">
        <f>VLOOKUP(SUM(AB338,AE338),Tables!J$5:K$12,2,FALSE)</f>
        <v>1</v>
      </c>
      <c r="AM338" s="26" t="str">
        <f t="shared" si="206"/>
        <v>YES!!!</v>
      </c>
      <c r="AN338" s="107" t="str">
        <f>P338</f>
        <v>Root dry weight</v>
      </c>
      <c r="AO338" s="26" t="s">
        <v>212</v>
      </c>
      <c r="AP338" s="25" t="str">
        <f>CONCATENATE(R338," ",S338)</f>
        <v>14 Day</v>
      </c>
      <c r="AQ338" s="26" t="s">
        <v>1608</v>
      </c>
      <c r="AS338" s="109">
        <f>AF338</f>
        <v>29.3</v>
      </c>
      <c r="AT338" s="73">
        <f>GEOMEAN(AS338,AS341,AS344,AS348)</f>
        <v>5.662962479872732</v>
      </c>
      <c r="AU338" s="73">
        <f>MIN(AT338,AT441,AT393)</f>
        <v>5.662962479872732</v>
      </c>
      <c r="AW338" s="208" t="s">
        <v>1845</v>
      </c>
      <c r="AX338" s="208" t="s">
        <v>1845</v>
      </c>
      <c r="BC338" s="214"/>
    </row>
    <row r="339" spans="1:66" ht="15" hidden="1" customHeight="1" thickTop="1" thickBot="1">
      <c r="A339" s="170" t="s">
        <v>1065</v>
      </c>
      <c r="B339" s="70" t="s">
        <v>1087</v>
      </c>
      <c r="C339" s="74" t="s">
        <v>1066</v>
      </c>
      <c r="D339" s="80" t="s">
        <v>1062</v>
      </c>
      <c r="E339" s="149" t="s">
        <v>1644</v>
      </c>
      <c r="F339" s="75" t="s">
        <v>646</v>
      </c>
      <c r="G339" s="86" t="s">
        <v>169</v>
      </c>
      <c r="H339" s="25" t="s">
        <v>77</v>
      </c>
      <c r="I339" s="73" t="s">
        <v>295</v>
      </c>
      <c r="J339" s="73" t="s">
        <v>79</v>
      </c>
      <c r="K339" s="25" t="s">
        <v>1591</v>
      </c>
      <c r="L339" s="25" t="s">
        <v>1063</v>
      </c>
      <c r="N339" s="41" t="s">
        <v>500</v>
      </c>
      <c r="O339" s="32" t="s">
        <v>1401</v>
      </c>
      <c r="P339" s="32" t="s">
        <v>1510</v>
      </c>
      <c r="Q339" s="73" t="s">
        <v>178</v>
      </c>
      <c r="R339" s="73">
        <v>14</v>
      </c>
      <c r="S339" s="25" t="s">
        <v>1370</v>
      </c>
      <c r="T339" s="25" t="s">
        <v>15</v>
      </c>
      <c r="V339" s="73">
        <v>73.2</v>
      </c>
      <c r="W339" s="25" t="s">
        <v>58</v>
      </c>
      <c r="X339" s="73">
        <f>VLOOKUP(W339,Tables!$M$5:$O$9,3,FALSE)</f>
        <v>1</v>
      </c>
      <c r="Y339" s="73">
        <f t="shared" si="198"/>
        <v>73.2</v>
      </c>
      <c r="AA339" s="26" t="str">
        <f t="shared" si="199"/>
        <v>EC25</v>
      </c>
      <c r="AB339" s="26">
        <f>VLOOKUP(AA339,Tables!C$5:D$40,2,FALSE)</f>
        <v>2.5</v>
      </c>
      <c r="AC339" s="26">
        <f t="shared" si="200"/>
        <v>29.28</v>
      </c>
      <c r="AD339" s="33" t="str">
        <f t="shared" si="201"/>
        <v>Chronic</v>
      </c>
      <c r="AE339" s="26">
        <f>VLOOKUP(AD339,Tables!$C$43:$D$44,2,FALSE)</f>
        <v>1</v>
      </c>
      <c r="AF339" s="26">
        <f t="shared" si="202"/>
        <v>29.28</v>
      </c>
      <c r="AG339" s="27"/>
      <c r="AH339" s="210" t="str">
        <f t="shared" si="203"/>
        <v>Elodea canadensis</v>
      </c>
      <c r="AI339" s="112" t="str">
        <f t="shared" si="204"/>
        <v>EC25</v>
      </c>
      <c r="AJ339" s="112" t="str">
        <f t="shared" si="205"/>
        <v>Chronic</v>
      </c>
      <c r="AL339" s="26">
        <f>VLOOKUP(SUM(AB339,AE339),Tables!J$5:K$12,2,FALSE)</f>
        <v>2</v>
      </c>
      <c r="AM339" s="26" t="str">
        <f t="shared" si="206"/>
        <v>Reject</v>
      </c>
      <c r="AS339"/>
      <c r="AW339" s="208" t="s">
        <v>1845</v>
      </c>
      <c r="AX339" s="208" t="s">
        <v>1845</v>
      </c>
      <c r="BC339" s="214"/>
    </row>
    <row r="340" spans="1:66" ht="15" hidden="1" customHeight="1" thickTop="1" thickBot="1">
      <c r="A340" s="170" t="s">
        <v>1065</v>
      </c>
      <c r="B340" s="70" t="s">
        <v>1088</v>
      </c>
      <c r="C340" s="74" t="s">
        <v>1066</v>
      </c>
      <c r="D340" s="80" t="s">
        <v>1062</v>
      </c>
      <c r="E340" s="149" t="s">
        <v>1644</v>
      </c>
      <c r="F340" s="75" t="s">
        <v>646</v>
      </c>
      <c r="G340" s="86" t="s">
        <v>169</v>
      </c>
      <c r="H340" s="25" t="s">
        <v>77</v>
      </c>
      <c r="I340" s="73" t="s">
        <v>295</v>
      </c>
      <c r="J340" s="73" t="s">
        <v>79</v>
      </c>
      <c r="K340" s="25" t="s">
        <v>1591</v>
      </c>
      <c r="L340" s="25" t="s">
        <v>1063</v>
      </c>
      <c r="N340" s="41" t="s">
        <v>500</v>
      </c>
      <c r="O340" s="32" t="s">
        <v>1401</v>
      </c>
      <c r="P340" s="32" t="s">
        <v>1510</v>
      </c>
      <c r="Q340" s="73" t="s">
        <v>14</v>
      </c>
      <c r="R340" s="73">
        <v>14</v>
      </c>
      <c r="S340" s="25" t="s">
        <v>1370</v>
      </c>
      <c r="T340" s="25" t="s">
        <v>15</v>
      </c>
      <c r="V340" s="73">
        <v>146.5</v>
      </c>
      <c r="W340" s="25" t="s">
        <v>58</v>
      </c>
      <c r="X340" s="73">
        <f>VLOOKUP(W340,Tables!$M$5:$O$9,3,FALSE)</f>
        <v>1</v>
      </c>
      <c r="Y340" s="73">
        <f t="shared" si="198"/>
        <v>146.5</v>
      </c>
      <c r="AA340" s="26" t="str">
        <f t="shared" si="199"/>
        <v>EC50</v>
      </c>
      <c r="AB340" s="26">
        <f>VLOOKUP(AA340,Tables!C$5:D$40,2,FALSE)</f>
        <v>5</v>
      </c>
      <c r="AC340" s="26">
        <f t="shared" si="200"/>
        <v>29.3</v>
      </c>
      <c r="AD340" s="33" t="str">
        <f t="shared" si="201"/>
        <v>Chronic</v>
      </c>
      <c r="AE340" s="26">
        <f>VLOOKUP(AD340,Tables!$C$43:$D$44,2,FALSE)</f>
        <v>1</v>
      </c>
      <c r="AF340" s="26">
        <f t="shared" si="202"/>
        <v>29.3</v>
      </c>
      <c r="AG340" s="27"/>
      <c r="AH340" s="210" t="str">
        <f t="shared" si="203"/>
        <v>Elodea canadensis</v>
      </c>
      <c r="AI340" s="112" t="str">
        <f t="shared" si="204"/>
        <v>EC50</v>
      </c>
      <c r="AJ340" s="112" t="str">
        <f t="shared" si="205"/>
        <v>Chronic</v>
      </c>
      <c r="AL340" s="26">
        <f>VLOOKUP(SUM(AB340,AE340),Tables!J$5:K$12,2,FALSE)</f>
        <v>2</v>
      </c>
      <c r="AM340" s="26" t="str">
        <f t="shared" si="206"/>
        <v>Reject</v>
      </c>
      <c r="AS340"/>
      <c r="AW340" s="208" t="s">
        <v>1845</v>
      </c>
      <c r="AX340" s="208" t="s">
        <v>1845</v>
      </c>
      <c r="BC340" s="214"/>
    </row>
    <row r="341" spans="1:66" ht="15" hidden="1" customHeight="1" thickTop="1" thickBot="1">
      <c r="A341" s="170" t="s">
        <v>1065</v>
      </c>
      <c r="B341" s="70" t="s">
        <v>1089</v>
      </c>
      <c r="C341" s="74" t="s">
        <v>1066</v>
      </c>
      <c r="D341" s="80" t="s">
        <v>1071</v>
      </c>
      <c r="E341" s="149" t="s">
        <v>1644</v>
      </c>
      <c r="F341" s="75" t="s">
        <v>646</v>
      </c>
      <c r="G341" s="86" t="s">
        <v>169</v>
      </c>
      <c r="H341" s="25" t="s">
        <v>77</v>
      </c>
      <c r="I341" s="73" t="s">
        <v>295</v>
      </c>
      <c r="J341" s="73" t="s">
        <v>79</v>
      </c>
      <c r="K341" s="25" t="s">
        <v>1591</v>
      </c>
      <c r="L341" s="25" t="s">
        <v>1063</v>
      </c>
      <c r="N341" s="41" t="s">
        <v>500</v>
      </c>
      <c r="O341" s="32" t="s">
        <v>1401</v>
      </c>
      <c r="P341" s="32" t="s">
        <v>1510</v>
      </c>
      <c r="Q341" s="73" t="s">
        <v>23</v>
      </c>
      <c r="R341" s="73">
        <v>14</v>
      </c>
      <c r="S341" s="25" t="s">
        <v>1370</v>
      </c>
      <c r="T341" s="25" t="s">
        <v>15</v>
      </c>
      <c r="V341" s="73">
        <v>0.4</v>
      </c>
      <c r="W341" s="25" t="s">
        <v>58</v>
      </c>
      <c r="X341" s="73">
        <f>VLOOKUP(W341,Tables!$M$5:$O$9,3,FALSE)</f>
        <v>1</v>
      </c>
      <c r="Y341" s="73">
        <f t="shared" si="198"/>
        <v>0.4</v>
      </c>
      <c r="AA341" s="26" t="str">
        <f t="shared" si="199"/>
        <v>EC10</v>
      </c>
      <c r="AB341" s="26">
        <f>VLOOKUP(AA341,Tables!C$5:D$40,2,FALSE)</f>
        <v>1</v>
      </c>
      <c r="AC341" s="26">
        <f t="shared" si="200"/>
        <v>0.4</v>
      </c>
      <c r="AD341" s="33" t="str">
        <f t="shared" si="201"/>
        <v>Chronic</v>
      </c>
      <c r="AE341" s="26">
        <f>VLOOKUP(AD341,Tables!$C$43:$D$44,2,FALSE)</f>
        <v>1</v>
      </c>
      <c r="AF341" s="26">
        <f t="shared" si="202"/>
        <v>0.4</v>
      </c>
      <c r="AG341" s="27"/>
      <c r="AH341" s="210" t="str">
        <f t="shared" si="203"/>
        <v>Elodea canadensis</v>
      </c>
      <c r="AI341" s="112" t="str">
        <f t="shared" si="204"/>
        <v>EC10</v>
      </c>
      <c r="AJ341" s="112" t="str">
        <f t="shared" si="205"/>
        <v>Chronic</v>
      </c>
      <c r="AL341" s="26">
        <f>VLOOKUP(SUM(AB341,AE341),Tables!J$5:K$12,2,FALSE)</f>
        <v>1</v>
      </c>
      <c r="AM341" s="26" t="str">
        <f t="shared" si="206"/>
        <v>YES!!!</v>
      </c>
      <c r="AN341" s="107" t="str">
        <f>P341</f>
        <v>Root dry weight</v>
      </c>
      <c r="AO341" s="26" t="s">
        <v>212</v>
      </c>
      <c r="AP341" s="25" t="str">
        <f>CONCATENATE(R341," ",S341)</f>
        <v>14 Day</v>
      </c>
      <c r="AQ341" s="26" t="s">
        <v>1608</v>
      </c>
      <c r="AS341" s="109">
        <f>AF341</f>
        <v>0.4</v>
      </c>
      <c r="AW341" s="208" t="s">
        <v>1845</v>
      </c>
      <c r="AX341" s="208" t="s">
        <v>1845</v>
      </c>
      <c r="BC341" s="214"/>
    </row>
    <row r="342" spans="1:66" ht="15" hidden="1" customHeight="1" thickTop="1" thickBot="1">
      <c r="A342" s="170" t="s">
        <v>1065</v>
      </c>
      <c r="B342" s="70" t="s">
        <v>1090</v>
      </c>
      <c r="C342" s="74" t="s">
        <v>1066</v>
      </c>
      <c r="D342" s="80" t="s">
        <v>1071</v>
      </c>
      <c r="E342" s="149" t="s">
        <v>1644</v>
      </c>
      <c r="F342" s="75" t="s">
        <v>646</v>
      </c>
      <c r="G342" s="86" t="s">
        <v>169</v>
      </c>
      <c r="H342" s="25" t="s">
        <v>77</v>
      </c>
      <c r="I342" s="73" t="s">
        <v>295</v>
      </c>
      <c r="J342" s="73" t="s">
        <v>79</v>
      </c>
      <c r="K342" s="25" t="s">
        <v>1591</v>
      </c>
      <c r="L342" s="25" t="s">
        <v>1063</v>
      </c>
      <c r="N342" s="41" t="s">
        <v>500</v>
      </c>
      <c r="O342" s="32" t="s">
        <v>1401</v>
      </c>
      <c r="P342" s="32" t="s">
        <v>1510</v>
      </c>
      <c r="Q342" s="73" t="s">
        <v>178</v>
      </c>
      <c r="R342" s="73">
        <v>14</v>
      </c>
      <c r="S342" s="25" t="s">
        <v>1370</v>
      </c>
      <c r="T342" s="25" t="s">
        <v>15</v>
      </c>
      <c r="V342" s="73">
        <v>1.3</v>
      </c>
      <c r="W342" s="25" t="s">
        <v>58</v>
      </c>
      <c r="X342" s="73">
        <f>VLOOKUP(W342,Tables!$M$5:$O$9,3,FALSE)</f>
        <v>1</v>
      </c>
      <c r="Y342" s="73">
        <f t="shared" ref="Y342:Y373" si="215">V342*X342</f>
        <v>1.3</v>
      </c>
      <c r="AA342" s="26" t="str">
        <f t="shared" ref="AA342:AA373" si="216">Q342</f>
        <v>EC25</v>
      </c>
      <c r="AB342" s="26">
        <f>VLOOKUP(AA342,Tables!C$5:D$40,2,FALSE)</f>
        <v>2.5</v>
      </c>
      <c r="AC342" s="26">
        <f t="shared" ref="AC342:AC373" si="217">Y342/AB342</f>
        <v>0.52</v>
      </c>
      <c r="AD342" s="33" t="str">
        <f t="shared" ref="AD342:AD373" si="218">T342</f>
        <v>Chronic</v>
      </c>
      <c r="AE342" s="26">
        <f>VLOOKUP(AD342,Tables!$C$43:$D$44,2,FALSE)</f>
        <v>1</v>
      </c>
      <c r="AF342" s="26">
        <f t="shared" ref="AF342:AF373" si="219">AC342/AE342</f>
        <v>0.52</v>
      </c>
      <c r="AG342" s="27"/>
      <c r="AH342" s="210" t="str">
        <f t="shared" si="203"/>
        <v>Elodea canadensis</v>
      </c>
      <c r="AI342" s="112" t="str">
        <f t="shared" si="204"/>
        <v>EC25</v>
      </c>
      <c r="AJ342" s="112" t="str">
        <f t="shared" si="205"/>
        <v>Chronic</v>
      </c>
      <c r="AL342" s="26">
        <f>VLOOKUP(SUM(AB342,AE342),Tables!J$5:K$12,2,FALSE)</f>
        <v>2</v>
      </c>
      <c r="AM342" s="26" t="str">
        <f t="shared" ref="AM342:AM373" si="220">IF(AL342=MIN($AL$308:$AL$317,$AL$318:$AL$474),"YES!!!","Reject")</f>
        <v>Reject</v>
      </c>
      <c r="AS342"/>
      <c r="AW342" s="208" t="s">
        <v>1845</v>
      </c>
      <c r="AX342" s="208" t="s">
        <v>1845</v>
      </c>
      <c r="BC342" s="214"/>
    </row>
    <row r="343" spans="1:66" ht="15" hidden="1" customHeight="1" thickTop="1" thickBot="1">
      <c r="A343" s="170" t="s">
        <v>1065</v>
      </c>
      <c r="B343" s="70" t="s">
        <v>1091</v>
      </c>
      <c r="C343" s="74" t="s">
        <v>1066</v>
      </c>
      <c r="D343" s="80" t="s">
        <v>1071</v>
      </c>
      <c r="E343" s="149" t="s">
        <v>1644</v>
      </c>
      <c r="F343" s="75" t="s">
        <v>646</v>
      </c>
      <c r="G343" s="86" t="s">
        <v>169</v>
      </c>
      <c r="H343" s="25" t="s">
        <v>77</v>
      </c>
      <c r="I343" s="73" t="s">
        <v>295</v>
      </c>
      <c r="J343" s="73" t="s">
        <v>79</v>
      </c>
      <c r="K343" s="25" t="s">
        <v>1591</v>
      </c>
      <c r="L343" s="25" t="s">
        <v>1063</v>
      </c>
      <c r="N343" s="41" t="s">
        <v>500</v>
      </c>
      <c r="O343" s="32" t="s">
        <v>1401</v>
      </c>
      <c r="P343" s="32" t="s">
        <v>1510</v>
      </c>
      <c r="Q343" s="73" t="s">
        <v>14</v>
      </c>
      <c r="R343" s="73">
        <v>14</v>
      </c>
      <c r="S343" s="25" t="s">
        <v>1370</v>
      </c>
      <c r="T343" s="25" t="s">
        <v>15</v>
      </c>
      <c r="V343" s="73">
        <v>4.5999999999999996</v>
      </c>
      <c r="W343" s="25" t="s">
        <v>58</v>
      </c>
      <c r="X343" s="73">
        <f>VLOOKUP(W343,Tables!$M$5:$O$9,3,FALSE)</f>
        <v>1</v>
      </c>
      <c r="Y343" s="73">
        <f t="shared" si="215"/>
        <v>4.5999999999999996</v>
      </c>
      <c r="AA343" s="26" t="str">
        <f t="shared" si="216"/>
        <v>EC50</v>
      </c>
      <c r="AB343" s="26">
        <f>VLOOKUP(AA343,Tables!C$5:D$40,2,FALSE)</f>
        <v>5</v>
      </c>
      <c r="AC343" s="26">
        <f t="shared" si="217"/>
        <v>0.91999999999999993</v>
      </c>
      <c r="AD343" s="33" t="str">
        <f t="shared" si="218"/>
        <v>Chronic</v>
      </c>
      <c r="AE343" s="26">
        <f>VLOOKUP(AD343,Tables!$C$43:$D$44,2,FALSE)</f>
        <v>1</v>
      </c>
      <c r="AF343" s="26">
        <f t="shared" si="219"/>
        <v>0.91999999999999993</v>
      </c>
      <c r="AG343" s="27"/>
      <c r="AH343" s="210" t="str">
        <f t="shared" si="203"/>
        <v>Elodea canadensis</v>
      </c>
      <c r="AI343" s="112" t="str">
        <f t="shared" si="204"/>
        <v>EC50</v>
      </c>
      <c r="AJ343" s="112" t="str">
        <f t="shared" si="205"/>
        <v>Chronic</v>
      </c>
      <c r="AL343" s="26">
        <f>VLOOKUP(SUM(AB343,AE343),Tables!J$5:K$12,2,FALSE)</f>
        <v>2</v>
      </c>
      <c r="AM343" s="26" t="str">
        <f t="shared" si="220"/>
        <v>Reject</v>
      </c>
      <c r="AS343"/>
      <c r="AW343" s="208" t="s">
        <v>1845</v>
      </c>
      <c r="AX343" s="208" t="s">
        <v>1845</v>
      </c>
      <c r="BC343" s="214"/>
    </row>
    <row r="344" spans="1:66" ht="15" hidden="1" customHeight="1" thickTop="1" thickBot="1">
      <c r="A344" s="170" t="s">
        <v>1065</v>
      </c>
      <c r="B344" s="70" t="s">
        <v>1092</v>
      </c>
      <c r="C344" s="74" t="s">
        <v>1066</v>
      </c>
      <c r="D344" s="80" t="s">
        <v>1075</v>
      </c>
      <c r="E344" s="149" t="s">
        <v>1644</v>
      </c>
      <c r="F344" s="75" t="s">
        <v>646</v>
      </c>
      <c r="G344" s="86" t="s">
        <v>169</v>
      </c>
      <c r="H344" s="25" t="s">
        <v>77</v>
      </c>
      <c r="I344" s="73" t="s">
        <v>295</v>
      </c>
      <c r="J344" s="73" t="s">
        <v>79</v>
      </c>
      <c r="K344" s="25" t="s">
        <v>1591</v>
      </c>
      <c r="L344" s="25" t="s">
        <v>1063</v>
      </c>
      <c r="N344" s="41" t="s">
        <v>500</v>
      </c>
      <c r="O344" s="32" t="s">
        <v>1401</v>
      </c>
      <c r="P344" s="32" t="s">
        <v>1510</v>
      </c>
      <c r="Q344" s="73" t="s">
        <v>23</v>
      </c>
      <c r="R344" s="25">
        <v>14</v>
      </c>
      <c r="S344" s="25" t="s">
        <v>1370</v>
      </c>
      <c r="T344" s="25" t="s">
        <v>15</v>
      </c>
      <c r="V344" s="73">
        <v>3.9</v>
      </c>
      <c r="W344" s="25" t="s">
        <v>58</v>
      </c>
      <c r="X344" s="73">
        <f>VLOOKUP(W344,Tables!$M$5:$O$9,3,FALSE)</f>
        <v>1</v>
      </c>
      <c r="Y344" s="73">
        <f t="shared" si="215"/>
        <v>3.9</v>
      </c>
      <c r="AA344" s="26" t="str">
        <f t="shared" si="216"/>
        <v>EC10</v>
      </c>
      <c r="AB344" s="26">
        <f>VLOOKUP(AA344,Tables!C$5:D$40,2,FALSE)</f>
        <v>1</v>
      </c>
      <c r="AC344" s="26">
        <f t="shared" si="217"/>
        <v>3.9</v>
      </c>
      <c r="AD344" s="33" t="str">
        <f t="shared" si="218"/>
        <v>Chronic</v>
      </c>
      <c r="AE344" s="26">
        <f>VLOOKUP(AD344,Tables!$C$43:$D$44,2,FALSE)</f>
        <v>1</v>
      </c>
      <c r="AF344" s="26">
        <f t="shared" si="219"/>
        <v>3.9</v>
      </c>
      <c r="AG344" s="27"/>
      <c r="AH344" s="210" t="str">
        <f t="shared" si="203"/>
        <v>Elodea canadensis</v>
      </c>
      <c r="AI344" s="112" t="str">
        <f t="shared" si="204"/>
        <v>EC10</v>
      </c>
      <c r="AJ344" s="112" t="str">
        <f t="shared" si="205"/>
        <v>Chronic</v>
      </c>
      <c r="AL344" s="26">
        <f>VLOOKUP(SUM(AB344,AE344),Tables!J$5:K$12,2,FALSE)</f>
        <v>1</v>
      </c>
      <c r="AM344" s="26" t="str">
        <f t="shared" si="220"/>
        <v>YES!!!</v>
      </c>
      <c r="AN344" s="107" t="str">
        <f>P344</f>
        <v>Root dry weight</v>
      </c>
      <c r="AO344" s="26" t="s">
        <v>212</v>
      </c>
      <c r="AP344" s="25" t="str">
        <f>CONCATENATE(R344," ",S344)</f>
        <v>14 Day</v>
      </c>
      <c r="AQ344" s="26" t="s">
        <v>1608</v>
      </c>
      <c r="AS344" s="109">
        <f>AF344</f>
        <v>3.9</v>
      </c>
      <c r="AW344" s="208" t="s">
        <v>1845</v>
      </c>
      <c r="AX344" s="208" t="s">
        <v>1845</v>
      </c>
      <c r="BC344" s="214"/>
    </row>
    <row r="345" spans="1:66" ht="15" hidden="1" customHeight="1" thickTop="1" thickBot="1">
      <c r="A345" s="170" t="s">
        <v>1065</v>
      </c>
      <c r="B345" s="70" t="s">
        <v>1093</v>
      </c>
      <c r="C345" s="74" t="s">
        <v>1066</v>
      </c>
      <c r="D345" s="80" t="s">
        <v>1075</v>
      </c>
      <c r="E345" s="149" t="s">
        <v>1644</v>
      </c>
      <c r="F345" s="75" t="s">
        <v>646</v>
      </c>
      <c r="G345" s="86" t="s">
        <v>169</v>
      </c>
      <c r="H345" s="25" t="s">
        <v>77</v>
      </c>
      <c r="I345" s="73" t="s">
        <v>295</v>
      </c>
      <c r="J345" s="73" t="s">
        <v>79</v>
      </c>
      <c r="K345" s="25" t="s">
        <v>1591</v>
      </c>
      <c r="L345" s="25" t="s">
        <v>1063</v>
      </c>
      <c r="N345" s="41" t="s">
        <v>500</v>
      </c>
      <c r="O345" s="32" t="s">
        <v>1401</v>
      </c>
      <c r="P345" s="32" t="s">
        <v>1510</v>
      </c>
      <c r="Q345" s="73" t="s">
        <v>178</v>
      </c>
      <c r="R345" s="25">
        <v>14</v>
      </c>
      <c r="S345" s="25" t="s">
        <v>1370</v>
      </c>
      <c r="T345" s="25" t="s">
        <v>15</v>
      </c>
      <c r="V345" s="73">
        <v>10.8</v>
      </c>
      <c r="W345" s="25" t="s">
        <v>58</v>
      </c>
      <c r="X345" s="73">
        <f>VLOOKUP(W345,Tables!$M$5:$O$9,3,FALSE)</f>
        <v>1</v>
      </c>
      <c r="Y345" s="73">
        <f t="shared" si="215"/>
        <v>10.8</v>
      </c>
      <c r="AA345" s="26" t="str">
        <f t="shared" si="216"/>
        <v>EC25</v>
      </c>
      <c r="AB345" s="26">
        <f>VLOOKUP(AA345,Tables!C$5:D$40,2,FALSE)</f>
        <v>2.5</v>
      </c>
      <c r="AC345" s="26">
        <f t="shared" si="217"/>
        <v>4.32</v>
      </c>
      <c r="AD345" s="33" t="str">
        <f t="shared" si="218"/>
        <v>Chronic</v>
      </c>
      <c r="AE345" s="26">
        <f>VLOOKUP(AD345,Tables!$C$43:$D$44,2,FALSE)</f>
        <v>1</v>
      </c>
      <c r="AF345" s="26">
        <f t="shared" si="219"/>
        <v>4.32</v>
      </c>
      <c r="AG345" s="27"/>
      <c r="AH345" s="210" t="str">
        <f t="shared" si="203"/>
        <v>Elodea canadensis</v>
      </c>
      <c r="AI345" s="112" t="str">
        <f t="shared" si="204"/>
        <v>EC25</v>
      </c>
      <c r="AJ345" s="112" t="str">
        <f t="shared" si="205"/>
        <v>Chronic</v>
      </c>
      <c r="AL345" s="26">
        <f>VLOOKUP(SUM(AB345,AE345),Tables!J$5:K$12,2,FALSE)</f>
        <v>2</v>
      </c>
      <c r="AM345" s="26" t="str">
        <f t="shared" si="220"/>
        <v>Reject</v>
      </c>
      <c r="AS345"/>
      <c r="AW345" s="208" t="s">
        <v>1845</v>
      </c>
      <c r="AX345" s="208" t="s">
        <v>1845</v>
      </c>
      <c r="BC345" s="214"/>
    </row>
    <row r="346" spans="1:66" ht="15" hidden="1" customHeight="1" thickTop="1" thickBot="1">
      <c r="A346" s="170" t="s">
        <v>1065</v>
      </c>
      <c r="B346" s="70" t="s">
        <v>1094</v>
      </c>
      <c r="C346" s="74" t="s">
        <v>1066</v>
      </c>
      <c r="D346" s="80" t="s">
        <v>1075</v>
      </c>
      <c r="E346" s="149" t="s">
        <v>1644</v>
      </c>
      <c r="F346" s="75" t="s">
        <v>646</v>
      </c>
      <c r="G346" s="86" t="s">
        <v>169</v>
      </c>
      <c r="H346" s="25" t="s">
        <v>77</v>
      </c>
      <c r="I346" s="73" t="s">
        <v>295</v>
      </c>
      <c r="J346" s="73" t="s">
        <v>79</v>
      </c>
      <c r="K346" s="25" t="s">
        <v>1591</v>
      </c>
      <c r="L346" s="25" t="s">
        <v>1063</v>
      </c>
      <c r="N346" s="41" t="s">
        <v>500</v>
      </c>
      <c r="O346" s="32" t="s">
        <v>1401</v>
      </c>
      <c r="P346" s="32" t="s">
        <v>1510</v>
      </c>
      <c r="Q346" s="73" t="s">
        <v>14</v>
      </c>
      <c r="R346" s="25">
        <v>14</v>
      </c>
      <c r="S346" s="25" t="s">
        <v>1370</v>
      </c>
      <c r="T346" s="25" t="s">
        <v>15</v>
      </c>
      <c r="V346" s="73">
        <v>30.2</v>
      </c>
      <c r="W346" s="25" t="s">
        <v>58</v>
      </c>
      <c r="X346" s="73">
        <f>VLOOKUP(W346,Tables!$M$5:$O$9,3,FALSE)</f>
        <v>1</v>
      </c>
      <c r="Y346" s="73">
        <f t="shared" si="215"/>
        <v>30.2</v>
      </c>
      <c r="AA346" s="26" t="str">
        <f t="shared" si="216"/>
        <v>EC50</v>
      </c>
      <c r="AB346" s="26">
        <f>VLOOKUP(AA346,Tables!C$5:D$40,2,FALSE)</f>
        <v>5</v>
      </c>
      <c r="AC346" s="26">
        <f t="shared" si="217"/>
        <v>6.04</v>
      </c>
      <c r="AD346" s="33" t="str">
        <f t="shared" si="218"/>
        <v>Chronic</v>
      </c>
      <c r="AE346" s="26">
        <f>VLOOKUP(AD346,Tables!$C$43:$D$44,2,FALSE)</f>
        <v>1</v>
      </c>
      <c r="AF346" s="26">
        <f t="shared" si="219"/>
        <v>6.04</v>
      </c>
      <c r="AG346" s="27"/>
      <c r="AH346" s="210" t="str">
        <f t="shared" si="203"/>
        <v>Elodea canadensis</v>
      </c>
      <c r="AI346" s="112" t="str">
        <f t="shared" si="204"/>
        <v>EC50</v>
      </c>
      <c r="AJ346" s="112" t="str">
        <f t="shared" si="205"/>
        <v>Chronic</v>
      </c>
      <c r="AL346" s="26">
        <f>VLOOKUP(SUM(AB346,AE346),Tables!J$5:K$12,2,FALSE)</f>
        <v>2</v>
      </c>
      <c r="AM346" s="26" t="str">
        <f t="shared" si="220"/>
        <v>Reject</v>
      </c>
      <c r="AS346"/>
      <c r="AW346" s="208" t="s">
        <v>1845</v>
      </c>
      <c r="AX346" s="208" t="s">
        <v>1845</v>
      </c>
      <c r="BC346" s="214"/>
    </row>
    <row r="347" spans="1:66" ht="15" hidden="1" customHeight="1" thickTop="1" thickBot="1">
      <c r="A347" s="170" t="s">
        <v>1065</v>
      </c>
      <c r="B347" s="70" t="s">
        <v>1097</v>
      </c>
      <c r="C347" s="74" t="s">
        <v>1066</v>
      </c>
      <c r="D347" s="80" t="s">
        <v>1079</v>
      </c>
      <c r="E347" s="149" t="s">
        <v>1644</v>
      </c>
      <c r="F347" s="75" t="s">
        <v>646</v>
      </c>
      <c r="G347" s="86" t="s">
        <v>169</v>
      </c>
      <c r="H347" s="25" t="s">
        <v>77</v>
      </c>
      <c r="I347" s="73" t="s">
        <v>295</v>
      </c>
      <c r="J347" s="73" t="s">
        <v>79</v>
      </c>
      <c r="K347" s="25" t="s">
        <v>1591</v>
      </c>
      <c r="L347" s="25" t="s">
        <v>1063</v>
      </c>
      <c r="N347" s="41" t="s">
        <v>500</v>
      </c>
      <c r="O347" s="32" t="s">
        <v>1401</v>
      </c>
      <c r="P347" s="32" t="s">
        <v>1510</v>
      </c>
      <c r="Q347" s="73" t="s">
        <v>14</v>
      </c>
      <c r="R347" s="25">
        <v>14</v>
      </c>
      <c r="S347" s="25" t="s">
        <v>1370</v>
      </c>
      <c r="T347" s="25" t="s">
        <v>15</v>
      </c>
      <c r="V347" s="73">
        <v>1E-3</v>
      </c>
      <c r="W347" s="25" t="s">
        <v>58</v>
      </c>
      <c r="X347" s="73">
        <f>VLOOKUP(W347,Tables!$M$5:$O$9,3,FALSE)</f>
        <v>1</v>
      </c>
      <c r="Y347" s="73">
        <f t="shared" si="215"/>
        <v>1E-3</v>
      </c>
      <c r="AA347" s="26" t="str">
        <f t="shared" si="216"/>
        <v>EC50</v>
      </c>
      <c r="AB347" s="26">
        <f>VLOOKUP(AA347,Tables!C$5:D$40,2,FALSE)</f>
        <v>5</v>
      </c>
      <c r="AC347" s="26">
        <f t="shared" si="217"/>
        <v>2.0000000000000001E-4</v>
      </c>
      <c r="AD347" s="33" t="str">
        <f t="shared" si="218"/>
        <v>Chronic</v>
      </c>
      <c r="AE347" s="26">
        <f>VLOOKUP(AD347,Tables!$C$43:$D$44,2,FALSE)</f>
        <v>1</v>
      </c>
      <c r="AF347" s="26">
        <f t="shared" si="219"/>
        <v>2.0000000000000001E-4</v>
      </c>
      <c r="AG347" s="27"/>
      <c r="AH347" s="210" t="str">
        <f t="shared" si="203"/>
        <v>Elodea canadensis</v>
      </c>
      <c r="AI347" s="112" t="str">
        <f t="shared" si="204"/>
        <v>EC50</v>
      </c>
      <c r="AJ347" s="112" t="str">
        <f t="shared" si="205"/>
        <v>Chronic</v>
      </c>
      <c r="AL347" s="26">
        <f>VLOOKUP(SUM(AB347,AE347),Tables!J$5:K$12,2,FALSE)</f>
        <v>2</v>
      </c>
      <c r="AM347" s="26" t="str">
        <f t="shared" si="220"/>
        <v>Reject</v>
      </c>
      <c r="AS347"/>
      <c r="AW347" s="208" t="s">
        <v>1845</v>
      </c>
      <c r="AX347" s="208" t="s">
        <v>1845</v>
      </c>
      <c r="BC347" s="214"/>
    </row>
    <row r="348" spans="1:66" ht="15" hidden="1" customHeight="1" thickTop="1" thickBot="1">
      <c r="A348" s="170" t="s">
        <v>1065</v>
      </c>
      <c r="B348" s="70" t="s">
        <v>1098</v>
      </c>
      <c r="C348" s="74" t="s">
        <v>1066</v>
      </c>
      <c r="D348" s="80" t="s">
        <v>1083</v>
      </c>
      <c r="E348" s="149" t="s">
        <v>1644</v>
      </c>
      <c r="F348" s="75" t="s">
        <v>646</v>
      </c>
      <c r="G348" s="86" t="s">
        <v>169</v>
      </c>
      <c r="H348" s="25" t="s">
        <v>77</v>
      </c>
      <c r="I348" s="73" t="s">
        <v>295</v>
      </c>
      <c r="J348" s="73" t="s">
        <v>79</v>
      </c>
      <c r="K348" s="25" t="s">
        <v>1591</v>
      </c>
      <c r="L348" s="25" t="s">
        <v>1063</v>
      </c>
      <c r="N348" s="41" t="s">
        <v>500</v>
      </c>
      <c r="O348" s="32" t="s">
        <v>1401</v>
      </c>
      <c r="P348" s="32" t="s">
        <v>1510</v>
      </c>
      <c r="Q348" s="73" t="s">
        <v>23</v>
      </c>
      <c r="R348" s="25">
        <v>14</v>
      </c>
      <c r="S348" s="25" t="s">
        <v>1370</v>
      </c>
      <c r="T348" s="25" t="s">
        <v>15</v>
      </c>
      <c r="V348" s="73">
        <v>22.5</v>
      </c>
      <c r="W348" s="25" t="s">
        <v>58</v>
      </c>
      <c r="X348" s="73">
        <f>VLOOKUP(W348,Tables!$M$5:$O$9,3,FALSE)</f>
        <v>1</v>
      </c>
      <c r="Y348" s="73">
        <f t="shared" si="215"/>
        <v>22.5</v>
      </c>
      <c r="AA348" s="26" t="str">
        <f t="shared" si="216"/>
        <v>EC10</v>
      </c>
      <c r="AB348" s="26">
        <f>VLOOKUP(AA348,Tables!C$5:D$40,2,FALSE)</f>
        <v>1</v>
      </c>
      <c r="AC348" s="26">
        <f t="shared" si="217"/>
        <v>22.5</v>
      </c>
      <c r="AD348" s="33" t="str">
        <f t="shared" si="218"/>
        <v>Chronic</v>
      </c>
      <c r="AE348" s="26">
        <f>VLOOKUP(AD348,Tables!$C$43:$D$44,2,FALSE)</f>
        <v>1</v>
      </c>
      <c r="AF348" s="26">
        <f t="shared" si="219"/>
        <v>22.5</v>
      </c>
      <c r="AG348" s="27"/>
      <c r="AH348" s="210" t="str">
        <f t="shared" si="203"/>
        <v>Elodea canadensis</v>
      </c>
      <c r="AI348" s="112" t="str">
        <f t="shared" si="204"/>
        <v>EC10</v>
      </c>
      <c r="AJ348" s="112" t="str">
        <f t="shared" si="205"/>
        <v>Chronic</v>
      </c>
      <c r="AL348" s="26">
        <f>VLOOKUP(SUM(AB348,AE348),Tables!J$5:K$12,2,FALSE)</f>
        <v>1</v>
      </c>
      <c r="AM348" s="26" t="str">
        <f t="shared" si="220"/>
        <v>YES!!!</v>
      </c>
      <c r="AN348" s="107" t="str">
        <f>P348</f>
        <v>Root dry weight</v>
      </c>
      <c r="AO348" s="26" t="s">
        <v>212</v>
      </c>
      <c r="AP348" s="25" t="str">
        <f>CONCATENATE(R348," ",S348)</f>
        <v>14 Day</v>
      </c>
      <c r="AQ348" s="26" t="s">
        <v>1608</v>
      </c>
      <c r="AS348" s="109">
        <f>AF348</f>
        <v>22.5</v>
      </c>
      <c r="AW348" s="208" t="s">
        <v>1845</v>
      </c>
      <c r="AX348" s="208" t="s">
        <v>1845</v>
      </c>
      <c r="BC348" s="214"/>
    </row>
    <row r="349" spans="1:66" ht="15" hidden="1" customHeight="1" thickTop="1" thickBot="1">
      <c r="A349" s="170" t="s">
        <v>1065</v>
      </c>
      <c r="B349" s="70" t="s">
        <v>1099</v>
      </c>
      <c r="C349" s="74" t="s">
        <v>1066</v>
      </c>
      <c r="D349" s="80" t="s">
        <v>1083</v>
      </c>
      <c r="E349" s="149" t="s">
        <v>1644</v>
      </c>
      <c r="F349" s="75" t="s">
        <v>646</v>
      </c>
      <c r="G349" s="86" t="s">
        <v>169</v>
      </c>
      <c r="H349" s="25" t="s">
        <v>77</v>
      </c>
      <c r="I349" s="73" t="s">
        <v>295</v>
      </c>
      <c r="J349" s="73" t="s">
        <v>79</v>
      </c>
      <c r="K349" s="25" t="s">
        <v>1591</v>
      </c>
      <c r="L349" s="25" t="s">
        <v>1063</v>
      </c>
      <c r="N349" s="41" t="s">
        <v>500</v>
      </c>
      <c r="O349" s="32" t="s">
        <v>1401</v>
      </c>
      <c r="P349" s="32" t="s">
        <v>1510</v>
      </c>
      <c r="Q349" s="73" t="s">
        <v>178</v>
      </c>
      <c r="R349" s="25">
        <v>14</v>
      </c>
      <c r="S349" s="25" t="s">
        <v>1370</v>
      </c>
      <c r="T349" s="25" t="s">
        <v>15</v>
      </c>
      <c r="V349" s="73">
        <v>56.3</v>
      </c>
      <c r="W349" s="25" t="s">
        <v>58</v>
      </c>
      <c r="X349" s="73">
        <f>VLOOKUP(W349,Tables!$M$5:$O$9,3,FALSE)</f>
        <v>1</v>
      </c>
      <c r="Y349" s="73">
        <f t="shared" si="215"/>
        <v>56.3</v>
      </c>
      <c r="AA349" s="26" t="str">
        <f t="shared" si="216"/>
        <v>EC25</v>
      </c>
      <c r="AB349" s="26">
        <f>VLOOKUP(AA349,Tables!C$5:D$40,2,FALSE)</f>
        <v>2.5</v>
      </c>
      <c r="AC349" s="26">
        <f t="shared" si="217"/>
        <v>22.52</v>
      </c>
      <c r="AD349" s="33" t="str">
        <f t="shared" si="218"/>
        <v>Chronic</v>
      </c>
      <c r="AE349" s="26">
        <f>VLOOKUP(AD349,Tables!$C$43:$D$44,2,FALSE)</f>
        <v>1</v>
      </c>
      <c r="AF349" s="26">
        <f t="shared" si="219"/>
        <v>22.52</v>
      </c>
      <c r="AG349" s="27"/>
      <c r="AH349" s="210" t="str">
        <f t="shared" si="203"/>
        <v>Elodea canadensis</v>
      </c>
      <c r="AI349" s="112" t="str">
        <f t="shared" si="204"/>
        <v>EC25</v>
      </c>
      <c r="AJ349" s="112" t="str">
        <f t="shared" si="205"/>
        <v>Chronic</v>
      </c>
      <c r="AL349" s="26">
        <f>VLOOKUP(SUM(AB349,AE349),Tables!J$5:K$12,2,FALSE)</f>
        <v>2</v>
      </c>
      <c r="AM349" s="26" t="str">
        <f t="shared" si="220"/>
        <v>Reject</v>
      </c>
      <c r="AS349"/>
      <c r="AW349" s="208" t="s">
        <v>1845</v>
      </c>
      <c r="AX349" s="208" t="s">
        <v>1845</v>
      </c>
      <c r="BC349" s="214"/>
    </row>
    <row r="350" spans="1:66" ht="15" hidden="1" customHeight="1" thickTop="1" thickBot="1">
      <c r="A350" s="170" t="s">
        <v>1065</v>
      </c>
      <c r="B350" s="70" t="s">
        <v>1100</v>
      </c>
      <c r="C350" s="74" t="s">
        <v>1066</v>
      </c>
      <c r="D350" s="80" t="s">
        <v>1083</v>
      </c>
      <c r="E350" s="149" t="s">
        <v>1644</v>
      </c>
      <c r="F350" s="75" t="s">
        <v>646</v>
      </c>
      <c r="G350" s="86" t="s">
        <v>169</v>
      </c>
      <c r="H350" s="25" t="s">
        <v>77</v>
      </c>
      <c r="I350" s="73" t="s">
        <v>295</v>
      </c>
      <c r="J350" s="73" t="s">
        <v>79</v>
      </c>
      <c r="K350" s="25" t="s">
        <v>1591</v>
      </c>
      <c r="L350" s="25" t="s">
        <v>1063</v>
      </c>
      <c r="N350" s="41" t="s">
        <v>500</v>
      </c>
      <c r="O350" s="32" t="s">
        <v>1401</v>
      </c>
      <c r="P350" s="32" t="s">
        <v>1510</v>
      </c>
      <c r="Q350" s="73" t="s">
        <v>14</v>
      </c>
      <c r="R350" s="25">
        <v>14</v>
      </c>
      <c r="S350" s="25" t="s">
        <v>1370</v>
      </c>
      <c r="T350" s="25" t="s">
        <v>15</v>
      </c>
      <c r="V350" s="73">
        <v>112.5</v>
      </c>
      <c r="W350" s="25" t="s">
        <v>58</v>
      </c>
      <c r="X350" s="73">
        <f>VLOOKUP(W350,Tables!$M$5:$O$9,3,FALSE)</f>
        <v>1</v>
      </c>
      <c r="Y350" s="73">
        <f t="shared" si="215"/>
        <v>112.5</v>
      </c>
      <c r="AA350" s="26" t="str">
        <f t="shared" si="216"/>
        <v>EC50</v>
      </c>
      <c r="AB350" s="26">
        <f>VLOOKUP(AA350,Tables!C$5:D$40,2,FALSE)</f>
        <v>5</v>
      </c>
      <c r="AC350" s="26">
        <f t="shared" si="217"/>
        <v>22.5</v>
      </c>
      <c r="AD350" s="33" t="str">
        <f t="shared" si="218"/>
        <v>Chronic</v>
      </c>
      <c r="AE350" s="26">
        <f>VLOOKUP(AD350,Tables!$C$43:$D$44,2,FALSE)</f>
        <v>1</v>
      </c>
      <c r="AF350" s="26">
        <f t="shared" si="219"/>
        <v>22.5</v>
      </c>
      <c r="AG350" s="27"/>
      <c r="AH350" s="210" t="str">
        <f t="shared" si="203"/>
        <v>Elodea canadensis</v>
      </c>
      <c r="AI350" s="112" t="str">
        <f t="shared" si="204"/>
        <v>EC50</v>
      </c>
      <c r="AJ350" s="112" t="str">
        <f t="shared" si="205"/>
        <v>Chronic</v>
      </c>
      <c r="AL350" s="26">
        <f>VLOOKUP(SUM(AB350,AE350),Tables!J$5:K$12,2,FALSE)</f>
        <v>2</v>
      </c>
      <c r="AM350" s="26" t="str">
        <f t="shared" si="220"/>
        <v>Reject</v>
      </c>
      <c r="AS350"/>
      <c r="AW350" s="208" t="s">
        <v>1845</v>
      </c>
      <c r="AX350" s="208" t="s">
        <v>1845</v>
      </c>
      <c r="BC350" s="214"/>
    </row>
    <row r="351" spans="1:66" ht="15" hidden="1" customHeight="1" thickTop="1" thickBot="1">
      <c r="A351" s="170" t="s">
        <v>1065</v>
      </c>
      <c r="B351" s="70" t="s">
        <v>1101</v>
      </c>
      <c r="C351" s="74" t="s">
        <v>1066</v>
      </c>
      <c r="D351" s="80" t="s">
        <v>1062</v>
      </c>
      <c r="E351" s="149" t="s">
        <v>1644</v>
      </c>
      <c r="F351" s="75" t="s">
        <v>646</v>
      </c>
      <c r="G351" s="86" t="s">
        <v>169</v>
      </c>
      <c r="H351" s="25" t="s">
        <v>77</v>
      </c>
      <c r="I351" s="73" t="s">
        <v>295</v>
      </c>
      <c r="J351" s="73" t="s">
        <v>79</v>
      </c>
      <c r="K351" s="25" t="s">
        <v>1591</v>
      </c>
      <c r="L351" s="25" t="s">
        <v>1063</v>
      </c>
      <c r="N351" s="41" t="s">
        <v>501</v>
      </c>
      <c r="O351" s="32" t="s">
        <v>1401</v>
      </c>
      <c r="P351" s="32" t="s">
        <v>1513</v>
      </c>
      <c r="Q351" s="136" t="s">
        <v>23</v>
      </c>
      <c r="R351" s="135">
        <v>14</v>
      </c>
      <c r="S351" s="135" t="s">
        <v>1370</v>
      </c>
      <c r="T351" s="135" t="s">
        <v>15</v>
      </c>
      <c r="U351" s="135"/>
      <c r="V351" s="136">
        <v>6.0000000000000001E-3</v>
      </c>
      <c r="W351" s="135" t="s">
        <v>58</v>
      </c>
      <c r="X351" s="136">
        <f>VLOOKUP(W351,Tables!$M$5:$O$9,3,FALSE)</f>
        <v>1</v>
      </c>
      <c r="Y351" s="136">
        <f t="shared" si="215"/>
        <v>6.0000000000000001E-3</v>
      </c>
      <c r="Z351" s="137"/>
      <c r="AA351" s="138" t="str">
        <f t="shared" si="216"/>
        <v>EC10</v>
      </c>
      <c r="AB351" s="138">
        <f>VLOOKUP(AA351,Tables!C$5:D$40,2,FALSE)</f>
        <v>1</v>
      </c>
      <c r="AC351" s="138">
        <f t="shared" si="217"/>
        <v>6.0000000000000001E-3</v>
      </c>
      <c r="AD351" s="139" t="str">
        <f t="shared" si="218"/>
        <v>Chronic</v>
      </c>
      <c r="AE351" s="138">
        <f>VLOOKUP(AD351,Tables!$C$43:$D$44,2,FALSE)</f>
        <v>1</v>
      </c>
      <c r="AF351" s="138">
        <f t="shared" si="219"/>
        <v>6.0000000000000001E-3</v>
      </c>
      <c r="AG351" s="140"/>
      <c r="AH351" s="187" t="str">
        <f t="shared" si="203"/>
        <v>Elodea canadensis</v>
      </c>
      <c r="AI351" s="142" t="str">
        <f t="shared" si="204"/>
        <v>EC10</v>
      </c>
      <c r="AJ351" s="142" t="str">
        <f t="shared" si="205"/>
        <v>Chronic</v>
      </c>
      <c r="AK351" s="137"/>
      <c r="AL351" s="138">
        <f>VLOOKUP(SUM(AB351,AE351),Tables!J$5:K$12,2,FALSE)</f>
        <v>1</v>
      </c>
      <c r="AM351" s="138" t="str">
        <f t="shared" si="220"/>
        <v>YES!!!</v>
      </c>
      <c r="AN351" s="141"/>
      <c r="AO351" s="138"/>
      <c r="AP351" s="135"/>
      <c r="AQ351" s="138"/>
      <c r="AR351" s="137"/>
      <c r="AS351" s="143"/>
      <c r="AT351" s="136"/>
      <c r="AU351" s="136"/>
      <c r="AV351" s="137" t="s">
        <v>1882</v>
      </c>
      <c r="AW351" s="208" t="s">
        <v>1845</v>
      </c>
      <c r="AX351" s="208" t="s">
        <v>1845</v>
      </c>
      <c r="BC351" s="214"/>
    </row>
    <row r="352" spans="1:66" ht="15" hidden="1" customHeight="1" thickTop="1" thickBot="1">
      <c r="A352" s="170" t="s">
        <v>1065</v>
      </c>
      <c r="B352" s="70" t="s">
        <v>1102</v>
      </c>
      <c r="C352" s="74" t="s">
        <v>1066</v>
      </c>
      <c r="D352" s="80" t="s">
        <v>1062</v>
      </c>
      <c r="E352" s="149" t="s">
        <v>1644</v>
      </c>
      <c r="F352" s="75" t="s">
        <v>646</v>
      </c>
      <c r="G352" s="86" t="s">
        <v>169</v>
      </c>
      <c r="H352" s="25" t="s">
        <v>77</v>
      </c>
      <c r="I352" s="73" t="s">
        <v>295</v>
      </c>
      <c r="J352" s="73" t="s">
        <v>79</v>
      </c>
      <c r="K352" s="25" t="s">
        <v>1591</v>
      </c>
      <c r="L352" s="25" t="s">
        <v>1063</v>
      </c>
      <c r="N352" s="41" t="s">
        <v>501</v>
      </c>
      <c r="O352" s="32" t="s">
        <v>1401</v>
      </c>
      <c r="P352" s="32" t="s">
        <v>1513</v>
      </c>
      <c r="Q352" s="73" t="s">
        <v>178</v>
      </c>
      <c r="R352" s="25">
        <v>14</v>
      </c>
      <c r="S352" s="25" t="s">
        <v>1370</v>
      </c>
      <c r="T352" s="25" t="s">
        <v>15</v>
      </c>
      <c r="V352" s="73">
        <v>0.4</v>
      </c>
      <c r="W352" s="25" t="s">
        <v>58</v>
      </c>
      <c r="X352" s="73">
        <f>VLOOKUP(W352,Tables!$M$5:$O$9,3,FALSE)</f>
        <v>1</v>
      </c>
      <c r="Y352" s="73">
        <f t="shared" si="215"/>
        <v>0.4</v>
      </c>
      <c r="AA352" s="26" t="str">
        <f t="shared" si="216"/>
        <v>EC25</v>
      </c>
      <c r="AB352" s="26">
        <f>VLOOKUP(AA352,Tables!C$5:D$40,2,FALSE)</f>
        <v>2.5</v>
      </c>
      <c r="AC352" s="26">
        <f t="shared" si="217"/>
        <v>0.16</v>
      </c>
      <c r="AD352" s="33" t="str">
        <f t="shared" si="218"/>
        <v>Chronic</v>
      </c>
      <c r="AE352" s="26">
        <f>VLOOKUP(AD352,Tables!$C$43:$D$44,2,FALSE)</f>
        <v>1</v>
      </c>
      <c r="AF352" s="26">
        <f t="shared" si="219"/>
        <v>0.16</v>
      </c>
      <c r="AG352" s="27"/>
      <c r="AH352" s="210" t="str">
        <f t="shared" si="203"/>
        <v>Elodea canadensis</v>
      </c>
      <c r="AI352" s="112" t="str">
        <f t="shared" si="204"/>
        <v>EC25</v>
      </c>
      <c r="AJ352" s="112" t="str">
        <f t="shared" si="205"/>
        <v>Chronic</v>
      </c>
      <c r="AL352" s="26">
        <f>VLOOKUP(SUM(AB352,AE352),Tables!J$5:K$12,2,FALSE)</f>
        <v>2</v>
      </c>
      <c r="AM352" s="26" t="str">
        <f t="shared" si="220"/>
        <v>Reject</v>
      </c>
      <c r="AS352"/>
      <c r="AW352" s="208" t="s">
        <v>1845</v>
      </c>
      <c r="AX352" s="208" t="s">
        <v>1845</v>
      </c>
      <c r="BC352" s="214"/>
      <c r="BN352" s="119"/>
    </row>
    <row r="353" spans="1:66" ht="15" hidden="1" customHeight="1" thickTop="1" thickBot="1">
      <c r="A353" s="170" t="s">
        <v>1065</v>
      </c>
      <c r="B353" s="70" t="s">
        <v>1103</v>
      </c>
      <c r="C353" s="74" t="s">
        <v>1066</v>
      </c>
      <c r="D353" s="80" t="s">
        <v>1062</v>
      </c>
      <c r="E353" s="149" t="s">
        <v>1644</v>
      </c>
      <c r="F353" s="75" t="s">
        <v>646</v>
      </c>
      <c r="G353" s="86" t="s">
        <v>169</v>
      </c>
      <c r="H353" s="25" t="s">
        <v>77</v>
      </c>
      <c r="I353" s="73" t="s">
        <v>295</v>
      </c>
      <c r="J353" s="73" t="s">
        <v>79</v>
      </c>
      <c r="K353" s="25" t="s">
        <v>1591</v>
      </c>
      <c r="L353" s="25" t="s">
        <v>1063</v>
      </c>
      <c r="N353" s="41" t="s">
        <v>501</v>
      </c>
      <c r="O353" s="32" t="s">
        <v>1401</v>
      </c>
      <c r="P353" s="32" t="s">
        <v>1513</v>
      </c>
      <c r="Q353" s="73" t="s">
        <v>14</v>
      </c>
      <c r="R353" s="25">
        <v>14</v>
      </c>
      <c r="S353" s="25" t="s">
        <v>1370</v>
      </c>
      <c r="T353" s="25" t="s">
        <v>15</v>
      </c>
      <c r="V353" s="73">
        <v>23.2</v>
      </c>
      <c r="W353" s="25" t="s">
        <v>58</v>
      </c>
      <c r="X353" s="73">
        <f>VLOOKUP(W353,Tables!$M$5:$O$9,3,FALSE)</f>
        <v>1</v>
      </c>
      <c r="Y353" s="73">
        <f t="shared" si="215"/>
        <v>23.2</v>
      </c>
      <c r="AA353" s="26" t="str">
        <f t="shared" si="216"/>
        <v>EC50</v>
      </c>
      <c r="AB353" s="26">
        <f>VLOOKUP(AA353,Tables!C$5:D$40,2,FALSE)</f>
        <v>5</v>
      </c>
      <c r="AC353" s="26">
        <f t="shared" si="217"/>
        <v>4.6399999999999997</v>
      </c>
      <c r="AD353" s="33" t="str">
        <f t="shared" si="218"/>
        <v>Chronic</v>
      </c>
      <c r="AE353" s="26">
        <f>VLOOKUP(AD353,Tables!$C$43:$D$44,2,FALSE)</f>
        <v>1</v>
      </c>
      <c r="AF353" s="26">
        <f t="shared" si="219"/>
        <v>4.6399999999999997</v>
      </c>
      <c r="AG353" s="27"/>
      <c r="AH353" s="210" t="str">
        <f t="shared" si="203"/>
        <v>Elodea canadensis</v>
      </c>
      <c r="AI353" s="112" t="str">
        <f t="shared" si="204"/>
        <v>EC50</v>
      </c>
      <c r="AJ353" s="112" t="str">
        <f t="shared" si="205"/>
        <v>Chronic</v>
      </c>
      <c r="AL353" s="26">
        <f>VLOOKUP(SUM(AB353,AE353),Tables!J$5:K$12,2,FALSE)</f>
        <v>2</v>
      </c>
      <c r="AM353" s="26" t="str">
        <f t="shared" si="220"/>
        <v>Reject</v>
      </c>
      <c r="AS353"/>
      <c r="AW353" s="208" t="s">
        <v>1845</v>
      </c>
      <c r="AX353" s="208" t="s">
        <v>1845</v>
      </c>
      <c r="BC353" s="214"/>
    </row>
    <row r="354" spans="1:66" ht="15" hidden="1" customHeight="1" thickTop="1" thickBot="1">
      <c r="A354" s="170" t="s">
        <v>1065</v>
      </c>
      <c r="B354" s="70" t="s">
        <v>1104</v>
      </c>
      <c r="C354" s="74" t="s">
        <v>1066</v>
      </c>
      <c r="D354" s="80" t="s">
        <v>1071</v>
      </c>
      <c r="E354" s="149" t="s">
        <v>1644</v>
      </c>
      <c r="F354" s="75" t="s">
        <v>646</v>
      </c>
      <c r="G354" s="86" t="s">
        <v>169</v>
      </c>
      <c r="H354" s="25" t="s">
        <v>77</v>
      </c>
      <c r="I354" s="73" t="s">
        <v>295</v>
      </c>
      <c r="J354" s="73" t="s">
        <v>79</v>
      </c>
      <c r="K354" s="25" t="s">
        <v>1591</v>
      </c>
      <c r="L354" s="25" t="s">
        <v>1063</v>
      </c>
      <c r="N354" s="41" t="s">
        <v>501</v>
      </c>
      <c r="O354" s="32" t="s">
        <v>1401</v>
      </c>
      <c r="P354" s="32" t="s">
        <v>1513</v>
      </c>
      <c r="Q354" s="73" t="s">
        <v>23</v>
      </c>
      <c r="R354" s="25">
        <v>14</v>
      </c>
      <c r="S354" s="25" t="s">
        <v>1370</v>
      </c>
      <c r="T354" s="25" t="s">
        <v>15</v>
      </c>
      <c r="V354" s="73">
        <v>1.2</v>
      </c>
      <c r="W354" s="25" t="s">
        <v>58</v>
      </c>
      <c r="X354" s="73">
        <f>VLOOKUP(W354,Tables!$M$5:$O$9,3,FALSE)</f>
        <v>1</v>
      </c>
      <c r="Y354" s="73">
        <f t="shared" si="215"/>
        <v>1.2</v>
      </c>
      <c r="AA354" s="26" t="str">
        <f t="shared" si="216"/>
        <v>EC10</v>
      </c>
      <c r="AB354" s="26">
        <f>VLOOKUP(AA354,Tables!C$5:D$40,2,FALSE)</f>
        <v>1</v>
      </c>
      <c r="AC354" s="26">
        <f t="shared" si="217"/>
        <v>1.2</v>
      </c>
      <c r="AD354" s="33" t="str">
        <f t="shared" si="218"/>
        <v>Chronic</v>
      </c>
      <c r="AE354" s="26">
        <f>VLOOKUP(AD354,Tables!$C$43:$D$44,2,FALSE)</f>
        <v>1</v>
      </c>
      <c r="AF354" s="26">
        <f t="shared" si="219"/>
        <v>1.2</v>
      </c>
      <c r="AG354" s="27"/>
      <c r="AH354" s="210" t="str">
        <f t="shared" si="203"/>
        <v>Elodea canadensis</v>
      </c>
      <c r="AI354" s="112" t="str">
        <f t="shared" si="204"/>
        <v>EC10</v>
      </c>
      <c r="AJ354" s="112" t="str">
        <f t="shared" si="205"/>
        <v>Chronic</v>
      </c>
      <c r="AL354" s="26">
        <f>VLOOKUP(SUM(AB354,AE354),Tables!J$5:K$12,2,FALSE)</f>
        <v>1</v>
      </c>
      <c r="AM354" s="26" t="str">
        <f t="shared" si="220"/>
        <v>YES!!!</v>
      </c>
      <c r="AN354" s="107" t="str">
        <f>P354</f>
        <v>Shoot wet weight</v>
      </c>
      <c r="AO354" s="26" t="s">
        <v>1604</v>
      </c>
      <c r="AP354" s="25" t="str">
        <f>CONCATENATE(R354," ",S354)</f>
        <v>14 Day</v>
      </c>
      <c r="AQ354" s="26" t="s">
        <v>1609</v>
      </c>
      <c r="AS354" s="109">
        <f>AF354</f>
        <v>1.2</v>
      </c>
      <c r="AW354" s="208" t="s">
        <v>1845</v>
      </c>
      <c r="AX354" s="208" t="s">
        <v>1845</v>
      </c>
      <c r="BC354" s="214"/>
    </row>
    <row r="355" spans="1:66" ht="15" hidden="1" customHeight="1" thickTop="1" thickBot="1">
      <c r="A355" s="170" t="s">
        <v>1065</v>
      </c>
      <c r="B355" s="70" t="s">
        <v>1105</v>
      </c>
      <c r="C355" s="74" t="s">
        <v>1066</v>
      </c>
      <c r="D355" s="80" t="s">
        <v>1071</v>
      </c>
      <c r="E355" s="149" t="s">
        <v>1644</v>
      </c>
      <c r="F355" s="75" t="s">
        <v>646</v>
      </c>
      <c r="G355" s="86" t="s">
        <v>169</v>
      </c>
      <c r="H355" s="25" t="s">
        <v>77</v>
      </c>
      <c r="I355" s="73" t="s">
        <v>295</v>
      </c>
      <c r="J355" s="73" t="s">
        <v>79</v>
      </c>
      <c r="K355" s="25" t="s">
        <v>1591</v>
      </c>
      <c r="L355" s="25" t="s">
        <v>1063</v>
      </c>
      <c r="N355" s="41" t="s">
        <v>501</v>
      </c>
      <c r="O355" s="32" t="s">
        <v>1401</v>
      </c>
      <c r="P355" s="32" t="s">
        <v>1513</v>
      </c>
      <c r="Q355" s="73" t="s">
        <v>178</v>
      </c>
      <c r="R355" s="25">
        <v>14</v>
      </c>
      <c r="S355" s="25" t="s">
        <v>1370</v>
      </c>
      <c r="T355" s="25" t="s">
        <v>15</v>
      </c>
      <c r="V355" s="73">
        <v>5.0999999999999996</v>
      </c>
      <c r="W355" s="25" t="s">
        <v>58</v>
      </c>
      <c r="X355" s="73">
        <f>VLOOKUP(W355,Tables!$M$5:$O$9,3,FALSE)</f>
        <v>1</v>
      </c>
      <c r="Y355" s="73">
        <f t="shared" si="215"/>
        <v>5.0999999999999996</v>
      </c>
      <c r="AA355" s="26" t="str">
        <f t="shared" si="216"/>
        <v>EC25</v>
      </c>
      <c r="AB355" s="26">
        <f>VLOOKUP(AA355,Tables!C$5:D$40,2,FALSE)</f>
        <v>2.5</v>
      </c>
      <c r="AC355" s="26">
        <f t="shared" si="217"/>
        <v>2.04</v>
      </c>
      <c r="AD355" s="33" t="str">
        <f t="shared" si="218"/>
        <v>Chronic</v>
      </c>
      <c r="AE355" s="26">
        <f>VLOOKUP(AD355,Tables!$C$43:$D$44,2,FALSE)</f>
        <v>1</v>
      </c>
      <c r="AF355" s="26">
        <f t="shared" si="219"/>
        <v>2.04</v>
      </c>
      <c r="AG355" s="27"/>
      <c r="AH355" s="210" t="str">
        <f t="shared" si="203"/>
        <v>Elodea canadensis</v>
      </c>
      <c r="AI355" s="112" t="str">
        <f t="shared" si="204"/>
        <v>EC25</v>
      </c>
      <c r="AJ355" s="112" t="str">
        <f t="shared" si="205"/>
        <v>Chronic</v>
      </c>
      <c r="AL355" s="26">
        <f>VLOOKUP(SUM(AB355,AE355),Tables!J$5:K$12,2,FALSE)</f>
        <v>2</v>
      </c>
      <c r="AM355" s="26" t="str">
        <f t="shared" si="220"/>
        <v>Reject</v>
      </c>
      <c r="AS355"/>
      <c r="AW355" s="208" t="s">
        <v>1845</v>
      </c>
      <c r="AX355" s="208" t="s">
        <v>1845</v>
      </c>
      <c r="BC355" s="214"/>
    </row>
    <row r="356" spans="1:66" ht="15" hidden="1" customHeight="1" thickTop="1" thickBot="1">
      <c r="A356" s="170" t="s">
        <v>1065</v>
      </c>
      <c r="B356" s="70" t="s">
        <v>1106</v>
      </c>
      <c r="C356" s="74" t="s">
        <v>1066</v>
      </c>
      <c r="D356" s="80" t="s">
        <v>1071</v>
      </c>
      <c r="E356" s="149" t="s">
        <v>1644</v>
      </c>
      <c r="F356" s="75" t="s">
        <v>646</v>
      </c>
      <c r="G356" s="86" t="s">
        <v>169</v>
      </c>
      <c r="H356" s="25" t="s">
        <v>77</v>
      </c>
      <c r="I356" s="73" t="s">
        <v>295</v>
      </c>
      <c r="J356" s="73" t="s">
        <v>79</v>
      </c>
      <c r="K356" s="25" t="s">
        <v>1591</v>
      </c>
      <c r="L356" s="25" t="s">
        <v>1063</v>
      </c>
      <c r="N356" s="41" t="s">
        <v>501</v>
      </c>
      <c r="O356" s="32" t="s">
        <v>1401</v>
      </c>
      <c r="P356" s="32" t="s">
        <v>1513</v>
      </c>
      <c r="Q356" s="73" t="s">
        <v>14</v>
      </c>
      <c r="R356" s="25">
        <v>14</v>
      </c>
      <c r="S356" s="25" t="s">
        <v>1370</v>
      </c>
      <c r="T356" s="25" t="s">
        <v>15</v>
      </c>
      <c r="V356" s="73">
        <v>21.8</v>
      </c>
      <c r="W356" s="25" t="s">
        <v>58</v>
      </c>
      <c r="X356" s="73">
        <f>VLOOKUP(W356,Tables!$M$5:$O$9,3,FALSE)</f>
        <v>1</v>
      </c>
      <c r="Y356" s="73">
        <f t="shared" si="215"/>
        <v>21.8</v>
      </c>
      <c r="AA356" s="26" t="str">
        <f t="shared" si="216"/>
        <v>EC50</v>
      </c>
      <c r="AB356" s="26">
        <f>VLOOKUP(AA356,Tables!C$5:D$40,2,FALSE)</f>
        <v>5</v>
      </c>
      <c r="AC356" s="26">
        <f t="shared" si="217"/>
        <v>4.3600000000000003</v>
      </c>
      <c r="AD356" s="33" t="str">
        <f t="shared" si="218"/>
        <v>Chronic</v>
      </c>
      <c r="AE356" s="26">
        <f>VLOOKUP(AD356,Tables!$C$43:$D$44,2,FALSE)</f>
        <v>1</v>
      </c>
      <c r="AF356" s="26">
        <f t="shared" si="219"/>
        <v>4.3600000000000003</v>
      </c>
      <c r="AG356" s="27"/>
      <c r="AH356" s="210" t="str">
        <f t="shared" si="203"/>
        <v>Elodea canadensis</v>
      </c>
      <c r="AI356" s="112" t="str">
        <f t="shared" si="204"/>
        <v>EC50</v>
      </c>
      <c r="AJ356" s="112" t="str">
        <f t="shared" si="205"/>
        <v>Chronic</v>
      </c>
      <c r="AL356" s="26">
        <f>VLOOKUP(SUM(AB356,AE356),Tables!J$5:K$12,2,FALSE)</f>
        <v>2</v>
      </c>
      <c r="AM356" s="26" t="str">
        <f t="shared" si="220"/>
        <v>Reject</v>
      </c>
      <c r="AS356"/>
      <c r="AW356" s="208" t="s">
        <v>1845</v>
      </c>
      <c r="AX356" s="208" t="s">
        <v>1845</v>
      </c>
      <c r="BC356" s="214"/>
    </row>
    <row r="357" spans="1:66" ht="15" hidden="1" customHeight="1" thickTop="1" thickBot="1">
      <c r="A357" s="170" t="s">
        <v>1065</v>
      </c>
      <c r="B357" s="70" t="s">
        <v>1107</v>
      </c>
      <c r="C357" s="74" t="s">
        <v>1066</v>
      </c>
      <c r="D357" s="80" t="s">
        <v>1075</v>
      </c>
      <c r="E357" s="149" t="s">
        <v>1644</v>
      </c>
      <c r="F357" s="75" t="s">
        <v>646</v>
      </c>
      <c r="G357" s="86" t="s">
        <v>169</v>
      </c>
      <c r="H357" s="25" t="s">
        <v>77</v>
      </c>
      <c r="I357" s="73" t="s">
        <v>295</v>
      </c>
      <c r="J357" s="73" t="s">
        <v>79</v>
      </c>
      <c r="K357" s="25" t="s">
        <v>1591</v>
      </c>
      <c r="L357" s="25" t="s">
        <v>1063</v>
      </c>
      <c r="N357" s="41" t="s">
        <v>501</v>
      </c>
      <c r="O357" s="32" t="s">
        <v>1401</v>
      </c>
      <c r="P357" s="32" t="s">
        <v>1513</v>
      </c>
      <c r="Q357" s="73" t="s">
        <v>23</v>
      </c>
      <c r="R357" s="25">
        <v>14</v>
      </c>
      <c r="S357" s="25" t="s">
        <v>1370</v>
      </c>
      <c r="T357" s="25" t="s">
        <v>15</v>
      </c>
      <c r="V357" s="73">
        <v>25.9</v>
      </c>
      <c r="W357" s="25" t="s">
        <v>58</v>
      </c>
      <c r="X357" s="73">
        <f>VLOOKUP(W357,Tables!$M$5:$O$9,3,FALSE)</f>
        <v>1</v>
      </c>
      <c r="Y357" s="73">
        <f t="shared" si="215"/>
        <v>25.9</v>
      </c>
      <c r="AA357" s="26" t="str">
        <f t="shared" si="216"/>
        <v>EC10</v>
      </c>
      <c r="AB357" s="26">
        <f>VLOOKUP(AA357,Tables!C$5:D$40,2,FALSE)</f>
        <v>1</v>
      </c>
      <c r="AC357" s="26">
        <f t="shared" si="217"/>
        <v>25.9</v>
      </c>
      <c r="AD357" s="33" t="str">
        <f t="shared" si="218"/>
        <v>Chronic</v>
      </c>
      <c r="AE357" s="26">
        <f>VLOOKUP(AD357,Tables!$C$43:$D$44,2,FALSE)</f>
        <v>1</v>
      </c>
      <c r="AF357" s="26">
        <f t="shared" si="219"/>
        <v>25.9</v>
      </c>
      <c r="AG357" s="27"/>
      <c r="AH357" s="210" t="str">
        <f t="shared" si="203"/>
        <v>Elodea canadensis</v>
      </c>
      <c r="AI357" s="112" t="str">
        <f t="shared" si="204"/>
        <v>EC10</v>
      </c>
      <c r="AJ357" s="112" t="str">
        <f t="shared" si="205"/>
        <v>Chronic</v>
      </c>
      <c r="AL357" s="26">
        <f>VLOOKUP(SUM(AB357,AE357),Tables!J$5:K$12,2,FALSE)</f>
        <v>1</v>
      </c>
      <c r="AM357" s="26" t="str">
        <f t="shared" si="220"/>
        <v>YES!!!</v>
      </c>
      <c r="AN357" s="107" t="str">
        <f>P357</f>
        <v>Shoot wet weight</v>
      </c>
      <c r="AO357" s="26" t="s">
        <v>1604</v>
      </c>
      <c r="AP357" s="25" t="str">
        <f>CONCATENATE(R357," ",S357)</f>
        <v>14 Day</v>
      </c>
      <c r="AQ357" s="26" t="s">
        <v>1609</v>
      </c>
      <c r="AS357" s="109">
        <f>AF357</f>
        <v>25.9</v>
      </c>
      <c r="AW357" s="208" t="s">
        <v>1845</v>
      </c>
      <c r="AX357" s="208" t="s">
        <v>1845</v>
      </c>
      <c r="BC357" s="214"/>
      <c r="BN357" s="78"/>
    </row>
    <row r="358" spans="1:66" ht="15" hidden="1" customHeight="1" thickTop="1" thickBot="1">
      <c r="A358" s="170" t="s">
        <v>1065</v>
      </c>
      <c r="B358" s="70" t="s">
        <v>1108</v>
      </c>
      <c r="C358" s="74" t="s">
        <v>1066</v>
      </c>
      <c r="D358" s="80" t="s">
        <v>1075</v>
      </c>
      <c r="E358" s="149" t="s">
        <v>1644</v>
      </c>
      <c r="F358" s="75" t="s">
        <v>646</v>
      </c>
      <c r="G358" s="86" t="s">
        <v>169</v>
      </c>
      <c r="H358" s="25" t="s">
        <v>77</v>
      </c>
      <c r="I358" s="73" t="s">
        <v>295</v>
      </c>
      <c r="J358" s="73" t="s">
        <v>79</v>
      </c>
      <c r="K358" s="25" t="s">
        <v>1591</v>
      </c>
      <c r="L358" s="25" t="s">
        <v>1063</v>
      </c>
      <c r="N358" s="41" t="s">
        <v>501</v>
      </c>
      <c r="O358" s="32" t="s">
        <v>1401</v>
      </c>
      <c r="P358" s="32" t="s">
        <v>1513</v>
      </c>
      <c r="Q358" s="73" t="s">
        <v>178</v>
      </c>
      <c r="R358" s="25">
        <v>14</v>
      </c>
      <c r="S358" s="25" t="s">
        <v>1370</v>
      </c>
      <c r="T358" s="25" t="s">
        <v>15</v>
      </c>
      <c r="V358" s="73">
        <v>45.2</v>
      </c>
      <c r="W358" s="25" t="s">
        <v>58</v>
      </c>
      <c r="X358" s="73">
        <f>VLOOKUP(W358,Tables!$M$5:$O$9,3,FALSE)</f>
        <v>1</v>
      </c>
      <c r="Y358" s="73">
        <f t="shared" si="215"/>
        <v>45.2</v>
      </c>
      <c r="AA358" s="26" t="str">
        <f t="shared" si="216"/>
        <v>EC25</v>
      </c>
      <c r="AB358" s="26">
        <f>VLOOKUP(AA358,Tables!C$5:D$40,2,FALSE)</f>
        <v>2.5</v>
      </c>
      <c r="AC358" s="26">
        <f t="shared" si="217"/>
        <v>18.080000000000002</v>
      </c>
      <c r="AD358" s="33" t="str">
        <f t="shared" si="218"/>
        <v>Chronic</v>
      </c>
      <c r="AE358" s="26">
        <f>VLOOKUP(AD358,Tables!$C$43:$D$44,2,FALSE)</f>
        <v>1</v>
      </c>
      <c r="AF358" s="26">
        <f t="shared" si="219"/>
        <v>18.080000000000002</v>
      </c>
      <c r="AG358" s="27"/>
      <c r="AH358" s="210" t="str">
        <f t="shared" si="203"/>
        <v>Elodea canadensis</v>
      </c>
      <c r="AI358" s="112" t="str">
        <f t="shared" si="204"/>
        <v>EC25</v>
      </c>
      <c r="AJ358" s="112" t="str">
        <f t="shared" si="205"/>
        <v>Chronic</v>
      </c>
      <c r="AL358" s="26">
        <f>VLOOKUP(SUM(AB358,AE358),Tables!J$5:K$12,2,FALSE)</f>
        <v>2</v>
      </c>
      <c r="AM358" s="26" t="str">
        <f t="shared" si="220"/>
        <v>Reject</v>
      </c>
      <c r="AS358"/>
      <c r="AW358" s="208" t="s">
        <v>1845</v>
      </c>
      <c r="AX358" s="208" t="s">
        <v>1845</v>
      </c>
      <c r="BC358" s="214"/>
      <c r="BN358" s="78"/>
    </row>
    <row r="359" spans="1:66" ht="15" hidden="1" customHeight="1" thickTop="1" thickBot="1">
      <c r="A359" s="170" t="s">
        <v>1065</v>
      </c>
      <c r="B359" s="70" t="s">
        <v>1109</v>
      </c>
      <c r="C359" s="74" t="s">
        <v>1066</v>
      </c>
      <c r="D359" s="80" t="s">
        <v>1075</v>
      </c>
      <c r="E359" s="149" t="s">
        <v>1644</v>
      </c>
      <c r="F359" s="75" t="s">
        <v>646</v>
      </c>
      <c r="G359" s="86" t="s">
        <v>169</v>
      </c>
      <c r="H359" s="25" t="s">
        <v>77</v>
      </c>
      <c r="I359" s="73" t="s">
        <v>295</v>
      </c>
      <c r="J359" s="73" t="s">
        <v>79</v>
      </c>
      <c r="K359" s="25" t="s">
        <v>1591</v>
      </c>
      <c r="L359" s="25" t="s">
        <v>1063</v>
      </c>
      <c r="N359" s="41" t="s">
        <v>501</v>
      </c>
      <c r="O359" s="32" t="s">
        <v>1401</v>
      </c>
      <c r="P359" s="32" t="s">
        <v>1513</v>
      </c>
      <c r="Q359" s="73" t="s">
        <v>14</v>
      </c>
      <c r="R359" s="25">
        <v>14</v>
      </c>
      <c r="S359" s="25" t="s">
        <v>1370</v>
      </c>
      <c r="T359" s="25" t="s">
        <v>15</v>
      </c>
      <c r="V359" s="73">
        <v>78.900000000000006</v>
      </c>
      <c r="W359" s="25" t="s">
        <v>58</v>
      </c>
      <c r="X359" s="73">
        <f>VLOOKUP(W359,Tables!$M$5:$O$9,3,FALSE)</f>
        <v>1</v>
      </c>
      <c r="Y359" s="73">
        <f t="shared" si="215"/>
        <v>78.900000000000006</v>
      </c>
      <c r="AA359" s="26" t="str">
        <f t="shared" si="216"/>
        <v>EC50</v>
      </c>
      <c r="AB359" s="26">
        <f>VLOOKUP(AA359,Tables!C$5:D$40,2,FALSE)</f>
        <v>5</v>
      </c>
      <c r="AC359" s="26">
        <f t="shared" si="217"/>
        <v>15.780000000000001</v>
      </c>
      <c r="AD359" s="33" t="str">
        <f t="shared" si="218"/>
        <v>Chronic</v>
      </c>
      <c r="AE359" s="26">
        <f>VLOOKUP(AD359,Tables!$C$43:$D$44,2,FALSE)</f>
        <v>1</v>
      </c>
      <c r="AF359" s="26">
        <f t="shared" si="219"/>
        <v>15.780000000000001</v>
      </c>
      <c r="AG359" s="27"/>
      <c r="AH359" s="210" t="str">
        <f t="shared" si="203"/>
        <v>Elodea canadensis</v>
      </c>
      <c r="AI359" s="112" t="str">
        <f t="shared" si="204"/>
        <v>EC50</v>
      </c>
      <c r="AJ359" s="112" t="str">
        <f t="shared" si="205"/>
        <v>Chronic</v>
      </c>
      <c r="AL359" s="26">
        <f>VLOOKUP(SUM(AB359,AE359),Tables!J$5:K$12,2,FALSE)</f>
        <v>2</v>
      </c>
      <c r="AM359" s="26" t="str">
        <f t="shared" si="220"/>
        <v>Reject</v>
      </c>
      <c r="AS359"/>
      <c r="AW359" s="208" t="s">
        <v>1845</v>
      </c>
      <c r="AX359" s="208" t="s">
        <v>1845</v>
      </c>
      <c r="BC359" s="214"/>
      <c r="BN359" s="78"/>
    </row>
    <row r="360" spans="1:66" ht="15" hidden="1" customHeight="1" thickTop="1" thickBot="1">
      <c r="A360" s="170" t="s">
        <v>1065</v>
      </c>
      <c r="B360" s="70" t="s">
        <v>1110</v>
      </c>
      <c r="C360" s="74" t="s">
        <v>1066</v>
      </c>
      <c r="D360" s="80" t="s">
        <v>1079</v>
      </c>
      <c r="E360" s="149" t="s">
        <v>1644</v>
      </c>
      <c r="F360" s="75" t="s">
        <v>646</v>
      </c>
      <c r="G360" s="86" t="s">
        <v>169</v>
      </c>
      <c r="H360" s="25" t="s">
        <v>77</v>
      </c>
      <c r="I360" s="73" t="s">
        <v>295</v>
      </c>
      <c r="J360" s="73" t="s">
        <v>79</v>
      </c>
      <c r="K360" s="25" t="s">
        <v>1591</v>
      </c>
      <c r="L360" s="25" t="s">
        <v>1063</v>
      </c>
      <c r="N360" s="41" t="s">
        <v>501</v>
      </c>
      <c r="O360" s="32" t="s">
        <v>1401</v>
      </c>
      <c r="P360" s="32" t="s">
        <v>1513</v>
      </c>
      <c r="Q360" s="73" t="s">
        <v>23</v>
      </c>
      <c r="R360" s="25">
        <v>14</v>
      </c>
      <c r="S360" s="25" t="s">
        <v>1370</v>
      </c>
      <c r="T360" s="25" t="s">
        <v>15</v>
      </c>
      <c r="V360" s="73">
        <v>7.1</v>
      </c>
      <c r="W360" s="25" t="s">
        <v>58</v>
      </c>
      <c r="X360" s="73">
        <f>VLOOKUP(W360,Tables!$M$5:$O$9,3,FALSE)</f>
        <v>1</v>
      </c>
      <c r="Y360" s="73">
        <f t="shared" si="215"/>
        <v>7.1</v>
      </c>
      <c r="AA360" s="26" t="str">
        <f t="shared" si="216"/>
        <v>EC10</v>
      </c>
      <c r="AB360" s="26">
        <f>VLOOKUP(AA360,Tables!C$5:D$40,2,FALSE)</f>
        <v>1</v>
      </c>
      <c r="AC360" s="26">
        <f t="shared" si="217"/>
        <v>7.1</v>
      </c>
      <c r="AD360" s="33" t="str">
        <f t="shared" si="218"/>
        <v>Chronic</v>
      </c>
      <c r="AE360" s="26">
        <f>VLOOKUP(AD360,Tables!$C$43:$D$44,2,FALSE)</f>
        <v>1</v>
      </c>
      <c r="AF360" s="26">
        <f t="shared" si="219"/>
        <v>7.1</v>
      </c>
      <c r="AG360" s="27"/>
      <c r="AH360" s="210" t="str">
        <f t="shared" si="203"/>
        <v>Elodea canadensis</v>
      </c>
      <c r="AI360" s="112" t="str">
        <f t="shared" si="204"/>
        <v>EC10</v>
      </c>
      <c r="AJ360" s="112" t="str">
        <f t="shared" si="205"/>
        <v>Chronic</v>
      </c>
      <c r="AL360" s="26">
        <f>VLOOKUP(SUM(AB360,AE360),Tables!J$5:K$12,2,FALSE)</f>
        <v>1</v>
      </c>
      <c r="AM360" s="26" t="str">
        <f t="shared" si="220"/>
        <v>YES!!!</v>
      </c>
      <c r="AN360" s="107" t="str">
        <f>P360</f>
        <v>Shoot wet weight</v>
      </c>
      <c r="AO360" s="26" t="s">
        <v>1604</v>
      </c>
      <c r="AP360" s="25" t="str">
        <f>CONCATENATE(R360," ",S360)</f>
        <v>14 Day</v>
      </c>
      <c r="AQ360" s="26" t="s">
        <v>1609</v>
      </c>
      <c r="AS360" s="109">
        <f>AF360</f>
        <v>7.1</v>
      </c>
      <c r="AW360" s="208" t="s">
        <v>1845</v>
      </c>
      <c r="AX360" s="208" t="s">
        <v>1845</v>
      </c>
      <c r="BC360" s="214"/>
    </row>
    <row r="361" spans="1:66" ht="15" hidden="1" customHeight="1" thickTop="1" thickBot="1">
      <c r="A361" s="170" t="s">
        <v>1065</v>
      </c>
      <c r="B361" s="70" t="s">
        <v>1111</v>
      </c>
      <c r="C361" s="74" t="s">
        <v>1066</v>
      </c>
      <c r="D361" s="80" t="s">
        <v>1079</v>
      </c>
      <c r="E361" s="149" t="s">
        <v>1644</v>
      </c>
      <c r="F361" s="75" t="s">
        <v>646</v>
      </c>
      <c r="G361" s="86" t="s">
        <v>169</v>
      </c>
      <c r="H361" s="25" t="s">
        <v>77</v>
      </c>
      <c r="I361" s="73" t="s">
        <v>295</v>
      </c>
      <c r="J361" s="73" t="s">
        <v>79</v>
      </c>
      <c r="K361" s="25" t="s">
        <v>1591</v>
      </c>
      <c r="L361" s="25" t="s">
        <v>1063</v>
      </c>
      <c r="N361" s="41" t="s">
        <v>501</v>
      </c>
      <c r="O361" s="32" t="s">
        <v>1401</v>
      </c>
      <c r="P361" s="32" t="s">
        <v>1513</v>
      </c>
      <c r="Q361" s="73" t="s">
        <v>178</v>
      </c>
      <c r="R361" s="25">
        <v>14</v>
      </c>
      <c r="S361" s="25" t="s">
        <v>1370</v>
      </c>
      <c r="T361" s="25" t="s">
        <v>15</v>
      </c>
      <c r="V361" s="73">
        <v>20.9</v>
      </c>
      <c r="W361" s="25" t="s">
        <v>58</v>
      </c>
      <c r="X361" s="73">
        <f>VLOOKUP(W361,Tables!$M$5:$O$9,3,FALSE)</f>
        <v>1</v>
      </c>
      <c r="Y361" s="73">
        <f t="shared" si="215"/>
        <v>20.9</v>
      </c>
      <c r="AA361" s="26" t="str">
        <f t="shared" si="216"/>
        <v>EC25</v>
      </c>
      <c r="AB361" s="26">
        <f>VLOOKUP(AA361,Tables!C$5:D$40,2,FALSE)</f>
        <v>2.5</v>
      </c>
      <c r="AC361" s="26">
        <f t="shared" si="217"/>
        <v>8.36</v>
      </c>
      <c r="AD361" s="33" t="str">
        <f t="shared" si="218"/>
        <v>Chronic</v>
      </c>
      <c r="AE361" s="26">
        <f>VLOOKUP(AD361,Tables!$C$43:$D$44,2,FALSE)</f>
        <v>1</v>
      </c>
      <c r="AF361" s="26">
        <f t="shared" si="219"/>
        <v>8.36</v>
      </c>
      <c r="AG361" s="27"/>
      <c r="AH361" s="210" t="str">
        <f t="shared" si="203"/>
        <v>Elodea canadensis</v>
      </c>
      <c r="AI361" s="112" t="str">
        <f t="shared" si="204"/>
        <v>EC25</v>
      </c>
      <c r="AJ361" s="112" t="str">
        <f t="shared" si="205"/>
        <v>Chronic</v>
      </c>
      <c r="AL361" s="26">
        <f>VLOOKUP(SUM(AB361,AE361),Tables!J$5:K$12,2,FALSE)</f>
        <v>2</v>
      </c>
      <c r="AM361" s="26" t="str">
        <f t="shared" si="220"/>
        <v>Reject</v>
      </c>
      <c r="AS361"/>
      <c r="AW361" s="208" t="s">
        <v>1845</v>
      </c>
      <c r="AX361" s="208" t="s">
        <v>1845</v>
      </c>
      <c r="BC361" s="214"/>
      <c r="BN361" s="22"/>
    </row>
    <row r="362" spans="1:66" ht="15" hidden="1" customHeight="1" thickTop="1" thickBot="1">
      <c r="A362" s="170" t="s">
        <v>1065</v>
      </c>
      <c r="B362" s="70" t="s">
        <v>1112</v>
      </c>
      <c r="C362" s="74" t="s">
        <v>1066</v>
      </c>
      <c r="D362" s="80" t="s">
        <v>1079</v>
      </c>
      <c r="E362" s="149" t="s">
        <v>1644</v>
      </c>
      <c r="F362" s="75" t="s">
        <v>646</v>
      </c>
      <c r="G362" s="86" t="s">
        <v>169</v>
      </c>
      <c r="H362" s="25" t="s">
        <v>77</v>
      </c>
      <c r="I362" s="73" t="s">
        <v>295</v>
      </c>
      <c r="J362" s="73" t="s">
        <v>79</v>
      </c>
      <c r="K362" s="25" t="s">
        <v>1591</v>
      </c>
      <c r="L362" s="25" t="s">
        <v>1063</v>
      </c>
      <c r="N362" s="41" t="s">
        <v>501</v>
      </c>
      <c r="O362" s="32" t="s">
        <v>1401</v>
      </c>
      <c r="P362" s="32" t="s">
        <v>1513</v>
      </c>
      <c r="Q362" s="73" t="s">
        <v>14</v>
      </c>
      <c r="R362" s="25">
        <v>14</v>
      </c>
      <c r="S362" s="25" t="s">
        <v>1370</v>
      </c>
      <c r="T362" s="25" t="s">
        <v>15</v>
      </c>
      <c r="V362" s="73">
        <v>61.9</v>
      </c>
      <c r="W362" s="25" t="s">
        <v>58</v>
      </c>
      <c r="X362" s="73">
        <f>VLOOKUP(W362,Tables!$M$5:$O$9,3,FALSE)</f>
        <v>1</v>
      </c>
      <c r="Y362" s="73">
        <f t="shared" si="215"/>
        <v>61.9</v>
      </c>
      <c r="AA362" s="26" t="str">
        <f t="shared" si="216"/>
        <v>EC50</v>
      </c>
      <c r="AB362" s="26">
        <f>VLOOKUP(AA362,Tables!C$5:D$40,2,FALSE)</f>
        <v>5</v>
      </c>
      <c r="AC362" s="26">
        <f t="shared" si="217"/>
        <v>12.379999999999999</v>
      </c>
      <c r="AD362" s="33" t="str">
        <f t="shared" si="218"/>
        <v>Chronic</v>
      </c>
      <c r="AE362" s="26">
        <f>VLOOKUP(AD362,Tables!$C$43:$D$44,2,FALSE)</f>
        <v>1</v>
      </c>
      <c r="AF362" s="26">
        <f t="shared" si="219"/>
        <v>12.379999999999999</v>
      </c>
      <c r="AG362" s="27"/>
      <c r="AH362" s="210" t="str">
        <f t="shared" si="203"/>
        <v>Elodea canadensis</v>
      </c>
      <c r="AI362" s="112" t="str">
        <f t="shared" si="204"/>
        <v>EC50</v>
      </c>
      <c r="AJ362" s="112" t="str">
        <f t="shared" si="205"/>
        <v>Chronic</v>
      </c>
      <c r="AL362" s="26">
        <f>VLOOKUP(SUM(AB362,AE362),Tables!J$5:K$12,2,FALSE)</f>
        <v>2</v>
      </c>
      <c r="AM362" s="26" t="str">
        <f t="shared" si="220"/>
        <v>Reject</v>
      </c>
      <c r="AS362"/>
      <c r="AW362" s="208" t="s">
        <v>1845</v>
      </c>
      <c r="AX362" s="208" t="s">
        <v>1845</v>
      </c>
      <c r="BC362" s="214"/>
      <c r="BN362" s="78"/>
    </row>
    <row r="363" spans="1:66" ht="15" hidden="1" customHeight="1" thickTop="1" thickBot="1">
      <c r="A363" s="170" t="s">
        <v>1065</v>
      </c>
      <c r="B363" s="70" t="s">
        <v>1113</v>
      </c>
      <c r="C363" s="74" t="s">
        <v>1066</v>
      </c>
      <c r="D363" s="80" t="s">
        <v>1083</v>
      </c>
      <c r="E363" s="149" t="s">
        <v>1644</v>
      </c>
      <c r="F363" s="75" t="s">
        <v>646</v>
      </c>
      <c r="G363" s="86" t="s">
        <v>169</v>
      </c>
      <c r="H363" s="25" t="s">
        <v>77</v>
      </c>
      <c r="I363" s="73" t="s">
        <v>295</v>
      </c>
      <c r="J363" s="73" t="s">
        <v>79</v>
      </c>
      <c r="K363" s="25" t="s">
        <v>1591</v>
      </c>
      <c r="L363" s="25" t="s">
        <v>1063</v>
      </c>
      <c r="N363" s="41" t="s">
        <v>501</v>
      </c>
      <c r="O363" s="32" t="s">
        <v>1401</v>
      </c>
      <c r="P363" s="32" t="s">
        <v>1513</v>
      </c>
      <c r="Q363" s="73" t="s">
        <v>23</v>
      </c>
      <c r="R363" s="25">
        <v>14</v>
      </c>
      <c r="S363" s="25" t="s">
        <v>1370</v>
      </c>
      <c r="T363" s="25" t="s">
        <v>15</v>
      </c>
      <c r="V363" s="73">
        <v>47.9</v>
      </c>
      <c r="W363" s="25" t="s">
        <v>58</v>
      </c>
      <c r="X363" s="73">
        <f>VLOOKUP(W363,Tables!$M$5:$O$9,3,FALSE)</f>
        <v>1</v>
      </c>
      <c r="Y363" s="73">
        <f t="shared" si="215"/>
        <v>47.9</v>
      </c>
      <c r="AA363" s="26" t="str">
        <f t="shared" si="216"/>
        <v>EC10</v>
      </c>
      <c r="AB363" s="26">
        <f>VLOOKUP(AA363,Tables!C$5:D$40,2,FALSE)</f>
        <v>1</v>
      </c>
      <c r="AC363" s="26">
        <f t="shared" si="217"/>
        <v>47.9</v>
      </c>
      <c r="AD363" s="33" t="str">
        <f t="shared" si="218"/>
        <v>Chronic</v>
      </c>
      <c r="AE363" s="26">
        <f>VLOOKUP(AD363,Tables!$C$43:$D$44,2,FALSE)</f>
        <v>1</v>
      </c>
      <c r="AF363" s="26">
        <f t="shared" si="219"/>
        <v>47.9</v>
      </c>
      <c r="AG363" s="27"/>
      <c r="AH363" s="210" t="str">
        <f t="shared" si="203"/>
        <v>Elodea canadensis</v>
      </c>
      <c r="AI363" s="112" t="str">
        <f t="shared" si="204"/>
        <v>EC10</v>
      </c>
      <c r="AJ363" s="112" t="str">
        <f t="shared" si="205"/>
        <v>Chronic</v>
      </c>
      <c r="AL363" s="26">
        <f>VLOOKUP(SUM(AB363,AE363),Tables!J$5:K$12,2,FALSE)</f>
        <v>1</v>
      </c>
      <c r="AM363" s="26" t="str">
        <f t="shared" si="220"/>
        <v>YES!!!</v>
      </c>
      <c r="AN363" s="107" t="str">
        <f>P363</f>
        <v>Shoot wet weight</v>
      </c>
      <c r="AO363" s="26" t="s">
        <v>1604</v>
      </c>
      <c r="AP363" s="25" t="str">
        <f>CONCATENATE(R363," ",S363)</f>
        <v>14 Day</v>
      </c>
      <c r="AQ363" s="26" t="s">
        <v>1609</v>
      </c>
      <c r="AS363" s="109">
        <f>AF363</f>
        <v>47.9</v>
      </c>
      <c r="AW363" s="208" t="s">
        <v>1845</v>
      </c>
      <c r="AX363" s="208" t="s">
        <v>1845</v>
      </c>
      <c r="BC363" s="214"/>
      <c r="BN363" s="78"/>
    </row>
    <row r="364" spans="1:66" ht="15" hidden="1" customHeight="1" thickTop="1" thickBot="1">
      <c r="A364" s="170" t="s">
        <v>1065</v>
      </c>
      <c r="B364" s="70" t="s">
        <v>1114</v>
      </c>
      <c r="C364" s="74" t="s">
        <v>1066</v>
      </c>
      <c r="D364" s="80" t="s">
        <v>1083</v>
      </c>
      <c r="E364" s="149" t="s">
        <v>1644</v>
      </c>
      <c r="F364" s="75" t="s">
        <v>646</v>
      </c>
      <c r="G364" s="86" t="s">
        <v>169</v>
      </c>
      <c r="H364" s="25" t="s">
        <v>77</v>
      </c>
      <c r="I364" s="73" t="s">
        <v>295</v>
      </c>
      <c r="J364" s="73" t="s">
        <v>79</v>
      </c>
      <c r="K364" s="25" t="s">
        <v>1591</v>
      </c>
      <c r="L364" s="25" t="s">
        <v>1063</v>
      </c>
      <c r="N364" s="41" t="s">
        <v>501</v>
      </c>
      <c r="O364" s="32" t="s">
        <v>1401</v>
      </c>
      <c r="P364" s="32" t="s">
        <v>1513</v>
      </c>
      <c r="Q364" s="73" t="s">
        <v>178</v>
      </c>
      <c r="R364" s="25">
        <v>14</v>
      </c>
      <c r="S364" s="25" t="s">
        <v>1370</v>
      </c>
      <c r="T364" s="25" t="s">
        <v>15</v>
      </c>
      <c r="V364" s="73">
        <v>61.7</v>
      </c>
      <c r="W364" s="25" t="s">
        <v>58</v>
      </c>
      <c r="X364" s="73">
        <f>VLOOKUP(W364,Tables!$M$5:$O$9,3,FALSE)</f>
        <v>1</v>
      </c>
      <c r="Y364" s="73">
        <f t="shared" si="215"/>
        <v>61.7</v>
      </c>
      <c r="AA364" s="26" t="str">
        <f t="shared" si="216"/>
        <v>EC25</v>
      </c>
      <c r="AB364" s="26">
        <f>VLOOKUP(AA364,Tables!C$5:D$40,2,FALSE)</f>
        <v>2.5</v>
      </c>
      <c r="AC364" s="26">
        <f t="shared" si="217"/>
        <v>24.68</v>
      </c>
      <c r="AD364" s="33" t="str">
        <f t="shared" si="218"/>
        <v>Chronic</v>
      </c>
      <c r="AE364" s="26">
        <f>VLOOKUP(AD364,Tables!$C$43:$D$44,2,FALSE)</f>
        <v>1</v>
      </c>
      <c r="AF364" s="26">
        <f t="shared" si="219"/>
        <v>24.68</v>
      </c>
      <c r="AG364" s="27"/>
      <c r="AH364" s="210" t="str">
        <f t="shared" si="203"/>
        <v>Elodea canadensis</v>
      </c>
      <c r="AI364" s="112" t="str">
        <f t="shared" si="204"/>
        <v>EC25</v>
      </c>
      <c r="AJ364" s="112" t="str">
        <f t="shared" si="205"/>
        <v>Chronic</v>
      </c>
      <c r="AL364" s="26">
        <f>VLOOKUP(SUM(AB364,AE364),Tables!J$5:K$12,2,FALSE)</f>
        <v>2</v>
      </c>
      <c r="AM364" s="26" t="str">
        <f t="shared" si="220"/>
        <v>Reject</v>
      </c>
      <c r="AS364"/>
      <c r="AW364" s="208" t="s">
        <v>1845</v>
      </c>
      <c r="AX364" s="208" t="s">
        <v>1845</v>
      </c>
      <c r="BC364" s="214"/>
      <c r="BN364" s="119"/>
    </row>
    <row r="365" spans="1:66" ht="15" hidden="1" customHeight="1" thickTop="1" thickBot="1">
      <c r="A365" s="170" t="s">
        <v>1065</v>
      </c>
      <c r="B365" s="70" t="s">
        <v>1115</v>
      </c>
      <c r="C365" s="74" t="s">
        <v>1066</v>
      </c>
      <c r="D365" s="80" t="s">
        <v>1083</v>
      </c>
      <c r="E365" s="149" t="s">
        <v>1644</v>
      </c>
      <c r="F365" s="75" t="s">
        <v>646</v>
      </c>
      <c r="G365" s="86" t="s">
        <v>169</v>
      </c>
      <c r="H365" s="25" t="s">
        <v>77</v>
      </c>
      <c r="I365" s="73" t="s">
        <v>295</v>
      </c>
      <c r="J365" s="73" t="s">
        <v>79</v>
      </c>
      <c r="K365" s="25" t="s">
        <v>1591</v>
      </c>
      <c r="L365" s="25" t="s">
        <v>1063</v>
      </c>
      <c r="N365" s="41" t="s">
        <v>501</v>
      </c>
      <c r="O365" s="32" t="s">
        <v>1401</v>
      </c>
      <c r="P365" s="32" t="s">
        <v>1513</v>
      </c>
      <c r="Q365" s="73" t="s">
        <v>14</v>
      </c>
      <c r="R365" s="25">
        <v>14</v>
      </c>
      <c r="S365" s="25" t="s">
        <v>1370</v>
      </c>
      <c r="T365" s="25" t="s">
        <v>15</v>
      </c>
      <c r="V365" s="73">
        <v>79.5</v>
      </c>
      <c r="W365" s="25" t="s">
        <v>58</v>
      </c>
      <c r="X365" s="73">
        <f>VLOOKUP(W365,Tables!$M$5:$O$9,3,FALSE)</f>
        <v>1</v>
      </c>
      <c r="Y365" s="73">
        <f t="shared" si="215"/>
        <v>79.5</v>
      </c>
      <c r="AA365" s="26" t="str">
        <f t="shared" si="216"/>
        <v>EC50</v>
      </c>
      <c r="AB365" s="26">
        <f>VLOOKUP(AA365,Tables!C$5:D$40,2,FALSE)</f>
        <v>5</v>
      </c>
      <c r="AC365" s="26">
        <f t="shared" si="217"/>
        <v>15.9</v>
      </c>
      <c r="AD365" s="33" t="str">
        <f t="shared" si="218"/>
        <v>Chronic</v>
      </c>
      <c r="AE365" s="26">
        <f>VLOOKUP(AD365,Tables!$C$43:$D$44,2,FALSE)</f>
        <v>1</v>
      </c>
      <c r="AF365" s="26">
        <f t="shared" si="219"/>
        <v>15.9</v>
      </c>
      <c r="AG365" s="27"/>
      <c r="AH365" s="210" t="str">
        <f t="shared" si="203"/>
        <v>Elodea canadensis</v>
      </c>
      <c r="AI365" s="112" t="str">
        <f t="shared" si="204"/>
        <v>EC50</v>
      </c>
      <c r="AJ365" s="112" t="str">
        <f t="shared" si="205"/>
        <v>Chronic</v>
      </c>
      <c r="AL365" s="26">
        <f>VLOOKUP(SUM(AB365,AE365),Tables!J$5:K$12,2,FALSE)</f>
        <v>2</v>
      </c>
      <c r="AM365" s="26" t="str">
        <f t="shared" si="220"/>
        <v>Reject</v>
      </c>
      <c r="AS365"/>
      <c r="AW365" s="208" t="s">
        <v>1845</v>
      </c>
      <c r="AX365" s="208" t="s">
        <v>1845</v>
      </c>
      <c r="BC365" s="214"/>
    </row>
    <row r="366" spans="1:66" ht="15" hidden="1" customHeight="1" thickTop="1" thickBot="1">
      <c r="A366" s="170" t="s">
        <v>1065</v>
      </c>
      <c r="B366" s="70" t="s">
        <v>1116</v>
      </c>
      <c r="C366" s="74" t="s">
        <v>1066</v>
      </c>
      <c r="D366" s="80" t="s">
        <v>1062</v>
      </c>
      <c r="E366" s="149" t="s">
        <v>1644</v>
      </c>
      <c r="F366" s="75" t="s">
        <v>646</v>
      </c>
      <c r="G366" s="86" t="s">
        <v>169</v>
      </c>
      <c r="H366" s="25" t="s">
        <v>77</v>
      </c>
      <c r="I366" s="73" t="s">
        <v>295</v>
      </c>
      <c r="J366" s="73" t="s">
        <v>79</v>
      </c>
      <c r="K366" s="25" t="s">
        <v>1591</v>
      </c>
      <c r="L366" s="25" t="s">
        <v>1063</v>
      </c>
      <c r="N366" s="41" t="s">
        <v>502</v>
      </c>
      <c r="O366" s="32" t="s">
        <v>1401</v>
      </c>
      <c r="P366" s="32" t="s">
        <v>1512</v>
      </c>
      <c r="Q366" s="73" t="s">
        <v>23</v>
      </c>
      <c r="R366" s="25">
        <v>14</v>
      </c>
      <c r="S366" s="25" t="s">
        <v>1370</v>
      </c>
      <c r="T366" s="25" t="s">
        <v>15</v>
      </c>
      <c r="V366" s="73">
        <v>8.6</v>
      </c>
      <c r="W366" s="25" t="s">
        <v>58</v>
      </c>
      <c r="X366" s="73">
        <f>VLOOKUP(W366,Tables!$M$5:$O$9,3,FALSE)</f>
        <v>1</v>
      </c>
      <c r="Y366" s="73">
        <f t="shared" si="215"/>
        <v>8.6</v>
      </c>
      <c r="AA366" s="26" t="str">
        <f t="shared" si="216"/>
        <v>EC10</v>
      </c>
      <c r="AB366" s="26">
        <f>VLOOKUP(AA366,Tables!C$5:D$40,2,FALSE)</f>
        <v>1</v>
      </c>
      <c r="AC366" s="26">
        <f t="shared" si="217"/>
        <v>8.6</v>
      </c>
      <c r="AD366" s="33" t="str">
        <f t="shared" si="218"/>
        <v>Chronic</v>
      </c>
      <c r="AE366" s="26">
        <f>VLOOKUP(AD366,Tables!$C$43:$D$44,2,FALSE)</f>
        <v>1</v>
      </c>
      <c r="AF366" s="26">
        <f t="shared" si="219"/>
        <v>8.6</v>
      </c>
      <c r="AG366" s="27"/>
      <c r="AH366" s="210" t="str">
        <f t="shared" si="203"/>
        <v>Elodea canadensis</v>
      </c>
      <c r="AI366" s="112" t="str">
        <f t="shared" si="204"/>
        <v>EC10</v>
      </c>
      <c r="AJ366" s="112" t="str">
        <f t="shared" si="205"/>
        <v>Chronic</v>
      </c>
      <c r="AL366" s="26">
        <f>VLOOKUP(SUM(AB366,AE366),Tables!J$5:K$12,2,FALSE)</f>
        <v>1</v>
      </c>
      <c r="AM366" s="26" t="str">
        <f t="shared" si="220"/>
        <v>YES!!!</v>
      </c>
      <c r="AN366" s="107" t="str">
        <f>P366</f>
        <v>Shoot dry weight</v>
      </c>
      <c r="AO366" s="26" t="s">
        <v>1605</v>
      </c>
      <c r="AP366" s="25" t="str">
        <f>CONCATENATE(R366," ",S366)</f>
        <v>14 Day</v>
      </c>
      <c r="AQ366" s="26" t="s">
        <v>1610</v>
      </c>
      <c r="AS366" s="109">
        <f>AF366</f>
        <v>8.6</v>
      </c>
      <c r="AT366" s="73">
        <f>GEOMEAN(AS366,AS369,AS372,AS375,AS378)</f>
        <v>15.909355187193327</v>
      </c>
      <c r="AU366" s="73">
        <f>MIN(AT366,AT417,AT463)</f>
        <v>7.3587174824736437</v>
      </c>
      <c r="AW366" s="208" t="s">
        <v>1845</v>
      </c>
      <c r="AX366" s="208" t="s">
        <v>1845</v>
      </c>
      <c r="BC366" s="214"/>
    </row>
    <row r="367" spans="1:66" ht="15" hidden="1" customHeight="1" thickTop="1" thickBot="1">
      <c r="A367" s="170" t="s">
        <v>1065</v>
      </c>
      <c r="B367" s="70" t="s">
        <v>1117</v>
      </c>
      <c r="C367" s="74" t="s">
        <v>1066</v>
      </c>
      <c r="D367" s="80" t="s">
        <v>1062</v>
      </c>
      <c r="E367" s="149" t="s">
        <v>1644</v>
      </c>
      <c r="F367" s="75" t="s">
        <v>646</v>
      </c>
      <c r="G367" s="86" t="s">
        <v>169</v>
      </c>
      <c r="H367" s="25" t="s">
        <v>77</v>
      </c>
      <c r="I367" s="73" t="s">
        <v>295</v>
      </c>
      <c r="J367" s="73" t="s">
        <v>79</v>
      </c>
      <c r="K367" s="25" t="s">
        <v>1591</v>
      </c>
      <c r="L367" s="25" t="s">
        <v>1063</v>
      </c>
      <c r="N367" s="41" t="s">
        <v>502</v>
      </c>
      <c r="O367" s="32" t="s">
        <v>1401</v>
      </c>
      <c r="P367" s="32" t="s">
        <v>1512</v>
      </c>
      <c r="Q367" s="73" t="s">
        <v>178</v>
      </c>
      <c r="R367" s="25">
        <v>14</v>
      </c>
      <c r="S367" s="25" t="s">
        <v>1370</v>
      </c>
      <c r="T367" s="25" t="s">
        <v>15</v>
      </c>
      <c r="V367" s="73">
        <v>19.5</v>
      </c>
      <c r="W367" s="25" t="s">
        <v>58</v>
      </c>
      <c r="X367" s="73">
        <f>VLOOKUP(W367,Tables!$M$5:$O$9,3,FALSE)</f>
        <v>1</v>
      </c>
      <c r="Y367" s="73">
        <f t="shared" si="215"/>
        <v>19.5</v>
      </c>
      <c r="AA367" s="26" t="str">
        <f t="shared" si="216"/>
        <v>EC25</v>
      </c>
      <c r="AB367" s="26">
        <f>VLOOKUP(AA367,Tables!C$5:D$40,2,FALSE)</f>
        <v>2.5</v>
      </c>
      <c r="AC367" s="26">
        <f t="shared" si="217"/>
        <v>7.8</v>
      </c>
      <c r="AD367" s="33" t="str">
        <f t="shared" si="218"/>
        <v>Chronic</v>
      </c>
      <c r="AE367" s="26">
        <f>VLOOKUP(AD367,Tables!$C$43:$D$44,2,FALSE)</f>
        <v>1</v>
      </c>
      <c r="AF367" s="26">
        <f t="shared" si="219"/>
        <v>7.8</v>
      </c>
      <c r="AG367" s="27"/>
      <c r="AH367" s="210" t="str">
        <f t="shared" si="203"/>
        <v>Elodea canadensis</v>
      </c>
      <c r="AI367" s="112" t="str">
        <f t="shared" si="204"/>
        <v>EC25</v>
      </c>
      <c r="AJ367" s="112" t="str">
        <f t="shared" si="205"/>
        <v>Chronic</v>
      </c>
      <c r="AL367" s="26">
        <f>VLOOKUP(SUM(AB367,AE367),Tables!J$5:K$12,2,FALSE)</f>
        <v>2</v>
      </c>
      <c r="AM367" s="26" t="str">
        <f t="shared" si="220"/>
        <v>Reject</v>
      </c>
      <c r="AS367"/>
      <c r="AW367" s="208" t="s">
        <v>1845</v>
      </c>
      <c r="AX367" s="208" t="s">
        <v>1845</v>
      </c>
      <c r="BC367" s="214"/>
    </row>
    <row r="368" spans="1:66" ht="15" hidden="1" customHeight="1" thickTop="1" thickBot="1">
      <c r="A368" s="170" t="s">
        <v>1065</v>
      </c>
      <c r="B368" s="70" t="s">
        <v>1118</v>
      </c>
      <c r="C368" s="74" t="s">
        <v>1066</v>
      </c>
      <c r="D368" s="80" t="s">
        <v>1062</v>
      </c>
      <c r="E368" s="149" t="s">
        <v>1644</v>
      </c>
      <c r="F368" s="75" t="s">
        <v>646</v>
      </c>
      <c r="G368" s="86" t="s">
        <v>169</v>
      </c>
      <c r="H368" s="25" t="s">
        <v>77</v>
      </c>
      <c r="I368" s="73" t="s">
        <v>295</v>
      </c>
      <c r="J368" s="73" t="s">
        <v>79</v>
      </c>
      <c r="K368" s="25" t="s">
        <v>1591</v>
      </c>
      <c r="L368" s="25" t="s">
        <v>1063</v>
      </c>
      <c r="N368" s="41" t="s">
        <v>502</v>
      </c>
      <c r="O368" s="32" t="s">
        <v>1401</v>
      </c>
      <c r="P368" s="32" t="s">
        <v>1512</v>
      </c>
      <c r="Q368" s="73" t="s">
        <v>14</v>
      </c>
      <c r="R368" s="25">
        <v>14</v>
      </c>
      <c r="S368" s="25" t="s">
        <v>1370</v>
      </c>
      <c r="T368" s="25" t="s">
        <v>15</v>
      </c>
      <c r="V368" s="73">
        <v>44.2</v>
      </c>
      <c r="W368" s="25" t="s">
        <v>58</v>
      </c>
      <c r="X368" s="73">
        <f>VLOOKUP(W368,Tables!$M$5:$O$9,3,FALSE)</f>
        <v>1</v>
      </c>
      <c r="Y368" s="73">
        <f t="shared" si="215"/>
        <v>44.2</v>
      </c>
      <c r="AA368" s="26" t="str">
        <f t="shared" si="216"/>
        <v>EC50</v>
      </c>
      <c r="AB368" s="26">
        <f>VLOOKUP(AA368,Tables!C$5:D$40,2,FALSE)</f>
        <v>5</v>
      </c>
      <c r="AC368" s="26">
        <f t="shared" si="217"/>
        <v>8.84</v>
      </c>
      <c r="AD368" s="33" t="str">
        <f t="shared" si="218"/>
        <v>Chronic</v>
      </c>
      <c r="AE368" s="26">
        <f>VLOOKUP(AD368,Tables!$C$43:$D$44,2,FALSE)</f>
        <v>1</v>
      </c>
      <c r="AF368" s="26">
        <f t="shared" si="219"/>
        <v>8.84</v>
      </c>
      <c r="AG368" s="27"/>
      <c r="AH368" s="210" t="str">
        <f t="shared" si="203"/>
        <v>Elodea canadensis</v>
      </c>
      <c r="AI368" s="112" t="str">
        <f t="shared" si="204"/>
        <v>EC50</v>
      </c>
      <c r="AJ368" s="112" t="str">
        <f t="shared" si="205"/>
        <v>Chronic</v>
      </c>
      <c r="AL368" s="26">
        <f>VLOOKUP(SUM(AB368,AE368),Tables!J$5:K$12,2,FALSE)</f>
        <v>2</v>
      </c>
      <c r="AM368" s="26" t="str">
        <f t="shared" si="220"/>
        <v>Reject</v>
      </c>
      <c r="AS368"/>
      <c r="AW368" s="208" t="s">
        <v>1845</v>
      </c>
      <c r="AX368" s="208" t="s">
        <v>1845</v>
      </c>
      <c r="BC368" s="214"/>
    </row>
    <row r="369" spans="1:55" ht="15" hidden="1" customHeight="1" thickTop="1" thickBot="1">
      <c r="A369" s="170" t="s">
        <v>1065</v>
      </c>
      <c r="B369" s="70" t="s">
        <v>1119</v>
      </c>
      <c r="C369" s="74" t="s">
        <v>1066</v>
      </c>
      <c r="D369" s="80" t="s">
        <v>1071</v>
      </c>
      <c r="E369" s="149" t="s">
        <v>1644</v>
      </c>
      <c r="F369" s="75" t="s">
        <v>646</v>
      </c>
      <c r="G369" s="86" t="s">
        <v>169</v>
      </c>
      <c r="H369" s="25" t="s">
        <v>77</v>
      </c>
      <c r="I369" s="73" t="s">
        <v>295</v>
      </c>
      <c r="J369" s="73" t="s">
        <v>79</v>
      </c>
      <c r="K369" s="25" t="s">
        <v>1591</v>
      </c>
      <c r="L369" s="25" t="s">
        <v>1063</v>
      </c>
      <c r="N369" s="41" t="s">
        <v>502</v>
      </c>
      <c r="O369" s="32" t="s">
        <v>1401</v>
      </c>
      <c r="P369" s="32" t="s">
        <v>1512</v>
      </c>
      <c r="Q369" s="73" t="s">
        <v>23</v>
      </c>
      <c r="R369" s="25">
        <v>14</v>
      </c>
      <c r="S369" s="25" t="s">
        <v>1370</v>
      </c>
      <c r="T369" s="25" t="s">
        <v>15</v>
      </c>
      <c r="V369" s="73">
        <v>17.100000000000001</v>
      </c>
      <c r="W369" s="25" t="s">
        <v>58</v>
      </c>
      <c r="X369" s="73">
        <f>VLOOKUP(W369,Tables!$M$5:$O$9,3,FALSE)</f>
        <v>1</v>
      </c>
      <c r="Y369" s="73">
        <f t="shared" si="215"/>
        <v>17.100000000000001</v>
      </c>
      <c r="AA369" s="26" t="str">
        <f t="shared" si="216"/>
        <v>EC10</v>
      </c>
      <c r="AB369" s="26">
        <f>VLOOKUP(AA369,Tables!C$5:D$40,2,FALSE)</f>
        <v>1</v>
      </c>
      <c r="AC369" s="26">
        <f t="shared" si="217"/>
        <v>17.100000000000001</v>
      </c>
      <c r="AD369" s="33" t="str">
        <f t="shared" si="218"/>
        <v>Chronic</v>
      </c>
      <c r="AE369" s="26">
        <f>VLOOKUP(AD369,Tables!$C$43:$D$44,2,FALSE)</f>
        <v>1</v>
      </c>
      <c r="AF369" s="26">
        <f t="shared" si="219"/>
        <v>17.100000000000001</v>
      </c>
      <c r="AG369" s="27"/>
      <c r="AH369" s="210" t="str">
        <f t="shared" ref="AH369:AH432" si="221">G369</f>
        <v>Elodea canadensis</v>
      </c>
      <c r="AI369" s="112" t="str">
        <f t="shared" ref="AI369:AI432" si="222">Q369</f>
        <v>EC10</v>
      </c>
      <c r="AJ369" s="112" t="str">
        <f t="shared" ref="AJ369:AJ432" si="223">T369</f>
        <v>Chronic</v>
      </c>
      <c r="AL369" s="26">
        <f>VLOOKUP(SUM(AB369,AE369),Tables!J$5:K$12,2,FALSE)</f>
        <v>1</v>
      </c>
      <c r="AM369" s="26" t="str">
        <f t="shared" si="220"/>
        <v>YES!!!</v>
      </c>
      <c r="AN369" s="107" t="str">
        <f>P369</f>
        <v>Shoot dry weight</v>
      </c>
      <c r="AO369" s="26" t="s">
        <v>1605</v>
      </c>
      <c r="AP369" s="25" t="str">
        <f>CONCATENATE(R369," ",S369)</f>
        <v>14 Day</v>
      </c>
      <c r="AQ369" s="26" t="s">
        <v>1610</v>
      </c>
      <c r="AS369" s="109">
        <f>AF369</f>
        <v>17.100000000000001</v>
      </c>
      <c r="AW369" s="208" t="s">
        <v>1845</v>
      </c>
      <c r="AX369" s="208" t="s">
        <v>1845</v>
      </c>
      <c r="BC369" s="214"/>
    </row>
    <row r="370" spans="1:55" ht="15" hidden="1" customHeight="1" thickTop="1" thickBot="1">
      <c r="A370" s="170" t="s">
        <v>1065</v>
      </c>
      <c r="B370" s="70" t="s">
        <v>1120</v>
      </c>
      <c r="C370" s="74" t="s">
        <v>1066</v>
      </c>
      <c r="D370" s="80" t="s">
        <v>1071</v>
      </c>
      <c r="E370" s="149" t="s">
        <v>1644</v>
      </c>
      <c r="F370" s="75" t="s">
        <v>646</v>
      </c>
      <c r="G370" s="86" t="s">
        <v>169</v>
      </c>
      <c r="H370" s="25" t="s">
        <v>77</v>
      </c>
      <c r="I370" s="73" t="s">
        <v>295</v>
      </c>
      <c r="J370" s="73" t="s">
        <v>79</v>
      </c>
      <c r="K370" s="25" t="s">
        <v>1591</v>
      </c>
      <c r="L370" s="25" t="s">
        <v>1063</v>
      </c>
      <c r="N370" s="41" t="s">
        <v>502</v>
      </c>
      <c r="O370" s="32" t="s">
        <v>1401</v>
      </c>
      <c r="P370" s="32" t="s">
        <v>1512</v>
      </c>
      <c r="Q370" s="73" t="s">
        <v>178</v>
      </c>
      <c r="R370" s="25">
        <v>14</v>
      </c>
      <c r="S370" s="25" t="s">
        <v>1370</v>
      </c>
      <c r="T370" s="25" t="s">
        <v>15</v>
      </c>
      <c r="V370" s="73">
        <v>21.5</v>
      </c>
      <c r="W370" s="25" t="s">
        <v>58</v>
      </c>
      <c r="X370" s="73">
        <f>VLOOKUP(W370,Tables!$M$5:$O$9,3,FALSE)</f>
        <v>1</v>
      </c>
      <c r="Y370" s="73">
        <f t="shared" si="215"/>
        <v>21.5</v>
      </c>
      <c r="AA370" s="26" t="str">
        <f t="shared" si="216"/>
        <v>EC25</v>
      </c>
      <c r="AB370" s="26">
        <f>VLOOKUP(AA370,Tables!C$5:D$40,2,FALSE)</f>
        <v>2.5</v>
      </c>
      <c r="AC370" s="26">
        <f t="shared" si="217"/>
        <v>8.6</v>
      </c>
      <c r="AD370" s="33" t="str">
        <f t="shared" si="218"/>
        <v>Chronic</v>
      </c>
      <c r="AE370" s="26">
        <f>VLOOKUP(AD370,Tables!$C$43:$D$44,2,FALSE)</f>
        <v>1</v>
      </c>
      <c r="AF370" s="26">
        <f t="shared" si="219"/>
        <v>8.6</v>
      </c>
      <c r="AG370" s="27"/>
      <c r="AH370" s="210" t="str">
        <f t="shared" si="221"/>
        <v>Elodea canadensis</v>
      </c>
      <c r="AI370" s="112" t="str">
        <f t="shared" si="222"/>
        <v>EC25</v>
      </c>
      <c r="AJ370" s="112" t="str">
        <f t="shared" si="223"/>
        <v>Chronic</v>
      </c>
      <c r="AL370" s="26">
        <f>VLOOKUP(SUM(AB370,AE370),Tables!J$5:K$12,2,FALSE)</f>
        <v>2</v>
      </c>
      <c r="AM370" s="26" t="str">
        <f t="shared" si="220"/>
        <v>Reject</v>
      </c>
      <c r="AS370"/>
      <c r="AW370" s="208" t="s">
        <v>1845</v>
      </c>
      <c r="AX370" s="208" t="s">
        <v>1845</v>
      </c>
      <c r="BC370" s="214"/>
    </row>
    <row r="371" spans="1:55" ht="15" hidden="1" customHeight="1" thickTop="1" thickBot="1">
      <c r="A371" s="170" t="s">
        <v>1065</v>
      </c>
      <c r="B371" s="70" t="s">
        <v>1121</v>
      </c>
      <c r="C371" s="74" t="s">
        <v>1066</v>
      </c>
      <c r="D371" s="80" t="s">
        <v>1071</v>
      </c>
      <c r="E371" s="149" t="s">
        <v>1644</v>
      </c>
      <c r="F371" s="75" t="s">
        <v>646</v>
      </c>
      <c r="G371" s="86" t="s">
        <v>169</v>
      </c>
      <c r="H371" s="25" t="s">
        <v>77</v>
      </c>
      <c r="I371" s="73" t="s">
        <v>295</v>
      </c>
      <c r="J371" s="73" t="s">
        <v>79</v>
      </c>
      <c r="K371" s="25" t="s">
        <v>1591</v>
      </c>
      <c r="L371" s="25" t="s">
        <v>1063</v>
      </c>
      <c r="N371" s="41" t="s">
        <v>502</v>
      </c>
      <c r="O371" s="32" t="s">
        <v>1401</v>
      </c>
      <c r="P371" s="32" t="s">
        <v>1512</v>
      </c>
      <c r="Q371" s="73" t="s">
        <v>14</v>
      </c>
      <c r="R371" s="25">
        <v>14</v>
      </c>
      <c r="S371" s="25" t="s">
        <v>1370</v>
      </c>
      <c r="T371" s="25" t="s">
        <v>15</v>
      </c>
      <c r="V371" s="73">
        <v>27.2</v>
      </c>
      <c r="W371" s="25" t="s">
        <v>58</v>
      </c>
      <c r="X371" s="73">
        <f>VLOOKUP(W371,Tables!$M$5:$O$9,3,FALSE)</f>
        <v>1</v>
      </c>
      <c r="Y371" s="73">
        <f t="shared" si="215"/>
        <v>27.2</v>
      </c>
      <c r="AA371" s="26" t="str">
        <f t="shared" si="216"/>
        <v>EC50</v>
      </c>
      <c r="AB371" s="26">
        <f>VLOOKUP(AA371,Tables!C$5:D$40,2,FALSE)</f>
        <v>5</v>
      </c>
      <c r="AC371" s="26">
        <f t="shared" si="217"/>
        <v>5.4399999999999995</v>
      </c>
      <c r="AD371" s="33" t="str">
        <f t="shared" si="218"/>
        <v>Chronic</v>
      </c>
      <c r="AE371" s="26">
        <f>VLOOKUP(AD371,Tables!$C$43:$D$44,2,FALSE)</f>
        <v>1</v>
      </c>
      <c r="AF371" s="26">
        <f t="shared" si="219"/>
        <v>5.4399999999999995</v>
      </c>
      <c r="AG371" s="27"/>
      <c r="AH371" s="210" t="str">
        <f t="shared" si="221"/>
        <v>Elodea canadensis</v>
      </c>
      <c r="AI371" s="112" t="str">
        <f t="shared" si="222"/>
        <v>EC50</v>
      </c>
      <c r="AJ371" s="112" t="str">
        <f t="shared" si="223"/>
        <v>Chronic</v>
      </c>
      <c r="AL371" s="26">
        <f>VLOOKUP(SUM(AB371,AE371),Tables!J$5:K$12,2,FALSE)</f>
        <v>2</v>
      </c>
      <c r="AM371" s="26" t="str">
        <f t="shared" si="220"/>
        <v>Reject</v>
      </c>
      <c r="AS371"/>
      <c r="AW371" s="208" t="s">
        <v>1845</v>
      </c>
      <c r="AX371" s="208" t="s">
        <v>1845</v>
      </c>
      <c r="BC371" s="214"/>
    </row>
    <row r="372" spans="1:55" ht="15" hidden="1" customHeight="1" thickTop="1" thickBot="1">
      <c r="A372" s="170" t="s">
        <v>1065</v>
      </c>
      <c r="B372" s="70" t="s">
        <v>1122</v>
      </c>
      <c r="C372" s="74" t="s">
        <v>1066</v>
      </c>
      <c r="D372" s="80" t="s">
        <v>1075</v>
      </c>
      <c r="E372" s="149" t="s">
        <v>1644</v>
      </c>
      <c r="F372" s="75" t="s">
        <v>646</v>
      </c>
      <c r="G372" s="86" t="s">
        <v>169</v>
      </c>
      <c r="H372" s="25" t="s">
        <v>77</v>
      </c>
      <c r="I372" s="73" t="s">
        <v>295</v>
      </c>
      <c r="J372" s="73" t="s">
        <v>79</v>
      </c>
      <c r="K372" s="25" t="s">
        <v>1591</v>
      </c>
      <c r="L372" s="25" t="s">
        <v>1063</v>
      </c>
      <c r="N372" s="41" t="s">
        <v>502</v>
      </c>
      <c r="O372" s="32" t="s">
        <v>1401</v>
      </c>
      <c r="P372" s="32" t="s">
        <v>1512</v>
      </c>
      <c r="Q372" s="73" t="s">
        <v>23</v>
      </c>
      <c r="R372" s="25">
        <v>14</v>
      </c>
      <c r="S372" s="25" t="s">
        <v>1370</v>
      </c>
      <c r="T372" s="25" t="s">
        <v>15</v>
      </c>
      <c r="V372" s="73">
        <v>28</v>
      </c>
      <c r="W372" s="25" t="s">
        <v>58</v>
      </c>
      <c r="X372" s="73">
        <f>VLOOKUP(W372,Tables!$M$5:$O$9,3,FALSE)</f>
        <v>1</v>
      </c>
      <c r="Y372" s="73">
        <f t="shared" si="215"/>
        <v>28</v>
      </c>
      <c r="AA372" s="26" t="str">
        <f t="shared" si="216"/>
        <v>EC10</v>
      </c>
      <c r="AB372" s="26">
        <f>VLOOKUP(AA372,Tables!C$5:D$40,2,FALSE)</f>
        <v>1</v>
      </c>
      <c r="AC372" s="26">
        <f t="shared" si="217"/>
        <v>28</v>
      </c>
      <c r="AD372" s="33" t="str">
        <f t="shared" si="218"/>
        <v>Chronic</v>
      </c>
      <c r="AE372" s="26">
        <f>VLOOKUP(AD372,Tables!$C$43:$D$44,2,FALSE)</f>
        <v>1</v>
      </c>
      <c r="AF372" s="26">
        <f t="shared" si="219"/>
        <v>28</v>
      </c>
      <c r="AG372" s="27"/>
      <c r="AH372" s="210" t="str">
        <f t="shared" si="221"/>
        <v>Elodea canadensis</v>
      </c>
      <c r="AI372" s="112" t="str">
        <f t="shared" si="222"/>
        <v>EC10</v>
      </c>
      <c r="AJ372" s="112" t="str">
        <f t="shared" si="223"/>
        <v>Chronic</v>
      </c>
      <c r="AL372" s="26">
        <f>VLOOKUP(SUM(AB372,AE372),Tables!J$5:K$12,2,FALSE)</f>
        <v>1</v>
      </c>
      <c r="AM372" s="26" t="str">
        <f t="shared" si="220"/>
        <v>YES!!!</v>
      </c>
      <c r="AN372" s="107" t="str">
        <f>P372</f>
        <v>Shoot dry weight</v>
      </c>
      <c r="AO372" s="26" t="s">
        <v>1605</v>
      </c>
      <c r="AP372" s="25" t="str">
        <f>CONCATENATE(R372," ",S372)</f>
        <v>14 Day</v>
      </c>
      <c r="AQ372" s="26" t="s">
        <v>1610</v>
      </c>
      <c r="AS372" s="109">
        <f>AF372</f>
        <v>28</v>
      </c>
      <c r="AW372" s="208" t="s">
        <v>1845</v>
      </c>
      <c r="AX372" s="208" t="s">
        <v>1845</v>
      </c>
      <c r="BC372" s="214"/>
    </row>
    <row r="373" spans="1:55" ht="15" hidden="1" customHeight="1" thickTop="1" thickBot="1">
      <c r="A373" s="170" t="s">
        <v>1065</v>
      </c>
      <c r="B373" s="70" t="s">
        <v>1123</v>
      </c>
      <c r="C373" s="74" t="s">
        <v>1066</v>
      </c>
      <c r="D373" s="80" t="s">
        <v>1075</v>
      </c>
      <c r="E373" s="149" t="s">
        <v>1644</v>
      </c>
      <c r="F373" s="75" t="s">
        <v>646</v>
      </c>
      <c r="G373" s="86" t="s">
        <v>169</v>
      </c>
      <c r="H373" s="25" t="s">
        <v>77</v>
      </c>
      <c r="I373" s="73" t="s">
        <v>295</v>
      </c>
      <c r="J373" s="73" t="s">
        <v>79</v>
      </c>
      <c r="K373" s="25" t="s">
        <v>1591</v>
      </c>
      <c r="L373" s="25" t="s">
        <v>1063</v>
      </c>
      <c r="N373" s="41" t="s">
        <v>502</v>
      </c>
      <c r="O373" s="32" t="s">
        <v>1401</v>
      </c>
      <c r="P373" s="32" t="s">
        <v>1512</v>
      </c>
      <c r="Q373" s="73" t="s">
        <v>178</v>
      </c>
      <c r="R373" s="25">
        <v>14</v>
      </c>
      <c r="S373" s="25" t="s">
        <v>1370</v>
      </c>
      <c r="T373" s="25" t="s">
        <v>15</v>
      </c>
      <c r="V373" s="73">
        <v>35</v>
      </c>
      <c r="W373" s="25" t="s">
        <v>58</v>
      </c>
      <c r="X373" s="73">
        <f>VLOOKUP(W373,Tables!$M$5:$O$9,3,FALSE)</f>
        <v>1</v>
      </c>
      <c r="Y373" s="73">
        <f t="shared" si="215"/>
        <v>35</v>
      </c>
      <c r="AA373" s="26" t="str">
        <f t="shared" si="216"/>
        <v>EC25</v>
      </c>
      <c r="AB373" s="26">
        <f>VLOOKUP(AA373,Tables!C$5:D$40,2,FALSE)</f>
        <v>2.5</v>
      </c>
      <c r="AC373" s="26">
        <f t="shared" si="217"/>
        <v>14</v>
      </c>
      <c r="AD373" s="33" t="str">
        <f t="shared" si="218"/>
        <v>Chronic</v>
      </c>
      <c r="AE373" s="26">
        <f>VLOOKUP(AD373,Tables!$C$43:$D$44,2,FALSE)</f>
        <v>1</v>
      </c>
      <c r="AF373" s="26">
        <f t="shared" si="219"/>
        <v>14</v>
      </c>
      <c r="AG373" s="27"/>
      <c r="AH373" s="210" t="str">
        <f t="shared" si="221"/>
        <v>Elodea canadensis</v>
      </c>
      <c r="AI373" s="112" t="str">
        <f t="shared" si="222"/>
        <v>EC25</v>
      </c>
      <c r="AJ373" s="112" t="str">
        <f t="shared" si="223"/>
        <v>Chronic</v>
      </c>
      <c r="AL373" s="26">
        <f>VLOOKUP(SUM(AB373,AE373),Tables!J$5:K$12,2,FALSE)</f>
        <v>2</v>
      </c>
      <c r="AM373" s="26" t="str">
        <f t="shared" si="220"/>
        <v>Reject</v>
      </c>
      <c r="AS373"/>
      <c r="AW373" s="208" t="s">
        <v>1845</v>
      </c>
      <c r="AX373" s="208" t="s">
        <v>1845</v>
      </c>
      <c r="BC373" s="214"/>
    </row>
    <row r="374" spans="1:55" ht="15" hidden="1" customHeight="1" thickTop="1" thickBot="1">
      <c r="A374" s="170" t="s">
        <v>1065</v>
      </c>
      <c r="B374" s="70" t="s">
        <v>1124</v>
      </c>
      <c r="C374" s="74" t="s">
        <v>1066</v>
      </c>
      <c r="D374" s="80" t="s">
        <v>1075</v>
      </c>
      <c r="E374" s="149" t="s">
        <v>1644</v>
      </c>
      <c r="F374" s="75" t="s">
        <v>646</v>
      </c>
      <c r="G374" s="86" t="s">
        <v>169</v>
      </c>
      <c r="H374" s="25" t="s">
        <v>77</v>
      </c>
      <c r="I374" s="73" t="s">
        <v>295</v>
      </c>
      <c r="J374" s="73" t="s">
        <v>79</v>
      </c>
      <c r="K374" s="25" t="s">
        <v>1591</v>
      </c>
      <c r="L374" s="25" t="s">
        <v>1063</v>
      </c>
      <c r="N374" s="41" t="s">
        <v>502</v>
      </c>
      <c r="O374" s="32" t="s">
        <v>1401</v>
      </c>
      <c r="P374" s="32" t="s">
        <v>1512</v>
      </c>
      <c r="Q374" s="73" t="s">
        <v>14</v>
      </c>
      <c r="R374" s="25">
        <v>14</v>
      </c>
      <c r="S374" s="25" t="s">
        <v>1370</v>
      </c>
      <c r="T374" s="25" t="s">
        <v>15</v>
      </c>
      <c r="V374" s="73">
        <v>43.7</v>
      </c>
      <c r="W374" s="25" t="s">
        <v>58</v>
      </c>
      <c r="X374" s="73">
        <f>VLOOKUP(W374,Tables!$M$5:$O$9,3,FALSE)</f>
        <v>1</v>
      </c>
      <c r="Y374" s="73">
        <f t="shared" ref="Y374:Y405" si="224">V374*X374</f>
        <v>43.7</v>
      </c>
      <c r="AA374" s="26" t="str">
        <f t="shared" ref="AA374:AA405" si="225">Q374</f>
        <v>EC50</v>
      </c>
      <c r="AB374" s="26">
        <f>VLOOKUP(AA374,Tables!C$5:D$40,2,FALSE)</f>
        <v>5</v>
      </c>
      <c r="AC374" s="26">
        <f t="shared" ref="AC374:AC405" si="226">Y374/AB374</f>
        <v>8.74</v>
      </c>
      <c r="AD374" s="33" t="str">
        <f t="shared" ref="AD374:AD405" si="227">T374</f>
        <v>Chronic</v>
      </c>
      <c r="AE374" s="26">
        <f>VLOOKUP(AD374,Tables!$C$43:$D$44,2,FALSE)</f>
        <v>1</v>
      </c>
      <c r="AF374" s="26">
        <f t="shared" ref="AF374:AF405" si="228">AC374/AE374</f>
        <v>8.74</v>
      </c>
      <c r="AG374" s="27"/>
      <c r="AH374" s="210" t="str">
        <f t="shared" si="221"/>
        <v>Elodea canadensis</v>
      </c>
      <c r="AI374" s="112" t="str">
        <f t="shared" si="222"/>
        <v>EC50</v>
      </c>
      <c r="AJ374" s="112" t="str">
        <f t="shared" si="223"/>
        <v>Chronic</v>
      </c>
      <c r="AL374" s="26">
        <f>VLOOKUP(SUM(AB374,AE374),Tables!J$5:K$12,2,FALSE)</f>
        <v>2</v>
      </c>
      <c r="AM374" s="26" t="str">
        <f t="shared" ref="AM374:AM405" si="229">IF(AL374=MIN($AL$308:$AL$317,$AL$318:$AL$474),"YES!!!","Reject")</f>
        <v>Reject</v>
      </c>
      <c r="AS374"/>
      <c r="AW374" s="208" t="s">
        <v>1845</v>
      </c>
      <c r="AX374" s="208" t="s">
        <v>1845</v>
      </c>
      <c r="BC374" s="214"/>
    </row>
    <row r="375" spans="1:55" ht="15" hidden="1" customHeight="1" thickTop="1" thickBot="1">
      <c r="A375" s="170" t="s">
        <v>1065</v>
      </c>
      <c r="B375" s="70" t="s">
        <v>1125</v>
      </c>
      <c r="C375" s="74" t="s">
        <v>1066</v>
      </c>
      <c r="D375" s="80" t="s">
        <v>1079</v>
      </c>
      <c r="E375" s="149" t="s">
        <v>1644</v>
      </c>
      <c r="F375" s="75" t="s">
        <v>646</v>
      </c>
      <c r="G375" s="86" t="s">
        <v>169</v>
      </c>
      <c r="H375" s="25" t="s">
        <v>77</v>
      </c>
      <c r="I375" s="73" t="s">
        <v>295</v>
      </c>
      <c r="J375" s="73" t="s">
        <v>79</v>
      </c>
      <c r="K375" s="25" t="s">
        <v>1591</v>
      </c>
      <c r="L375" s="25" t="s">
        <v>1063</v>
      </c>
      <c r="N375" s="41" t="s">
        <v>502</v>
      </c>
      <c r="O375" s="32" t="s">
        <v>1401</v>
      </c>
      <c r="P375" s="32" t="s">
        <v>1512</v>
      </c>
      <c r="Q375" s="73" t="s">
        <v>23</v>
      </c>
      <c r="R375" s="25">
        <v>14</v>
      </c>
      <c r="S375" s="25" t="s">
        <v>1370</v>
      </c>
      <c r="T375" s="25" t="s">
        <v>15</v>
      </c>
      <c r="V375" s="73">
        <v>9.1</v>
      </c>
      <c r="W375" s="25" t="s">
        <v>58</v>
      </c>
      <c r="X375" s="73">
        <f>VLOOKUP(W375,Tables!$M$5:$O$9,3,FALSE)</f>
        <v>1</v>
      </c>
      <c r="Y375" s="73">
        <f t="shared" si="224"/>
        <v>9.1</v>
      </c>
      <c r="AA375" s="26" t="str">
        <f t="shared" si="225"/>
        <v>EC10</v>
      </c>
      <c r="AB375" s="26">
        <f>VLOOKUP(AA375,Tables!C$5:D$40,2,FALSE)</f>
        <v>1</v>
      </c>
      <c r="AC375" s="26">
        <f t="shared" si="226"/>
        <v>9.1</v>
      </c>
      <c r="AD375" s="33" t="str">
        <f t="shared" si="227"/>
        <v>Chronic</v>
      </c>
      <c r="AE375" s="26">
        <f>VLOOKUP(AD375,Tables!$C$43:$D$44,2,FALSE)</f>
        <v>1</v>
      </c>
      <c r="AF375" s="26">
        <f t="shared" si="228"/>
        <v>9.1</v>
      </c>
      <c r="AG375" s="27"/>
      <c r="AH375" s="210" t="str">
        <f t="shared" si="221"/>
        <v>Elodea canadensis</v>
      </c>
      <c r="AI375" s="112" t="str">
        <f t="shared" si="222"/>
        <v>EC10</v>
      </c>
      <c r="AJ375" s="112" t="str">
        <f t="shared" si="223"/>
        <v>Chronic</v>
      </c>
      <c r="AL375" s="26">
        <f>VLOOKUP(SUM(AB375,AE375),Tables!J$5:K$12,2,FALSE)</f>
        <v>1</v>
      </c>
      <c r="AM375" s="26" t="str">
        <f t="shared" si="229"/>
        <v>YES!!!</v>
      </c>
      <c r="AN375" s="107" t="str">
        <f>P375</f>
        <v>Shoot dry weight</v>
      </c>
      <c r="AO375" s="26" t="s">
        <v>1605</v>
      </c>
      <c r="AP375" s="25" t="str">
        <f>CONCATENATE(R375," ",S375)</f>
        <v>14 Day</v>
      </c>
      <c r="AQ375" s="26" t="s">
        <v>1610</v>
      </c>
      <c r="AS375" s="109">
        <f>AF375</f>
        <v>9.1</v>
      </c>
      <c r="AW375" s="208" t="s">
        <v>1845</v>
      </c>
      <c r="AX375" s="208" t="s">
        <v>1845</v>
      </c>
      <c r="BC375" s="214"/>
    </row>
    <row r="376" spans="1:55" ht="15" hidden="1" customHeight="1" thickTop="1" thickBot="1">
      <c r="A376" s="170" t="s">
        <v>1065</v>
      </c>
      <c r="B376" s="70" t="s">
        <v>1126</v>
      </c>
      <c r="C376" s="74" t="s">
        <v>1066</v>
      </c>
      <c r="D376" s="80" t="s">
        <v>1079</v>
      </c>
      <c r="E376" s="149" t="s">
        <v>1644</v>
      </c>
      <c r="F376" s="75" t="s">
        <v>646</v>
      </c>
      <c r="G376" s="86" t="s">
        <v>169</v>
      </c>
      <c r="H376" s="25" t="s">
        <v>77</v>
      </c>
      <c r="I376" s="73" t="s">
        <v>295</v>
      </c>
      <c r="J376" s="73" t="s">
        <v>79</v>
      </c>
      <c r="K376" s="25" t="s">
        <v>1591</v>
      </c>
      <c r="L376" s="25" t="s">
        <v>1063</v>
      </c>
      <c r="N376" s="41" t="s">
        <v>502</v>
      </c>
      <c r="O376" s="32" t="s">
        <v>1401</v>
      </c>
      <c r="P376" s="32" t="s">
        <v>1512</v>
      </c>
      <c r="Q376" s="73" t="s">
        <v>178</v>
      </c>
      <c r="R376" s="25">
        <v>14</v>
      </c>
      <c r="S376" s="25" t="s">
        <v>1370</v>
      </c>
      <c r="T376" s="25" t="s">
        <v>15</v>
      </c>
      <c r="V376" s="73">
        <v>18.2</v>
      </c>
      <c r="W376" s="25" t="s">
        <v>58</v>
      </c>
      <c r="X376" s="73">
        <f>VLOOKUP(W376,Tables!$M$5:$O$9,3,FALSE)</f>
        <v>1</v>
      </c>
      <c r="Y376" s="73">
        <f t="shared" si="224"/>
        <v>18.2</v>
      </c>
      <c r="AA376" s="26" t="str">
        <f t="shared" si="225"/>
        <v>EC25</v>
      </c>
      <c r="AB376" s="26">
        <f>VLOOKUP(AA376,Tables!C$5:D$40,2,FALSE)</f>
        <v>2.5</v>
      </c>
      <c r="AC376" s="26">
        <f t="shared" si="226"/>
        <v>7.2799999999999994</v>
      </c>
      <c r="AD376" s="33" t="str">
        <f t="shared" si="227"/>
        <v>Chronic</v>
      </c>
      <c r="AE376" s="26">
        <f>VLOOKUP(AD376,Tables!$C$43:$D$44,2,FALSE)</f>
        <v>1</v>
      </c>
      <c r="AF376" s="26">
        <f t="shared" si="228"/>
        <v>7.2799999999999994</v>
      </c>
      <c r="AG376" s="27"/>
      <c r="AH376" s="210" t="str">
        <f t="shared" si="221"/>
        <v>Elodea canadensis</v>
      </c>
      <c r="AI376" s="112" t="str">
        <f t="shared" si="222"/>
        <v>EC25</v>
      </c>
      <c r="AJ376" s="112" t="str">
        <f t="shared" si="223"/>
        <v>Chronic</v>
      </c>
      <c r="AL376" s="26">
        <f>VLOOKUP(SUM(AB376,AE376),Tables!J$5:K$12,2,FALSE)</f>
        <v>2</v>
      </c>
      <c r="AM376" s="26" t="str">
        <f t="shared" si="229"/>
        <v>Reject</v>
      </c>
      <c r="AS376"/>
      <c r="AW376" s="208" t="s">
        <v>1845</v>
      </c>
      <c r="AX376" s="208" t="s">
        <v>1845</v>
      </c>
      <c r="BC376" s="214"/>
    </row>
    <row r="377" spans="1:55" ht="15" hidden="1" customHeight="1" thickTop="1" thickBot="1">
      <c r="A377" s="170" t="s">
        <v>1065</v>
      </c>
      <c r="B377" s="70" t="s">
        <v>1127</v>
      </c>
      <c r="C377" s="74" t="s">
        <v>1066</v>
      </c>
      <c r="D377" s="80" t="s">
        <v>1079</v>
      </c>
      <c r="E377" s="149" t="s">
        <v>1644</v>
      </c>
      <c r="F377" s="75" t="s">
        <v>646</v>
      </c>
      <c r="G377" s="86" t="s">
        <v>169</v>
      </c>
      <c r="H377" s="25" t="s">
        <v>77</v>
      </c>
      <c r="I377" s="73" t="s">
        <v>295</v>
      </c>
      <c r="J377" s="73" t="s">
        <v>79</v>
      </c>
      <c r="K377" s="25" t="s">
        <v>1591</v>
      </c>
      <c r="L377" s="25" t="s">
        <v>1063</v>
      </c>
      <c r="N377" s="41" t="s">
        <v>502</v>
      </c>
      <c r="O377" s="32" t="s">
        <v>1401</v>
      </c>
      <c r="P377" s="32" t="s">
        <v>1512</v>
      </c>
      <c r="Q377" s="73" t="s">
        <v>14</v>
      </c>
      <c r="R377" s="25">
        <v>14</v>
      </c>
      <c r="S377" s="25" t="s">
        <v>1370</v>
      </c>
      <c r="T377" s="25" t="s">
        <v>15</v>
      </c>
      <c r="V377" s="73">
        <v>36.200000000000003</v>
      </c>
      <c r="W377" s="25" t="s">
        <v>58</v>
      </c>
      <c r="X377" s="73">
        <f>VLOOKUP(W377,Tables!$M$5:$O$9,3,FALSE)</f>
        <v>1</v>
      </c>
      <c r="Y377" s="73">
        <f t="shared" si="224"/>
        <v>36.200000000000003</v>
      </c>
      <c r="AA377" s="26" t="str">
        <f t="shared" si="225"/>
        <v>EC50</v>
      </c>
      <c r="AB377" s="26">
        <f>VLOOKUP(AA377,Tables!C$5:D$40,2,FALSE)</f>
        <v>5</v>
      </c>
      <c r="AC377" s="26">
        <f t="shared" si="226"/>
        <v>7.24</v>
      </c>
      <c r="AD377" s="33" t="str">
        <f t="shared" si="227"/>
        <v>Chronic</v>
      </c>
      <c r="AE377" s="26">
        <f>VLOOKUP(AD377,Tables!$C$43:$D$44,2,FALSE)</f>
        <v>1</v>
      </c>
      <c r="AF377" s="26">
        <f t="shared" si="228"/>
        <v>7.24</v>
      </c>
      <c r="AG377" s="27"/>
      <c r="AH377" s="210" t="str">
        <f t="shared" si="221"/>
        <v>Elodea canadensis</v>
      </c>
      <c r="AI377" s="112" t="str">
        <f t="shared" si="222"/>
        <v>EC50</v>
      </c>
      <c r="AJ377" s="112" t="str">
        <f t="shared" si="223"/>
        <v>Chronic</v>
      </c>
      <c r="AL377" s="26">
        <f>VLOOKUP(SUM(AB377,AE377),Tables!J$5:K$12,2,FALSE)</f>
        <v>2</v>
      </c>
      <c r="AM377" s="26" t="str">
        <f t="shared" si="229"/>
        <v>Reject</v>
      </c>
      <c r="AS377"/>
      <c r="AW377" s="208" t="s">
        <v>1845</v>
      </c>
      <c r="AX377" s="208" t="s">
        <v>1845</v>
      </c>
      <c r="BC377" s="214"/>
    </row>
    <row r="378" spans="1:55" ht="15" hidden="1" customHeight="1" thickTop="1" thickBot="1">
      <c r="A378" s="170" t="s">
        <v>1065</v>
      </c>
      <c r="B378" s="70" t="s">
        <v>1128</v>
      </c>
      <c r="C378" s="74" t="s">
        <v>1066</v>
      </c>
      <c r="D378" s="80" t="s">
        <v>1083</v>
      </c>
      <c r="E378" s="149" t="s">
        <v>1644</v>
      </c>
      <c r="F378" s="75" t="s">
        <v>646</v>
      </c>
      <c r="G378" s="86" t="s">
        <v>169</v>
      </c>
      <c r="H378" s="25" t="s">
        <v>77</v>
      </c>
      <c r="I378" s="73" t="s">
        <v>295</v>
      </c>
      <c r="J378" s="73" t="s">
        <v>79</v>
      </c>
      <c r="K378" s="25" t="s">
        <v>1591</v>
      </c>
      <c r="L378" s="25" t="s">
        <v>1063</v>
      </c>
      <c r="N378" s="41" t="s">
        <v>502</v>
      </c>
      <c r="O378" s="32" t="s">
        <v>1401</v>
      </c>
      <c r="P378" s="32" t="s">
        <v>1512</v>
      </c>
      <c r="Q378" s="73" t="s">
        <v>23</v>
      </c>
      <c r="R378" s="25">
        <v>14</v>
      </c>
      <c r="S378" s="25" t="s">
        <v>1370</v>
      </c>
      <c r="T378" s="25" t="s">
        <v>15</v>
      </c>
      <c r="V378" s="73">
        <v>27.2</v>
      </c>
      <c r="W378" s="25" t="s">
        <v>58</v>
      </c>
      <c r="X378" s="73">
        <f>VLOOKUP(W378,Tables!$M$5:$O$9,3,FALSE)</f>
        <v>1</v>
      </c>
      <c r="Y378" s="73">
        <f t="shared" si="224"/>
        <v>27.2</v>
      </c>
      <c r="AA378" s="26" t="str">
        <f t="shared" si="225"/>
        <v>EC10</v>
      </c>
      <c r="AB378" s="26">
        <f>VLOOKUP(AA378,Tables!C$5:D$40,2,FALSE)</f>
        <v>1</v>
      </c>
      <c r="AC378" s="26">
        <f t="shared" si="226"/>
        <v>27.2</v>
      </c>
      <c r="AD378" s="33" t="str">
        <f t="shared" si="227"/>
        <v>Chronic</v>
      </c>
      <c r="AE378" s="26">
        <f>VLOOKUP(AD378,Tables!$C$43:$D$44,2,FALSE)</f>
        <v>1</v>
      </c>
      <c r="AF378" s="26">
        <f t="shared" si="228"/>
        <v>27.2</v>
      </c>
      <c r="AG378" s="27"/>
      <c r="AH378" s="210" t="str">
        <f t="shared" si="221"/>
        <v>Elodea canadensis</v>
      </c>
      <c r="AI378" s="112" t="str">
        <f t="shared" si="222"/>
        <v>EC10</v>
      </c>
      <c r="AJ378" s="112" t="str">
        <f t="shared" si="223"/>
        <v>Chronic</v>
      </c>
      <c r="AL378" s="26">
        <f>VLOOKUP(SUM(AB378,AE378),Tables!J$5:K$12,2,FALSE)</f>
        <v>1</v>
      </c>
      <c r="AM378" s="26" t="str">
        <f t="shared" si="229"/>
        <v>YES!!!</v>
      </c>
      <c r="AN378" s="107" t="str">
        <f>P378</f>
        <v>Shoot dry weight</v>
      </c>
      <c r="AO378" s="26" t="s">
        <v>1605</v>
      </c>
      <c r="AP378" s="25" t="str">
        <f>CONCATENATE(R378," ",S378)</f>
        <v>14 Day</v>
      </c>
      <c r="AQ378" s="26" t="s">
        <v>1610</v>
      </c>
      <c r="AS378" s="109">
        <f>AF378</f>
        <v>27.2</v>
      </c>
      <c r="AW378" s="208" t="s">
        <v>1845</v>
      </c>
      <c r="AX378" s="208" t="s">
        <v>1845</v>
      </c>
      <c r="BC378" s="214"/>
    </row>
    <row r="379" spans="1:55" ht="15" hidden="1" customHeight="1" thickTop="1" thickBot="1">
      <c r="A379" s="170" t="s">
        <v>1065</v>
      </c>
      <c r="B379" s="70" t="s">
        <v>1129</v>
      </c>
      <c r="C379" s="74" t="s">
        <v>1066</v>
      </c>
      <c r="D379" s="80" t="s">
        <v>1083</v>
      </c>
      <c r="E379" s="149" t="s">
        <v>1644</v>
      </c>
      <c r="F379" s="75" t="s">
        <v>646</v>
      </c>
      <c r="G379" s="86" t="s">
        <v>169</v>
      </c>
      <c r="H379" s="25" t="s">
        <v>77</v>
      </c>
      <c r="I379" s="73" t="s">
        <v>295</v>
      </c>
      <c r="J379" s="73" t="s">
        <v>79</v>
      </c>
      <c r="K379" s="25" t="s">
        <v>1591</v>
      </c>
      <c r="L379" s="25" t="s">
        <v>1063</v>
      </c>
      <c r="N379" s="41" t="s">
        <v>502</v>
      </c>
      <c r="O379" s="32" t="s">
        <v>1401</v>
      </c>
      <c r="P379" s="32" t="s">
        <v>1512</v>
      </c>
      <c r="Q379" s="73" t="s">
        <v>178</v>
      </c>
      <c r="R379" s="25">
        <v>14</v>
      </c>
      <c r="S379" s="25" t="s">
        <v>1370</v>
      </c>
      <c r="T379" s="25" t="s">
        <v>15</v>
      </c>
      <c r="V379" s="73">
        <v>32.799999999999997</v>
      </c>
      <c r="W379" s="25" t="s">
        <v>58</v>
      </c>
      <c r="X379" s="73">
        <f>VLOOKUP(W379,Tables!$M$5:$O$9,3,FALSE)</f>
        <v>1</v>
      </c>
      <c r="Y379" s="73">
        <f t="shared" si="224"/>
        <v>32.799999999999997</v>
      </c>
      <c r="AA379" s="26" t="str">
        <f t="shared" si="225"/>
        <v>EC25</v>
      </c>
      <c r="AB379" s="26">
        <f>VLOOKUP(AA379,Tables!C$5:D$40,2,FALSE)</f>
        <v>2.5</v>
      </c>
      <c r="AC379" s="26">
        <f t="shared" si="226"/>
        <v>13.12</v>
      </c>
      <c r="AD379" s="33" t="str">
        <f t="shared" si="227"/>
        <v>Chronic</v>
      </c>
      <c r="AE379" s="26">
        <f>VLOOKUP(AD379,Tables!$C$43:$D$44,2,FALSE)</f>
        <v>1</v>
      </c>
      <c r="AF379" s="26">
        <f t="shared" si="228"/>
        <v>13.12</v>
      </c>
      <c r="AG379" s="27"/>
      <c r="AH379" s="210" t="str">
        <f t="shared" si="221"/>
        <v>Elodea canadensis</v>
      </c>
      <c r="AI379" s="112" t="str">
        <f t="shared" si="222"/>
        <v>EC25</v>
      </c>
      <c r="AJ379" s="112" t="str">
        <f t="shared" si="223"/>
        <v>Chronic</v>
      </c>
      <c r="AL379" s="26">
        <f>VLOOKUP(SUM(AB379,AE379),Tables!J$5:K$12,2,FALSE)</f>
        <v>2</v>
      </c>
      <c r="AM379" s="26" t="str">
        <f t="shared" si="229"/>
        <v>Reject</v>
      </c>
      <c r="AS379"/>
      <c r="AW379" s="208" t="s">
        <v>1845</v>
      </c>
      <c r="AX379" s="208" t="s">
        <v>1845</v>
      </c>
      <c r="BC379" s="214"/>
    </row>
    <row r="380" spans="1:55" ht="15" hidden="1" customHeight="1" thickTop="1" thickBot="1">
      <c r="A380" s="170" t="s">
        <v>1065</v>
      </c>
      <c r="B380" s="70" t="s">
        <v>1130</v>
      </c>
      <c r="C380" s="74" t="s">
        <v>1066</v>
      </c>
      <c r="D380" s="80" t="s">
        <v>1083</v>
      </c>
      <c r="E380" s="149" t="s">
        <v>1644</v>
      </c>
      <c r="F380" s="75" t="s">
        <v>646</v>
      </c>
      <c r="G380" s="86" t="s">
        <v>169</v>
      </c>
      <c r="H380" s="25" t="s">
        <v>77</v>
      </c>
      <c r="I380" s="73" t="s">
        <v>295</v>
      </c>
      <c r="J380" s="73" t="s">
        <v>79</v>
      </c>
      <c r="K380" s="25" t="s">
        <v>1591</v>
      </c>
      <c r="L380" s="25" t="s">
        <v>1063</v>
      </c>
      <c r="N380" s="41" t="s">
        <v>502</v>
      </c>
      <c r="O380" s="32" t="s">
        <v>1401</v>
      </c>
      <c r="P380" s="32" t="s">
        <v>1512</v>
      </c>
      <c r="Q380" s="73" t="s">
        <v>14</v>
      </c>
      <c r="R380" s="25">
        <v>14</v>
      </c>
      <c r="S380" s="25" t="s">
        <v>1370</v>
      </c>
      <c r="T380" s="25" t="s">
        <v>15</v>
      </c>
      <c r="V380" s="73">
        <v>39.6</v>
      </c>
      <c r="W380" s="25" t="s">
        <v>58</v>
      </c>
      <c r="X380" s="73">
        <f>VLOOKUP(W380,Tables!$M$5:$O$9,3,FALSE)</f>
        <v>1</v>
      </c>
      <c r="Y380" s="73">
        <f t="shared" si="224"/>
        <v>39.6</v>
      </c>
      <c r="AA380" s="26" t="str">
        <f t="shared" si="225"/>
        <v>EC50</v>
      </c>
      <c r="AB380" s="26">
        <f>VLOOKUP(AA380,Tables!C$5:D$40,2,FALSE)</f>
        <v>5</v>
      </c>
      <c r="AC380" s="26">
        <f t="shared" si="226"/>
        <v>7.92</v>
      </c>
      <c r="AD380" s="33" t="str">
        <f t="shared" si="227"/>
        <v>Chronic</v>
      </c>
      <c r="AE380" s="26">
        <f>VLOOKUP(AD380,Tables!$C$43:$D$44,2,FALSE)</f>
        <v>1</v>
      </c>
      <c r="AF380" s="26">
        <f t="shared" si="228"/>
        <v>7.92</v>
      </c>
      <c r="AG380" s="27"/>
      <c r="AH380" s="210" t="str">
        <f t="shared" si="221"/>
        <v>Elodea canadensis</v>
      </c>
      <c r="AI380" s="112" t="str">
        <f t="shared" si="222"/>
        <v>EC50</v>
      </c>
      <c r="AJ380" s="112" t="str">
        <f t="shared" si="223"/>
        <v>Chronic</v>
      </c>
      <c r="AL380" s="26">
        <f>VLOOKUP(SUM(AB380,AE380),Tables!J$5:K$12,2,FALSE)</f>
        <v>2</v>
      </c>
      <c r="AM380" s="26" t="str">
        <f t="shared" si="229"/>
        <v>Reject</v>
      </c>
      <c r="AS380"/>
      <c r="AW380" s="208" t="s">
        <v>1845</v>
      </c>
      <c r="AX380" s="208" t="s">
        <v>1845</v>
      </c>
      <c r="BC380" s="214"/>
    </row>
    <row r="381" spans="1:55" ht="15" hidden="1" customHeight="1" thickTop="1" thickBot="1">
      <c r="A381" s="170" t="s">
        <v>1065</v>
      </c>
      <c r="B381" s="70" t="s">
        <v>1070</v>
      </c>
      <c r="C381" s="74" t="s">
        <v>1066</v>
      </c>
      <c r="D381" s="80" t="s">
        <v>1071</v>
      </c>
      <c r="E381" s="149" t="s">
        <v>1644</v>
      </c>
      <c r="F381" s="75" t="s">
        <v>646</v>
      </c>
      <c r="G381" s="86" t="s">
        <v>169</v>
      </c>
      <c r="H381" s="25" t="s">
        <v>77</v>
      </c>
      <c r="I381" s="73" t="s">
        <v>295</v>
      </c>
      <c r="J381" s="73" t="s">
        <v>79</v>
      </c>
      <c r="K381" s="25" t="s">
        <v>1591</v>
      </c>
      <c r="L381" s="25" t="s">
        <v>1063</v>
      </c>
      <c r="N381" s="41" t="s">
        <v>499</v>
      </c>
      <c r="O381" s="32" t="s">
        <v>1401</v>
      </c>
      <c r="P381" s="32" t="s">
        <v>1511</v>
      </c>
      <c r="Q381" s="73" t="s">
        <v>23</v>
      </c>
      <c r="R381" s="73">
        <v>28</v>
      </c>
      <c r="S381" s="25" t="s">
        <v>1370</v>
      </c>
      <c r="T381" s="25" t="s">
        <v>15</v>
      </c>
      <c r="V381" s="73">
        <v>9</v>
      </c>
      <c r="W381" s="25" t="s">
        <v>58</v>
      </c>
      <c r="X381" s="73">
        <f>VLOOKUP(W381,Tables!$M$5:$O$9,3,FALSE)</f>
        <v>1</v>
      </c>
      <c r="Y381" s="73">
        <f t="shared" si="224"/>
        <v>9</v>
      </c>
      <c r="AA381" s="26" t="str">
        <f t="shared" si="225"/>
        <v>EC10</v>
      </c>
      <c r="AB381" s="26">
        <f>VLOOKUP(AA381,Tables!C$5:D$40,2,FALSE)</f>
        <v>1</v>
      </c>
      <c r="AC381" s="26">
        <f t="shared" si="226"/>
        <v>9</v>
      </c>
      <c r="AD381" s="33" t="str">
        <f t="shared" si="227"/>
        <v>Chronic</v>
      </c>
      <c r="AE381" s="26">
        <f>VLOOKUP(AD381,Tables!$C$43:$D$44,2,FALSE)</f>
        <v>1</v>
      </c>
      <c r="AF381" s="26">
        <f t="shared" si="228"/>
        <v>9</v>
      </c>
      <c r="AG381" s="27"/>
      <c r="AH381" s="210" t="str">
        <f t="shared" si="221"/>
        <v>Elodea canadensis</v>
      </c>
      <c r="AI381" s="112" t="str">
        <f t="shared" si="222"/>
        <v>EC10</v>
      </c>
      <c r="AJ381" s="112" t="str">
        <f t="shared" si="223"/>
        <v>Chronic</v>
      </c>
      <c r="AL381" s="26">
        <f>VLOOKUP(SUM(AB381,AE381),Tables!J$5:K$12,2,FALSE)</f>
        <v>1</v>
      </c>
      <c r="AM381" s="26" t="str">
        <f t="shared" si="229"/>
        <v>YES!!!</v>
      </c>
      <c r="AN381" s="107" t="str">
        <f>P381</f>
        <v>Root wet weight</v>
      </c>
      <c r="AO381" s="26" t="s">
        <v>1603</v>
      </c>
      <c r="AP381" s="25" t="str">
        <f>CONCATENATE(R381," ",S381)</f>
        <v>28 Day</v>
      </c>
      <c r="AQ381" s="26" t="s">
        <v>1618</v>
      </c>
      <c r="AS381" s="109">
        <f>AF381</f>
        <v>9</v>
      </c>
      <c r="AT381" s="73">
        <f>GEOMEAN(AS381,AS384,AS387,AS390)</f>
        <v>16.045697165868688</v>
      </c>
      <c r="AW381" s="208" t="s">
        <v>1845</v>
      </c>
      <c r="AX381" s="208" t="s">
        <v>1845</v>
      </c>
      <c r="BC381" s="214"/>
    </row>
    <row r="382" spans="1:55" ht="15" hidden="1" customHeight="1" thickTop="1" thickBot="1">
      <c r="A382" s="170" t="s">
        <v>1065</v>
      </c>
      <c r="B382" s="70" t="s">
        <v>1072</v>
      </c>
      <c r="C382" s="74" t="s">
        <v>1066</v>
      </c>
      <c r="D382" s="80" t="s">
        <v>1071</v>
      </c>
      <c r="E382" s="149" t="s">
        <v>1644</v>
      </c>
      <c r="F382" s="75" t="s">
        <v>646</v>
      </c>
      <c r="G382" s="86" t="s">
        <v>169</v>
      </c>
      <c r="H382" s="25" t="s">
        <v>77</v>
      </c>
      <c r="I382" s="73" t="s">
        <v>295</v>
      </c>
      <c r="J382" s="73" t="s">
        <v>79</v>
      </c>
      <c r="K382" s="25" t="s">
        <v>1591</v>
      </c>
      <c r="L382" s="25" t="s">
        <v>1063</v>
      </c>
      <c r="N382" s="41" t="s">
        <v>499</v>
      </c>
      <c r="O382" s="32" t="s">
        <v>1401</v>
      </c>
      <c r="P382" s="32" t="s">
        <v>1511</v>
      </c>
      <c r="Q382" s="73" t="s">
        <v>178</v>
      </c>
      <c r="R382" s="73">
        <v>28</v>
      </c>
      <c r="S382" s="25" t="s">
        <v>1370</v>
      </c>
      <c r="T382" s="25" t="s">
        <v>15</v>
      </c>
      <c r="V382" s="73">
        <v>13.4</v>
      </c>
      <c r="W382" s="25" t="s">
        <v>58</v>
      </c>
      <c r="X382" s="73">
        <f>VLOOKUP(W382,Tables!$M$5:$O$9,3,FALSE)</f>
        <v>1</v>
      </c>
      <c r="Y382" s="73">
        <f t="shared" si="224"/>
        <v>13.4</v>
      </c>
      <c r="AA382" s="26" t="str">
        <f t="shared" si="225"/>
        <v>EC25</v>
      </c>
      <c r="AB382" s="26">
        <f>VLOOKUP(AA382,Tables!C$5:D$40,2,FALSE)</f>
        <v>2.5</v>
      </c>
      <c r="AC382" s="26">
        <f t="shared" si="226"/>
        <v>5.36</v>
      </c>
      <c r="AD382" s="33" t="str">
        <f t="shared" si="227"/>
        <v>Chronic</v>
      </c>
      <c r="AE382" s="26">
        <f>VLOOKUP(AD382,Tables!$C$43:$D$44,2,FALSE)</f>
        <v>1</v>
      </c>
      <c r="AF382" s="26">
        <f t="shared" si="228"/>
        <v>5.36</v>
      </c>
      <c r="AG382" s="27"/>
      <c r="AH382" s="210" t="str">
        <f t="shared" si="221"/>
        <v>Elodea canadensis</v>
      </c>
      <c r="AI382" s="112" t="str">
        <f t="shared" si="222"/>
        <v>EC25</v>
      </c>
      <c r="AJ382" s="112" t="str">
        <f t="shared" si="223"/>
        <v>Chronic</v>
      </c>
      <c r="AL382" s="26">
        <f>VLOOKUP(SUM(AB382,AE382),Tables!J$5:K$12,2,FALSE)</f>
        <v>2</v>
      </c>
      <c r="AM382" s="26" t="str">
        <f t="shared" si="229"/>
        <v>Reject</v>
      </c>
      <c r="AS382"/>
      <c r="AW382" s="208" t="s">
        <v>1845</v>
      </c>
      <c r="AX382" s="208" t="s">
        <v>1845</v>
      </c>
      <c r="BC382" s="214"/>
    </row>
    <row r="383" spans="1:55" ht="15" hidden="1" customHeight="1" thickTop="1" thickBot="1">
      <c r="A383" s="170" t="s">
        <v>1065</v>
      </c>
      <c r="B383" s="70" t="s">
        <v>1073</v>
      </c>
      <c r="C383" s="74" t="s">
        <v>1066</v>
      </c>
      <c r="D383" s="80" t="s">
        <v>1071</v>
      </c>
      <c r="E383" s="149" t="s">
        <v>1644</v>
      </c>
      <c r="F383" s="75" t="s">
        <v>646</v>
      </c>
      <c r="G383" s="86" t="s">
        <v>169</v>
      </c>
      <c r="H383" s="25" t="s">
        <v>77</v>
      </c>
      <c r="I383" s="73" t="s">
        <v>295</v>
      </c>
      <c r="J383" s="73" t="s">
        <v>79</v>
      </c>
      <c r="K383" s="25" t="s">
        <v>1591</v>
      </c>
      <c r="L383" s="25" t="s">
        <v>1063</v>
      </c>
      <c r="N383" s="41" t="s">
        <v>499</v>
      </c>
      <c r="O383" s="32" t="s">
        <v>1401</v>
      </c>
      <c r="P383" s="32" t="s">
        <v>1511</v>
      </c>
      <c r="Q383" s="73" t="s">
        <v>14</v>
      </c>
      <c r="R383" s="73">
        <v>28</v>
      </c>
      <c r="S383" s="25" t="s">
        <v>1370</v>
      </c>
      <c r="T383" s="25" t="s">
        <v>15</v>
      </c>
      <c r="V383" s="73">
        <v>20</v>
      </c>
      <c r="W383" s="25" t="s">
        <v>58</v>
      </c>
      <c r="X383" s="73">
        <f>VLOOKUP(W383,Tables!$M$5:$O$9,3,FALSE)</f>
        <v>1</v>
      </c>
      <c r="Y383" s="73">
        <f t="shared" si="224"/>
        <v>20</v>
      </c>
      <c r="AA383" s="26" t="str">
        <f t="shared" si="225"/>
        <v>EC50</v>
      </c>
      <c r="AB383" s="26">
        <f>VLOOKUP(AA383,Tables!C$5:D$40,2,FALSE)</f>
        <v>5</v>
      </c>
      <c r="AC383" s="26">
        <f t="shared" si="226"/>
        <v>4</v>
      </c>
      <c r="AD383" s="33" t="str">
        <f t="shared" si="227"/>
        <v>Chronic</v>
      </c>
      <c r="AE383" s="26">
        <f>VLOOKUP(AD383,Tables!$C$43:$D$44,2,FALSE)</f>
        <v>1</v>
      </c>
      <c r="AF383" s="26">
        <f t="shared" si="228"/>
        <v>4</v>
      </c>
      <c r="AG383" s="27"/>
      <c r="AH383" s="210" t="str">
        <f t="shared" si="221"/>
        <v>Elodea canadensis</v>
      </c>
      <c r="AI383" s="112" t="str">
        <f t="shared" si="222"/>
        <v>EC50</v>
      </c>
      <c r="AJ383" s="112" t="str">
        <f t="shared" si="223"/>
        <v>Chronic</v>
      </c>
      <c r="AL383" s="26">
        <f>VLOOKUP(SUM(AB383,AE383),Tables!J$5:K$12,2,FALSE)</f>
        <v>2</v>
      </c>
      <c r="AM383" s="26" t="str">
        <f t="shared" si="229"/>
        <v>Reject</v>
      </c>
      <c r="AS383"/>
      <c r="AW383" s="208" t="s">
        <v>1845</v>
      </c>
      <c r="AX383" s="208" t="s">
        <v>1845</v>
      </c>
      <c r="BC383" s="214"/>
    </row>
    <row r="384" spans="1:55" ht="15" hidden="1" customHeight="1" thickTop="1" thickBot="1">
      <c r="A384" s="170" t="s">
        <v>1065</v>
      </c>
      <c r="B384" s="70" t="s">
        <v>1074</v>
      </c>
      <c r="C384" s="74" t="s">
        <v>1066</v>
      </c>
      <c r="D384" s="80" t="s">
        <v>1075</v>
      </c>
      <c r="E384" s="149" t="s">
        <v>1644</v>
      </c>
      <c r="F384" s="75" t="s">
        <v>646</v>
      </c>
      <c r="G384" s="86" t="s">
        <v>169</v>
      </c>
      <c r="H384" s="25" t="s">
        <v>77</v>
      </c>
      <c r="I384" s="73" t="s">
        <v>295</v>
      </c>
      <c r="J384" s="73" t="s">
        <v>79</v>
      </c>
      <c r="K384" s="25" t="s">
        <v>1591</v>
      </c>
      <c r="L384" s="25" t="s">
        <v>1063</v>
      </c>
      <c r="N384" s="41" t="s">
        <v>499</v>
      </c>
      <c r="O384" s="32" t="s">
        <v>1401</v>
      </c>
      <c r="P384" s="32" t="s">
        <v>1511</v>
      </c>
      <c r="Q384" s="73" t="s">
        <v>23</v>
      </c>
      <c r="R384" s="73">
        <v>28</v>
      </c>
      <c r="S384" s="25" t="s">
        <v>1370</v>
      </c>
      <c r="T384" s="25" t="s">
        <v>15</v>
      </c>
      <c r="V384" s="73">
        <v>11.8</v>
      </c>
      <c r="W384" s="25" t="s">
        <v>58</v>
      </c>
      <c r="X384" s="73">
        <f>VLOOKUP(W384,Tables!$M$5:$O$9,3,FALSE)</f>
        <v>1</v>
      </c>
      <c r="Y384" s="73">
        <f t="shared" si="224"/>
        <v>11.8</v>
      </c>
      <c r="AA384" s="26" t="str">
        <f t="shared" si="225"/>
        <v>EC10</v>
      </c>
      <c r="AB384" s="26">
        <f>VLOOKUP(AA384,Tables!C$5:D$40,2,FALSE)</f>
        <v>1</v>
      </c>
      <c r="AC384" s="26">
        <f t="shared" si="226"/>
        <v>11.8</v>
      </c>
      <c r="AD384" s="33" t="str">
        <f t="shared" si="227"/>
        <v>Chronic</v>
      </c>
      <c r="AE384" s="26">
        <f>VLOOKUP(AD384,Tables!$C$43:$D$44,2,FALSE)</f>
        <v>1</v>
      </c>
      <c r="AF384" s="26">
        <f t="shared" si="228"/>
        <v>11.8</v>
      </c>
      <c r="AG384" s="27"/>
      <c r="AH384" s="210" t="str">
        <f t="shared" si="221"/>
        <v>Elodea canadensis</v>
      </c>
      <c r="AI384" s="112" t="str">
        <f t="shared" si="222"/>
        <v>EC10</v>
      </c>
      <c r="AJ384" s="112" t="str">
        <f t="shared" si="223"/>
        <v>Chronic</v>
      </c>
      <c r="AL384" s="26">
        <f>VLOOKUP(SUM(AB384,AE384),Tables!J$5:K$12,2,FALSE)</f>
        <v>1</v>
      </c>
      <c r="AM384" s="26" t="str">
        <f t="shared" si="229"/>
        <v>YES!!!</v>
      </c>
      <c r="AN384" s="107" t="str">
        <f>P384</f>
        <v>Root wet weight</v>
      </c>
      <c r="AO384" s="26" t="s">
        <v>1603</v>
      </c>
      <c r="AP384" s="25" t="str">
        <f>CONCATENATE(R384," ",S384)</f>
        <v>28 Day</v>
      </c>
      <c r="AQ384" s="26" t="s">
        <v>1618</v>
      </c>
      <c r="AS384" s="109">
        <f>AF384</f>
        <v>11.8</v>
      </c>
      <c r="AW384" s="208" t="s">
        <v>1845</v>
      </c>
      <c r="AX384" s="208" t="s">
        <v>1845</v>
      </c>
      <c r="BC384" s="214"/>
    </row>
    <row r="385" spans="1:66" ht="15" hidden="1" customHeight="1" thickTop="1" thickBot="1">
      <c r="A385" s="170" t="s">
        <v>1065</v>
      </c>
      <c r="B385" s="70" t="s">
        <v>1076</v>
      </c>
      <c r="C385" s="74" t="s">
        <v>1066</v>
      </c>
      <c r="D385" s="80" t="s">
        <v>1075</v>
      </c>
      <c r="E385" s="149" t="s">
        <v>1644</v>
      </c>
      <c r="F385" s="75" t="s">
        <v>646</v>
      </c>
      <c r="G385" s="86" t="s">
        <v>169</v>
      </c>
      <c r="H385" s="25" t="s">
        <v>77</v>
      </c>
      <c r="I385" s="73" t="s">
        <v>295</v>
      </c>
      <c r="J385" s="73" t="s">
        <v>79</v>
      </c>
      <c r="K385" s="25" t="s">
        <v>1591</v>
      </c>
      <c r="L385" s="25" t="s">
        <v>1063</v>
      </c>
      <c r="N385" s="41" t="s">
        <v>499</v>
      </c>
      <c r="O385" s="32" t="s">
        <v>1401</v>
      </c>
      <c r="P385" s="32" t="s">
        <v>1511</v>
      </c>
      <c r="Q385" s="73" t="s">
        <v>178</v>
      </c>
      <c r="R385" s="73">
        <v>28</v>
      </c>
      <c r="S385" s="25" t="s">
        <v>1370</v>
      </c>
      <c r="T385" s="25" t="s">
        <v>15</v>
      </c>
      <c r="V385" s="73">
        <v>16.399999999999999</v>
      </c>
      <c r="W385" s="25" t="s">
        <v>58</v>
      </c>
      <c r="X385" s="73">
        <f>VLOOKUP(W385,Tables!$M$5:$O$9,3,FALSE)</f>
        <v>1</v>
      </c>
      <c r="Y385" s="73">
        <f t="shared" si="224"/>
        <v>16.399999999999999</v>
      </c>
      <c r="AA385" s="26" t="str">
        <f t="shared" si="225"/>
        <v>EC25</v>
      </c>
      <c r="AB385" s="26">
        <f>VLOOKUP(AA385,Tables!C$5:D$40,2,FALSE)</f>
        <v>2.5</v>
      </c>
      <c r="AC385" s="26">
        <f t="shared" si="226"/>
        <v>6.56</v>
      </c>
      <c r="AD385" s="33" t="str">
        <f t="shared" si="227"/>
        <v>Chronic</v>
      </c>
      <c r="AE385" s="26">
        <f>VLOOKUP(AD385,Tables!$C$43:$D$44,2,FALSE)</f>
        <v>1</v>
      </c>
      <c r="AF385" s="26">
        <f t="shared" si="228"/>
        <v>6.56</v>
      </c>
      <c r="AG385" s="27"/>
      <c r="AH385" s="210" t="str">
        <f t="shared" si="221"/>
        <v>Elodea canadensis</v>
      </c>
      <c r="AI385" s="112" t="str">
        <f t="shared" si="222"/>
        <v>EC25</v>
      </c>
      <c r="AJ385" s="112" t="str">
        <f t="shared" si="223"/>
        <v>Chronic</v>
      </c>
      <c r="AL385" s="26">
        <f>VLOOKUP(SUM(AB385,AE385),Tables!J$5:K$12,2,FALSE)</f>
        <v>2</v>
      </c>
      <c r="AM385" s="26" t="str">
        <f t="shared" si="229"/>
        <v>Reject</v>
      </c>
      <c r="AS385"/>
      <c r="AW385" s="208" t="s">
        <v>1845</v>
      </c>
      <c r="AX385" s="208" t="s">
        <v>1845</v>
      </c>
      <c r="BC385" s="214"/>
    </row>
    <row r="386" spans="1:66" ht="15" hidden="1" customHeight="1" thickTop="1" thickBot="1">
      <c r="A386" s="170" t="s">
        <v>1065</v>
      </c>
      <c r="B386" s="70" t="s">
        <v>1077</v>
      </c>
      <c r="C386" s="74" t="s">
        <v>1066</v>
      </c>
      <c r="D386" s="80" t="s">
        <v>1075</v>
      </c>
      <c r="E386" s="149" t="s">
        <v>1644</v>
      </c>
      <c r="F386" s="75" t="s">
        <v>646</v>
      </c>
      <c r="G386" s="86" t="s">
        <v>169</v>
      </c>
      <c r="H386" s="25" t="s">
        <v>77</v>
      </c>
      <c r="I386" s="73" t="s">
        <v>295</v>
      </c>
      <c r="J386" s="73" t="s">
        <v>79</v>
      </c>
      <c r="K386" s="25" t="s">
        <v>1591</v>
      </c>
      <c r="L386" s="25" t="s">
        <v>1063</v>
      </c>
      <c r="N386" s="41" t="s">
        <v>499</v>
      </c>
      <c r="O386" s="32" t="s">
        <v>1401</v>
      </c>
      <c r="P386" s="32" t="s">
        <v>1511</v>
      </c>
      <c r="Q386" s="73" t="s">
        <v>14</v>
      </c>
      <c r="R386" s="73">
        <v>28</v>
      </c>
      <c r="S386" s="25" t="s">
        <v>1370</v>
      </c>
      <c r="T386" s="25" t="s">
        <v>15</v>
      </c>
      <c r="V386" s="73">
        <v>22.7</v>
      </c>
      <c r="W386" s="25" t="s">
        <v>58</v>
      </c>
      <c r="X386" s="73">
        <f>VLOOKUP(W386,Tables!$M$5:$O$9,3,FALSE)</f>
        <v>1</v>
      </c>
      <c r="Y386" s="73">
        <f t="shared" si="224"/>
        <v>22.7</v>
      </c>
      <c r="AA386" s="26" t="str">
        <f t="shared" si="225"/>
        <v>EC50</v>
      </c>
      <c r="AB386" s="26">
        <f>VLOOKUP(AA386,Tables!C$5:D$40,2,FALSE)</f>
        <v>5</v>
      </c>
      <c r="AC386" s="26">
        <f t="shared" si="226"/>
        <v>4.54</v>
      </c>
      <c r="AD386" s="33" t="str">
        <f t="shared" si="227"/>
        <v>Chronic</v>
      </c>
      <c r="AE386" s="26">
        <f>VLOOKUP(AD386,Tables!$C$43:$D$44,2,FALSE)</f>
        <v>1</v>
      </c>
      <c r="AF386" s="26">
        <f t="shared" si="228"/>
        <v>4.54</v>
      </c>
      <c r="AG386" s="27"/>
      <c r="AH386" s="210" t="str">
        <f t="shared" si="221"/>
        <v>Elodea canadensis</v>
      </c>
      <c r="AI386" s="112" t="str">
        <f t="shared" si="222"/>
        <v>EC50</v>
      </c>
      <c r="AJ386" s="112" t="str">
        <f t="shared" si="223"/>
        <v>Chronic</v>
      </c>
      <c r="AL386" s="26">
        <f>VLOOKUP(SUM(AB386,AE386),Tables!J$5:K$12,2,FALSE)</f>
        <v>2</v>
      </c>
      <c r="AM386" s="26" t="str">
        <f t="shared" si="229"/>
        <v>Reject</v>
      </c>
      <c r="AS386"/>
      <c r="AW386" s="208" t="s">
        <v>1845</v>
      </c>
      <c r="AX386" s="208" t="s">
        <v>1845</v>
      </c>
      <c r="BC386" s="214"/>
    </row>
    <row r="387" spans="1:66" ht="15" hidden="1" customHeight="1" thickTop="1" thickBot="1">
      <c r="A387" s="170" t="s">
        <v>1065</v>
      </c>
      <c r="B387" s="70" t="s">
        <v>1078</v>
      </c>
      <c r="C387" s="74" t="s">
        <v>1066</v>
      </c>
      <c r="D387" s="80" t="s">
        <v>1079</v>
      </c>
      <c r="E387" s="149" t="s">
        <v>1644</v>
      </c>
      <c r="F387" s="75" t="s">
        <v>646</v>
      </c>
      <c r="G387" s="86" t="s">
        <v>169</v>
      </c>
      <c r="H387" s="25" t="s">
        <v>77</v>
      </c>
      <c r="I387" s="73" t="s">
        <v>295</v>
      </c>
      <c r="J387" s="73" t="s">
        <v>79</v>
      </c>
      <c r="K387" s="25" t="s">
        <v>1591</v>
      </c>
      <c r="L387" s="25" t="s">
        <v>1063</v>
      </c>
      <c r="N387" s="41" t="s">
        <v>499</v>
      </c>
      <c r="O387" s="32" t="s">
        <v>1401</v>
      </c>
      <c r="P387" s="32" t="s">
        <v>1511</v>
      </c>
      <c r="Q387" s="73" t="s">
        <v>23</v>
      </c>
      <c r="R387" s="73">
        <v>28</v>
      </c>
      <c r="S387" s="25" t="s">
        <v>1370</v>
      </c>
      <c r="T387" s="25" t="s">
        <v>15</v>
      </c>
      <c r="V387" s="73">
        <v>30.9</v>
      </c>
      <c r="W387" s="25" t="s">
        <v>58</v>
      </c>
      <c r="X387" s="73">
        <f>VLOOKUP(W387,Tables!$M$5:$O$9,3,FALSE)</f>
        <v>1</v>
      </c>
      <c r="Y387" s="73">
        <f t="shared" si="224"/>
        <v>30.9</v>
      </c>
      <c r="AA387" s="26" t="str">
        <f t="shared" si="225"/>
        <v>EC10</v>
      </c>
      <c r="AB387" s="26">
        <f>VLOOKUP(AA387,Tables!C$5:D$40,2,FALSE)</f>
        <v>1</v>
      </c>
      <c r="AC387" s="26">
        <f t="shared" si="226"/>
        <v>30.9</v>
      </c>
      <c r="AD387" s="33" t="str">
        <f t="shared" si="227"/>
        <v>Chronic</v>
      </c>
      <c r="AE387" s="26">
        <f>VLOOKUP(AD387,Tables!$C$43:$D$44,2,FALSE)</f>
        <v>1</v>
      </c>
      <c r="AF387" s="26">
        <f t="shared" si="228"/>
        <v>30.9</v>
      </c>
      <c r="AG387" s="27"/>
      <c r="AH387" s="210" t="str">
        <f t="shared" si="221"/>
        <v>Elodea canadensis</v>
      </c>
      <c r="AI387" s="112" t="str">
        <f t="shared" si="222"/>
        <v>EC10</v>
      </c>
      <c r="AJ387" s="112" t="str">
        <f t="shared" si="223"/>
        <v>Chronic</v>
      </c>
      <c r="AL387" s="26">
        <f>VLOOKUP(SUM(AB387,AE387),Tables!J$5:K$12,2,FALSE)</f>
        <v>1</v>
      </c>
      <c r="AM387" s="26" t="str">
        <f t="shared" si="229"/>
        <v>YES!!!</v>
      </c>
      <c r="AN387" s="107" t="str">
        <f>P387</f>
        <v>Root wet weight</v>
      </c>
      <c r="AO387" s="26" t="s">
        <v>1603</v>
      </c>
      <c r="AP387" s="25" t="str">
        <f>CONCATENATE(R387," ",S387)</f>
        <v>28 Day</v>
      </c>
      <c r="AQ387" s="26" t="s">
        <v>1618</v>
      </c>
      <c r="AS387" s="109">
        <f>AF387</f>
        <v>30.9</v>
      </c>
      <c r="AW387" s="208" t="s">
        <v>1845</v>
      </c>
      <c r="AX387" s="208" t="s">
        <v>1845</v>
      </c>
      <c r="BC387" s="214"/>
    </row>
    <row r="388" spans="1:66" ht="15" hidden="1" customHeight="1" thickTop="1" thickBot="1">
      <c r="A388" s="170" t="s">
        <v>1065</v>
      </c>
      <c r="B388" s="70" t="s">
        <v>1080</v>
      </c>
      <c r="C388" s="74" t="s">
        <v>1066</v>
      </c>
      <c r="D388" s="80" t="s">
        <v>1079</v>
      </c>
      <c r="E388" s="149" t="s">
        <v>1644</v>
      </c>
      <c r="F388" s="75" t="s">
        <v>646</v>
      </c>
      <c r="G388" s="86" t="s">
        <v>169</v>
      </c>
      <c r="H388" s="25" t="s">
        <v>77</v>
      </c>
      <c r="I388" s="73" t="s">
        <v>295</v>
      </c>
      <c r="J388" s="73" t="s">
        <v>79</v>
      </c>
      <c r="K388" s="25" t="s">
        <v>1591</v>
      </c>
      <c r="L388" s="25" t="s">
        <v>1063</v>
      </c>
      <c r="N388" s="41" t="s">
        <v>499</v>
      </c>
      <c r="O388" s="32" t="s">
        <v>1401</v>
      </c>
      <c r="P388" s="32" t="s">
        <v>1511</v>
      </c>
      <c r="Q388" s="73" t="s">
        <v>178</v>
      </c>
      <c r="R388" s="73">
        <v>28</v>
      </c>
      <c r="S388" s="25" t="s">
        <v>1370</v>
      </c>
      <c r="T388" s="25" t="s">
        <v>15</v>
      </c>
      <c r="V388" s="73">
        <v>48.7</v>
      </c>
      <c r="W388" s="25" t="s">
        <v>58</v>
      </c>
      <c r="X388" s="73">
        <f>VLOOKUP(W388,Tables!$M$5:$O$9,3,FALSE)</f>
        <v>1</v>
      </c>
      <c r="Y388" s="73">
        <f t="shared" si="224"/>
        <v>48.7</v>
      </c>
      <c r="AA388" s="26" t="str">
        <f t="shared" si="225"/>
        <v>EC25</v>
      </c>
      <c r="AB388" s="26">
        <f>VLOOKUP(AA388,Tables!C$5:D$40,2,FALSE)</f>
        <v>2.5</v>
      </c>
      <c r="AC388" s="26">
        <f t="shared" si="226"/>
        <v>19.48</v>
      </c>
      <c r="AD388" s="33" t="str">
        <f t="shared" si="227"/>
        <v>Chronic</v>
      </c>
      <c r="AE388" s="26">
        <f>VLOOKUP(AD388,Tables!$C$43:$D$44,2,FALSE)</f>
        <v>1</v>
      </c>
      <c r="AF388" s="26">
        <f t="shared" si="228"/>
        <v>19.48</v>
      </c>
      <c r="AG388" s="27"/>
      <c r="AH388" s="210" t="str">
        <f t="shared" si="221"/>
        <v>Elodea canadensis</v>
      </c>
      <c r="AI388" s="112" t="str">
        <f t="shared" si="222"/>
        <v>EC25</v>
      </c>
      <c r="AJ388" s="112" t="str">
        <f t="shared" si="223"/>
        <v>Chronic</v>
      </c>
      <c r="AL388" s="26">
        <f>VLOOKUP(SUM(AB388,AE388),Tables!J$5:K$12,2,FALSE)</f>
        <v>2</v>
      </c>
      <c r="AM388" s="26" t="str">
        <f t="shared" si="229"/>
        <v>Reject</v>
      </c>
      <c r="AS388"/>
      <c r="AW388" s="208" t="s">
        <v>1845</v>
      </c>
      <c r="AX388" s="208" t="s">
        <v>1845</v>
      </c>
      <c r="BC388" s="214"/>
      <c r="BN388" s="119"/>
    </row>
    <row r="389" spans="1:66" ht="15" hidden="1" customHeight="1" thickTop="1" thickBot="1">
      <c r="A389" s="170" t="s">
        <v>1065</v>
      </c>
      <c r="B389" s="70" t="s">
        <v>1081</v>
      </c>
      <c r="C389" s="74" t="s">
        <v>1066</v>
      </c>
      <c r="D389" s="80" t="s">
        <v>1079</v>
      </c>
      <c r="E389" s="149" t="s">
        <v>1644</v>
      </c>
      <c r="F389" s="75" t="s">
        <v>646</v>
      </c>
      <c r="G389" s="86" t="s">
        <v>169</v>
      </c>
      <c r="H389" s="25" t="s">
        <v>77</v>
      </c>
      <c r="I389" s="73" t="s">
        <v>295</v>
      </c>
      <c r="J389" s="73" t="s">
        <v>79</v>
      </c>
      <c r="K389" s="25" t="s">
        <v>1591</v>
      </c>
      <c r="L389" s="25" t="s">
        <v>1063</v>
      </c>
      <c r="N389" s="41" t="s">
        <v>499</v>
      </c>
      <c r="O389" s="32" t="s">
        <v>1401</v>
      </c>
      <c r="P389" s="32" t="s">
        <v>1511</v>
      </c>
      <c r="Q389" s="73" t="s">
        <v>14</v>
      </c>
      <c r="R389" s="73">
        <v>28</v>
      </c>
      <c r="S389" s="25" t="s">
        <v>1370</v>
      </c>
      <c r="T389" s="25" t="s">
        <v>15</v>
      </c>
      <c r="V389" s="73">
        <v>76.599999999999994</v>
      </c>
      <c r="W389" s="25" t="s">
        <v>58</v>
      </c>
      <c r="X389" s="73">
        <f>VLOOKUP(W389,Tables!$M$5:$O$9,3,FALSE)</f>
        <v>1</v>
      </c>
      <c r="Y389" s="73">
        <f t="shared" si="224"/>
        <v>76.599999999999994</v>
      </c>
      <c r="AA389" s="26" t="str">
        <f t="shared" si="225"/>
        <v>EC50</v>
      </c>
      <c r="AB389" s="26">
        <f>VLOOKUP(AA389,Tables!C$5:D$40,2,FALSE)</f>
        <v>5</v>
      </c>
      <c r="AC389" s="26">
        <f t="shared" si="226"/>
        <v>15.319999999999999</v>
      </c>
      <c r="AD389" s="33" t="str">
        <f t="shared" si="227"/>
        <v>Chronic</v>
      </c>
      <c r="AE389" s="26">
        <f>VLOOKUP(AD389,Tables!$C$43:$D$44,2,FALSE)</f>
        <v>1</v>
      </c>
      <c r="AF389" s="26">
        <f t="shared" si="228"/>
        <v>15.319999999999999</v>
      </c>
      <c r="AG389" s="27"/>
      <c r="AH389" s="210" t="str">
        <f t="shared" si="221"/>
        <v>Elodea canadensis</v>
      </c>
      <c r="AI389" s="112" t="str">
        <f t="shared" si="222"/>
        <v>EC50</v>
      </c>
      <c r="AJ389" s="112" t="str">
        <f t="shared" si="223"/>
        <v>Chronic</v>
      </c>
      <c r="AL389" s="26">
        <f>VLOOKUP(SUM(AB389,AE389),Tables!J$5:K$12,2,FALSE)</f>
        <v>2</v>
      </c>
      <c r="AM389" s="26" t="str">
        <f t="shared" si="229"/>
        <v>Reject</v>
      </c>
      <c r="AS389"/>
      <c r="AW389" s="208" t="s">
        <v>1845</v>
      </c>
      <c r="AX389" s="208" t="s">
        <v>1845</v>
      </c>
      <c r="BC389" s="214"/>
      <c r="BN389" s="119"/>
    </row>
    <row r="390" spans="1:66" ht="15" hidden="1" customHeight="1" thickTop="1" thickBot="1">
      <c r="A390" s="170" t="s">
        <v>1065</v>
      </c>
      <c r="B390" s="70" t="s">
        <v>1082</v>
      </c>
      <c r="C390" s="74" t="s">
        <v>1066</v>
      </c>
      <c r="D390" s="80" t="s">
        <v>1083</v>
      </c>
      <c r="E390" s="149" t="s">
        <v>1644</v>
      </c>
      <c r="F390" s="75" t="s">
        <v>646</v>
      </c>
      <c r="G390" s="86" t="s">
        <v>169</v>
      </c>
      <c r="H390" s="25" t="s">
        <v>77</v>
      </c>
      <c r="I390" s="73" t="s">
        <v>295</v>
      </c>
      <c r="J390" s="73" t="s">
        <v>79</v>
      </c>
      <c r="K390" s="25" t="s">
        <v>1591</v>
      </c>
      <c r="L390" s="25" t="s">
        <v>1063</v>
      </c>
      <c r="N390" s="41" t="s">
        <v>499</v>
      </c>
      <c r="O390" s="32" t="s">
        <v>1401</v>
      </c>
      <c r="P390" s="32" t="s">
        <v>1511</v>
      </c>
      <c r="Q390" s="73" t="s">
        <v>23</v>
      </c>
      <c r="R390" s="73">
        <v>28</v>
      </c>
      <c r="S390" s="25" t="s">
        <v>1370</v>
      </c>
      <c r="T390" s="25" t="s">
        <v>15</v>
      </c>
      <c r="V390" s="73">
        <v>20.2</v>
      </c>
      <c r="W390" s="25" t="s">
        <v>58</v>
      </c>
      <c r="X390" s="73">
        <f>VLOOKUP(W390,Tables!$M$5:$O$9,3,FALSE)</f>
        <v>1</v>
      </c>
      <c r="Y390" s="73">
        <f t="shared" si="224"/>
        <v>20.2</v>
      </c>
      <c r="AA390" s="26" t="str">
        <f t="shared" si="225"/>
        <v>EC10</v>
      </c>
      <c r="AB390" s="26">
        <f>VLOOKUP(AA390,Tables!C$5:D$40,2,FALSE)</f>
        <v>1</v>
      </c>
      <c r="AC390" s="26">
        <f t="shared" si="226"/>
        <v>20.2</v>
      </c>
      <c r="AD390" s="33" t="str">
        <f t="shared" si="227"/>
        <v>Chronic</v>
      </c>
      <c r="AE390" s="26">
        <f>VLOOKUP(AD390,Tables!$C$43:$D$44,2,FALSE)</f>
        <v>1</v>
      </c>
      <c r="AF390" s="26">
        <f t="shared" si="228"/>
        <v>20.2</v>
      </c>
      <c r="AG390" s="27"/>
      <c r="AH390" s="210" t="str">
        <f t="shared" si="221"/>
        <v>Elodea canadensis</v>
      </c>
      <c r="AI390" s="112" t="str">
        <f t="shared" si="222"/>
        <v>EC10</v>
      </c>
      <c r="AJ390" s="112" t="str">
        <f t="shared" si="223"/>
        <v>Chronic</v>
      </c>
      <c r="AL390" s="26">
        <f>VLOOKUP(SUM(AB390,AE390),Tables!J$5:K$12,2,FALSE)</f>
        <v>1</v>
      </c>
      <c r="AM390" s="26" t="str">
        <f t="shared" si="229"/>
        <v>YES!!!</v>
      </c>
      <c r="AN390" s="107" t="str">
        <f>P390</f>
        <v>Root wet weight</v>
      </c>
      <c r="AO390" s="26" t="s">
        <v>1603</v>
      </c>
      <c r="AP390" s="25" t="str">
        <f>CONCATENATE(R390," ",S390)</f>
        <v>28 Day</v>
      </c>
      <c r="AQ390" s="26" t="s">
        <v>1618</v>
      </c>
      <c r="AS390" s="109">
        <f>AF390</f>
        <v>20.2</v>
      </c>
      <c r="AW390" s="208" t="s">
        <v>1845</v>
      </c>
      <c r="AX390" s="208" t="s">
        <v>1845</v>
      </c>
      <c r="BC390" s="214"/>
    </row>
    <row r="391" spans="1:66" ht="15" hidden="1" customHeight="1" thickTop="1" thickBot="1">
      <c r="A391" s="170" t="s">
        <v>1065</v>
      </c>
      <c r="B391" s="70" t="s">
        <v>1084</v>
      </c>
      <c r="C391" s="74" t="s">
        <v>1066</v>
      </c>
      <c r="D391" s="80" t="s">
        <v>1083</v>
      </c>
      <c r="E391" s="149" t="s">
        <v>1644</v>
      </c>
      <c r="F391" s="75" t="s">
        <v>646</v>
      </c>
      <c r="G391" s="86" t="s">
        <v>169</v>
      </c>
      <c r="H391" s="25" t="s">
        <v>77</v>
      </c>
      <c r="I391" s="73" t="s">
        <v>295</v>
      </c>
      <c r="J391" s="73" t="s">
        <v>79</v>
      </c>
      <c r="K391" s="25" t="s">
        <v>1591</v>
      </c>
      <c r="L391" s="25" t="s">
        <v>1063</v>
      </c>
      <c r="N391" s="41" t="s">
        <v>499</v>
      </c>
      <c r="O391" s="32" t="s">
        <v>1401</v>
      </c>
      <c r="P391" s="32" t="s">
        <v>1511</v>
      </c>
      <c r="Q391" s="73" t="s">
        <v>178</v>
      </c>
      <c r="R391" s="73">
        <v>28</v>
      </c>
      <c r="S391" s="25" t="s">
        <v>1370</v>
      </c>
      <c r="T391" s="25" t="s">
        <v>15</v>
      </c>
      <c r="V391" s="73">
        <v>50.5</v>
      </c>
      <c r="W391" s="25" t="s">
        <v>58</v>
      </c>
      <c r="X391" s="73">
        <f>VLOOKUP(W391,Tables!$M$5:$O$9,3,FALSE)</f>
        <v>1</v>
      </c>
      <c r="Y391" s="73">
        <f t="shared" si="224"/>
        <v>50.5</v>
      </c>
      <c r="AA391" s="26" t="str">
        <f t="shared" si="225"/>
        <v>EC25</v>
      </c>
      <c r="AB391" s="26">
        <f>VLOOKUP(AA391,Tables!C$5:D$40,2,FALSE)</f>
        <v>2.5</v>
      </c>
      <c r="AC391" s="26">
        <f t="shared" si="226"/>
        <v>20.2</v>
      </c>
      <c r="AD391" s="33" t="str">
        <f t="shared" si="227"/>
        <v>Chronic</v>
      </c>
      <c r="AE391" s="26">
        <f>VLOOKUP(AD391,Tables!$C$43:$D$44,2,FALSE)</f>
        <v>1</v>
      </c>
      <c r="AF391" s="26">
        <f t="shared" si="228"/>
        <v>20.2</v>
      </c>
      <c r="AG391" s="27"/>
      <c r="AH391" s="210" t="str">
        <f t="shared" si="221"/>
        <v>Elodea canadensis</v>
      </c>
      <c r="AI391" s="112" t="str">
        <f t="shared" si="222"/>
        <v>EC25</v>
      </c>
      <c r="AJ391" s="112" t="str">
        <f t="shared" si="223"/>
        <v>Chronic</v>
      </c>
      <c r="AL391" s="26">
        <f>VLOOKUP(SUM(AB391,AE391),Tables!J$5:K$12,2,FALSE)</f>
        <v>2</v>
      </c>
      <c r="AM391" s="26" t="str">
        <f t="shared" si="229"/>
        <v>Reject</v>
      </c>
      <c r="AS391"/>
      <c r="AW391" s="208" t="s">
        <v>1845</v>
      </c>
      <c r="AX391" s="208" t="s">
        <v>1845</v>
      </c>
      <c r="BC391" s="214"/>
    </row>
    <row r="392" spans="1:66" ht="15" hidden="1" customHeight="1" thickTop="1" thickBot="1">
      <c r="A392" s="170" t="s">
        <v>1065</v>
      </c>
      <c r="B392" s="70" t="s">
        <v>1085</v>
      </c>
      <c r="C392" s="74" t="s">
        <v>1066</v>
      </c>
      <c r="D392" s="80" t="s">
        <v>1083</v>
      </c>
      <c r="E392" s="149" t="s">
        <v>1644</v>
      </c>
      <c r="F392" s="75" t="s">
        <v>646</v>
      </c>
      <c r="G392" s="86" t="s">
        <v>169</v>
      </c>
      <c r="H392" s="25" t="s">
        <v>77</v>
      </c>
      <c r="I392" s="73" t="s">
        <v>295</v>
      </c>
      <c r="J392" s="73" t="s">
        <v>79</v>
      </c>
      <c r="K392" s="25" t="s">
        <v>1591</v>
      </c>
      <c r="L392" s="25" t="s">
        <v>1063</v>
      </c>
      <c r="N392" s="41" t="s">
        <v>499</v>
      </c>
      <c r="O392" s="32" t="s">
        <v>1401</v>
      </c>
      <c r="P392" s="32" t="s">
        <v>1511</v>
      </c>
      <c r="Q392" s="73" t="s">
        <v>14</v>
      </c>
      <c r="R392" s="73">
        <v>28</v>
      </c>
      <c r="S392" s="25" t="s">
        <v>1370</v>
      </c>
      <c r="T392" s="25" t="s">
        <v>15</v>
      </c>
      <c r="V392" s="73">
        <v>100.9</v>
      </c>
      <c r="W392" s="25" t="s">
        <v>58</v>
      </c>
      <c r="X392" s="73">
        <f>VLOOKUP(W392,Tables!$M$5:$O$9,3,FALSE)</f>
        <v>1</v>
      </c>
      <c r="Y392" s="73">
        <f t="shared" si="224"/>
        <v>100.9</v>
      </c>
      <c r="AA392" s="26" t="str">
        <f t="shared" si="225"/>
        <v>EC50</v>
      </c>
      <c r="AB392" s="26">
        <f>VLOOKUP(AA392,Tables!C$5:D$40,2,FALSE)</f>
        <v>5</v>
      </c>
      <c r="AC392" s="26">
        <f t="shared" si="226"/>
        <v>20.18</v>
      </c>
      <c r="AD392" s="33" t="str">
        <f t="shared" si="227"/>
        <v>Chronic</v>
      </c>
      <c r="AE392" s="26">
        <f>VLOOKUP(AD392,Tables!$C$43:$D$44,2,FALSE)</f>
        <v>1</v>
      </c>
      <c r="AF392" s="26">
        <f t="shared" si="228"/>
        <v>20.18</v>
      </c>
      <c r="AG392" s="27"/>
      <c r="AH392" s="210" t="str">
        <f t="shared" si="221"/>
        <v>Elodea canadensis</v>
      </c>
      <c r="AI392" s="112" t="str">
        <f t="shared" si="222"/>
        <v>EC50</v>
      </c>
      <c r="AJ392" s="112" t="str">
        <f t="shared" si="223"/>
        <v>Chronic</v>
      </c>
      <c r="AL392" s="26">
        <f>VLOOKUP(SUM(AB392,AE392),Tables!J$5:K$12,2,FALSE)</f>
        <v>2</v>
      </c>
      <c r="AM392" s="26" t="str">
        <f t="shared" si="229"/>
        <v>Reject</v>
      </c>
      <c r="AS392"/>
      <c r="AW392" s="208" t="s">
        <v>1845</v>
      </c>
      <c r="AX392" s="208" t="s">
        <v>1845</v>
      </c>
      <c r="BC392" s="214"/>
    </row>
    <row r="393" spans="1:66" ht="15" hidden="1" customHeight="1" thickTop="1" thickBot="1">
      <c r="A393" s="170" t="s">
        <v>1065</v>
      </c>
      <c r="B393" s="70" t="s">
        <v>1089</v>
      </c>
      <c r="C393" s="74" t="s">
        <v>1066</v>
      </c>
      <c r="D393" s="80" t="s">
        <v>1071</v>
      </c>
      <c r="E393" s="149" t="s">
        <v>1644</v>
      </c>
      <c r="F393" s="75" t="s">
        <v>646</v>
      </c>
      <c r="G393" s="86" t="s">
        <v>169</v>
      </c>
      <c r="H393" s="25" t="s">
        <v>77</v>
      </c>
      <c r="I393" s="73" t="s">
        <v>295</v>
      </c>
      <c r="J393" s="73" t="s">
        <v>79</v>
      </c>
      <c r="K393" s="25" t="s">
        <v>1591</v>
      </c>
      <c r="L393" s="25" t="s">
        <v>1063</v>
      </c>
      <c r="N393" s="41" t="s">
        <v>500</v>
      </c>
      <c r="O393" s="32" t="s">
        <v>1401</v>
      </c>
      <c r="P393" s="32" t="s">
        <v>1510</v>
      </c>
      <c r="Q393" s="73" t="s">
        <v>23</v>
      </c>
      <c r="R393" s="73">
        <v>28</v>
      </c>
      <c r="S393" s="25" t="s">
        <v>1370</v>
      </c>
      <c r="T393" s="25" t="s">
        <v>15</v>
      </c>
      <c r="V393" s="73">
        <v>5.8</v>
      </c>
      <c r="W393" s="25" t="s">
        <v>58</v>
      </c>
      <c r="X393" s="73">
        <f>VLOOKUP(W393,Tables!$M$5:$O$9,3,FALSE)</f>
        <v>1</v>
      </c>
      <c r="Y393" s="73">
        <f t="shared" si="224"/>
        <v>5.8</v>
      </c>
      <c r="AA393" s="26" t="str">
        <f t="shared" si="225"/>
        <v>EC10</v>
      </c>
      <c r="AB393" s="26">
        <f>VLOOKUP(AA393,Tables!C$5:D$40,2,FALSE)</f>
        <v>1</v>
      </c>
      <c r="AC393" s="26">
        <f t="shared" si="226"/>
        <v>5.8</v>
      </c>
      <c r="AD393" s="33" t="str">
        <f t="shared" si="227"/>
        <v>Chronic</v>
      </c>
      <c r="AE393" s="26">
        <f>VLOOKUP(AD393,Tables!$C$43:$D$44,2,FALSE)</f>
        <v>1</v>
      </c>
      <c r="AF393" s="26">
        <f t="shared" si="228"/>
        <v>5.8</v>
      </c>
      <c r="AG393" s="27"/>
      <c r="AH393" s="210" t="str">
        <f t="shared" si="221"/>
        <v>Elodea canadensis</v>
      </c>
      <c r="AI393" s="112" t="str">
        <f t="shared" si="222"/>
        <v>EC10</v>
      </c>
      <c r="AJ393" s="112" t="str">
        <f t="shared" si="223"/>
        <v>Chronic</v>
      </c>
      <c r="AL393" s="26">
        <f>VLOOKUP(SUM(AB393,AE393),Tables!J$5:K$12,2,FALSE)</f>
        <v>1</v>
      </c>
      <c r="AM393" s="26" t="str">
        <f t="shared" si="229"/>
        <v>YES!!!</v>
      </c>
      <c r="AN393" s="107" t="str">
        <f>P393</f>
        <v>Root dry weight</v>
      </c>
      <c r="AO393" s="26" t="s">
        <v>212</v>
      </c>
      <c r="AP393" s="25" t="str">
        <f>CONCATENATE(R393," ",S393)</f>
        <v>28 Day</v>
      </c>
      <c r="AQ393" s="26" t="s">
        <v>1615</v>
      </c>
      <c r="AS393" s="109">
        <f>AF393</f>
        <v>5.8</v>
      </c>
      <c r="AT393" s="73">
        <f>GEOMEAN(AS393,AS396,AS399,AS402)</f>
        <v>10.061792391980426</v>
      </c>
      <c r="AW393" s="208" t="s">
        <v>1845</v>
      </c>
      <c r="AX393" s="208" t="s">
        <v>1845</v>
      </c>
      <c r="BC393" s="214"/>
    </row>
    <row r="394" spans="1:66" ht="15" hidden="1" customHeight="1" thickTop="1" thickBot="1">
      <c r="A394" s="170" t="s">
        <v>1065</v>
      </c>
      <c r="B394" s="70" t="s">
        <v>1090</v>
      </c>
      <c r="C394" s="74" t="s">
        <v>1066</v>
      </c>
      <c r="D394" s="80" t="s">
        <v>1071</v>
      </c>
      <c r="E394" s="149" t="s">
        <v>1644</v>
      </c>
      <c r="F394" s="75" t="s">
        <v>646</v>
      </c>
      <c r="G394" s="86" t="s">
        <v>169</v>
      </c>
      <c r="H394" s="25" t="s">
        <v>77</v>
      </c>
      <c r="I394" s="73" t="s">
        <v>295</v>
      </c>
      <c r="J394" s="73" t="s">
        <v>79</v>
      </c>
      <c r="K394" s="25" t="s">
        <v>1591</v>
      </c>
      <c r="L394" s="25" t="s">
        <v>1063</v>
      </c>
      <c r="N394" s="41" t="s">
        <v>500</v>
      </c>
      <c r="O394" s="32" t="s">
        <v>1401</v>
      </c>
      <c r="P394" s="32" t="s">
        <v>1510</v>
      </c>
      <c r="Q394" s="73" t="s">
        <v>178</v>
      </c>
      <c r="R394" s="73">
        <v>28</v>
      </c>
      <c r="S394" s="25" t="s">
        <v>1370</v>
      </c>
      <c r="T394" s="25" t="s">
        <v>15</v>
      </c>
      <c r="V394" s="73">
        <v>9.6</v>
      </c>
      <c r="W394" s="25" t="s">
        <v>58</v>
      </c>
      <c r="X394" s="73">
        <f>VLOOKUP(W394,Tables!$M$5:$O$9,3,FALSE)</f>
        <v>1</v>
      </c>
      <c r="Y394" s="73">
        <f t="shared" si="224"/>
        <v>9.6</v>
      </c>
      <c r="AA394" s="26" t="str">
        <f t="shared" si="225"/>
        <v>EC25</v>
      </c>
      <c r="AB394" s="26">
        <f>VLOOKUP(AA394,Tables!C$5:D$40,2,FALSE)</f>
        <v>2.5</v>
      </c>
      <c r="AC394" s="26">
        <f t="shared" si="226"/>
        <v>3.84</v>
      </c>
      <c r="AD394" s="33" t="str">
        <f t="shared" si="227"/>
        <v>Chronic</v>
      </c>
      <c r="AE394" s="26">
        <f>VLOOKUP(AD394,Tables!$C$43:$D$44,2,FALSE)</f>
        <v>1</v>
      </c>
      <c r="AF394" s="26">
        <f t="shared" si="228"/>
        <v>3.84</v>
      </c>
      <c r="AG394" s="27"/>
      <c r="AH394" s="210" t="str">
        <f t="shared" si="221"/>
        <v>Elodea canadensis</v>
      </c>
      <c r="AI394" s="112" t="str">
        <f t="shared" si="222"/>
        <v>EC25</v>
      </c>
      <c r="AJ394" s="112" t="str">
        <f t="shared" si="223"/>
        <v>Chronic</v>
      </c>
      <c r="AL394" s="26">
        <f>VLOOKUP(SUM(AB394,AE394),Tables!J$5:K$12,2,FALSE)</f>
        <v>2</v>
      </c>
      <c r="AM394" s="26" t="str">
        <f t="shared" si="229"/>
        <v>Reject</v>
      </c>
      <c r="AS394"/>
      <c r="AW394" s="208" t="s">
        <v>1845</v>
      </c>
      <c r="AX394" s="208" t="s">
        <v>1845</v>
      </c>
      <c r="BC394" s="214"/>
      <c r="BN394" s="78"/>
    </row>
    <row r="395" spans="1:66" ht="15" hidden="1" customHeight="1" thickTop="1" thickBot="1">
      <c r="A395" s="170" t="s">
        <v>1065</v>
      </c>
      <c r="B395" s="70" t="s">
        <v>1091</v>
      </c>
      <c r="C395" s="74" t="s">
        <v>1066</v>
      </c>
      <c r="D395" s="80" t="s">
        <v>1071</v>
      </c>
      <c r="E395" s="149" t="s">
        <v>1644</v>
      </c>
      <c r="F395" s="75" t="s">
        <v>646</v>
      </c>
      <c r="G395" s="86" t="s">
        <v>169</v>
      </c>
      <c r="H395" s="25" t="s">
        <v>77</v>
      </c>
      <c r="I395" s="73" t="s">
        <v>295</v>
      </c>
      <c r="J395" s="73" t="s">
        <v>79</v>
      </c>
      <c r="K395" s="25" t="s">
        <v>1591</v>
      </c>
      <c r="L395" s="25" t="s">
        <v>1063</v>
      </c>
      <c r="N395" s="41" t="s">
        <v>500</v>
      </c>
      <c r="O395" s="32" t="s">
        <v>1401</v>
      </c>
      <c r="P395" s="32" t="s">
        <v>1510</v>
      </c>
      <c r="Q395" s="73" t="s">
        <v>14</v>
      </c>
      <c r="R395" s="73">
        <v>28</v>
      </c>
      <c r="S395" s="25" t="s">
        <v>1370</v>
      </c>
      <c r="T395" s="25" t="s">
        <v>15</v>
      </c>
      <c r="V395" s="73">
        <v>15.8</v>
      </c>
      <c r="W395" s="25" t="s">
        <v>58</v>
      </c>
      <c r="X395" s="73">
        <f>VLOOKUP(W395,Tables!$M$5:$O$9,3,FALSE)</f>
        <v>1</v>
      </c>
      <c r="Y395" s="73">
        <f t="shared" si="224"/>
        <v>15.8</v>
      </c>
      <c r="AA395" s="26" t="str">
        <f t="shared" si="225"/>
        <v>EC50</v>
      </c>
      <c r="AB395" s="26">
        <f>VLOOKUP(AA395,Tables!C$5:D$40,2,FALSE)</f>
        <v>5</v>
      </c>
      <c r="AC395" s="26">
        <f t="shared" si="226"/>
        <v>3.16</v>
      </c>
      <c r="AD395" s="33" t="str">
        <f t="shared" si="227"/>
        <v>Chronic</v>
      </c>
      <c r="AE395" s="26">
        <f>VLOOKUP(AD395,Tables!$C$43:$D$44,2,FALSE)</f>
        <v>1</v>
      </c>
      <c r="AF395" s="26">
        <f t="shared" si="228"/>
        <v>3.16</v>
      </c>
      <c r="AG395" s="27"/>
      <c r="AH395" s="210" t="str">
        <f t="shared" si="221"/>
        <v>Elodea canadensis</v>
      </c>
      <c r="AI395" s="112" t="str">
        <f t="shared" si="222"/>
        <v>EC50</v>
      </c>
      <c r="AJ395" s="112" t="str">
        <f t="shared" si="223"/>
        <v>Chronic</v>
      </c>
      <c r="AL395" s="26">
        <f>VLOOKUP(SUM(AB395,AE395),Tables!J$5:K$12,2,FALSE)</f>
        <v>2</v>
      </c>
      <c r="AM395" s="26" t="str">
        <f t="shared" si="229"/>
        <v>Reject</v>
      </c>
      <c r="AS395"/>
      <c r="AW395" s="208" t="s">
        <v>1845</v>
      </c>
      <c r="AX395" s="208" t="s">
        <v>1845</v>
      </c>
      <c r="BC395" s="214"/>
      <c r="BN395" s="78"/>
    </row>
    <row r="396" spans="1:66" ht="15" hidden="1" customHeight="1" thickTop="1" thickBot="1">
      <c r="A396" s="170" t="s">
        <v>1065</v>
      </c>
      <c r="B396" s="70" t="s">
        <v>1092</v>
      </c>
      <c r="C396" s="74" t="s">
        <v>1066</v>
      </c>
      <c r="D396" s="80" t="s">
        <v>1075</v>
      </c>
      <c r="E396" s="149" t="s">
        <v>1644</v>
      </c>
      <c r="F396" s="75" t="s">
        <v>646</v>
      </c>
      <c r="G396" s="86" t="s">
        <v>169</v>
      </c>
      <c r="H396" s="25" t="s">
        <v>77</v>
      </c>
      <c r="I396" s="73" t="s">
        <v>295</v>
      </c>
      <c r="J396" s="73" t="s">
        <v>79</v>
      </c>
      <c r="K396" s="25" t="s">
        <v>1591</v>
      </c>
      <c r="L396" s="25" t="s">
        <v>1063</v>
      </c>
      <c r="N396" s="41" t="s">
        <v>500</v>
      </c>
      <c r="O396" s="32" t="s">
        <v>1401</v>
      </c>
      <c r="P396" s="32" t="s">
        <v>1510</v>
      </c>
      <c r="Q396" s="73" t="s">
        <v>23</v>
      </c>
      <c r="R396" s="73">
        <v>28</v>
      </c>
      <c r="S396" s="25" t="s">
        <v>1370</v>
      </c>
      <c r="T396" s="25" t="s">
        <v>15</v>
      </c>
      <c r="V396" s="73">
        <v>10.5</v>
      </c>
      <c r="W396" s="25" t="s">
        <v>58</v>
      </c>
      <c r="X396" s="73">
        <f>VLOOKUP(W396,Tables!$M$5:$O$9,3,FALSE)</f>
        <v>1</v>
      </c>
      <c r="Y396" s="73">
        <f t="shared" si="224"/>
        <v>10.5</v>
      </c>
      <c r="AA396" s="26" t="str">
        <f t="shared" si="225"/>
        <v>EC10</v>
      </c>
      <c r="AB396" s="26">
        <f>VLOOKUP(AA396,Tables!C$5:D$40,2,FALSE)</f>
        <v>1</v>
      </c>
      <c r="AC396" s="26">
        <f t="shared" si="226"/>
        <v>10.5</v>
      </c>
      <c r="AD396" s="33" t="str">
        <f t="shared" si="227"/>
        <v>Chronic</v>
      </c>
      <c r="AE396" s="26">
        <f>VLOOKUP(AD396,Tables!$C$43:$D$44,2,FALSE)</f>
        <v>1</v>
      </c>
      <c r="AF396" s="26">
        <f t="shared" si="228"/>
        <v>10.5</v>
      </c>
      <c r="AG396" s="27"/>
      <c r="AH396" s="210" t="str">
        <f t="shared" si="221"/>
        <v>Elodea canadensis</v>
      </c>
      <c r="AI396" s="112" t="str">
        <f t="shared" si="222"/>
        <v>EC10</v>
      </c>
      <c r="AJ396" s="112" t="str">
        <f t="shared" si="223"/>
        <v>Chronic</v>
      </c>
      <c r="AL396" s="26">
        <f>VLOOKUP(SUM(AB396,AE396),Tables!J$5:K$12,2,FALSE)</f>
        <v>1</v>
      </c>
      <c r="AM396" s="26" t="str">
        <f t="shared" si="229"/>
        <v>YES!!!</v>
      </c>
      <c r="AN396" s="107" t="str">
        <f>P396</f>
        <v>Root dry weight</v>
      </c>
      <c r="AO396" s="26" t="s">
        <v>212</v>
      </c>
      <c r="AP396" s="25" t="str">
        <f>CONCATENATE(R396," ",S396)</f>
        <v>28 Day</v>
      </c>
      <c r="AQ396" s="26" t="s">
        <v>1615</v>
      </c>
      <c r="AS396" s="109">
        <f>AF396</f>
        <v>10.5</v>
      </c>
      <c r="AW396" s="208" t="s">
        <v>1845</v>
      </c>
      <c r="AX396" s="208" t="s">
        <v>1845</v>
      </c>
      <c r="BC396" s="214"/>
      <c r="BN396" s="119"/>
    </row>
    <row r="397" spans="1:66" ht="15" hidden="1" customHeight="1" thickTop="1" thickBot="1">
      <c r="A397" s="170" t="s">
        <v>1065</v>
      </c>
      <c r="B397" s="70" t="s">
        <v>1093</v>
      </c>
      <c r="C397" s="74" t="s">
        <v>1066</v>
      </c>
      <c r="D397" s="80" t="s">
        <v>1075</v>
      </c>
      <c r="E397" s="149" t="s">
        <v>1644</v>
      </c>
      <c r="F397" s="75" t="s">
        <v>646</v>
      </c>
      <c r="G397" s="86" t="s">
        <v>169</v>
      </c>
      <c r="H397" s="25" t="s">
        <v>77</v>
      </c>
      <c r="I397" s="73" t="s">
        <v>295</v>
      </c>
      <c r="J397" s="73" t="s">
        <v>79</v>
      </c>
      <c r="K397" s="25" t="s">
        <v>1591</v>
      </c>
      <c r="L397" s="25" t="s">
        <v>1063</v>
      </c>
      <c r="N397" s="41" t="s">
        <v>500</v>
      </c>
      <c r="O397" s="32" t="s">
        <v>1401</v>
      </c>
      <c r="P397" s="32" t="s">
        <v>1510</v>
      </c>
      <c r="Q397" s="73" t="s">
        <v>178</v>
      </c>
      <c r="R397" s="73">
        <v>28</v>
      </c>
      <c r="S397" s="25" t="s">
        <v>1370</v>
      </c>
      <c r="T397" s="25" t="s">
        <v>15</v>
      </c>
      <c r="V397" s="73">
        <v>15.1</v>
      </c>
      <c r="W397" s="25" t="s">
        <v>58</v>
      </c>
      <c r="X397" s="73">
        <f>VLOOKUP(W397,Tables!$M$5:$O$9,3,FALSE)</f>
        <v>1</v>
      </c>
      <c r="Y397" s="73">
        <f t="shared" si="224"/>
        <v>15.1</v>
      </c>
      <c r="AA397" s="26" t="str">
        <f t="shared" si="225"/>
        <v>EC25</v>
      </c>
      <c r="AB397" s="26">
        <f>VLOOKUP(AA397,Tables!C$5:D$40,2,FALSE)</f>
        <v>2.5</v>
      </c>
      <c r="AC397" s="26">
        <f t="shared" si="226"/>
        <v>6.04</v>
      </c>
      <c r="AD397" s="33" t="str">
        <f t="shared" si="227"/>
        <v>Chronic</v>
      </c>
      <c r="AE397" s="26">
        <f>VLOOKUP(AD397,Tables!$C$43:$D$44,2,FALSE)</f>
        <v>1</v>
      </c>
      <c r="AF397" s="26">
        <f t="shared" si="228"/>
        <v>6.04</v>
      </c>
      <c r="AG397" s="27"/>
      <c r="AH397" s="210" t="str">
        <f t="shared" si="221"/>
        <v>Elodea canadensis</v>
      </c>
      <c r="AI397" s="112" t="str">
        <f t="shared" si="222"/>
        <v>EC25</v>
      </c>
      <c r="AJ397" s="112" t="str">
        <f t="shared" si="223"/>
        <v>Chronic</v>
      </c>
      <c r="AL397" s="26">
        <f>VLOOKUP(SUM(AB397,AE397),Tables!J$5:K$12,2,FALSE)</f>
        <v>2</v>
      </c>
      <c r="AM397" s="26" t="str">
        <f t="shared" si="229"/>
        <v>Reject</v>
      </c>
      <c r="AS397"/>
      <c r="AW397" s="208" t="s">
        <v>1845</v>
      </c>
      <c r="AX397" s="208" t="s">
        <v>1845</v>
      </c>
      <c r="BC397" s="214"/>
      <c r="BN397" s="119"/>
    </row>
    <row r="398" spans="1:66" ht="15" hidden="1" customHeight="1" thickTop="1" thickBot="1">
      <c r="A398" s="170" t="s">
        <v>1065</v>
      </c>
      <c r="B398" s="70" t="s">
        <v>1094</v>
      </c>
      <c r="C398" s="74" t="s">
        <v>1066</v>
      </c>
      <c r="D398" s="80" t="s">
        <v>1075</v>
      </c>
      <c r="E398" s="149" t="s">
        <v>1644</v>
      </c>
      <c r="F398" s="75" t="s">
        <v>646</v>
      </c>
      <c r="G398" s="86" t="s">
        <v>169</v>
      </c>
      <c r="H398" s="25" t="s">
        <v>77</v>
      </c>
      <c r="I398" s="73" t="s">
        <v>295</v>
      </c>
      <c r="J398" s="73" t="s">
        <v>79</v>
      </c>
      <c r="K398" s="25" t="s">
        <v>1591</v>
      </c>
      <c r="L398" s="25" t="s">
        <v>1063</v>
      </c>
      <c r="N398" s="41" t="s">
        <v>500</v>
      </c>
      <c r="O398" s="32" t="s">
        <v>1401</v>
      </c>
      <c r="P398" s="32" t="s">
        <v>1510</v>
      </c>
      <c r="Q398" s="73" t="s">
        <v>14</v>
      </c>
      <c r="R398" s="73">
        <v>28</v>
      </c>
      <c r="S398" s="25" t="s">
        <v>1370</v>
      </c>
      <c r="T398" s="25" t="s">
        <v>15</v>
      </c>
      <c r="V398" s="73">
        <v>21.6</v>
      </c>
      <c r="W398" s="25" t="s">
        <v>58</v>
      </c>
      <c r="X398" s="73">
        <f>VLOOKUP(W398,Tables!$M$5:$O$9,3,FALSE)</f>
        <v>1</v>
      </c>
      <c r="Y398" s="73">
        <f t="shared" si="224"/>
        <v>21.6</v>
      </c>
      <c r="AA398" s="26" t="str">
        <f t="shared" si="225"/>
        <v>EC50</v>
      </c>
      <c r="AB398" s="26">
        <f>VLOOKUP(AA398,Tables!C$5:D$40,2,FALSE)</f>
        <v>5</v>
      </c>
      <c r="AC398" s="26">
        <f t="shared" si="226"/>
        <v>4.32</v>
      </c>
      <c r="AD398" s="33" t="str">
        <f t="shared" si="227"/>
        <v>Chronic</v>
      </c>
      <c r="AE398" s="26">
        <f>VLOOKUP(AD398,Tables!$C$43:$D$44,2,FALSE)</f>
        <v>1</v>
      </c>
      <c r="AF398" s="26">
        <f t="shared" si="228"/>
        <v>4.32</v>
      </c>
      <c r="AG398" s="27"/>
      <c r="AH398" s="210" t="str">
        <f t="shared" si="221"/>
        <v>Elodea canadensis</v>
      </c>
      <c r="AI398" s="112" t="str">
        <f t="shared" si="222"/>
        <v>EC50</v>
      </c>
      <c r="AJ398" s="112" t="str">
        <f t="shared" si="223"/>
        <v>Chronic</v>
      </c>
      <c r="AL398" s="26">
        <f>VLOOKUP(SUM(AB398,AE398),Tables!J$5:K$12,2,FALSE)</f>
        <v>2</v>
      </c>
      <c r="AM398" s="26" t="str">
        <f t="shared" si="229"/>
        <v>Reject</v>
      </c>
      <c r="AS398"/>
      <c r="AW398" s="208" t="s">
        <v>1845</v>
      </c>
      <c r="AX398" s="208" t="s">
        <v>1845</v>
      </c>
      <c r="BC398" s="214"/>
    </row>
    <row r="399" spans="1:66" ht="15" hidden="1" customHeight="1" thickTop="1" thickBot="1">
      <c r="A399" s="170" t="s">
        <v>1065</v>
      </c>
      <c r="B399" s="70" t="s">
        <v>1095</v>
      </c>
      <c r="C399" s="74" t="s">
        <v>1066</v>
      </c>
      <c r="D399" s="80" t="s">
        <v>1079</v>
      </c>
      <c r="E399" s="149" t="s">
        <v>1644</v>
      </c>
      <c r="F399" s="75" t="s">
        <v>646</v>
      </c>
      <c r="G399" s="86" t="s">
        <v>169</v>
      </c>
      <c r="H399" s="25" t="s">
        <v>77</v>
      </c>
      <c r="I399" s="73" t="s">
        <v>295</v>
      </c>
      <c r="J399" s="73" t="s">
        <v>79</v>
      </c>
      <c r="K399" s="25" t="s">
        <v>1591</v>
      </c>
      <c r="L399" s="25" t="s">
        <v>1063</v>
      </c>
      <c r="N399" s="41" t="s">
        <v>500</v>
      </c>
      <c r="O399" s="32" t="s">
        <v>1401</v>
      </c>
      <c r="P399" s="32" t="s">
        <v>1510</v>
      </c>
      <c r="Q399" s="73" t="s">
        <v>23</v>
      </c>
      <c r="R399" s="73">
        <v>28</v>
      </c>
      <c r="S399" s="25" t="s">
        <v>1370</v>
      </c>
      <c r="T399" s="25" t="s">
        <v>15</v>
      </c>
      <c r="V399" s="73">
        <v>33</v>
      </c>
      <c r="W399" s="25" t="s">
        <v>58</v>
      </c>
      <c r="X399" s="73">
        <f>VLOOKUP(W399,Tables!$M$5:$O$9,3,FALSE)</f>
        <v>1</v>
      </c>
      <c r="Y399" s="73">
        <f t="shared" si="224"/>
        <v>33</v>
      </c>
      <c r="AA399" s="26" t="str">
        <f t="shared" si="225"/>
        <v>EC10</v>
      </c>
      <c r="AB399" s="26">
        <f>VLOOKUP(AA399,Tables!C$5:D$40,2,FALSE)</f>
        <v>1</v>
      </c>
      <c r="AC399" s="26">
        <f t="shared" si="226"/>
        <v>33</v>
      </c>
      <c r="AD399" s="33" t="str">
        <f t="shared" si="227"/>
        <v>Chronic</v>
      </c>
      <c r="AE399" s="26">
        <f>VLOOKUP(AD399,Tables!$C$43:$D$44,2,FALSE)</f>
        <v>1</v>
      </c>
      <c r="AF399" s="26">
        <f t="shared" si="228"/>
        <v>33</v>
      </c>
      <c r="AG399" s="27"/>
      <c r="AH399" s="210" t="str">
        <f t="shared" si="221"/>
        <v>Elodea canadensis</v>
      </c>
      <c r="AI399" s="112" t="str">
        <f t="shared" si="222"/>
        <v>EC10</v>
      </c>
      <c r="AJ399" s="112" t="str">
        <f t="shared" si="223"/>
        <v>Chronic</v>
      </c>
      <c r="AL399" s="26">
        <f>VLOOKUP(SUM(AB399,AE399),Tables!J$5:K$12,2,FALSE)</f>
        <v>1</v>
      </c>
      <c r="AM399" s="26" t="str">
        <f t="shared" si="229"/>
        <v>YES!!!</v>
      </c>
      <c r="AN399" s="107" t="str">
        <f>P399</f>
        <v>Root dry weight</v>
      </c>
      <c r="AO399" s="26" t="s">
        <v>212</v>
      </c>
      <c r="AP399" s="25" t="str">
        <f>CONCATENATE(R399," ",S399)</f>
        <v>28 Day</v>
      </c>
      <c r="AQ399" s="26" t="s">
        <v>1615</v>
      </c>
      <c r="AS399" s="109">
        <f>AF399</f>
        <v>33</v>
      </c>
      <c r="AW399" s="208" t="s">
        <v>1845</v>
      </c>
      <c r="AX399" s="208" t="s">
        <v>1845</v>
      </c>
      <c r="BC399" s="214"/>
    </row>
    <row r="400" spans="1:66" ht="15" hidden="1" customHeight="1" thickTop="1" thickBot="1">
      <c r="A400" s="170" t="s">
        <v>1065</v>
      </c>
      <c r="B400" s="70" t="s">
        <v>1096</v>
      </c>
      <c r="C400" s="74" t="s">
        <v>1066</v>
      </c>
      <c r="D400" s="80" t="s">
        <v>1079</v>
      </c>
      <c r="E400" s="149" t="s">
        <v>1644</v>
      </c>
      <c r="F400" s="75" t="s">
        <v>646</v>
      </c>
      <c r="G400" s="86" t="s">
        <v>169</v>
      </c>
      <c r="H400" s="25" t="s">
        <v>77</v>
      </c>
      <c r="I400" s="73" t="s">
        <v>295</v>
      </c>
      <c r="J400" s="73" t="s">
        <v>79</v>
      </c>
      <c r="K400" s="25" t="s">
        <v>1591</v>
      </c>
      <c r="L400" s="25" t="s">
        <v>1063</v>
      </c>
      <c r="N400" s="41" t="s">
        <v>500</v>
      </c>
      <c r="O400" s="32" t="s">
        <v>1401</v>
      </c>
      <c r="P400" s="32" t="s">
        <v>1510</v>
      </c>
      <c r="Q400" s="73" t="s">
        <v>178</v>
      </c>
      <c r="R400" s="73">
        <v>28</v>
      </c>
      <c r="S400" s="25" t="s">
        <v>1370</v>
      </c>
      <c r="T400" s="25" t="s">
        <v>15</v>
      </c>
      <c r="V400" s="73">
        <v>44.8</v>
      </c>
      <c r="W400" s="25" t="s">
        <v>58</v>
      </c>
      <c r="X400" s="73">
        <f>VLOOKUP(W400,Tables!$M$5:$O$9,3,FALSE)</f>
        <v>1</v>
      </c>
      <c r="Y400" s="73">
        <f t="shared" si="224"/>
        <v>44.8</v>
      </c>
      <c r="AA400" s="26" t="str">
        <f t="shared" si="225"/>
        <v>EC25</v>
      </c>
      <c r="AB400" s="26">
        <f>VLOOKUP(AA400,Tables!C$5:D$40,2,FALSE)</f>
        <v>2.5</v>
      </c>
      <c r="AC400" s="26">
        <f t="shared" si="226"/>
        <v>17.919999999999998</v>
      </c>
      <c r="AD400" s="33" t="str">
        <f t="shared" si="227"/>
        <v>Chronic</v>
      </c>
      <c r="AE400" s="26">
        <f>VLOOKUP(AD400,Tables!$C$43:$D$44,2,FALSE)</f>
        <v>1</v>
      </c>
      <c r="AF400" s="26">
        <f t="shared" si="228"/>
        <v>17.919999999999998</v>
      </c>
      <c r="AG400" s="27"/>
      <c r="AH400" s="210" t="str">
        <f t="shared" si="221"/>
        <v>Elodea canadensis</v>
      </c>
      <c r="AI400" s="112" t="str">
        <f t="shared" si="222"/>
        <v>EC25</v>
      </c>
      <c r="AJ400" s="112" t="str">
        <f t="shared" si="223"/>
        <v>Chronic</v>
      </c>
      <c r="AL400" s="26">
        <f>VLOOKUP(SUM(AB400,AE400),Tables!J$5:K$12,2,FALSE)</f>
        <v>2</v>
      </c>
      <c r="AM400" s="26" t="str">
        <f t="shared" si="229"/>
        <v>Reject</v>
      </c>
      <c r="AS400"/>
      <c r="AW400" s="208" t="s">
        <v>1845</v>
      </c>
      <c r="AX400" s="208" t="s">
        <v>1845</v>
      </c>
      <c r="BC400" s="214"/>
    </row>
    <row r="401" spans="1:66" ht="15" hidden="1" customHeight="1" thickTop="1" thickBot="1">
      <c r="A401" s="170" t="s">
        <v>1065</v>
      </c>
      <c r="B401" s="70" t="s">
        <v>1097</v>
      </c>
      <c r="C401" s="74" t="s">
        <v>1066</v>
      </c>
      <c r="D401" s="80" t="s">
        <v>1079</v>
      </c>
      <c r="E401" s="149" t="s">
        <v>1644</v>
      </c>
      <c r="F401" s="75" t="s">
        <v>646</v>
      </c>
      <c r="G401" s="86" t="s">
        <v>169</v>
      </c>
      <c r="H401" s="25" t="s">
        <v>77</v>
      </c>
      <c r="I401" s="73" t="s">
        <v>295</v>
      </c>
      <c r="J401" s="73" t="s">
        <v>79</v>
      </c>
      <c r="K401" s="25" t="s">
        <v>1591</v>
      </c>
      <c r="L401" s="25" t="s">
        <v>1063</v>
      </c>
      <c r="N401" s="41" t="s">
        <v>500</v>
      </c>
      <c r="O401" s="32" t="s">
        <v>1401</v>
      </c>
      <c r="P401" s="32" t="s">
        <v>1510</v>
      </c>
      <c r="Q401" s="73" t="s">
        <v>14</v>
      </c>
      <c r="R401" s="73">
        <v>28</v>
      </c>
      <c r="S401" s="25" t="s">
        <v>1370</v>
      </c>
      <c r="T401" s="25" t="s">
        <v>15</v>
      </c>
      <c r="V401" s="73">
        <v>61</v>
      </c>
      <c r="W401" s="25" t="s">
        <v>58</v>
      </c>
      <c r="X401" s="73">
        <f>VLOOKUP(W401,Tables!$M$5:$O$9,3,FALSE)</f>
        <v>1</v>
      </c>
      <c r="Y401" s="73">
        <f t="shared" si="224"/>
        <v>61</v>
      </c>
      <c r="AA401" s="26" t="str">
        <f t="shared" si="225"/>
        <v>EC50</v>
      </c>
      <c r="AB401" s="26">
        <f>VLOOKUP(AA401,Tables!C$5:D$40,2,FALSE)</f>
        <v>5</v>
      </c>
      <c r="AC401" s="26">
        <f t="shared" si="226"/>
        <v>12.2</v>
      </c>
      <c r="AD401" s="33" t="str">
        <f t="shared" si="227"/>
        <v>Chronic</v>
      </c>
      <c r="AE401" s="26">
        <f>VLOOKUP(AD401,Tables!$C$43:$D$44,2,FALSE)</f>
        <v>1</v>
      </c>
      <c r="AF401" s="26">
        <f t="shared" si="228"/>
        <v>12.2</v>
      </c>
      <c r="AG401" s="27"/>
      <c r="AH401" s="210" t="str">
        <f t="shared" si="221"/>
        <v>Elodea canadensis</v>
      </c>
      <c r="AI401" s="112" t="str">
        <f t="shared" si="222"/>
        <v>EC50</v>
      </c>
      <c r="AJ401" s="112" t="str">
        <f t="shared" si="223"/>
        <v>Chronic</v>
      </c>
      <c r="AL401" s="26">
        <f>VLOOKUP(SUM(AB401,AE401),Tables!J$5:K$12,2,FALSE)</f>
        <v>2</v>
      </c>
      <c r="AM401" s="26" t="str">
        <f t="shared" si="229"/>
        <v>Reject</v>
      </c>
      <c r="AS401"/>
      <c r="AW401" s="208" t="s">
        <v>1845</v>
      </c>
      <c r="AX401" s="208" t="s">
        <v>1845</v>
      </c>
      <c r="BC401" s="214"/>
    </row>
    <row r="402" spans="1:66" ht="15" hidden="1" customHeight="1" thickTop="1" thickBot="1">
      <c r="A402" s="170" t="s">
        <v>1065</v>
      </c>
      <c r="B402" s="70" t="s">
        <v>1098</v>
      </c>
      <c r="C402" s="74" t="s">
        <v>1066</v>
      </c>
      <c r="D402" s="80" t="s">
        <v>1083</v>
      </c>
      <c r="E402" s="149" t="s">
        <v>1644</v>
      </c>
      <c r="F402" s="75" t="s">
        <v>646</v>
      </c>
      <c r="G402" s="86" t="s">
        <v>169</v>
      </c>
      <c r="H402" s="25" t="s">
        <v>77</v>
      </c>
      <c r="I402" s="73" t="s">
        <v>295</v>
      </c>
      <c r="J402" s="73" t="s">
        <v>79</v>
      </c>
      <c r="K402" s="25" t="s">
        <v>1591</v>
      </c>
      <c r="L402" s="25" t="s">
        <v>1063</v>
      </c>
      <c r="N402" s="41" t="s">
        <v>500</v>
      </c>
      <c r="O402" s="32" t="s">
        <v>1401</v>
      </c>
      <c r="P402" s="32" t="s">
        <v>1510</v>
      </c>
      <c r="Q402" s="73" t="s">
        <v>23</v>
      </c>
      <c r="R402" s="73">
        <v>28</v>
      </c>
      <c r="S402" s="25" t="s">
        <v>1370</v>
      </c>
      <c r="T402" s="25" t="s">
        <v>15</v>
      </c>
      <c r="V402" s="73">
        <v>5.0999999999999996</v>
      </c>
      <c r="W402" s="25" t="s">
        <v>58</v>
      </c>
      <c r="X402" s="73">
        <f>VLOOKUP(W402,Tables!$M$5:$O$9,3,FALSE)</f>
        <v>1</v>
      </c>
      <c r="Y402" s="73">
        <f t="shared" si="224"/>
        <v>5.0999999999999996</v>
      </c>
      <c r="AA402" s="26" t="str">
        <f t="shared" si="225"/>
        <v>EC10</v>
      </c>
      <c r="AB402" s="26">
        <f>VLOOKUP(AA402,Tables!C$5:D$40,2,FALSE)</f>
        <v>1</v>
      </c>
      <c r="AC402" s="26">
        <f t="shared" si="226"/>
        <v>5.0999999999999996</v>
      </c>
      <c r="AD402" s="33" t="str">
        <f t="shared" si="227"/>
        <v>Chronic</v>
      </c>
      <c r="AE402" s="26">
        <f>VLOOKUP(AD402,Tables!$C$43:$D$44,2,FALSE)</f>
        <v>1</v>
      </c>
      <c r="AF402" s="26">
        <f t="shared" si="228"/>
        <v>5.0999999999999996</v>
      </c>
      <c r="AG402" s="27"/>
      <c r="AH402" s="210" t="str">
        <f t="shared" si="221"/>
        <v>Elodea canadensis</v>
      </c>
      <c r="AI402" s="112" t="str">
        <f t="shared" si="222"/>
        <v>EC10</v>
      </c>
      <c r="AJ402" s="112" t="str">
        <f t="shared" si="223"/>
        <v>Chronic</v>
      </c>
      <c r="AL402" s="26">
        <f>VLOOKUP(SUM(AB402,AE402),Tables!J$5:K$12,2,FALSE)</f>
        <v>1</v>
      </c>
      <c r="AM402" s="26" t="str">
        <f t="shared" si="229"/>
        <v>YES!!!</v>
      </c>
      <c r="AN402" s="107" t="str">
        <f>P402</f>
        <v>Root dry weight</v>
      </c>
      <c r="AO402" s="26" t="s">
        <v>212</v>
      </c>
      <c r="AP402" s="25" t="str">
        <f>CONCATENATE(R402," ",S402)</f>
        <v>28 Day</v>
      </c>
      <c r="AQ402" s="26" t="s">
        <v>1615</v>
      </c>
      <c r="AS402" s="109">
        <f>AF402</f>
        <v>5.0999999999999996</v>
      </c>
      <c r="AW402" s="208" t="s">
        <v>1845</v>
      </c>
      <c r="AX402" s="208" t="s">
        <v>1845</v>
      </c>
      <c r="BC402" s="214"/>
    </row>
    <row r="403" spans="1:66" ht="15" hidden="1" customHeight="1" thickTop="1" thickBot="1">
      <c r="A403" s="170" t="s">
        <v>1065</v>
      </c>
      <c r="B403" s="70" t="s">
        <v>1099</v>
      </c>
      <c r="C403" s="74" t="s">
        <v>1066</v>
      </c>
      <c r="D403" s="80" t="s">
        <v>1083</v>
      </c>
      <c r="E403" s="149" t="s">
        <v>1644</v>
      </c>
      <c r="F403" s="75" t="s">
        <v>646</v>
      </c>
      <c r="G403" s="86" t="s">
        <v>169</v>
      </c>
      <c r="H403" s="25" t="s">
        <v>77</v>
      </c>
      <c r="I403" s="73" t="s">
        <v>295</v>
      </c>
      <c r="J403" s="73" t="s">
        <v>79</v>
      </c>
      <c r="K403" s="25" t="s">
        <v>1591</v>
      </c>
      <c r="L403" s="25" t="s">
        <v>1063</v>
      </c>
      <c r="N403" s="41" t="s">
        <v>500</v>
      </c>
      <c r="O403" s="32" t="s">
        <v>1401</v>
      </c>
      <c r="P403" s="32" t="s">
        <v>1510</v>
      </c>
      <c r="Q403" s="73" t="s">
        <v>178</v>
      </c>
      <c r="R403" s="73">
        <v>28</v>
      </c>
      <c r="S403" s="25" t="s">
        <v>1370</v>
      </c>
      <c r="T403" s="25" t="s">
        <v>15</v>
      </c>
      <c r="V403" s="73">
        <v>9.6999999999999993</v>
      </c>
      <c r="W403" s="25" t="s">
        <v>58</v>
      </c>
      <c r="X403" s="73">
        <f>VLOOKUP(W403,Tables!$M$5:$O$9,3,FALSE)</f>
        <v>1</v>
      </c>
      <c r="Y403" s="73">
        <f t="shared" si="224"/>
        <v>9.6999999999999993</v>
      </c>
      <c r="AA403" s="26" t="str">
        <f t="shared" si="225"/>
        <v>EC25</v>
      </c>
      <c r="AB403" s="26">
        <f>VLOOKUP(AA403,Tables!C$5:D$40,2,FALSE)</f>
        <v>2.5</v>
      </c>
      <c r="AC403" s="26">
        <f t="shared" si="226"/>
        <v>3.88</v>
      </c>
      <c r="AD403" s="33" t="str">
        <f t="shared" si="227"/>
        <v>Chronic</v>
      </c>
      <c r="AE403" s="26">
        <f>VLOOKUP(AD403,Tables!$C$43:$D$44,2,FALSE)</f>
        <v>1</v>
      </c>
      <c r="AF403" s="26">
        <f t="shared" si="228"/>
        <v>3.88</v>
      </c>
      <c r="AG403" s="27"/>
      <c r="AH403" s="210" t="str">
        <f t="shared" si="221"/>
        <v>Elodea canadensis</v>
      </c>
      <c r="AI403" s="112" t="str">
        <f t="shared" si="222"/>
        <v>EC25</v>
      </c>
      <c r="AJ403" s="112" t="str">
        <f t="shared" si="223"/>
        <v>Chronic</v>
      </c>
      <c r="AL403" s="26">
        <f>VLOOKUP(SUM(AB403,AE403),Tables!J$5:K$12,2,FALSE)</f>
        <v>2</v>
      </c>
      <c r="AM403" s="26" t="str">
        <f t="shared" si="229"/>
        <v>Reject</v>
      </c>
      <c r="AS403"/>
      <c r="AW403" s="208" t="s">
        <v>1845</v>
      </c>
      <c r="AX403" s="208" t="s">
        <v>1845</v>
      </c>
      <c r="BC403" s="214"/>
    </row>
    <row r="404" spans="1:66" ht="16.5" hidden="1" thickTop="1" thickBot="1">
      <c r="A404" s="170" t="s">
        <v>1065</v>
      </c>
      <c r="B404" s="70" t="s">
        <v>1100</v>
      </c>
      <c r="C404" s="74" t="s">
        <v>1066</v>
      </c>
      <c r="D404" s="80" t="s">
        <v>1083</v>
      </c>
      <c r="E404" s="149" t="s">
        <v>1644</v>
      </c>
      <c r="F404" s="75" t="s">
        <v>646</v>
      </c>
      <c r="G404" s="86" t="s">
        <v>169</v>
      </c>
      <c r="H404" s="25" t="s">
        <v>77</v>
      </c>
      <c r="I404" s="73" t="s">
        <v>295</v>
      </c>
      <c r="J404" s="73" t="s">
        <v>79</v>
      </c>
      <c r="K404" s="25" t="s">
        <v>1591</v>
      </c>
      <c r="L404" s="25" t="s">
        <v>1063</v>
      </c>
      <c r="N404" s="41" t="s">
        <v>500</v>
      </c>
      <c r="O404" s="32" t="s">
        <v>1401</v>
      </c>
      <c r="P404" s="32" t="s">
        <v>1510</v>
      </c>
      <c r="Q404" s="73" t="s">
        <v>14</v>
      </c>
      <c r="R404" s="73">
        <v>28</v>
      </c>
      <c r="S404" s="25" t="s">
        <v>1370</v>
      </c>
      <c r="T404" s="25" t="s">
        <v>15</v>
      </c>
      <c r="V404" s="73">
        <v>18.399999999999999</v>
      </c>
      <c r="W404" s="25" t="s">
        <v>58</v>
      </c>
      <c r="X404" s="73">
        <f>VLOOKUP(W404,Tables!$M$5:$O$9,3,FALSE)</f>
        <v>1</v>
      </c>
      <c r="Y404" s="73">
        <f t="shared" si="224"/>
        <v>18.399999999999999</v>
      </c>
      <c r="AA404" s="26" t="str">
        <f t="shared" si="225"/>
        <v>EC50</v>
      </c>
      <c r="AB404" s="26">
        <f>VLOOKUP(AA404,Tables!C$5:D$40,2,FALSE)</f>
        <v>5</v>
      </c>
      <c r="AC404" s="26">
        <f t="shared" si="226"/>
        <v>3.6799999999999997</v>
      </c>
      <c r="AD404" s="33" t="str">
        <f t="shared" si="227"/>
        <v>Chronic</v>
      </c>
      <c r="AE404" s="26">
        <f>VLOOKUP(AD404,Tables!$C$43:$D$44,2,FALSE)</f>
        <v>1</v>
      </c>
      <c r="AF404" s="26">
        <f t="shared" si="228"/>
        <v>3.6799999999999997</v>
      </c>
      <c r="AG404" s="27"/>
      <c r="AH404" s="210" t="str">
        <f t="shared" si="221"/>
        <v>Elodea canadensis</v>
      </c>
      <c r="AI404" s="112" t="str">
        <f t="shared" si="222"/>
        <v>EC50</v>
      </c>
      <c r="AJ404" s="112" t="str">
        <f t="shared" si="223"/>
        <v>Chronic</v>
      </c>
      <c r="AL404" s="26">
        <f>VLOOKUP(SUM(AB404,AE404),Tables!J$5:K$12,2,FALSE)</f>
        <v>2</v>
      </c>
      <c r="AM404" s="26" t="str">
        <f t="shared" si="229"/>
        <v>Reject</v>
      </c>
      <c r="AS404"/>
      <c r="AW404" s="208" t="s">
        <v>1845</v>
      </c>
      <c r="AX404" s="208" t="s">
        <v>1845</v>
      </c>
      <c r="BC404" s="214"/>
    </row>
    <row r="405" spans="1:66" ht="15" hidden="1" customHeight="1" thickTop="1" thickBot="1">
      <c r="A405" s="170" t="s">
        <v>1065</v>
      </c>
      <c r="B405" s="165" t="s">
        <v>1101</v>
      </c>
      <c r="C405" s="74" t="s">
        <v>1066</v>
      </c>
      <c r="D405" s="207" t="s">
        <v>1842</v>
      </c>
      <c r="E405" s="166" t="s">
        <v>1644</v>
      </c>
      <c r="F405" s="75" t="s">
        <v>646</v>
      </c>
      <c r="G405" s="86" t="s">
        <v>169</v>
      </c>
      <c r="H405" s="25" t="s">
        <v>77</v>
      </c>
      <c r="I405" s="73" t="s">
        <v>295</v>
      </c>
      <c r="J405" s="73" t="s">
        <v>79</v>
      </c>
      <c r="K405" s="25" t="s">
        <v>1591</v>
      </c>
      <c r="L405" s="25" t="s">
        <v>1063</v>
      </c>
      <c r="N405" s="41" t="s">
        <v>501</v>
      </c>
      <c r="O405" s="32" t="s">
        <v>1401</v>
      </c>
      <c r="P405" s="32" t="s">
        <v>1513</v>
      </c>
      <c r="Q405" s="136" t="s">
        <v>23</v>
      </c>
      <c r="R405" s="136">
        <v>28</v>
      </c>
      <c r="S405" s="135" t="s">
        <v>1370</v>
      </c>
      <c r="T405" s="135" t="s">
        <v>15</v>
      </c>
      <c r="U405" s="135"/>
      <c r="V405" s="136">
        <v>4.8E-10</v>
      </c>
      <c r="W405" s="135" t="s">
        <v>58</v>
      </c>
      <c r="X405" s="136">
        <f>VLOOKUP(W405,Tables!$M$5:$O$9,3,FALSE)</f>
        <v>1</v>
      </c>
      <c r="Y405" s="136">
        <f t="shared" si="224"/>
        <v>4.8E-10</v>
      </c>
      <c r="Z405" s="137"/>
      <c r="AA405" s="138" t="str">
        <f t="shared" si="225"/>
        <v>EC10</v>
      </c>
      <c r="AB405" s="138">
        <f>VLOOKUP(AA405,Tables!C$5:D$40,2,FALSE)</f>
        <v>1</v>
      </c>
      <c r="AC405" s="138">
        <f t="shared" si="226"/>
        <v>4.8E-10</v>
      </c>
      <c r="AD405" s="139" t="str">
        <f t="shared" si="227"/>
        <v>Chronic</v>
      </c>
      <c r="AE405" s="138">
        <f>VLOOKUP(AD405,Tables!$C$43:$D$44,2,FALSE)</f>
        <v>1</v>
      </c>
      <c r="AF405" s="138">
        <f t="shared" si="228"/>
        <v>4.8E-10</v>
      </c>
      <c r="AG405" s="140"/>
      <c r="AH405" s="187" t="str">
        <f t="shared" si="221"/>
        <v>Elodea canadensis</v>
      </c>
      <c r="AI405" s="142" t="str">
        <f t="shared" si="222"/>
        <v>EC10</v>
      </c>
      <c r="AJ405" s="142" t="str">
        <f t="shared" si="223"/>
        <v>Chronic</v>
      </c>
      <c r="AK405" s="137"/>
      <c r="AL405" s="138">
        <f>VLOOKUP(SUM(AB405,AE405),Tables!J$5:K$12,2,FALSE)</f>
        <v>1</v>
      </c>
      <c r="AM405" s="138" t="str">
        <f t="shared" si="229"/>
        <v>YES!!!</v>
      </c>
      <c r="AN405" s="141" t="str">
        <f>P405</f>
        <v>Shoot wet weight</v>
      </c>
      <c r="AO405" s="138" t="s">
        <v>1604</v>
      </c>
      <c r="AP405" s="135" t="str">
        <f>CONCATENATE(R405," ",S405)</f>
        <v>28 Day</v>
      </c>
      <c r="AQ405" s="138" t="s">
        <v>1631</v>
      </c>
      <c r="AR405" s="137"/>
      <c r="AS405" s="185">
        <f>AF405</f>
        <v>4.8E-10</v>
      </c>
      <c r="AT405" s="137"/>
      <c r="AU405" s="137"/>
      <c r="AV405" s="137"/>
      <c r="AW405" s="208" t="s">
        <v>1845</v>
      </c>
      <c r="AX405" s="208" t="s">
        <v>1845</v>
      </c>
      <c r="BC405" s="214"/>
    </row>
    <row r="406" spans="1:66" ht="15" hidden="1" customHeight="1" thickTop="1" thickBot="1">
      <c r="A406" s="170" t="s">
        <v>1065</v>
      </c>
      <c r="B406" s="70" t="s">
        <v>1102</v>
      </c>
      <c r="C406" s="74" t="s">
        <v>1066</v>
      </c>
      <c r="D406" s="80" t="s">
        <v>1062</v>
      </c>
      <c r="E406" s="149" t="s">
        <v>1644</v>
      </c>
      <c r="F406" s="75" t="s">
        <v>646</v>
      </c>
      <c r="G406" s="86" t="s">
        <v>169</v>
      </c>
      <c r="H406" s="25" t="s">
        <v>77</v>
      </c>
      <c r="I406" s="73" t="s">
        <v>295</v>
      </c>
      <c r="J406" s="73" t="s">
        <v>79</v>
      </c>
      <c r="K406" s="25" t="s">
        <v>1591</v>
      </c>
      <c r="L406" s="25" t="s">
        <v>1063</v>
      </c>
      <c r="N406" s="41" t="s">
        <v>501</v>
      </c>
      <c r="O406" s="32" t="s">
        <v>1401</v>
      </c>
      <c r="P406" s="32" t="s">
        <v>1513</v>
      </c>
      <c r="Q406" s="73" t="s">
        <v>178</v>
      </c>
      <c r="R406" s="73">
        <v>28</v>
      </c>
      <c r="S406" s="25" t="s">
        <v>1370</v>
      </c>
      <c r="T406" s="25" t="s">
        <v>15</v>
      </c>
      <c r="V406" s="73">
        <v>1.1E-4</v>
      </c>
      <c r="W406" s="25" t="s">
        <v>58</v>
      </c>
      <c r="X406" s="73">
        <f>VLOOKUP(W406,Tables!$M$5:$O$9,3,FALSE)</f>
        <v>1</v>
      </c>
      <c r="Y406" s="73">
        <f t="shared" ref="Y406:Y437" si="230">V406*X406</f>
        <v>1.1E-4</v>
      </c>
      <c r="AA406" s="26" t="str">
        <f t="shared" ref="AA406:AA437" si="231">Q406</f>
        <v>EC25</v>
      </c>
      <c r="AB406" s="26">
        <f>VLOOKUP(AA406,Tables!C$5:D$40,2,FALSE)</f>
        <v>2.5</v>
      </c>
      <c r="AC406" s="26">
        <f t="shared" ref="AC406:AC437" si="232">Y406/AB406</f>
        <v>4.3999999999999999E-5</v>
      </c>
      <c r="AD406" s="33" t="str">
        <f t="shared" ref="AD406:AD437" si="233">T406</f>
        <v>Chronic</v>
      </c>
      <c r="AE406" s="26">
        <f>VLOOKUP(AD406,Tables!$C$43:$D$44,2,FALSE)</f>
        <v>1</v>
      </c>
      <c r="AF406" s="26">
        <f t="shared" ref="AF406:AF437" si="234">AC406/AE406</f>
        <v>4.3999999999999999E-5</v>
      </c>
      <c r="AG406" s="27"/>
      <c r="AH406" s="210" t="str">
        <f t="shared" si="221"/>
        <v>Elodea canadensis</v>
      </c>
      <c r="AI406" s="112" t="str">
        <f t="shared" si="222"/>
        <v>EC25</v>
      </c>
      <c r="AJ406" s="112" t="str">
        <f t="shared" si="223"/>
        <v>Chronic</v>
      </c>
      <c r="AL406" s="26">
        <f>VLOOKUP(SUM(AB406,AE406),Tables!J$5:K$12,2,FALSE)</f>
        <v>2</v>
      </c>
      <c r="AM406" s="26" t="str">
        <f t="shared" ref="AM406:AM437" si="235">IF(AL406=MIN($AL$308:$AL$317,$AL$318:$AL$474),"YES!!!","Reject")</f>
        <v>Reject</v>
      </c>
      <c r="AS406"/>
      <c r="AW406" s="208" t="s">
        <v>1845</v>
      </c>
      <c r="AX406" s="208" t="s">
        <v>1845</v>
      </c>
      <c r="BC406" s="214"/>
      <c r="BN406" s="119"/>
    </row>
    <row r="407" spans="1:66" ht="15" hidden="1" customHeight="1" thickTop="1" thickBot="1">
      <c r="A407" s="170" t="s">
        <v>1065</v>
      </c>
      <c r="B407" s="70" t="s">
        <v>1103</v>
      </c>
      <c r="C407" s="74" t="s">
        <v>1066</v>
      </c>
      <c r="D407" s="80" t="s">
        <v>1062</v>
      </c>
      <c r="E407" s="149" t="s">
        <v>1644</v>
      </c>
      <c r="F407" s="75" t="s">
        <v>646</v>
      </c>
      <c r="G407" s="86" t="s">
        <v>169</v>
      </c>
      <c r="H407" s="25" t="s">
        <v>77</v>
      </c>
      <c r="I407" s="73" t="s">
        <v>295</v>
      </c>
      <c r="J407" s="73" t="s">
        <v>79</v>
      </c>
      <c r="K407" s="25" t="s">
        <v>1591</v>
      </c>
      <c r="L407" s="25" t="s">
        <v>1063</v>
      </c>
      <c r="N407" s="41" t="s">
        <v>501</v>
      </c>
      <c r="O407" s="32" t="s">
        <v>1401</v>
      </c>
      <c r="P407" s="32" t="s">
        <v>1513</v>
      </c>
      <c r="Q407" s="73" t="s">
        <v>14</v>
      </c>
      <c r="R407" s="73">
        <v>28</v>
      </c>
      <c r="S407" s="25" t="s">
        <v>1370</v>
      </c>
      <c r="T407" s="25" t="s">
        <v>15</v>
      </c>
      <c r="V407" s="73">
        <v>24.7</v>
      </c>
      <c r="W407" s="25" t="s">
        <v>58</v>
      </c>
      <c r="X407" s="73">
        <f>VLOOKUP(W407,Tables!$M$5:$O$9,3,FALSE)</f>
        <v>1</v>
      </c>
      <c r="Y407" s="73">
        <f t="shared" si="230"/>
        <v>24.7</v>
      </c>
      <c r="AA407" s="26" t="str">
        <f t="shared" si="231"/>
        <v>EC50</v>
      </c>
      <c r="AB407" s="26">
        <f>VLOOKUP(AA407,Tables!C$5:D$40,2,FALSE)</f>
        <v>5</v>
      </c>
      <c r="AC407" s="26">
        <f t="shared" si="232"/>
        <v>4.9399999999999995</v>
      </c>
      <c r="AD407" s="33" t="str">
        <f t="shared" si="233"/>
        <v>Chronic</v>
      </c>
      <c r="AE407" s="26">
        <f>VLOOKUP(AD407,Tables!$C$43:$D$44,2,FALSE)</f>
        <v>1</v>
      </c>
      <c r="AF407" s="26">
        <f t="shared" si="234"/>
        <v>4.9399999999999995</v>
      </c>
      <c r="AG407" s="27"/>
      <c r="AH407" s="210" t="str">
        <f t="shared" si="221"/>
        <v>Elodea canadensis</v>
      </c>
      <c r="AI407" s="112" t="str">
        <f t="shared" si="222"/>
        <v>EC50</v>
      </c>
      <c r="AJ407" s="112" t="str">
        <f t="shared" si="223"/>
        <v>Chronic</v>
      </c>
      <c r="AL407" s="26">
        <f>VLOOKUP(SUM(AB407,AE407),Tables!J$5:K$12,2,FALSE)</f>
        <v>2</v>
      </c>
      <c r="AM407" s="26" t="str">
        <f t="shared" si="235"/>
        <v>Reject</v>
      </c>
      <c r="AS407"/>
      <c r="AW407" s="208" t="s">
        <v>1845</v>
      </c>
      <c r="AX407" s="208" t="s">
        <v>1845</v>
      </c>
      <c r="BC407" s="214"/>
    </row>
    <row r="408" spans="1:66" ht="15" hidden="1" customHeight="1" thickTop="1" thickBot="1">
      <c r="A408" s="170" t="s">
        <v>1065</v>
      </c>
      <c r="B408" s="70" t="s">
        <v>1104</v>
      </c>
      <c r="C408" s="74" t="s">
        <v>1066</v>
      </c>
      <c r="D408" s="80" t="s">
        <v>1071</v>
      </c>
      <c r="E408" s="149" t="s">
        <v>1644</v>
      </c>
      <c r="F408" s="75" t="s">
        <v>646</v>
      </c>
      <c r="G408" s="86" t="s">
        <v>169</v>
      </c>
      <c r="H408" s="25" t="s">
        <v>77</v>
      </c>
      <c r="I408" s="73" t="s">
        <v>295</v>
      </c>
      <c r="J408" s="73" t="s">
        <v>79</v>
      </c>
      <c r="K408" s="25" t="s">
        <v>1591</v>
      </c>
      <c r="L408" s="25" t="s">
        <v>1063</v>
      </c>
      <c r="N408" s="41" t="s">
        <v>501</v>
      </c>
      <c r="O408" s="32" t="s">
        <v>1401</v>
      </c>
      <c r="P408" s="32" t="s">
        <v>1513</v>
      </c>
      <c r="Q408" s="73" t="s">
        <v>23</v>
      </c>
      <c r="R408" s="73">
        <v>28</v>
      </c>
      <c r="S408" s="25" t="s">
        <v>1370</v>
      </c>
      <c r="T408" s="25" t="s">
        <v>15</v>
      </c>
      <c r="V408" s="73">
        <v>4.4000000000000004</v>
      </c>
      <c r="W408" s="25" t="s">
        <v>58</v>
      </c>
      <c r="X408" s="73">
        <f>VLOOKUP(W408,Tables!$M$5:$O$9,3,FALSE)</f>
        <v>1</v>
      </c>
      <c r="Y408" s="73">
        <f t="shared" si="230"/>
        <v>4.4000000000000004</v>
      </c>
      <c r="AA408" s="26" t="str">
        <f t="shared" si="231"/>
        <v>EC10</v>
      </c>
      <c r="AB408" s="26">
        <f>VLOOKUP(AA408,Tables!C$5:D$40,2,FALSE)</f>
        <v>1</v>
      </c>
      <c r="AC408" s="26">
        <f t="shared" si="232"/>
        <v>4.4000000000000004</v>
      </c>
      <c r="AD408" s="33" t="str">
        <f t="shared" si="233"/>
        <v>Chronic</v>
      </c>
      <c r="AE408" s="26">
        <f>VLOOKUP(AD408,Tables!$C$43:$D$44,2,FALSE)</f>
        <v>1</v>
      </c>
      <c r="AF408" s="26">
        <f t="shared" si="234"/>
        <v>4.4000000000000004</v>
      </c>
      <c r="AG408" s="27"/>
      <c r="AH408" s="210" t="str">
        <f t="shared" si="221"/>
        <v>Elodea canadensis</v>
      </c>
      <c r="AI408" s="112" t="str">
        <f t="shared" si="222"/>
        <v>EC10</v>
      </c>
      <c r="AJ408" s="112" t="str">
        <f t="shared" si="223"/>
        <v>Chronic</v>
      </c>
      <c r="AL408" s="26">
        <f>VLOOKUP(SUM(AB408,AE408),Tables!J$5:K$12,2,FALSE)</f>
        <v>1</v>
      </c>
      <c r="AM408" s="26" t="str">
        <f t="shared" si="235"/>
        <v>YES!!!</v>
      </c>
      <c r="AN408" s="107" t="str">
        <f>P408</f>
        <v>Shoot wet weight</v>
      </c>
      <c r="AO408" s="26" t="s">
        <v>1604</v>
      </c>
      <c r="AP408" s="25" t="str">
        <f>CONCATENATE(R408," ",S408)</f>
        <v>28 Day</v>
      </c>
      <c r="AQ408" s="26" t="s">
        <v>1631</v>
      </c>
      <c r="AS408" s="109">
        <f>AF408</f>
        <v>4.4000000000000004</v>
      </c>
      <c r="AT408" s="73">
        <f>GEOMEAN(AS408,AS411,AS414)</f>
        <v>7.3678173869936723</v>
      </c>
      <c r="AW408" s="208" t="s">
        <v>1845</v>
      </c>
      <c r="AX408" s="208" t="s">
        <v>1845</v>
      </c>
      <c r="BC408" s="214"/>
      <c r="BN408" s="22"/>
    </row>
    <row r="409" spans="1:66" ht="15" hidden="1" customHeight="1" thickTop="1" thickBot="1">
      <c r="A409" s="170" t="s">
        <v>1065</v>
      </c>
      <c r="B409" s="70" t="s">
        <v>1105</v>
      </c>
      <c r="C409" s="74" t="s">
        <v>1066</v>
      </c>
      <c r="D409" s="80" t="s">
        <v>1071</v>
      </c>
      <c r="E409" s="149" t="s">
        <v>1644</v>
      </c>
      <c r="F409" s="75" t="s">
        <v>646</v>
      </c>
      <c r="G409" s="86" t="s">
        <v>169</v>
      </c>
      <c r="H409" s="25" t="s">
        <v>77</v>
      </c>
      <c r="I409" s="73" t="s">
        <v>295</v>
      </c>
      <c r="J409" s="73" t="s">
        <v>79</v>
      </c>
      <c r="K409" s="25" t="s">
        <v>1591</v>
      </c>
      <c r="L409" s="25" t="s">
        <v>1063</v>
      </c>
      <c r="N409" s="41" t="s">
        <v>501</v>
      </c>
      <c r="O409" s="32" t="s">
        <v>1401</v>
      </c>
      <c r="P409" s="32" t="s">
        <v>1513</v>
      </c>
      <c r="Q409" s="73" t="s">
        <v>178</v>
      </c>
      <c r="R409" s="73">
        <v>28</v>
      </c>
      <c r="S409" s="25" t="s">
        <v>1370</v>
      </c>
      <c r="T409" s="25" t="s">
        <v>15</v>
      </c>
      <c r="V409" s="73">
        <v>9.5</v>
      </c>
      <c r="W409" s="25" t="s">
        <v>58</v>
      </c>
      <c r="X409" s="73">
        <f>VLOOKUP(W409,Tables!$M$5:$O$9,3,FALSE)</f>
        <v>1</v>
      </c>
      <c r="Y409" s="73">
        <f t="shared" si="230"/>
        <v>9.5</v>
      </c>
      <c r="AA409" s="26" t="str">
        <f t="shared" si="231"/>
        <v>EC25</v>
      </c>
      <c r="AB409" s="26">
        <f>VLOOKUP(AA409,Tables!C$5:D$40,2,FALSE)</f>
        <v>2.5</v>
      </c>
      <c r="AC409" s="26">
        <f t="shared" si="232"/>
        <v>3.8</v>
      </c>
      <c r="AD409" s="33" t="str">
        <f t="shared" si="233"/>
        <v>Chronic</v>
      </c>
      <c r="AE409" s="26">
        <f>VLOOKUP(AD409,Tables!$C$43:$D$44,2,FALSE)</f>
        <v>1</v>
      </c>
      <c r="AF409" s="26">
        <f t="shared" si="234"/>
        <v>3.8</v>
      </c>
      <c r="AG409" s="27"/>
      <c r="AH409" s="210" t="str">
        <f t="shared" si="221"/>
        <v>Elodea canadensis</v>
      </c>
      <c r="AI409" s="112" t="str">
        <f t="shared" si="222"/>
        <v>EC25</v>
      </c>
      <c r="AJ409" s="112" t="str">
        <f t="shared" si="223"/>
        <v>Chronic</v>
      </c>
      <c r="AL409" s="26">
        <f>VLOOKUP(SUM(AB409,AE409),Tables!J$5:K$12,2,FALSE)</f>
        <v>2</v>
      </c>
      <c r="AM409" s="26" t="str">
        <f t="shared" si="235"/>
        <v>Reject</v>
      </c>
      <c r="AS409"/>
      <c r="AW409" s="208" t="s">
        <v>1845</v>
      </c>
      <c r="AX409" s="208" t="s">
        <v>1845</v>
      </c>
      <c r="BC409" s="214"/>
    </row>
    <row r="410" spans="1:66" ht="15" hidden="1" customHeight="1" thickTop="1" thickBot="1">
      <c r="A410" s="170" t="s">
        <v>1065</v>
      </c>
      <c r="B410" s="70" t="s">
        <v>1106</v>
      </c>
      <c r="C410" s="74" t="s">
        <v>1066</v>
      </c>
      <c r="D410" s="80" t="s">
        <v>1071</v>
      </c>
      <c r="E410" s="149" t="s">
        <v>1644</v>
      </c>
      <c r="F410" s="75" t="s">
        <v>646</v>
      </c>
      <c r="G410" s="86" t="s">
        <v>169</v>
      </c>
      <c r="H410" s="25" t="s">
        <v>77</v>
      </c>
      <c r="I410" s="73" t="s">
        <v>295</v>
      </c>
      <c r="J410" s="73" t="s">
        <v>79</v>
      </c>
      <c r="K410" s="25" t="s">
        <v>1591</v>
      </c>
      <c r="L410" s="25" t="s">
        <v>1063</v>
      </c>
      <c r="N410" s="41" t="s">
        <v>501</v>
      </c>
      <c r="O410" s="32" t="s">
        <v>1401</v>
      </c>
      <c r="P410" s="32" t="s">
        <v>1513</v>
      </c>
      <c r="Q410" s="73" t="s">
        <v>14</v>
      </c>
      <c r="R410" s="73">
        <v>28</v>
      </c>
      <c r="S410" s="25" t="s">
        <v>1370</v>
      </c>
      <c r="T410" s="25" t="s">
        <v>15</v>
      </c>
      <c r="V410" s="73">
        <v>20.3</v>
      </c>
      <c r="W410" s="25" t="s">
        <v>58</v>
      </c>
      <c r="X410" s="73">
        <f>VLOOKUP(W410,Tables!$M$5:$O$9,3,FALSE)</f>
        <v>1</v>
      </c>
      <c r="Y410" s="73">
        <f t="shared" si="230"/>
        <v>20.3</v>
      </c>
      <c r="AA410" s="26" t="str">
        <f t="shared" si="231"/>
        <v>EC50</v>
      </c>
      <c r="AB410" s="26">
        <f>VLOOKUP(AA410,Tables!C$5:D$40,2,FALSE)</f>
        <v>5</v>
      </c>
      <c r="AC410" s="26">
        <f t="shared" si="232"/>
        <v>4.0600000000000005</v>
      </c>
      <c r="AD410" s="33" t="str">
        <f t="shared" si="233"/>
        <v>Chronic</v>
      </c>
      <c r="AE410" s="26">
        <f>VLOOKUP(AD410,Tables!$C$43:$D$44,2,FALSE)</f>
        <v>1</v>
      </c>
      <c r="AF410" s="26">
        <f t="shared" si="234"/>
        <v>4.0600000000000005</v>
      </c>
      <c r="AG410" s="27"/>
      <c r="AH410" s="210" t="str">
        <f t="shared" si="221"/>
        <v>Elodea canadensis</v>
      </c>
      <c r="AI410" s="112" t="str">
        <f t="shared" si="222"/>
        <v>EC50</v>
      </c>
      <c r="AJ410" s="112" t="str">
        <f t="shared" si="223"/>
        <v>Chronic</v>
      </c>
      <c r="AL410" s="26">
        <f>VLOOKUP(SUM(AB410,AE410),Tables!J$5:K$12,2,FALSE)</f>
        <v>2</v>
      </c>
      <c r="AM410" s="26" t="str">
        <f t="shared" si="235"/>
        <v>Reject</v>
      </c>
      <c r="AS410"/>
      <c r="AW410" s="208" t="s">
        <v>1845</v>
      </c>
      <c r="AX410" s="208" t="s">
        <v>1845</v>
      </c>
      <c r="BC410" s="214"/>
    </row>
    <row r="411" spans="1:66" ht="15" hidden="1" customHeight="1" thickTop="1" thickBot="1">
      <c r="A411" s="170" t="s">
        <v>1065</v>
      </c>
      <c r="B411" s="70" t="s">
        <v>1107</v>
      </c>
      <c r="C411" s="74" t="s">
        <v>1066</v>
      </c>
      <c r="D411" s="80" t="s">
        <v>1075</v>
      </c>
      <c r="E411" s="149" t="s">
        <v>1644</v>
      </c>
      <c r="F411" s="75" t="s">
        <v>646</v>
      </c>
      <c r="G411" s="86" t="s">
        <v>169</v>
      </c>
      <c r="H411" s="25" t="s">
        <v>77</v>
      </c>
      <c r="I411" s="73" t="s">
        <v>295</v>
      </c>
      <c r="J411" s="73" t="s">
        <v>79</v>
      </c>
      <c r="K411" s="25" t="s">
        <v>1591</v>
      </c>
      <c r="L411" s="25" t="s">
        <v>1063</v>
      </c>
      <c r="N411" s="41" t="s">
        <v>501</v>
      </c>
      <c r="O411" s="32" t="s">
        <v>1401</v>
      </c>
      <c r="P411" s="32" t="s">
        <v>1513</v>
      </c>
      <c r="Q411" s="73" t="s">
        <v>23</v>
      </c>
      <c r="R411" s="73">
        <v>28</v>
      </c>
      <c r="S411" s="25" t="s">
        <v>1370</v>
      </c>
      <c r="T411" s="25" t="s">
        <v>15</v>
      </c>
      <c r="V411" s="73">
        <v>9</v>
      </c>
      <c r="W411" s="25" t="s">
        <v>58</v>
      </c>
      <c r="X411" s="73">
        <f>VLOOKUP(W411,Tables!$M$5:$O$9,3,FALSE)</f>
        <v>1</v>
      </c>
      <c r="Y411" s="73">
        <f t="shared" si="230"/>
        <v>9</v>
      </c>
      <c r="AA411" s="26" t="str">
        <f t="shared" si="231"/>
        <v>EC10</v>
      </c>
      <c r="AB411" s="26">
        <f>VLOOKUP(AA411,Tables!C$5:D$40,2,FALSE)</f>
        <v>1</v>
      </c>
      <c r="AC411" s="26">
        <f t="shared" si="232"/>
        <v>9</v>
      </c>
      <c r="AD411" s="33" t="str">
        <f t="shared" si="233"/>
        <v>Chronic</v>
      </c>
      <c r="AE411" s="26">
        <f>VLOOKUP(AD411,Tables!$C$43:$D$44,2,FALSE)</f>
        <v>1</v>
      </c>
      <c r="AF411" s="26">
        <f t="shared" si="234"/>
        <v>9</v>
      </c>
      <c r="AG411" s="27"/>
      <c r="AH411" s="210" t="str">
        <f t="shared" si="221"/>
        <v>Elodea canadensis</v>
      </c>
      <c r="AI411" s="112" t="str">
        <f t="shared" si="222"/>
        <v>EC10</v>
      </c>
      <c r="AJ411" s="112" t="str">
        <f t="shared" si="223"/>
        <v>Chronic</v>
      </c>
      <c r="AL411" s="26">
        <f>VLOOKUP(SUM(AB411,AE411),Tables!J$5:K$12,2,FALSE)</f>
        <v>1</v>
      </c>
      <c r="AM411" s="26" t="str">
        <f t="shared" si="235"/>
        <v>YES!!!</v>
      </c>
      <c r="AN411" s="107" t="str">
        <f>P411</f>
        <v>Shoot wet weight</v>
      </c>
      <c r="AO411" s="26" t="s">
        <v>1604</v>
      </c>
      <c r="AP411" s="25" t="str">
        <f>CONCATENATE(R411," ",S411)</f>
        <v>28 Day</v>
      </c>
      <c r="AQ411" s="26" t="s">
        <v>1631</v>
      </c>
      <c r="AS411" s="109">
        <f>AF411</f>
        <v>9</v>
      </c>
      <c r="AW411" s="208" t="s">
        <v>1845</v>
      </c>
      <c r="AX411" s="208" t="s">
        <v>1845</v>
      </c>
      <c r="BC411" s="214"/>
    </row>
    <row r="412" spans="1:66" ht="15" hidden="1" customHeight="1" thickTop="1" thickBot="1">
      <c r="A412" s="170" t="s">
        <v>1065</v>
      </c>
      <c r="B412" s="70" t="s">
        <v>1108</v>
      </c>
      <c r="C412" s="74" t="s">
        <v>1066</v>
      </c>
      <c r="D412" s="80" t="s">
        <v>1075</v>
      </c>
      <c r="E412" s="149" t="s">
        <v>1644</v>
      </c>
      <c r="F412" s="75" t="s">
        <v>646</v>
      </c>
      <c r="G412" s="86" t="s">
        <v>169</v>
      </c>
      <c r="H412" s="25" t="s">
        <v>77</v>
      </c>
      <c r="I412" s="73" t="s">
        <v>295</v>
      </c>
      <c r="J412" s="73" t="s">
        <v>79</v>
      </c>
      <c r="K412" s="25" t="s">
        <v>1591</v>
      </c>
      <c r="L412" s="25" t="s">
        <v>1063</v>
      </c>
      <c r="N412" s="41" t="s">
        <v>501</v>
      </c>
      <c r="O412" s="32" t="s">
        <v>1401</v>
      </c>
      <c r="P412" s="32" t="s">
        <v>1513</v>
      </c>
      <c r="Q412" s="73" t="s">
        <v>178</v>
      </c>
      <c r="R412" s="73">
        <v>28</v>
      </c>
      <c r="S412" s="25" t="s">
        <v>1370</v>
      </c>
      <c r="T412" s="25" t="s">
        <v>15</v>
      </c>
      <c r="V412" s="73">
        <v>16.399999999999999</v>
      </c>
      <c r="W412" s="25" t="s">
        <v>58</v>
      </c>
      <c r="X412" s="73">
        <f>VLOOKUP(W412,Tables!$M$5:$O$9,3,FALSE)</f>
        <v>1</v>
      </c>
      <c r="Y412" s="73">
        <f t="shared" si="230"/>
        <v>16.399999999999999</v>
      </c>
      <c r="AA412" s="26" t="str">
        <f t="shared" si="231"/>
        <v>EC25</v>
      </c>
      <c r="AB412" s="26">
        <f>VLOOKUP(AA412,Tables!C$5:D$40,2,FALSE)</f>
        <v>2.5</v>
      </c>
      <c r="AC412" s="26">
        <f t="shared" si="232"/>
        <v>6.56</v>
      </c>
      <c r="AD412" s="33" t="str">
        <f t="shared" si="233"/>
        <v>Chronic</v>
      </c>
      <c r="AE412" s="26">
        <f>VLOOKUP(AD412,Tables!$C$43:$D$44,2,FALSE)</f>
        <v>1</v>
      </c>
      <c r="AF412" s="26">
        <f t="shared" si="234"/>
        <v>6.56</v>
      </c>
      <c r="AG412" s="27"/>
      <c r="AH412" s="210" t="str">
        <f t="shared" si="221"/>
        <v>Elodea canadensis</v>
      </c>
      <c r="AI412" s="112" t="str">
        <f t="shared" si="222"/>
        <v>EC25</v>
      </c>
      <c r="AJ412" s="112" t="str">
        <f t="shared" si="223"/>
        <v>Chronic</v>
      </c>
      <c r="AL412" s="26">
        <f>VLOOKUP(SUM(AB412,AE412),Tables!J$5:K$12,2,FALSE)</f>
        <v>2</v>
      </c>
      <c r="AM412" s="26" t="str">
        <f t="shared" si="235"/>
        <v>Reject</v>
      </c>
      <c r="AS412"/>
      <c r="AW412" s="208" t="s">
        <v>1845</v>
      </c>
      <c r="AX412" s="208" t="s">
        <v>1845</v>
      </c>
      <c r="BC412" s="214"/>
    </row>
    <row r="413" spans="1:66" ht="15" hidden="1" customHeight="1" thickTop="1" thickBot="1">
      <c r="A413" s="170" t="s">
        <v>1065</v>
      </c>
      <c r="B413" s="70" t="s">
        <v>1109</v>
      </c>
      <c r="C413" s="74" t="s">
        <v>1066</v>
      </c>
      <c r="D413" s="80" t="s">
        <v>1075</v>
      </c>
      <c r="E413" s="149" t="s">
        <v>1644</v>
      </c>
      <c r="F413" s="75" t="s">
        <v>646</v>
      </c>
      <c r="G413" s="86" t="s">
        <v>169</v>
      </c>
      <c r="H413" s="25" t="s">
        <v>77</v>
      </c>
      <c r="I413" s="73" t="s">
        <v>295</v>
      </c>
      <c r="J413" s="73" t="s">
        <v>79</v>
      </c>
      <c r="K413" s="25" t="s">
        <v>1591</v>
      </c>
      <c r="L413" s="25" t="s">
        <v>1063</v>
      </c>
      <c r="N413" s="41" t="s">
        <v>501</v>
      </c>
      <c r="O413" s="32" t="s">
        <v>1401</v>
      </c>
      <c r="P413" s="32" t="s">
        <v>1513</v>
      </c>
      <c r="Q413" s="73" t="s">
        <v>14</v>
      </c>
      <c r="R413" s="73">
        <v>28</v>
      </c>
      <c r="S413" s="25" t="s">
        <v>1370</v>
      </c>
      <c r="T413" s="25" t="s">
        <v>15</v>
      </c>
      <c r="V413" s="73">
        <v>30</v>
      </c>
      <c r="W413" s="25" t="s">
        <v>58</v>
      </c>
      <c r="X413" s="73">
        <f>VLOOKUP(W413,Tables!$M$5:$O$9,3,FALSE)</f>
        <v>1</v>
      </c>
      <c r="Y413" s="73">
        <f t="shared" si="230"/>
        <v>30</v>
      </c>
      <c r="AA413" s="26" t="str">
        <f t="shared" si="231"/>
        <v>EC50</v>
      </c>
      <c r="AB413" s="26">
        <f>VLOOKUP(AA413,Tables!C$5:D$40,2,FALSE)</f>
        <v>5</v>
      </c>
      <c r="AC413" s="26">
        <f t="shared" si="232"/>
        <v>6</v>
      </c>
      <c r="AD413" s="33" t="str">
        <f t="shared" si="233"/>
        <v>Chronic</v>
      </c>
      <c r="AE413" s="26">
        <f>VLOOKUP(AD413,Tables!$C$43:$D$44,2,FALSE)</f>
        <v>1</v>
      </c>
      <c r="AF413" s="26">
        <f t="shared" si="234"/>
        <v>6</v>
      </c>
      <c r="AG413" s="27"/>
      <c r="AH413" s="210" t="str">
        <f t="shared" si="221"/>
        <v>Elodea canadensis</v>
      </c>
      <c r="AI413" s="112" t="str">
        <f t="shared" si="222"/>
        <v>EC50</v>
      </c>
      <c r="AJ413" s="112" t="str">
        <f t="shared" si="223"/>
        <v>Chronic</v>
      </c>
      <c r="AL413" s="26">
        <f>VLOOKUP(SUM(AB413,AE413),Tables!J$5:K$12,2,FALSE)</f>
        <v>2</v>
      </c>
      <c r="AM413" s="26" t="str">
        <f t="shared" si="235"/>
        <v>Reject</v>
      </c>
      <c r="AS413"/>
      <c r="AW413" s="208" t="s">
        <v>1845</v>
      </c>
      <c r="AX413" s="208" t="s">
        <v>1845</v>
      </c>
      <c r="BC413" s="214"/>
    </row>
    <row r="414" spans="1:66" ht="15" hidden="1" customHeight="1" thickTop="1" thickBot="1">
      <c r="A414" s="170" t="s">
        <v>1065</v>
      </c>
      <c r="B414" s="70" t="s">
        <v>1113</v>
      </c>
      <c r="C414" s="74" t="s">
        <v>1066</v>
      </c>
      <c r="D414" s="80" t="s">
        <v>1083</v>
      </c>
      <c r="E414" s="149" t="s">
        <v>1644</v>
      </c>
      <c r="F414" s="75" t="s">
        <v>646</v>
      </c>
      <c r="G414" s="86" t="s">
        <v>169</v>
      </c>
      <c r="H414" s="25" t="s">
        <v>77</v>
      </c>
      <c r="I414" s="73" t="s">
        <v>295</v>
      </c>
      <c r="J414" s="73" t="s">
        <v>79</v>
      </c>
      <c r="K414" s="25" t="s">
        <v>1591</v>
      </c>
      <c r="L414" s="25" t="s">
        <v>1063</v>
      </c>
      <c r="N414" s="41" t="s">
        <v>501</v>
      </c>
      <c r="O414" s="32" t="s">
        <v>1401</v>
      </c>
      <c r="P414" s="32" t="s">
        <v>1513</v>
      </c>
      <c r="Q414" s="73" t="s">
        <v>23</v>
      </c>
      <c r="R414" s="73">
        <v>28</v>
      </c>
      <c r="S414" s="25" t="s">
        <v>1370</v>
      </c>
      <c r="T414" s="25" t="s">
        <v>15</v>
      </c>
      <c r="V414" s="73">
        <v>10.1</v>
      </c>
      <c r="W414" s="25" t="s">
        <v>58</v>
      </c>
      <c r="X414" s="73">
        <f>VLOOKUP(W414,Tables!$M$5:$O$9,3,FALSE)</f>
        <v>1</v>
      </c>
      <c r="Y414" s="73">
        <f t="shared" si="230"/>
        <v>10.1</v>
      </c>
      <c r="AA414" s="26" t="str">
        <f t="shared" si="231"/>
        <v>EC10</v>
      </c>
      <c r="AB414" s="26">
        <f>VLOOKUP(AA414,Tables!C$5:D$40,2,FALSE)</f>
        <v>1</v>
      </c>
      <c r="AC414" s="26">
        <f t="shared" si="232"/>
        <v>10.1</v>
      </c>
      <c r="AD414" s="33" t="str">
        <f t="shared" si="233"/>
        <v>Chronic</v>
      </c>
      <c r="AE414" s="26">
        <f>VLOOKUP(AD414,Tables!$C$43:$D$44,2,FALSE)</f>
        <v>1</v>
      </c>
      <c r="AF414" s="26">
        <f t="shared" si="234"/>
        <v>10.1</v>
      </c>
      <c r="AG414" s="27"/>
      <c r="AH414" s="210" t="str">
        <f t="shared" si="221"/>
        <v>Elodea canadensis</v>
      </c>
      <c r="AI414" s="112" t="str">
        <f t="shared" si="222"/>
        <v>EC10</v>
      </c>
      <c r="AJ414" s="112" t="str">
        <f t="shared" si="223"/>
        <v>Chronic</v>
      </c>
      <c r="AL414" s="26">
        <f>VLOOKUP(SUM(AB414,AE414),Tables!J$5:K$12,2,FALSE)</f>
        <v>1</v>
      </c>
      <c r="AM414" s="26" t="str">
        <f t="shared" si="235"/>
        <v>YES!!!</v>
      </c>
      <c r="AN414" s="107" t="str">
        <f>P414</f>
        <v>Shoot wet weight</v>
      </c>
      <c r="AO414" s="26" t="s">
        <v>1604</v>
      </c>
      <c r="AP414" s="25" t="str">
        <f>CONCATENATE(R414," ",S414)</f>
        <v>28 Day</v>
      </c>
      <c r="AQ414" s="26" t="s">
        <v>1631</v>
      </c>
      <c r="AS414" s="109">
        <f>AF414</f>
        <v>10.1</v>
      </c>
      <c r="AW414" s="208" t="s">
        <v>1845</v>
      </c>
      <c r="AX414" s="208" t="s">
        <v>1845</v>
      </c>
      <c r="BC414" s="214"/>
    </row>
    <row r="415" spans="1:66" ht="15" hidden="1" customHeight="1" thickTop="1" thickBot="1">
      <c r="A415" s="170" t="s">
        <v>1065</v>
      </c>
      <c r="B415" s="70" t="s">
        <v>1114</v>
      </c>
      <c r="C415" s="74" t="s">
        <v>1066</v>
      </c>
      <c r="D415" s="80" t="s">
        <v>1083</v>
      </c>
      <c r="E415" s="149" t="s">
        <v>1644</v>
      </c>
      <c r="F415" s="75" t="s">
        <v>646</v>
      </c>
      <c r="G415" s="86" t="s">
        <v>169</v>
      </c>
      <c r="H415" s="25" t="s">
        <v>77</v>
      </c>
      <c r="I415" s="73" t="s">
        <v>295</v>
      </c>
      <c r="J415" s="73" t="s">
        <v>79</v>
      </c>
      <c r="K415" s="25" t="s">
        <v>1591</v>
      </c>
      <c r="L415" s="25" t="s">
        <v>1063</v>
      </c>
      <c r="N415" s="41" t="s">
        <v>501</v>
      </c>
      <c r="O415" s="32" t="s">
        <v>1401</v>
      </c>
      <c r="P415" s="32" t="s">
        <v>1513</v>
      </c>
      <c r="Q415" s="73" t="s">
        <v>178</v>
      </c>
      <c r="R415" s="73">
        <v>28</v>
      </c>
      <c r="S415" s="25" t="s">
        <v>1370</v>
      </c>
      <c r="T415" s="25" t="s">
        <v>15</v>
      </c>
      <c r="V415" s="73">
        <v>20.8</v>
      </c>
      <c r="W415" s="25" t="s">
        <v>58</v>
      </c>
      <c r="X415" s="73">
        <f>VLOOKUP(W415,Tables!$M$5:$O$9,3,FALSE)</f>
        <v>1</v>
      </c>
      <c r="Y415" s="73">
        <f t="shared" si="230"/>
        <v>20.8</v>
      </c>
      <c r="AA415" s="26" t="str">
        <f t="shared" si="231"/>
        <v>EC25</v>
      </c>
      <c r="AB415" s="26">
        <f>VLOOKUP(AA415,Tables!C$5:D$40,2,FALSE)</f>
        <v>2.5</v>
      </c>
      <c r="AC415" s="26">
        <f t="shared" si="232"/>
        <v>8.32</v>
      </c>
      <c r="AD415" s="33" t="str">
        <f t="shared" si="233"/>
        <v>Chronic</v>
      </c>
      <c r="AE415" s="26">
        <f>VLOOKUP(AD415,Tables!$C$43:$D$44,2,FALSE)</f>
        <v>1</v>
      </c>
      <c r="AF415" s="26">
        <f t="shared" si="234"/>
        <v>8.32</v>
      </c>
      <c r="AG415" s="27"/>
      <c r="AH415" s="210" t="str">
        <f t="shared" si="221"/>
        <v>Elodea canadensis</v>
      </c>
      <c r="AI415" s="112" t="str">
        <f t="shared" si="222"/>
        <v>EC25</v>
      </c>
      <c r="AJ415" s="112" t="str">
        <f t="shared" si="223"/>
        <v>Chronic</v>
      </c>
      <c r="AL415" s="26">
        <f>VLOOKUP(SUM(AB415,AE415),Tables!J$5:K$12,2,FALSE)</f>
        <v>2</v>
      </c>
      <c r="AM415" s="26" t="str">
        <f t="shared" si="235"/>
        <v>Reject</v>
      </c>
      <c r="AS415"/>
      <c r="AW415" s="208" t="s">
        <v>1845</v>
      </c>
      <c r="AX415" s="208" t="s">
        <v>1845</v>
      </c>
      <c r="BC415" s="214"/>
    </row>
    <row r="416" spans="1:66" ht="15" hidden="1" customHeight="1" thickTop="1" thickBot="1">
      <c r="A416" s="170" t="s">
        <v>1065</v>
      </c>
      <c r="B416" s="70" t="s">
        <v>1115</v>
      </c>
      <c r="C416" s="74" t="s">
        <v>1066</v>
      </c>
      <c r="D416" s="80" t="s">
        <v>1083</v>
      </c>
      <c r="E416" s="149" t="s">
        <v>1644</v>
      </c>
      <c r="F416" s="75" t="s">
        <v>646</v>
      </c>
      <c r="G416" s="86" t="s">
        <v>169</v>
      </c>
      <c r="H416" s="25" t="s">
        <v>77</v>
      </c>
      <c r="I416" s="73" t="s">
        <v>295</v>
      </c>
      <c r="J416" s="73" t="s">
        <v>79</v>
      </c>
      <c r="K416" s="25" t="s">
        <v>1591</v>
      </c>
      <c r="L416" s="25" t="s">
        <v>1063</v>
      </c>
      <c r="N416" s="41" t="s">
        <v>501</v>
      </c>
      <c r="O416" s="32" t="s">
        <v>1401</v>
      </c>
      <c r="P416" s="32" t="s">
        <v>1513</v>
      </c>
      <c r="Q416" s="73" t="s">
        <v>14</v>
      </c>
      <c r="R416" s="73">
        <v>28</v>
      </c>
      <c r="S416" s="25" t="s">
        <v>1370</v>
      </c>
      <c r="T416" s="25" t="s">
        <v>15</v>
      </c>
      <c r="V416" s="73">
        <v>42.7</v>
      </c>
      <c r="W416" s="25" t="s">
        <v>58</v>
      </c>
      <c r="X416" s="73">
        <f>VLOOKUP(W416,Tables!$M$5:$O$9,3,FALSE)</f>
        <v>1</v>
      </c>
      <c r="Y416" s="73">
        <f t="shared" si="230"/>
        <v>42.7</v>
      </c>
      <c r="AA416" s="26" t="str">
        <f t="shared" si="231"/>
        <v>EC50</v>
      </c>
      <c r="AB416" s="26">
        <f>VLOOKUP(AA416,Tables!C$5:D$40,2,FALSE)</f>
        <v>5</v>
      </c>
      <c r="AC416" s="26">
        <f t="shared" si="232"/>
        <v>8.5400000000000009</v>
      </c>
      <c r="AD416" s="33" t="str">
        <f t="shared" si="233"/>
        <v>Chronic</v>
      </c>
      <c r="AE416" s="26">
        <f>VLOOKUP(AD416,Tables!$C$43:$D$44,2,FALSE)</f>
        <v>1</v>
      </c>
      <c r="AF416" s="26">
        <f t="shared" si="234"/>
        <v>8.5400000000000009</v>
      </c>
      <c r="AG416" s="27"/>
      <c r="AH416" s="210" t="str">
        <f t="shared" si="221"/>
        <v>Elodea canadensis</v>
      </c>
      <c r="AI416" s="112" t="str">
        <f t="shared" si="222"/>
        <v>EC50</v>
      </c>
      <c r="AJ416" s="112" t="str">
        <f t="shared" si="223"/>
        <v>Chronic</v>
      </c>
      <c r="AL416" s="26">
        <f>VLOOKUP(SUM(AB416,AE416),Tables!J$5:K$12,2,FALSE)</f>
        <v>2</v>
      </c>
      <c r="AM416" s="26" t="str">
        <f t="shared" si="235"/>
        <v>Reject</v>
      </c>
      <c r="AS416"/>
      <c r="AW416" s="208" t="s">
        <v>1845</v>
      </c>
      <c r="AX416" s="208" t="s">
        <v>1845</v>
      </c>
      <c r="BC416" s="214"/>
    </row>
    <row r="417" spans="1:66" ht="15" hidden="1" customHeight="1" thickTop="1" thickBot="1">
      <c r="A417" s="170" t="s">
        <v>1065</v>
      </c>
      <c r="B417" s="70" t="s">
        <v>1116</v>
      </c>
      <c r="C417" s="74" t="s">
        <v>1066</v>
      </c>
      <c r="D417" s="80" t="s">
        <v>1062</v>
      </c>
      <c r="E417" s="149" t="s">
        <v>1644</v>
      </c>
      <c r="F417" s="75" t="s">
        <v>646</v>
      </c>
      <c r="G417" s="86" t="s">
        <v>169</v>
      </c>
      <c r="H417" s="25" t="s">
        <v>77</v>
      </c>
      <c r="I417" s="73" t="s">
        <v>295</v>
      </c>
      <c r="J417" s="73" t="s">
        <v>79</v>
      </c>
      <c r="K417" s="25" t="s">
        <v>1591</v>
      </c>
      <c r="L417" s="25" t="s">
        <v>1063</v>
      </c>
      <c r="N417" s="41" t="s">
        <v>502</v>
      </c>
      <c r="O417" s="32" t="s">
        <v>1401</v>
      </c>
      <c r="P417" s="32" t="s">
        <v>1512</v>
      </c>
      <c r="Q417" s="73" t="s">
        <v>23</v>
      </c>
      <c r="R417" s="73">
        <v>28</v>
      </c>
      <c r="S417" s="25" t="s">
        <v>1370</v>
      </c>
      <c r="T417" s="25" t="s">
        <v>15</v>
      </c>
      <c r="V417" s="73">
        <v>30</v>
      </c>
      <c r="W417" s="25" t="s">
        <v>58</v>
      </c>
      <c r="X417" s="73">
        <f>VLOOKUP(W417,Tables!$M$5:$O$9,3,FALSE)</f>
        <v>1</v>
      </c>
      <c r="Y417" s="73">
        <f t="shared" si="230"/>
        <v>30</v>
      </c>
      <c r="AA417" s="26" t="str">
        <f t="shared" si="231"/>
        <v>EC10</v>
      </c>
      <c r="AB417" s="26">
        <f>VLOOKUP(AA417,Tables!C$5:D$40,2,FALSE)</f>
        <v>1</v>
      </c>
      <c r="AC417" s="26">
        <f t="shared" si="232"/>
        <v>30</v>
      </c>
      <c r="AD417" s="33" t="str">
        <f t="shared" si="233"/>
        <v>Chronic</v>
      </c>
      <c r="AE417" s="26">
        <f>VLOOKUP(AD417,Tables!$C$43:$D$44,2,FALSE)</f>
        <v>1</v>
      </c>
      <c r="AF417" s="26">
        <f t="shared" si="234"/>
        <v>30</v>
      </c>
      <c r="AG417" s="27"/>
      <c r="AH417" s="210" t="str">
        <f t="shared" si="221"/>
        <v>Elodea canadensis</v>
      </c>
      <c r="AI417" s="112" t="str">
        <f t="shared" si="222"/>
        <v>EC10</v>
      </c>
      <c r="AJ417" s="112" t="str">
        <f t="shared" si="223"/>
        <v>Chronic</v>
      </c>
      <c r="AL417" s="26">
        <f>VLOOKUP(SUM(AB417,AE417),Tables!J$5:K$12,2,FALSE)</f>
        <v>1</v>
      </c>
      <c r="AM417" s="26" t="str">
        <f t="shared" si="235"/>
        <v>YES!!!</v>
      </c>
      <c r="AN417" s="107" t="str">
        <f>P417</f>
        <v>Shoot dry weight</v>
      </c>
      <c r="AO417" s="26" t="s">
        <v>1605</v>
      </c>
      <c r="AP417" s="25" t="str">
        <f>CONCATENATE(R417," ",S417)</f>
        <v>28 Day</v>
      </c>
      <c r="AQ417" s="26" t="s">
        <v>1627</v>
      </c>
      <c r="AS417" s="109">
        <f>AF417</f>
        <v>30</v>
      </c>
      <c r="AT417" s="73">
        <f>GEOMEAN(AS417,AS420,AS423,AS426)</f>
        <v>10.08582624275849</v>
      </c>
      <c r="AW417" s="208" t="s">
        <v>1845</v>
      </c>
      <c r="AX417" s="208" t="s">
        <v>1845</v>
      </c>
      <c r="BC417" s="214"/>
    </row>
    <row r="418" spans="1:66" ht="15" hidden="1" customHeight="1" thickTop="1" thickBot="1">
      <c r="A418" s="170" t="s">
        <v>1065</v>
      </c>
      <c r="B418" s="70" t="s">
        <v>1117</v>
      </c>
      <c r="C418" s="74" t="s">
        <v>1066</v>
      </c>
      <c r="D418" s="80" t="s">
        <v>1062</v>
      </c>
      <c r="E418" s="149" t="s">
        <v>1644</v>
      </c>
      <c r="F418" s="75" t="s">
        <v>646</v>
      </c>
      <c r="G418" s="86" t="s">
        <v>169</v>
      </c>
      <c r="H418" s="25" t="s">
        <v>77</v>
      </c>
      <c r="I418" s="73" t="s">
        <v>295</v>
      </c>
      <c r="J418" s="73" t="s">
        <v>79</v>
      </c>
      <c r="K418" s="25" t="s">
        <v>1591</v>
      </c>
      <c r="L418" s="25" t="s">
        <v>1063</v>
      </c>
      <c r="N418" s="41" t="s">
        <v>502</v>
      </c>
      <c r="O418" s="32" t="s">
        <v>1401</v>
      </c>
      <c r="P418" s="32" t="s">
        <v>1512</v>
      </c>
      <c r="Q418" s="73" t="s">
        <v>178</v>
      </c>
      <c r="R418" s="73">
        <v>28</v>
      </c>
      <c r="S418" s="25" t="s">
        <v>1370</v>
      </c>
      <c r="T418" s="25" t="s">
        <v>15</v>
      </c>
      <c r="V418" s="73">
        <v>75</v>
      </c>
      <c r="W418" s="25" t="s">
        <v>58</v>
      </c>
      <c r="X418" s="73">
        <f>VLOOKUP(W418,Tables!$M$5:$O$9,3,FALSE)</f>
        <v>1</v>
      </c>
      <c r="Y418" s="73">
        <f t="shared" si="230"/>
        <v>75</v>
      </c>
      <c r="AA418" s="26" t="str">
        <f t="shared" si="231"/>
        <v>EC25</v>
      </c>
      <c r="AB418" s="26">
        <f>VLOOKUP(AA418,Tables!C$5:D$40,2,FALSE)</f>
        <v>2.5</v>
      </c>
      <c r="AC418" s="26">
        <f t="shared" si="232"/>
        <v>30</v>
      </c>
      <c r="AD418" s="33" t="str">
        <f t="shared" si="233"/>
        <v>Chronic</v>
      </c>
      <c r="AE418" s="26">
        <f>VLOOKUP(AD418,Tables!$C$43:$D$44,2,FALSE)</f>
        <v>1</v>
      </c>
      <c r="AF418" s="26">
        <f t="shared" si="234"/>
        <v>30</v>
      </c>
      <c r="AG418" s="27"/>
      <c r="AH418" s="210" t="str">
        <f t="shared" si="221"/>
        <v>Elodea canadensis</v>
      </c>
      <c r="AI418" s="112" t="str">
        <f t="shared" si="222"/>
        <v>EC25</v>
      </c>
      <c r="AJ418" s="112" t="str">
        <f t="shared" si="223"/>
        <v>Chronic</v>
      </c>
      <c r="AL418" s="26">
        <f>VLOOKUP(SUM(AB418,AE418),Tables!J$5:K$12,2,FALSE)</f>
        <v>2</v>
      </c>
      <c r="AM418" s="26" t="str">
        <f t="shared" si="235"/>
        <v>Reject</v>
      </c>
      <c r="AS418"/>
      <c r="AW418" s="208" t="s">
        <v>1845</v>
      </c>
      <c r="AX418" s="208" t="s">
        <v>1845</v>
      </c>
      <c r="BC418" s="214"/>
      <c r="BN418" s="78"/>
    </row>
    <row r="419" spans="1:66" ht="15" hidden="1" customHeight="1" thickTop="1" thickBot="1">
      <c r="A419" s="170" t="s">
        <v>1065</v>
      </c>
      <c r="B419" s="70" t="s">
        <v>1118</v>
      </c>
      <c r="C419" s="74" t="s">
        <v>1066</v>
      </c>
      <c r="D419" s="80" t="s">
        <v>1062</v>
      </c>
      <c r="E419" s="149" t="s">
        <v>1644</v>
      </c>
      <c r="F419" s="75" t="s">
        <v>646</v>
      </c>
      <c r="G419" s="86" t="s">
        <v>169</v>
      </c>
      <c r="H419" s="25" t="s">
        <v>77</v>
      </c>
      <c r="I419" s="73" t="s">
        <v>295</v>
      </c>
      <c r="J419" s="73" t="s">
        <v>79</v>
      </c>
      <c r="K419" s="25" t="s">
        <v>1591</v>
      </c>
      <c r="L419" s="25" t="s">
        <v>1063</v>
      </c>
      <c r="N419" s="41" t="s">
        <v>502</v>
      </c>
      <c r="O419" s="32" t="s">
        <v>1401</v>
      </c>
      <c r="P419" s="32" t="s">
        <v>1512</v>
      </c>
      <c r="Q419" s="73" t="s">
        <v>14</v>
      </c>
      <c r="R419" s="73">
        <v>28</v>
      </c>
      <c r="S419" s="25" t="s">
        <v>1370</v>
      </c>
      <c r="T419" s="25" t="s">
        <v>15</v>
      </c>
      <c r="V419" s="73">
        <v>150.1</v>
      </c>
      <c r="W419" s="25" t="s">
        <v>58</v>
      </c>
      <c r="X419" s="73">
        <f>VLOOKUP(W419,Tables!$M$5:$O$9,3,FALSE)</f>
        <v>1</v>
      </c>
      <c r="Y419" s="73">
        <f t="shared" si="230"/>
        <v>150.1</v>
      </c>
      <c r="AA419" s="26" t="str">
        <f t="shared" si="231"/>
        <v>EC50</v>
      </c>
      <c r="AB419" s="26">
        <f>VLOOKUP(AA419,Tables!C$5:D$40,2,FALSE)</f>
        <v>5</v>
      </c>
      <c r="AC419" s="26">
        <f t="shared" si="232"/>
        <v>30.02</v>
      </c>
      <c r="AD419" s="33" t="str">
        <f t="shared" si="233"/>
        <v>Chronic</v>
      </c>
      <c r="AE419" s="26">
        <f>VLOOKUP(AD419,Tables!$C$43:$D$44,2,FALSE)</f>
        <v>1</v>
      </c>
      <c r="AF419" s="26">
        <f t="shared" si="234"/>
        <v>30.02</v>
      </c>
      <c r="AG419" s="27"/>
      <c r="AH419" s="210" t="str">
        <f t="shared" si="221"/>
        <v>Elodea canadensis</v>
      </c>
      <c r="AI419" s="112" t="str">
        <f t="shared" si="222"/>
        <v>EC50</v>
      </c>
      <c r="AJ419" s="112" t="str">
        <f t="shared" si="223"/>
        <v>Chronic</v>
      </c>
      <c r="AL419" s="26">
        <f>VLOOKUP(SUM(AB419,AE419),Tables!J$5:K$12,2,FALSE)</f>
        <v>2</v>
      </c>
      <c r="AM419" s="26" t="str">
        <f t="shared" si="235"/>
        <v>Reject</v>
      </c>
      <c r="AS419"/>
      <c r="AW419" s="208" t="s">
        <v>1845</v>
      </c>
      <c r="AX419" s="208" t="s">
        <v>1845</v>
      </c>
      <c r="BC419" s="214"/>
    </row>
    <row r="420" spans="1:66" ht="15" hidden="1" customHeight="1" thickTop="1" thickBot="1">
      <c r="A420" s="170" t="s">
        <v>1065</v>
      </c>
      <c r="B420" s="70" t="s">
        <v>1119</v>
      </c>
      <c r="C420" s="74" t="s">
        <v>1066</v>
      </c>
      <c r="D420" s="80" t="s">
        <v>1071</v>
      </c>
      <c r="E420" s="149" t="s">
        <v>1644</v>
      </c>
      <c r="F420" s="75" t="s">
        <v>646</v>
      </c>
      <c r="G420" s="86" t="s">
        <v>169</v>
      </c>
      <c r="H420" s="25" t="s">
        <v>77</v>
      </c>
      <c r="I420" s="73" t="s">
        <v>295</v>
      </c>
      <c r="J420" s="73" t="s">
        <v>79</v>
      </c>
      <c r="K420" s="25" t="s">
        <v>1591</v>
      </c>
      <c r="L420" s="25" t="s">
        <v>1063</v>
      </c>
      <c r="N420" s="41" t="s">
        <v>502</v>
      </c>
      <c r="O420" s="32" t="s">
        <v>1401</v>
      </c>
      <c r="P420" s="32" t="s">
        <v>1512</v>
      </c>
      <c r="Q420" s="73" t="s">
        <v>23</v>
      </c>
      <c r="R420" s="73">
        <v>28</v>
      </c>
      <c r="S420" s="25" t="s">
        <v>1370</v>
      </c>
      <c r="T420" s="25" t="s">
        <v>15</v>
      </c>
      <c r="V420" s="73">
        <v>4.5</v>
      </c>
      <c r="W420" s="25" t="s">
        <v>58</v>
      </c>
      <c r="X420" s="73">
        <f>VLOOKUP(W420,Tables!$M$5:$O$9,3,FALSE)</f>
        <v>1</v>
      </c>
      <c r="Y420" s="73">
        <f t="shared" si="230"/>
        <v>4.5</v>
      </c>
      <c r="AA420" s="26" t="str">
        <f t="shared" si="231"/>
        <v>EC10</v>
      </c>
      <c r="AB420" s="26">
        <f>VLOOKUP(AA420,Tables!C$5:D$40,2,FALSE)</f>
        <v>1</v>
      </c>
      <c r="AC420" s="26">
        <f t="shared" si="232"/>
        <v>4.5</v>
      </c>
      <c r="AD420" s="33" t="str">
        <f t="shared" si="233"/>
        <v>Chronic</v>
      </c>
      <c r="AE420" s="26">
        <f>VLOOKUP(AD420,Tables!$C$43:$D$44,2,FALSE)</f>
        <v>1</v>
      </c>
      <c r="AF420" s="26">
        <f t="shared" si="234"/>
        <v>4.5</v>
      </c>
      <c r="AG420" s="27"/>
      <c r="AH420" s="210" t="str">
        <f t="shared" si="221"/>
        <v>Elodea canadensis</v>
      </c>
      <c r="AI420" s="112" t="str">
        <f t="shared" si="222"/>
        <v>EC10</v>
      </c>
      <c r="AJ420" s="112" t="str">
        <f t="shared" si="223"/>
        <v>Chronic</v>
      </c>
      <c r="AL420" s="26">
        <f>VLOOKUP(SUM(AB420,AE420),Tables!J$5:K$12,2,FALSE)</f>
        <v>1</v>
      </c>
      <c r="AM420" s="26" t="str">
        <f t="shared" si="235"/>
        <v>YES!!!</v>
      </c>
      <c r="AN420" s="107" t="str">
        <f>P420</f>
        <v>Shoot dry weight</v>
      </c>
      <c r="AO420" s="26" t="s">
        <v>1605</v>
      </c>
      <c r="AP420" s="25" t="str">
        <f>CONCATENATE(R420," ",S420)</f>
        <v>28 Day</v>
      </c>
      <c r="AQ420" s="26" t="s">
        <v>1627</v>
      </c>
      <c r="AS420" s="109">
        <f>AF420</f>
        <v>4.5</v>
      </c>
      <c r="AW420" s="208" t="s">
        <v>1845</v>
      </c>
      <c r="AX420" s="208" t="s">
        <v>1845</v>
      </c>
      <c r="BC420" s="214"/>
    </row>
    <row r="421" spans="1:66" ht="15" hidden="1" customHeight="1" thickTop="1" thickBot="1">
      <c r="A421" s="170" t="s">
        <v>1065</v>
      </c>
      <c r="B421" s="70" t="s">
        <v>1120</v>
      </c>
      <c r="C421" s="74" t="s">
        <v>1066</v>
      </c>
      <c r="D421" s="80" t="s">
        <v>1071</v>
      </c>
      <c r="E421" s="149" t="s">
        <v>1644</v>
      </c>
      <c r="F421" s="75" t="s">
        <v>646</v>
      </c>
      <c r="G421" s="86" t="s">
        <v>169</v>
      </c>
      <c r="H421" s="25" t="s">
        <v>77</v>
      </c>
      <c r="I421" s="73" t="s">
        <v>295</v>
      </c>
      <c r="J421" s="73" t="s">
        <v>79</v>
      </c>
      <c r="K421" s="25" t="s">
        <v>1591</v>
      </c>
      <c r="L421" s="25" t="s">
        <v>1063</v>
      </c>
      <c r="N421" s="41" t="s">
        <v>502</v>
      </c>
      <c r="O421" s="32" t="s">
        <v>1401</v>
      </c>
      <c r="P421" s="32" t="s">
        <v>1512</v>
      </c>
      <c r="Q421" s="73" t="s">
        <v>178</v>
      </c>
      <c r="R421" s="73">
        <v>28</v>
      </c>
      <c r="S421" s="25" t="s">
        <v>1370</v>
      </c>
      <c r="T421" s="25" t="s">
        <v>15</v>
      </c>
      <c r="V421" s="73">
        <v>9.1</v>
      </c>
      <c r="W421" s="25" t="s">
        <v>58</v>
      </c>
      <c r="X421" s="73">
        <f>VLOOKUP(W421,Tables!$M$5:$O$9,3,FALSE)</f>
        <v>1</v>
      </c>
      <c r="Y421" s="73">
        <f t="shared" si="230"/>
        <v>9.1</v>
      </c>
      <c r="AA421" s="26" t="str">
        <f t="shared" si="231"/>
        <v>EC25</v>
      </c>
      <c r="AB421" s="26">
        <f>VLOOKUP(AA421,Tables!C$5:D$40,2,FALSE)</f>
        <v>2.5</v>
      </c>
      <c r="AC421" s="26">
        <f t="shared" si="232"/>
        <v>3.6399999999999997</v>
      </c>
      <c r="AD421" s="33" t="str">
        <f t="shared" si="233"/>
        <v>Chronic</v>
      </c>
      <c r="AE421" s="26">
        <f>VLOOKUP(AD421,Tables!$C$43:$D$44,2,FALSE)</f>
        <v>1</v>
      </c>
      <c r="AF421" s="26">
        <f t="shared" si="234"/>
        <v>3.6399999999999997</v>
      </c>
      <c r="AG421" s="27"/>
      <c r="AH421" s="210" t="str">
        <f t="shared" si="221"/>
        <v>Elodea canadensis</v>
      </c>
      <c r="AI421" s="112" t="str">
        <f t="shared" si="222"/>
        <v>EC25</v>
      </c>
      <c r="AJ421" s="112" t="str">
        <f t="shared" si="223"/>
        <v>Chronic</v>
      </c>
      <c r="AL421" s="26">
        <f>VLOOKUP(SUM(AB421,AE421),Tables!J$5:K$12,2,FALSE)</f>
        <v>2</v>
      </c>
      <c r="AM421" s="26" t="str">
        <f t="shared" si="235"/>
        <v>Reject</v>
      </c>
      <c r="AS421"/>
      <c r="AW421" s="208" t="s">
        <v>1845</v>
      </c>
      <c r="AX421" s="208" t="s">
        <v>1845</v>
      </c>
      <c r="BC421" s="214"/>
    </row>
    <row r="422" spans="1:66" ht="15" hidden="1" customHeight="1" thickTop="1" thickBot="1">
      <c r="A422" s="170" t="s">
        <v>1065</v>
      </c>
      <c r="B422" s="70" t="s">
        <v>1121</v>
      </c>
      <c r="C422" s="74" t="s">
        <v>1066</v>
      </c>
      <c r="D422" s="80" t="s">
        <v>1071</v>
      </c>
      <c r="E422" s="149" t="s">
        <v>1644</v>
      </c>
      <c r="F422" s="75" t="s">
        <v>646</v>
      </c>
      <c r="G422" s="86" t="s">
        <v>169</v>
      </c>
      <c r="H422" s="25" t="s">
        <v>77</v>
      </c>
      <c r="I422" s="73" t="s">
        <v>295</v>
      </c>
      <c r="J422" s="73" t="s">
        <v>79</v>
      </c>
      <c r="K422" s="25" t="s">
        <v>1591</v>
      </c>
      <c r="L422" s="25" t="s">
        <v>1063</v>
      </c>
      <c r="N422" s="41" t="s">
        <v>502</v>
      </c>
      <c r="O422" s="32" t="s">
        <v>1401</v>
      </c>
      <c r="P422" s="32" t="s">
        <v>1512</v>
      </c>
      <c r="Q422" s="73" t="s">
        <v>14</v>
      </c>
      <c r="R422" s="73">
        <v>28</v>
      </c>
      <c r="S422" s="25" t="s">
        <v>1370</v>
      </c>
      <c r="T422" s="25" t="s">
        <v>15</v>
      </c>
      <c r="V422" s="73">
        <v>18.3</v>
      </c>
      <c r="W422" s="25" t="s">
        <v>58</v>
      </c>
      <c r="X422" s="73">
        <f>VLOOKUP(W422,Tables!$M$5:$O$9,3,FALSE)</f>
        <v>1</v>
      </c>
      <c r="Y422" s="73">
        <f t="shared" si="230"/>
        <v>18.3</v>
      </c>
      <c r="AA422" s="26" t="str">
        <f t="shared" si="231"/>
        <v>EC50</v>
      </c>
      <c r="AB422" s="26">
        <f>VLOOKUP(AA422,Tables!C$5:D$40,2,FALSE)</f>
        <v>5</v>
      </c>
      <c r="AC422" s="26">
        <f t="shared" si="232"/>
        <v>3.66</v>
      </c>
      <c r="AD422" s="33" t="str">
        <f t="shared" si="233"/>
        <v>Chronic</v>
      </c>
      <c r="AE422" s="26">
        <f>VLOOKUP(AD422,Tables!$C$43:$D$44,2,FALSE)</f>
        <v>1</v>
      </c>
      <c r="AF422" s="26">
        <f t="shared" si="234"/>
        <v>3.66</v>
      </c>
      <c r="AG422" s="27"/>
      <c r="AH422" s="210" t="str">
        <f t="shared" si="221"/>
        <v>Elodea canadensis</v>
      </c>
      <c r="AI422" s="112" t="str">
        <f t="shared" si="222"/>
        <v>EC50</v>
      </c>
      <c r="AJ422" s="112" t="str">
        <f t="shared" si="223"/>
        <v>Chronic</v>
      </c>
      <c r="AL422" s="26">
        <f>VLOOKUP(SUM(AB422,AE422),Tables!J$5:K$12,2,FALSE)</f>
        <v>2</v>
      </c>
      <c r="AM422" s="26" t="str">
        <f t="shared" si="235"/>
        <v>Reject</v>
      </c>
      <c r="AS422"/>
      <c r="AW422" s="208" t="s">
        <v>1845</v>
      </c>
      <c r="AX422" s="208" t="s">
        <v>1845</v>
      </c>
      <c r="BC422" s="214"/>
    </row>
    <row r="423" spans="1:66" ht="15" hidden="1" customHeight="1" thickTop="1" thickBot="1">
      <c r="A423" s="170" t="s">
        <v>1065</v>
      </c>
      <c r="B423" s="70" t="s">
        <v>1122</v>
      </c>
      <c r="C423" s="74" t="s">
        <v>1066</v>
      </c>
      <c r="D423" s="80" t="s">
        <v>1075</v>
      </c>
      <c r="E423" s="149" t="s">
        <v>1644</v>
      </c>
      <c r="F423" s="75" t="s">
        <v>646</v>
      </c>
      <c r="G423" s="86" t="s">
        <v>169</v>
      </c>
      <c r="H423" s="25" t="s">
        <v>77</v>
      </c>
      <c r="I423" s="73" t="s">
        <v>295</v>
      </c>
      <c r="J423" s="73" t="s">
        <v>79</v>
      </c>
      <c r="K423" s="25" t="s">
        <v>1591</v>
      </c>
      <c r="L423" s="25" t="s">
        <v>1063</v>
      </c>
      <c r="N423" s="41" t="s">
        <v>502</v>
      </c>
      <c r="O423" s="32" t="s">
        <v>1401</v>
      </c>
      <c r="P423" s="32" t="s">
        <v>1512</v>
      </c>
      <c r="Q423" s="73" t="s">
        <v>23</v>
      </c>
      <c r="R423" s="73">
        <v>28</v>
      </c>
      <c r="S423" s="25" t="s">
        <v>1370</v>
      </c>
      <c r="T423" s="25" t="s">
        <v>15</v>
      </c>
      <c r="V423" s="73">
        <v>7.3</v>
      </c>
      <c r="W423" s="25" t="s">
        <v>58</v>
      </c>
      <c r="X423" s="73">
        <f>VLOOKUP(W423,Tables!$M$5:$O$9,3,FALSE)</f>
        <v>1</v>
      </c>
      <c r="Y423" s="73">
        <f t="shared" si="230"/>
        <v>7.3</v>
      </c>
      <c r="AA423" s="26" t="str">
        <f t="shared" si="231"/>
        <v>EC10</v>
      </c>
      <c r="AB423" s="26">
        <f>VLOOKUP(AA423,Tables!C$5:D$40,2,FALSE)</f>
        <v>1</v>
      </c>
      <c r="AC423" s="26">
        <f t="shared" si="232"/>
        <v>7.3</v>
      </c>
      <c r="AD423" s="33" t="str">
        <f t="shared" si="233"/>
        <v>Chronic</v>
      </c>
      <c r="AE423" s="26">
        <f>VLOOKUP(AD423,Tables!$C$43:$D$44,2,FALSE)</f>
        <v>1</v>
      </c>
      <c r="AF423" s="26">
        <f t="shared" si="234"/>
        <v>7.3</v>
      </c>
      <c r="AG423" s="27"/>
      <c r="AH423" s="210" t="str">
        <f t="shared" si="221"/>
        <v>Elodea canadensis</v>
      </c>
      <c r="AI423" s="112" t="str">
        <f t="shared" si="222"/>
        <v>EC10</v>
      </c>
      <c r="AJ423" s="112" t="str">
        <f t="shared" si="223"/>
        <v>Chronic</v>
      </c>
      <c r="AL423" s="26">
        <f>VLOOKUP(SUM(AB423,AE423),Tables!J$5:K$12,2,FALSE)</f>
        <v>1</v>
      </c>
      <c r="AM423" s="26" t="str">
        <f t="shared" si="235"/>
        <v>YES!!!</v>
      </c>
      <c r="AN423" s="107" t="str">
        <f>P423</f>
        <v>Shoot dry weight</v>
      </c>
      <c r="AO423" s="26" t="s">
        <v>1605</v>
      </c>
      <c r="AP423" s="25" t="str">
        <f>CONCATENATE(R423," ",S423)</f>
        <v>28 Day</v>
      </c>
      <c r="AQ423" s="26" t="s">
        <v>1627</v>
      </c>
      <c r="AS423" s="109">
        <f>AF423</f>
        <v>7.3</v>
      </c>
      <c r="AW423" s="208" t="s">
        <v>1845</v>
      </c>
      <c r="AX423" s="208" t="s">
        <v>1845</v>
      </c>
      <c r="BC423" s="214"/>
    </row>
    <row r="424" spans="1:66" ht="15" hidden="1" customHeight="1" thickTop="1" thickBot="1">
      <c r="A424" s="170" t="s">
        <v>1065</v>
      </c>
      <c r="B424" s="70" t="s">
        <v>1123</v>
      </c>
      <c r="C424" s="74" t="s">
        <v>1066</v>
      </c>
      <c r="D424" s="80" t="s">
        <v>1075</v>
      </c>
      <c r="E424" s="149" t="s">
        <v>1644</v>
      </c>
      <c r="F424" s="75" t="s">
        <v>646</v>
      </c>
      <c r="G424" s="86" t="s">
        <v>169</v>
      </c>
      <c r="H424" s="25" t="s">
        <v>77</v>
      </c>
      <c r="I424" s="73" t="s">
        <v>295</v>
      </c>
      <c r="J424" s="73" t="s">
        <v>79</v>
      </c>
      <c r="K424" s="25" t="s">
        <v>1591</v>
      </c>
      <c r="L424" s="25" t="s">
        <v>1063</v>
      </c>
      <c r="N424" s="41" t="s">
        <v>502</v>
      </c>
      <c r="O424" s="32" t="s">
        <v>1401</v>
      </c>
      <c r="P424" s="32" t="s">
        <v>1512</v>
      </c>
      <c r="Q424" s="73" t="s">
        <v>178</v>
      </c>
      <c r="R424" s="73">
        <v>28</v>
      </c>
      <c r="S424" s="25" t="s">
        <v>1370</v>
      </c>
      <c r="T424" s="25" t="s">
        <v>15</v>
      </c>
      <c r="V424" s="73">
        <v>12.8</v>
      </c>
      <c r="W424" s="25" t="s">
        <v>58</v>
      </c>
      <c r="X424" s="73">
        <f>VLOOKUP(W424,Tables!$M$5:$O$9,3,FALSE)</f>
        <v>1</v>
      </c>
      <c r="Y424" s="73">
        <f t="shared" si="230"/>
        <v>12.8</v>
      </c>
      <c r="AA424" s="26" t="str">
        <f t="shared" si="231"/>
        <v>EC25</v>
      </c>
      <c r="AB424" s="26">
        <f>VLOOKUP(AA424,Tables!C$5:D$40,2,FALSE)</f>
        <v>2.5</v>
      </c>
      <c r="AC424" s="26">
        <f t="shared" si="232"/>
        <v>5.12</v>
      </c>
      <c r="AD424" s="33" t="str">
        <f t="shared" si="233"/>
        <v>Chronic</v>
      </c>
      <c r="AE424" s="26">
        <f>VLOOKUP(AD424,Tables!$C$43:$D$44,2,FALSE)</f>
        <v>1</v>
      </c>
      <c r="AF424" s="26">
        <f t="shared" si="234"/>
        <v>5.12</v>
      </c>
      <c r="AG424" s="27"/>
      <c r="AH424" s="210" t="str">
        <f t="shared" si="221"/>
        <v>Elodea canadensis</v>
      </c>
      <c r="AI424" s="112" t="str">
        <f t="shared" si="222"/>
        <v>EC25</v>
      </c>
      <c r="AJ424" s="112" t="str">
        <f t="shared" si="223"/>
        <v>Chronic</v>
      </c>
      <c r="AL424" s="26">
        <f>VLOOKUP(SUM(AB424,AE424),Tables!J$5:K$12,2,FALSE)</f>
        <v>2</v>
      </c>
      <c r="AM424" s="26" t="str">
        <f t="shared" si="235"/>
        <v>Reject</v>
      </c>
      <c r="AS424"/>
      <c r="AW424" s="208" t="s">
        <v>1845</v>
      </c>
      <c r="AX424" s="208" t="s">
        <v>1845</v>
      </c>
      <c r="BC424" s="214"/>
    </row>
    <row r="425" spans="1:66" ht="15" hidden="1" customHeight="1" thickTop="1" thickBot="1">
      <c r="A425" s="170" t="s">
        <v>1065</v>
      </c>
      <c r="B425" s="70" t="s">
        <v>1124</v>
      </c>
      <c r="C425" s="74" t="s">
        <v>1066</v>
      </c>
      <c r="D425" s="80" t="s">
        <v>1075</v>
      </c>
      <c r="E425" s="149" t="s">
        <v>1644</v>
      </c>
      <c r="F425" s="75" t="s">
        <v>646</v>
      </c>
      <c r="G425" s="86" t="s">
        <v>169</v>
      </c>
      <c r="H425" s="25" t="s">
        <v>77</v>
      </c>
      <c r="I425" s="73" t="s">
        <v>295</v>
      </c>
      <c r="J425" s="73" t="s">
        <v>79</v>
      </c>
      <c r="K425" s="25" t="s">
        <v>1591</v>
      </c>
      <c r="L425" s="25" t="s">
        <v>1063</v>
      </c>
      <c r="N425" s="41" t="s">
        <v>502</v>
      </c>
      <c r="O425" s="32" t="s">
        <v>1401</v>
      </c>
      <c r="P425" s="32" t="s">
        <v>1512</v>
      </c>
      <c r="Q425" s="73" t="s">
        <v>14</v>
      </c>
      <c r="R425" s="73">
        <v>28</v>
      </c>
      <c r="S425" s="25" t="s">
        <v>1370</v>
      </c>
      <c r="T425" s="25" t="s">
        <v>15</v>
      </c>
      <c r="V425" s="73">
        <v>22.6</v>
      </c>
      <c r="W425" s="25" t="s">
        <v>58</v>
      </c>
      <c r="X425" s="73">
        <f>VLOOKUP(W425,Tables!$M$5:$O$9,3,FALSE)</f>
        <v>1</v>
      </c>
      <c r="Y425" s="73">
        <f t="shared" si="230"/>
        <v>22.6</v>
      </c>
      <c r="AA425" s="26" t="str">
        <f t="shared" si="231"/>
        <v>EC50</v>
      </c>
      <c r="AB425" s="26">
        <f>VLOOKUP(AA425,Tables!C$5:D$40,2,FALSE)</f>
        <v>5</v>
      </c>
      <c r="AC425" s="26">
        <f t="shared" si="232"/>
        <v>4.5200000000000005</v>
      </c>
      <c r="AD425" s="33" t="str">
        <f t="shared" si="233"/>
        <v>Chronic</v>
      </c>
      <c r="AE425" s="26">
        <f>VLOOKUP(AD425,Tables!$C$43:$D$44,2,FALSE)</f>
        <v>1</v>
      </c>
      <c r="AF425" s="26">
        <f t="shared" si="234"/>
        <v>4.5200000000000005</v>
      </c>
      <c r="AG425" s="27"/>
      <c r="AH425" s="210" t="str">
        <f t="shared" si="221"/>
        <v>Elodea canadensis</v>
      </c>
      <c r="AI425" s="112" t="str">
        <f t="shared" si="222"/>
        <v>EC50</v>
      </c>
      <c r="AJ425" s="112" t="str">
        <f t="shared" si="223"/>
        <v>Chronic</v>
      </c>
      <c r="AL425" s="26">
        <f>VLOOKUP(SUM(AB425,AE425),Tables!J$5:K$12,2,FALSE)</f>
        <v>2</v>
      </c>
      <c r="AM425" s="26" t="str">
        <f t="shared" si="235"/>
        <v>Reject</v>
      </c>
      <c r="AS425"/>
      <c r="AW425" s="208" t="s">
        <v>1845</v>
      </c>
      <c r="AX425" s="208" t="s">
        <v>1845</v>
      </c>
      <c r="BC425" s="214"/>
    </row>
    <row r="426" spans="1:66" ht="15" hidden="1" customHeight="1" thickTop="1" thickBot="1">
      <c r="A426" s="170" t="s">
        <v>1065</v>
      </c>
      <c r="B426" s="70" t="s">
        <v>1128</v>
      </c>
      <c r="C426" s="74" t="s">
        <v>1066</v>
      </c>
      <c r="D426" s="80" t="s">
        <v>1083</v>
      </c>
      <c r="E426" s="149" t="s">
        <v>1644</v>
      </c>
      <c r="F426" s="75" t="s">
        <v>646</v>
      </c>
      <c r="G426" s="86" t="s">
        <v>169</v>
      </c>
      <c r="H426" s="25" t="s">
        <v>77</v>
      </c>
      <c r="I426" s="73" t="s">
        <v>295</v>
      </c>
      <c r="J426" s="73" t="s">
        <v>79</v>
      </c>
      <c r="K426" s="25" t="s">
        <v>1591</v>
      </c>
      <c r="L426" s="25" t="s">
        <v>1063</v>
      </c>
      <c r="N426" s="41" t="s">
        <v>502</v>
      </c>
      <c r="O426" s="32" t="s">
        <v>1401</v>
      </c>
      <c r="P426" s="32" t="s">
        <v>1512</v>
      </c>
      <c r="Q426" s="73" t="s">
        <v>23</v>
      </c>
      <c r="R426" s="73">
        <v>28</v>
      </c>
      <c r="S426" s="25" t="s">
        <v>1370</v>
      </c>
      <c r="T426" s="25" t="s">
        <v>15</v>
      </c>
      <c r="V426" s="73">
        <v>10.5</v>
      </c>
      <c r="W426" s="25" t="s">
        <v>58</v>
      </c>
      <c r="X426" s="73">
        <f>VLOOKUP(W426,Tables!$M$5:$O$9,3,FALSE)</f>
        <v>1</v>
      </c>
      <c r="Y426" s="73">
        <f t="shared" si="230"/>
        <v>10.5</v>
      </c>
      <c r="AA426" s="26" t="str">
        <f t="shared" si="231"/>
        <v>EC10</v>
      </c>
      <c r="AB426" s="26">
        <f>VLOOKUP(AA426,Tables!C$5:D$40,2,FALSE)</f>
        <v>1</v>
      </c>
      <c r="AC426" s="26">
        <f t="shared" si="232"/>
        <v>10.5</v>
      </c>
      <c r="AD426" s="33" t="str">
        <f t="shared" si="233"/>
        <v>Chronic</v>
      </c>
      <c r="AE426" s="26">
        <f>VLOOKUP(AD426,Tables!$C$43:$D$44,2,FALSE)</f>
        <v>1</v>
      </c>
      <c r="AF426" s="26">
        <f t="shared" si="234"/>
        <v>10.5</v>
      </c>
      <c r="AG426" s="27"/>
      <c r="AH426" s="210" t="str">
        <f t="shared" si="221"/>
        <v>Elodea canadensis</v>
      </c>
      <c r="AI426" s="112" t="str">
        <f t="shared" si="222"/>
        <v>EC10</v>
      </c>
      <c r="AJ426" s="112" t="str">
        <f t="shared" si="223"/>
        <v>Chronic</v>
      </c>
      <c r="AL426" s="26">
        <f>VLOOKUP(SUM(AB426,AE426),Tables!J$5:K$12,2,FALSE)</f>
        <v>1</v>
      </c>
      <c r="AM426" s="26" t="str">
        <f t="shared" si="235"/>
        <v>YES!!!</v>
      </c>
      <c r="AN426" s="107" t="str">
        <f>P426</f>
        <v>Shoot dry weight</v>
      </c>
      <c r="AO426" s="26" t="s">
        <v>1605</v>
      </c>
      <c r="AP426" s="25" t="str">
        <f>CONCATENATE(R426," ",S426)</f>
        <v>28 Day</v>
      </c>
      <c r="AQ426" s="26" t="s">
        <v>1627</v>
      </c>
      <c r="AS426" s="109">
        <f>AF426</f>
        <v>10.5</v>
      </c>
      <c r="AW426" s="208" t="s">
        <v>1845</v>
      </c>
      <c r="AX426" s="208" t="s">
        <v>1845</v>
      </c>
      <c r="BC426" s="214"/>
    </row>
    <row r="427" spans="1:66" ht="15" hidden="1" customHeight="1" thickTop="1" thickBot="1">
      <c r="A427" s="170" t="s">
        <v>1065</v>
      </c>
      <c r="B427" s="70" t="s">
        <v>1129</v>
      </c>
      <c r="C427" s="74" t="s">
        <v>1066</v>
      </c>
      <c r="D427" s="80" t="s">
        <v>1083</v>
      </c>
      <c r="E427" s="149" t="s">
        <v>1644</v>
      </c>
      <c r="F427" s="75" t="s">
        <v>646</v>
      </c>
      <c r="G427" s="86" t="s">
        <v>169</v>
      </c>
      <c r="H427" s="25" t="s">
        <v>77</v>
      </c>
      <c r="I427" s="73" t="s">
        <v>295</v>
      </c>
      <c r="J427" s="73" t="s">
        <v>79</v>
      </c>
      <c r="K427" s="25" t="s">
        <v>1591</v>
      </c>
      <c r="L427" s="25" t="s">
        <v>1063</v>
      </c>
      <c r="N427" s="41" t="s">
        <v>502</v>
      </c>
      <c r="O427" s="32" t="s">
        <v>1401</v>
      </c>
      <c r="P427" s="32" t="s">
        <v>1512</v>
      </c>
      <c r="Q427" s="73" t="s">
        <v>178</v>
      </c>
      <c r="R427" s="73">
        <v>28</v>
      </c>
      <c r="S427" s="25" t="s">
        <v>1370</v>
      </c>
      <c r="T427" s="25" t="s">
        <v>15</v>
      </c>
      <c r="V427" s="73">
        <v>19.399999999999999</v>
      </c>
      <c r="W427" s="25" t="s">
        <v>58</v>
      </c>
      <c r="X427" s="73">
        <f>VLOOKUP(W427,Tables!$M$5:$O$9,3,FALSE)</f>
        <v>1</v>
      </c>
      <c r="Y427" s="73">
        <f t="shared" si="230"/>
        <v>19.399999999999999</v>
      </c>
      <c r="AA427" s="26" t="str">
        <f t="shared" si="231"/>
        <v>EC25</v>
      </c>
      <c r="AB427" s="26">
        <f>VLOOKUP(AA427,Tables!C$5:D$40,2,FALSE)</f>
        <v>2.5</v>
      </c>
      <c r="AC427" s="26">
        <f t="shared" si="232"/>
        <v>7.76</v>
      </c>
      <c r="AD427" s="33" t="str">
        <f t="shared" si="233"/>
        <v>Chronic</v>
      </c>
      <c r="AE427" s="26">
        <f>VLOOKUP(AD427,Tables!$C$43:$D$44,2,FALSE)</f>
        <v>1</v>
      </c>
      <c r="AF427" s="26">
        <f t="shared" si="234"/>
        <v>7.76</v>
      </c>
      <c r="AG427" s="27"/>
      <c r="AH427" s="210" t="str">
        <f t="shared" si="221"/>
        <v>Elodea canadensis</v>
      </c>
      <c r="AI427" s="112" t="str">
        <f t="shared" si="222"/>
        <v>EC25</v>
      </c>
      <c r="AJ427" s="112" t="str">
        <f t="shared" si="223"/>
        <v>Chronic</v>
      </c>
      <c r="AL427" s="26">
        <f>VLOOKUP(SUM(AB427,AE427),Tables!J$5:K$12,2,FALSE)</f>
        <v>2</v>
      </c>
      <c r="AM427" s="26" t="str">
        <f t="shared" si="235"/>
        <v>Reject</v>
      </c>
      <c r="AS427"/>
      <c r="AW427" s="208" t="s">
        <v>1845</v>
      </c>
      <c r="AX427" s="208" t="s">
        <v>1845</v>
      </c>
      <c r="BC427" s="214"/>
    </row>
    <row r="428" spans="1:66" ht="15" hidden="1" customHeight="1" thickTop="1" thickBot="1">
      <c r="A428" s="170" t="s">
        <v>1065</v>
      </c>
      <c r="B428" s="70" t="s">
        <v>1130</v>
      </c>
      <c r="C428" s="74" t="s">
        <v>1066</v>
      </c>
      <c r="D428" s="80" t="s">
        <v>1083</v>
      </c>
      <c r="E428" s="149" t="s">
        <v>1644</v>
      </c>
      <c r="F428" s="75" t="s">
        <v>646</v>
      </c>
      <c r="G428" s="86" t="s">
        <v>169</v>
      </c>
      <c r="H428" s="25" t="s">
        <v>77</v>
      </c>
      <c r="I428" s="73" t="s">
        <v>295</v>
      </c>
      <c r="J428" s="73" t="s">
        <v>79</v>
      </c>
      <c r="K428" s="25" t="s">
        <v>1591</v>
      </c>
      <c r="L428" s="25" t="s">
        <v>1063</v>
      </c>
      <c r="N428" s="41" t="s">
        <v>502</v>
      </c>
      <c r="O428" s="32" t="s">
        <v>1401</v>
      </c>
      <c r="P428" s="32" t="s">
        <v>1512</v>
      </c>
      <c r="Q428" s="73" t="s">
        <v>14</v>
      </c>
      <c r="R428" s="73">
        <v>28</v>
      </c>
      <c r="S428" s="25" t="s">
        <v>1370</v>
      </c>
      <c r="T428" s="25" t="s">
        <v>15</v>
      </c>
      <c r="V428" s="73">
        <v>35.9</v>
      </c>
      <c r="W428" s="25" t="s">
        <v>58</v>
      </c>
      <c r="X428" s="73">
        <f>VLOOKUP(W428,Tables!$M$5:$O$9,3,FALSE)</f>
        <v>1</v>
      </c>
      <c r="Y428" s="73">
        <f t="shared" si="230"/>
        <v>35.9</v>
      </c>
      <c r="AA428" s="26" t="str">
        <f t="shared" si="231"/>
        <v>EC50</v>
      </c>
      <c r="AB428" s="26">
        <f>VLOOKUP(AA428,Tables!C$5:D$40,2,FALSE)</f>
        <v>5</v>
      </c>
      <c r="AC428" s="26">
        <f t="shared" si="232"/>
        <v>7.18</v>
      </c>
      <c r="AD428" s="33" t="str">
        <f t="shared" si="233"/>
        <v>Chronic</v>
      </c>
      <c r="AE428" s="26">
        <f>VLOOKUP(AD428,Tables!$C$43:$D$44,2,FALSE)</f>
        <v>1</v>
      </c>
      <c r="AF428" s="26">
        <f t="shared" si="234"/>
        <v>7.18</v>
      </c>
      <c r="AG428" s="27"/>
      <c r="AH428" s="210" t="str">
        <f t="shared" si="221"/>
        <v>Elodea canadensis</v>
      </c>
      <c r="AI428" s="112" t="str">
        <f t="shared" si="222"/>
        <v>EC50</v>
      </c>
      <c r="AJ428" s="112" t="str">
        <f t="shared" si="223"/>
        <v>Chronic</v>
      </c>
      <c r="AL428" s="26">
        <f>VLOOKUP(SUM(AB428,AE428),Tables!J$5:K$12,2,FALSE)</f>
        <v>2</v>
      </c>
      <c r="AM428" s="26" t="str">
        <f t="shared" si="235"/>
        <v>Reject</v>
      </c>
      <c r="AS428"/>
      <c r="AW428" s="208" t="s">
        <v>1845</v>
      </c>
      <c r="AX428" s="208" t="s">
        <v>1845</v>
      </c>
      <c r="BC428" s="214"/>
    </row>
    <row r="429" spans="1:66" ht="15" hidden="1" customHeight="1" thickTop="1" thickBot="1">
      <c r="A429" s="170" t="s">
        <v>1065</v>
      </c>
      <c r="B429" s="70" t="s">
        <v>1072</v>
      </c>
      <c r="C429" s="74" t="s">
        <v>1066</v>
      </c>
      <c r="D429" s="80" t="s">
        <v>1071</v>
      </c>
      <c r="E429" s="149" t="s">
        <v>1644</v>
      </c>
      <c r="F429" s="75" t="s">
        <v>646</v>
      </c>
      <c r="G429" s="86" t="s">
        <v>169</v>
      </c>
      <c r="H429" s="25" t="s">
        <v>77</v>
      </c>
      <c r="I429" s="73" t="s">
        <v>295</v>
      </c>
      <c r="J429" s="73" t="s">
        <v>79</v>
      </c>
      <c r="K429" s="25" t="s">
        <v>1591</v>
      </c>
      <c r="L429" s="25" t="s">
        <v>1063</v>
      </c>
      <c r="N429" s="41" t="s">
        <v>499</v>
      </c>
      <c r="O429" s="32" t="s">
        <v>1401</v>
      </c>
      <c r="P429" s="32" t="s">
        <v>1511</v>
      </c>
      <c r="Q429" s="73" t="s">
        <v>178</v>
      </c>
      <c r="R429" s="73">
        <v>42</v>
      </c>
      <c r="S429" s="25" t="s">
        <v>1370</v>
      </c>
      <c r="T429" s="25" t="s">
        <v>15</v>
      </c>
      <c r="V429" s="73">
        <v>6.2</v>
      </c>
      <c r="W429" s="25" t="s">
        <v>58</v>
      </c>
      <c r="X429" s="73">
        <f>VLOOKUP(W429,Tables!$M$5:$O$9,3,FALSE)</f>
        <v>1</v>
      </c>
      <c r="Y429" s="73">
        <f t="shared" si="230"/>
        <v>6.2</v>
      </c>
      <c r="AA429" s="26" t="str">
        <f t="shared" si="231"/>
        <v>EC25</v>
      </c>
      <c r="AB429" s="26">
        <f>VLOOKUP(AA429,Tables!C$5:D$40,2,FALSE)</f>
        <v>2.5</v>
      </c>
      <c r="AC429" s="26">
        <f t="shared" si="232"/>
        <v>2.48</v>
      </c>
      <c r="AD429" s="33" t="str">
        <f t="shared" si="233"/>
        <v>Chronic</v>
      </c>
      <c r="AE429" s="26">
        <f>VLOOKUP(AD429,Tables!$C$43:$D$44,2,FALSE)</f>
        <v>1</v>
      </c>
      <c r="AF429" s="26">
        <f t="shared" si="234"/>
        <v>2.48</v>
      </c>
      <c r="AG429" s="27"/>
      <c r="AH429" s="210" t="str">
        <f t="shared" si="221"/>
        <v>Elodea canadensis</v>
      </c>
      <c r="AI429" s="112" t="str">
        <f t="shared" si="222"/>
        <v>EC25</v>
      </c>
      <c r="AJ429" s="112" t="str">
        <f t="shared" si="223"/>
        <v>Chronic</v>
      </c>
      <c r="AL429" s="26">
        <f>VLOOKUP(SUM(AB429,AE429),Tables!J$5:K$12,2,FALSE)</f>
        <v>2</v>
      </c>
      <c r="AM429" s="26" t="str">
        <f t="shared" si="235"/>
        <v>Reject</v>
      </c>
      <c r="AS429"/>
      <c r="AW429" s="208" t="s">
        <v>1845</v>
      </c>
      <c r="AX429" s="208" t="s">
        <v>1845</v>
      </c>
      <c r="BC429" s="214"/>
    </row>
    <row r="430" spans="1:66" ht="15" hidden="1" customHeight="1" thickTop="1" thickBot="1">
      <c r="A430" s="170" t="s">
        <v>1065</v>
      </c>
      <c r="B430" s="70" t="s">
        <v>1073</v>
      </c>
      <c r="C430" s="74" t="s">
        <v>1066</v>
      </c>
      <c r="D430" s="80" t="s">
        <v>1071</v>
      </c>
      <c r="E430" s="149" t="s">
        <v>1644</v>
      </c>
      <c r="F430" s="75" t="s">
        <v>646</v>
      </c>
      <c r="G430" s="86" t="s">
        <v>169</v>
      </c>
      <c r="H430" s="25" t="s">
        <v>77</v>
      </c>
      <c r="I430" s="73" t="s">
        <v>295</v>
      </c>
      <c r="J430" s="73" t="s">
        <v>79</v>
      </c>
      <c r="K430" s="25" t="s">
        <v>1591</v>
      </c>
      <c r="L430" s="25" t="s">
        <v>1063</v>
      </c>
      <c r="N430" s="41" t="s">
        <v>499</v>
      </c>
      <c r="O430" s="32" t="s">
        <v>1401</v>
      </c>
      <c r="P430" s="32" t="s">
        <v>1511</v>
      </c>
      <c r="Q430" s="73" t="s">
        <v>14</v>
      </c>
      <c r="R430" s="73">
        <v>42</v>
      </c>
      <c r="S430" s="25" t="s">
        <v>1370</v>
      </c>
      <c r="T430" s="25" t="s">
        <v>15</v>
      </c>
      <c r="V430" s="73">
        <v>10.4</v>
      </c>
      <c r="W430" s="25" t="s">
        <v>58</v>
      </c>
      <c r="X430" s="73">
        <f>VLOOKUP(W430,Tables!$M$5:$O$9,3,FALSE)</f>
        <v>1</v>
      </c>
      <c r="Y430" s="73">
        <f t="shared" si="230"/>
        <v>10.4</v>
      </c>
      <c r="AA430" s="26" t="str">
        <f t="shared" si="231"/>
        <v>EC50</v>
      </c>
      <c r="AB430" s="26">
        <f>VLOOKUP(AA430,Tables!C$5:D$40,2,FALSE)</f>
        <v>5</v>
      </c>
      <c r="AC430" s="26">
        <f t="shared" si="232"/>
        <v>2.08</v>
      </c>
      <c r="AD430" s="33" t="str">
        <f t="shared" si="233"/>
        <v>Chronic</v>
      </c>
      <c r="AE430" s="26">
        <f>VLOOKUP(AD430,Tables!$C$43:$D$44,2,FALSE)</f>
        <v>1</v>
      </c>
      <c r="AF430" s="26">
        <f t="shared" si="234"/>
        <v>2.08</v>
      </c>
      <c r="AG430" s="27"/>
      <c r="AH430" s="210" t="str">
        <f t="shared" si="221"/>
        <v>Elodea canadensis</v>
      </c>
      <c r="AI430" s="112" t="str">
        <f t="shared" si="222"/>
        <v>EC50</v>
      </c>
      <c r="AJ430" s="112" t="str">
        <f t="shared" si="223"/>
        <v>Chronic</v>
      </c>
      <c r="AL430" s="26">
        <f>VLOOKUP(SUM(AB430,AE430),Tables!J$5:K$12,2,FALSE)</f>
        <v>2</v>
      </c>
      <c r="AM430" s="26" t="str">
        <f t="shared" si="235"/>
        <v>Reject</v>
      </c>
      <c r="AS430"/>
      <c r="AW430" s="208" t="s">
        <v>1845</v>
      </c>
      <c r="AX430" s="208" t="s">
        <v>1845</v>
      </c>
      <c r="BC430" s="214"/>
    </row>
    <row r="431" spans="1:66" ht="15" hidden="1" customHeight="1" thickTop="1" thickBot="1">
      <c r="A431" s="170" t="s">
        <v>1065</v>
      </c>
      <c r="B431" s="70" t="s">
        <v>1073</v>
      </c>
      <c r="C431" s="74" t="s">
        <v>1066</v>
      </c>
      <c r="D431" s="80" t="s">
        <v>1071</v>
      </c>
      <c r="E431" s="149" t="s">
        <v>1644</v>
      </c>
      <c r="F431" s="75" t="s">
        <v>646</v>
      </c>
      <c r="G431" s="86" t="s">
        <v>169</v>
      </c>
      <c r="H431" s="25" t="s">
        <v>77</v>
      </c>
      <c r="I431" s="73" t="s">
        <v>295</v>
      </c>
      <c r="J431" s="73" t="s">
        <v>79</v>
      </c>
      <c r="K431" s="25" t="s">
        <v>1591</v>
      </c>
      <c r="L431" s="25" t="s">
        <v>1063</v>
      </c>
      <c r="N431" s="41" t="s">
        <v>499</v>
      </c>
      <c r="O431" s="32" t="s">
        <v>1401</v>
      </c>
      <c r="P431" s="32" t="s">
        <v>1511</v>
      </c>
      <c r="Q431" s="73" t="s">
        <v>14</v>
      </c>
      <c r="R431" s="73">
        <v>42</v>
      </c>
      <c r="S431" s="25" t="s">
        <v>1370</v>
      </c>
      <c r="T431" s="25" t="s">
        <v>15</v>
      </c>
      <c r="V431" s="73">
        <v>17.600000000000001</v>
      </c>
      <c r="W431" s="25" t="s">
        <v>58</v>
      </c>
      <c r="X431" s="73">
        <f>VLOOKUP(W431,Tables!$M$5:$O$9,3,FALSE)</f>
        <v>1</v>
      </c>
      <c r="Y431" s="73">
        <f t="shared" si="230"/>
        <v>17.600000000000001</v>
      </c>
      <c r="AA431" s="26" t="str">
        <f t="shared" si="231"/>
        <v>EC50</v>
      </c>
      <c r="AB431" s="26">
        <f>VLOOKUP(AA431,Tables!C$5:D$40,2,FALSE)</f>
        <v>5</v>
      </c>
      <c r="AC431" s="26">
        <f t="shared" si="232"/>
        <v>3.5200000000000005</v>
      </c>
      <c r="AD431" s="33" t="str">
        <f t="shared" si="233"/>
        <v>Chronic</v>
      </c>
      <c r="AE431" s="26">
        <f>VLOOKUP(AD431,Tables!$C$43:$D$44,2,FALSE)</f>
        <v>1</v>
      </c>
      <c r="AF431" s="26">
        <f t="shared" si="234"/>
        <v>3.5200000000000005</v>
      </c>
      <c r="AG431" s="27"/>
      <c r="AH431" s="210" t="str">
        <f t="shared" si="221"/>
        <v>Elodea canadensis</v>
      </c>
      <c r="AI431" s="112" t="str">
        <f t="shared" si="222"/>
        <v>EC50</v>
      </c>
      <c r="AJ431" s="112" t="str">
        <f t="shared" si="223"/>
        <v>Chronic</v>
      </c>
      <c r="AL431" s="26">
        <f>VLOOKUP(SUM(AB431,AE431),Tables!J$5:K$12,2,FALSE)</f>
        <v>2</v>
      </c>
      <c r="AM431" s="26" t="str">
        <f t="shared" si="235"/>
        <v>Reject</v>
      </c>
      <c r="AS431"/>
      <c r="AW431" s="208" t="s">
        <v>1845</v>
      </c>
      <c r="AX431" s="208" t="s">
        <v>1845</v>
      </c>
      <c r="BC431" s="214"/>
    </row>
    <row r="432" spans="1:66" ht="15" hidden="1" customHeight="1" thickTop="1" thickBot="1">
      <c r="A432" s="170" t="s">
        <v>1065</v>
      </c>
      <c r="B432" s="70" t="s">
        <v>1074</v>
      </c>
      <c r="C432" s="74" t="s">
        <v>1066</v>
      </c>
      <c r="D432" s="80" t="s">
        <v>1075</v>
      </c>
      <c r="E432" s="149" t="s">
        <v>1644</v>
      </c>
      <c r="F432" s="75" t="s">
        <v>646</v>
      </c>
      <c r="G432" s="86" t="s">
        <v>169</v>
      </c>
      <c r="H432" s="25" t="s">
        <v>77</v>
      </c>
      <c r="I432" s="73" t="s">
        <v>295</v>
      </c>
      <c r="J432" s="73" t="s">
        <v>79</v>
      </c>
      <c r="K432" s="25" t="s">
        <v>1591</v>
      </c>
      <c r="L432" s="25" t="s">
        <v>1063</v>
      </c>
      <c r="N432" s="41" t="s">
        <v>499</v>
      </c>
      <c r="O432" s="32" t="s">
        <v>1401</v>
      </c>
      <c r="P432" s="32" t="s">
        <v>1511</v>
      </c>
      <c r="Q432" s="73" t="s">
        <v>23</v>
      </c>
      <c r="R432" s="73">
        <v>42</v>
      </c>
      <c r="S432" s="25" t="s">
        <v>1370</v>
      </c>
      <c r="T432" s="25" t="s">
        <v>15</v>
      </c>
      <c r="V432" s="73">
        <v>19.399999999999999</v>
      </c>
      <c r="W432" s="25" t="s">
        <v>58</v>
      </c>
      <c r="X432" s="73">
        <f>VLOOKUP(W432,Tables!$M$5:$O$9,3,FALSE)</f>
        <v>1</v>
      </c>
      <c r="Y432" s="73">
        <f t="shared" si="230"/>
        <v>19.399999999999999</v>
      </c>
      <c r="AA432" s="26" t="str">
        <f t="shared" si="231"/>
        <v>EC10</v>
      </c>
      <c r="AB432" s="26">
        <f>VLOOKUP(AA432,Tables!C$5:D$40,2,FALSE)</f>
        <v>1</v>
      </c>
      <c r="AC432" s="26">
        <f t="shared" si="232"/>
        <v>19.399999999999999</v>
      </c>
      <c r="AD432" s="33" t="str">
        <f t="shared" si="233"/>
        <v>Chronic</v>
      </c>
      <c r="AE432" s="26">
        <f>VLOOKUP(AD432,Tables!$C$43:$D$44,2,FALSE)</f>
        <v>1</v>
      </c>
      <c r="AF432" s="26">
        <f t="shared" si="234"/>
        <v>19.399999999999999</v>
      </c>
      <c r="AG432" s="27"/>
      <c r="AH432" s="210" t="str">
        <f t="shared" si="221"/>
        <v>Elodea canadensis</v>
      </c>
      <c r="AI432" s="112" t="str">
        <f t="shared" si="222"/>
        <v>EC10</v>
      </c>
      <c r="AJ432" s="112" t="str">
        <f t="shared" si="223"/>
        <v>Chronic</v>
      </c>
      <c r="AL432" s="26">
        <f>VLOOKUP(SUM(AB432,AE432),Tables!J$5:K$12,2,FALSE)</f>
        <v>1</v>
      </c>
      <c r="AM432" s="26" t="str">
        <f t="shared" si="235"/>
        <v>YES!!!</v>
      </c>
      <c r="AN432" s="107" t="str">
        <f>P432</f>
        <v>Root wet weight</v>
      </c>
      <c r="AO432" s="26" t="s">
        <v>1603</v>
      </c>
      <c r="AP432" s="25" t="str">
        <f>CONCATENATE(R432," ",S432)</f>
        <v>42 Day</v>
      </c>
      <c r="AQ432" s="26" t="s">
        <v>1619</v>
      </c>
      <c r="AS432" s="109">
        <f>AF432</f>
        <v>19.399999999999999</v>
      </c>
      <c r="AT432" s="73">
        <f>GEOMEAN(AS432,AS435,AS438)</f>
        <v>11.922613123184474</v>
      </c>
      <c r="AW432" s="208" t="s">
        <v>1845</v>
      </c>
      <c r="AX432" s="208" t="s">
        <v>1845</v>
      </c>
      <c r="BC432" s="214"/>
    </row>
    <row r="433" spans="1:55" ht="15" hidden="1" customHeight="1" thickTop="1" thickBot="1">
      <c r="A433" s="170" t="s">
        <v>1065</v>
      </c>
      <c r="B433" s="70" t="s">
        <v>1076</v>
      </c>
      <c r="C433" s="74" t="s">
        <v>1066</v>
      </c>
      <c r="D433" s="80" t="s">
        <v>1075</v>
      </c>
      <c r="E433" s="149" t="s">
        <v>1644</v>
      </c>
      <c r="F433" s="75" t="s">
        <v>646</v>
      </c>
      <c r="G433" s="86" t="s">
        <v>169</v>
      </c>
      <c r="H433" s="25" t="s">
        <v>77</v>
      </c>
      <c r="I433" s="73" t="s">
        <v>295</v>
      </c>
      <c r="J433" s="73" t="s">
        <v>79</v>
      </c>
      <c r="K433" s="25" t="s">
        <v>1591</v>
      </c>
      <c r="L433" s="25" t="s">
        <v>1063</v>
      </c>
      <c r="N433" s="41" t="s">
        <v>499</v>
      </c>
      <c r="O433" s="32" t="s">
        <v>1401</v>
      </c>
      <c r="P433" s="32" t="s">
        <v>1511</v>
      </c>
      <c r="Q433" s="73" t="s">
        <v>178</v>
      </c>
      <c r="R433" s="73">
        <v>42</v>
      </c>
      <c r="S433" s="25" t="s">
        <v>1370</v>
      </c>
      <c r="T433" s="25" t="s">
        <v>15</v>
      </c>
      <c r="V433" s="73">
        <v>27.4</v>
      </c>
      <c r="W433" s="25" t="s">
        <v>58</v>
      </c>
      <c r="X433" s="73">
        <f>VLOOKUP(W433,Tables!$M$5:$O$9,3,FALSE)</f>
        <v>1</v>
      </c>
      <c r="Y433" s="73">
        <f t="shared" si="230"/>
        <v>27.4</v>
      </c>
      <c r="AA433" s="26" t="str">
        <f t="shared" si="231"/>
        <v>EC25</v>
      </c>
      <c r="AB433" s="26">
        <f>VLOOKUP(AA433,Tables!C$5:D$40,2,FALSE)</f>
        <v>2.5</v>
      </c>
      <c r="AC433" s="26">
        <f t="shared" si="232"/>
        <v>10.959999999999999</v>
      </c>
      <c r="AD433" s="33" t="str">
        <f t="shared" si="233"/>
        <v>Chronic</v>
      </c>
      <c r="AE433" s="26">
        <f>VLOOKUP(AD433,Tables!$C$43:$D$44,2,FALSE)</f>
        <v>1</v>
      </c>
      <c r="AF433" s="26">
        <f t="shared" si="234"/>
        <v>10.959999999999999</v>
      </c>
      <c r="AG433" s="27"/>
      <c r="AH433" s="210" t="str">
        <f t="shared" ref="AH433:AH467" si="236">G433</f>
        <v>Elodea canadensis</v>
      </c>
      <c r="AI433" s="112" t="str">
        <f t="shared" ref="AI433:AI467" si="237">Q433</f>
        <v>EC25</v>
      </c>
      <c r="AJ433" s="112" t="str">
        <f t="shared" ref="AJ433:AJ467" si="238">T433</f>
        <v>Chronic</v>
      </c>
      <c r="AL433" s="26">
        <f>VLOOKUP(SUM(AB433,AE433),Tables!J$5:K$12,2,FALSE)</f>
        <v>2</v>
      </c>
      <c r="AM433" s="26" t="str">
        <f t="shared" si="235"/>
        <v>Reject</v>
      </c>
      <c r="AS433"/>
      <c r="AW433" s="208" t="s">
        <v>1845</v>
      </c>
      <c r="AX433" s="208" t="s">
        <v>1845</v>
      </c>
      <c r="BC433" s="214"/>
    </row>
    <row r="434" spans="1:55" ht="15" hidden="1" customHeight="1" thickTop="1" thickBot="1">
      <c r="A434" s="170" t="s">
        <v>1065</v>
      </c>
      <c r="B434" s="70" t="s">
        <v>1077</v>
      </c>
      <c r="C434" s="74" t="s">
        <v>1066</v>
      </c>
      <c r="D434" s="80" t="s">
        <v>1075</v>
      </c>
      <c r="E434" s="149" t="s">
        <v>1644</v>
      </c>
      <c r="F434" s="75" t="s">
        <v>646</v>
      </c>
      <c r="G434" s="86" t="s">
        <v>169</v>
      </c>
      <c r="H434" s="25" t="s">
        <v>77</v>
      </c>
      <c r="I434" s="73" t="s">
        <v>295</v>
      </c>
      <c r="J434" s="73" t="s">
        <v>79</v>
      </c>
      <c r="K434" s="25" t="s">
        <v>1591</v>
      </c>
      <c r="L434" s="25" t="s">
        <v>1063</v>
      </c>
      <c r="N434" s="41" t="s">
        <v>499</v>
      </c>
      <c r="O434" s="32" t="s">
        <v>1401</v>
      </c>
      <c r="P434" s="32" t="s">
        <v>1511</v>
      </c>
      <c r="Q434" s="73" t="s">
        <v>14</v>
      </c>
      <c r="R434" s="73">
        <v>42</v>
      </c>
      <c r="S434" s="25" t="s">
        <v>1370</v>
      </c>
      <c r="T434" s="25" t="s">
        <v>15</v>
      </c>
      <c r="V434" s="73">
        <v>38.6</v>
      </c>
      <c r="W434" s="25" t="s">
        <v>58</v>
      </c>
      <c r="X434" s="73">
        <f>VLOOKUP(W434,Tables!$M$5:$O$9,3,FALSE)</f>
        <v>1</v>
      </c>
      <c r="Y434" s="73">
        <f t="shared" si="230"/>
        <v>38.6</v>
      </c>
      <c r="AA434" s="26" t="str">
        <f t="shared" si="231"/>
        <v>EC50</v>
      </c>
      <c r="AB434" s="26">
        <f>VLOOKUP(AA434,Tables!C$5:D$40,2,FALSE)</f>
        <v>5</v>
      </c>
      <c r="AC434" s="26">
        <f t="shared" si="232"/>
        <v>7.7200000000000006</v>
      </c>
      <c r="AD434" s="33" t="str">
        <f t="shared" si="233"/>
        <v>Chronic</v>
      </c>
      <c r="AE434" s="26">
        <f>VLOOKUP(AD434,Tables!$C$43:$D$44,2,FALSE)</f>
        <v>1</v>
      </c>
      <c r="AF434" s="26">
        <f t="shared" si="234"/>
        <v>7.7200000000000006</v>
      </c>
      <c r="AG434" s="27"/>
      <c r="AH434" s="210" t="str">
        <f t="shared" si="236"/>
        <v>Elodea canadensis</v>
      </c>
      <c r="AI434" s="112" t="str">
        <f t="shared" si="237"/>
        <v>EC50</v>
      </c>
      <c r="AJ434" s="112" t="str">
        <f t="shared" si="238"/>
        <v>Chronic</v>
      </c>
      <c r="AL434" s="26">
        <f>VLOOKUP(SUM(AB434,AE434),Tables!J$5:K$12,2,FALSE)</f>
        <v>2</v>
      </c>
      <c r="AM434" s="26" t="str">
        <f t="shared" si="235"/>
        <v>Reject</v>
      </c>
      <c r="AS434"/>
      <c r="AW434" s="208" t="s">
        <v>1845</v>
      </c>
      <c r="AX434" s="208" t="s">
        <v>1845</v>
      </c>
      <c r="BC434" s="214"/>
    </row>
    <row r="435" spans="1:55" ht="15" hidden="1" customHeight="1" thickTop="1" thickBot="1">
      <c r="A435" s="170" t="s">
        <v>1065</v>
      </c>
      <c r="B435" s="70" t="s">
        <v>1078</v>
      </c>
      <c r="C435" s="74" t="s">
        <v>1066</v>
      </c>
      <c r="D435" s="80" t="s">
        <v>1079</v>
      </c>
      <c r="E435" s="149" t="s">
        <v>1644</v>
      </c>
      <c r="F435" s="75" t="s">
        <v>646</v>
      </c>
      <c r="G435" s="86" t="s">
        <v>169</v>
      </c>
      <c r="H435" s="25" t="s">
        <v>77</v>
      </c>
      <c r="I435" s="73" t="s">
        <v>295</v>
      </c>
      <c r="J435" s="73" t="s">
        <v>79</v>
      </c>
      <c r="K435" s="25" t="s">
        <v>1591</v>
      </c>
      <c r="L435" s="25" t="s">
        <v>1063</v>
      </c>
      <c r="N435" s="41" t="s">
        <v>499</v>
      </c>
      <c r="O435" s="32" t="s">
        <v>1401</v>
      </c>
      <c r="P435" s="32" t="s">
        <v>1511</v>
      </c>
      <c r="Q435" s="73" t="s">
        <v>23</v>
      </c>
      <c r="R435" s="73">
        <v>42</v>
      </c>
      <c r="S435" s="25" t="s">
        <v>1370</v>
      </c>
      <c r="T435" s="25" t="s">
        <v>15</v>
      </c>
      <c r="V435" s="73">
        <v>20.8</v>
      </c>
      <c r="W435" s="25" t="s">
        <v>58</v>
      </c>
      <c r="X435" s="73">
        <f>VLOOKUP(W435,Tables!$M$5:$O$9,3,FALSE)</f>
        <v>1</v>
      </c>
      <c r="Y435" s="73">
        <f t="shared" si="230"/>
        <v>20.8</v>
      </c>
      <c r="AA435" s="26" t="str">
        <f t="shared" si="231"/>
        <v>EC10</v>
      </c>
      <c r="AB435" s="26">
        <f>VLOOKUP(AA435,Tables!C$5:D$40,2,FALSE)</f>
        <v>1</v>
      </c>
      <c r="AC435" s="26">
        <f t="shared" si="232"/>
        <v>20.8</v>
      </c>
      <c r="AD435" s="33" t="str">
        <f t="shared" si="233"/>
        <v>Chronic</v>
      </c>
      <c r="AE435" s="26">
        <f>VLOOKUP(AD435,Tables!$C$43:$D$44,2,FALSE)</f>
        <v>1</v>
      </c>
      <c r="AF435" s="26">
        <f t="shared" si="234"/>
        <v>20.8</v>
      </c>
      <c r="AG435" s="27"/>
      <c r="AH435" s="210" t="str">
        <f t="shared" si="236"/>
        <v>Elodea canadensis</v>
      </c>
      <c r="AI435" s="112" t="str">
        <f t="shared" si="237"/>
        <v>EC10</v>
      </c>
      <c r="AJ435" s="112" t="str">
        <f t="shared" si="238"/>
        <v>Chronic</v>
      </c>
      <c r="AL435" s="26">
        <f>VLOOKUP(SUM(AB435,AE435),Tables!J$5:K$12,2,FALSE)</f>
        <v>1</v>
      </c>
      <c r="AM435" s="26" t="str">
        <f t="shared" si="235"/>
        <v>YES!!!</v>
      </c>
      <c r="AN435" s="107" t="str">
        <f>P435</f>
        <v>Root wet weight</v>
      </c>
      <c r="AO435" s="26" t="s">
        <v>1603</v>
      </c>
      <c r="AP435" s="25" t="str">
        <f>CONCATENATE(R435," ",S435)</f>
        <v>42 Day</v>
      </c>
      <c r="AQ435" s="26" t="s">
        <v>1619</v>
      </c>
      <c r="AS435" s="109">
        <f>AF435</f>
        <v>20.8</v>
      </c>
      <c r="AW435" s="208" t="s">
        <v>1845</v>
      </c>
      <c r="AX435" s="208" t="s">
        <v>1845</v>
      </c>
      <c r="BC435" s="214"/>
    </row>
    <row r="436" spans="1:55" ht="15" hidden="1" customHeight="1" thickTop="1" thickBot="1">
      <c r="A436" s="170" t="s">
        <v>1065</v>
      </c>
      <c r="B436" s="70" t="s">
        <v>1080</v>
      </c>
      <c r="C436" s="74" t="s">
        <v>1066</v>
      </c>
      <c r="D436" s="80" t="s">
        <v>1079</v>
      </c>
      <c r="E436" s="149" t="s">
        <v>1644</v>
      </c>
      <c r="F436" s="75" t="s">
        <v>646</v>
      </c>
      <c r="G436" s="86" t="s">
        <v>169</v>
      </c>
      <c r="H436" s="25" t="s">
        <v>77</v>
      </c>
      <c r="I436" s="73" t="s">
        <v>295</v>
      </c>
      <c r="J436" s="73" t="s">
        <v>79</v>
      </c>
      <c r="K436" s="25" t="s">
        <v>1591</v>
      </c>
      <c r="L436" s="25" t="s">
        <v>1063</v>
      </c>
      <c r="N436" s="41" t="s">
        <v>499</v>
      </c>
      <c r="O436" s="32" t="s">
        <v>1401</v>
      </c>
      <c r="P436" s="32" t="s">
        <v>1511</v>
      </c>
      <c r="Q436" s="73" t="s">
        <v>178</v>
      </c>
      <c r="R436" s="73">
        <v>42</v>
      </c>
      <c r="S436" s="25" t="s">
        <v>1370</v>
      </c>
      <c r="T436" s="25" t="s">
        <v>15</v>
      </c>
      <c r="V436" s="73">
        <v>29.1</v>
      </c>
      <c r="W436" s="25" t="s">
        <v>58</v>
      </c>
      <c r="X436" s="73">
        <f>VLOOKUP(W436,Tables!$M$5:$O$9,3,FALSE)</f>
        <v>1</v>
      </c>
      <c r="Y436" s="73">
        <f t="shared" si="230"/>
        <v>29.1</v>
      </c>
      <c r="AA436" s="26" t="str">
        <f t="shared" si="231"/>
        <v>EC25</v>
      </c>
      <c r="AB436" s="26">
        <f>VLOOKUP(AA436,Tables!C$5:D$40,2,FALSE)</f>
        <v>2.5</v>
      </c>
      <c r="AC436" s="26">
        <f t="shared" si="232"/>
        <v>11.64</v>
      </c>
      <c r="AD436" s="33" t="str">
        <f t="shared" si="233"/>
        <v>Chronic</v>
      </c>
      <c r="AE436" s="26">
        <f>VLOOKUP(AD436,Tables!$C$43:$D$44,2,FALSE)</f>
        <v>1</v>
      </c>
      <c r="AF436" s="26">
        <f t="shared" si="234"/>
        <v>11.64</v>
      </c>
      <c r="AG436" s="27"/>
      <c r="AH436" s="210" t="str">
        <f t="shared" si="236"/>
        <v>Elodea canadensis</v>
      </c>
      <c r="AI436" s="112" t="str">
        <f t="shared" si="237"/>
        <v>EC25</v>
      </c>
      <c r="AJ436" s="112" t="str">
        <f t="shared" si="238"/>
        <v>Chronic</v>
      </c>
      <c r="AL436" s="26">
        <f>VLOOKUP(SUM(AB436,AE436),Tables!J$5:K$12,2,FALSE)</f>
        <v>2</v>
      </c>
      <c r="AM436" s="26" t="str">
        <f t="shared" si="235"/>
        <v>Reject</v>
      </c>
      <c r="AS436"/>
      <c r="AW436" s="208" t="s">
        <v>1845</v>
      </c>
      <c r="AX436" s="208" t="s">
        <v>1845</v>
      </c>
      <c r="BC436" s="214"/>
    </row>
    <row r="437" spans="1:55" ht="15" hidden="1" customHeight="1" thickTop="1" thickBot="1">
      <c r="A437" s="170" t="s">
        <v>1065</v>
      </c>
      <c r="B437" s="70" t="s">
        <v>1081</v>
      </c>
      <c r="C437" s="74" t="s">
        <v>1066</v>
      </c>
      <c r="D437" s="80" t="s">
        <v>1079</v>
      </c>
      <c r="E437" s="149" t="s">
        <v>1644</v>
      </c>
      <c r="F437" s="75" t="s">
        <v>646</v>
      </c>
      <c r="G437" s="86" t="s">
        <v>169</v>
      </c>
      <c r="H437" s="25" t="s">
        <v>77</v>
      </c>
      <c r="I437" s="73" t="s">
        <v>295</v>
      </c>
      <c r="J437" s="73" t="s">
        <v>79</v>
      </c>
      <c r="K437" s="25" t="s">
        <v>1591</v>
      </c>
      <c r="L437" s="25" t="s">
        <v>1063</v>
      </c>
      <c r="N437" s="41" t="s">
        <v>499</v>
      </c>
      <c r="O437" s="32" t="s">
        <v>1401</v>
      </c>
      <c r="P437" s="32" t="s">
        <v>1511</v>
      </c>
      <c r="Q437" s="73" t="s">
        <v>14</v>
      </c>
      <c r="R437" s="73">
        <v>42</v>
      </c>
      <c r="S437" s="25" t="s">
        <v>1370</v>
      </c>
      <c r="T437" s="25" t="s">
        <v>15</v>
      </c>
      <c r="V437" s="73">
        <v>40.6</v>
      </c>
      <c r="W437" s="25" t="s">
        <v>58</v>
      </c>
      <c r="X437" s="73">
        <f>VLOOKUP(W437,Tables!$M$5:$O$9,3,FALSE)</f>
        <v>1</v>
      </c>
      <c r="Y437" s="73">
        <f t="shared" si="230"/>
        <v>40.6</v>
      </c>
      <c r="AA437" s="26" t="str">
        <f t="shared" si="231"/>
        <v>EC50</v>
      </c>
      <c r="AB437" s="26">
        <f>VLOOKUP(AA437,Tables!C$5:D$40,2,FALSE)</f>
        <v>5</v>
      </c>
      <c r="AC437" s="26">
        <f t="shared" si="232"/>
        <v>8.120000000000001</v>
      </c>
      <c r="AD437" s="33" t="str">
        <f t="shared" si="233"/>
        <v>Chronic</v>
      </c>
      <c r="AE437" s="26">
        <f>VLOOKUP(AD437,Tables!$C$43:$D$44,2,FALSE)</f>
        <v>1</v>
      </c>
      <c r="AF437" s="26">
        <f t="shared" si="234"/>
        <v>8.120000000000001</v>
      </c>
      <c r="AG437" s="27"/>
      <c r="AH437" s="210" t="str">
        <f t="shared" si="236"/>
        <v>Elodea canadensis</v>
      </c>
      <c r="AI437" s="112" t="str">
        <f t="shared" si="237"/>
        <v>EC50</v>
      </c>
      <c r="AJ437" s="112" t="str">
        <f t="shared" si="238"/>
        <v>Chronic</v>
      </c>
      <c r="AL437" s="26">
        <f>VLOOKUP(SUM(AB437,AE437),Tables!J$5:K$12,2,FALSE)</f>
        <v>2</v>
      </c>
      <c r="AM437" s="26" t="str">
        <f t="shared" si="235"/>
        <v>Reject</v>
      </c>
      <c r="AS437"/>
      <c r="AW437" s="208" t="s">
        <v>1845</v>
      </c>
      <c r="AX437" s="208" t="s">
        <v>1845</v>
      </c>
      <c r="BC437" s="214"/>
    </row>
    <row r="438" spans="1:55" ht="15" hidden="1" customHeight="1" thickTop="1" thickBot="1">
      <c r="A438" s="170" t="s">
        <v>1065</v>
      </c>
      <c r="B438" s="70" t="s">
        <v>1082</v>
      </c>
      <c r="C438" s="74" t="s">
        <v>1066</v>
      </c>
      <c r="D438" s="80" t="s">
        <v>1083</v>
      </c>
      <c r="E438" s="149" t="s">
        <v>1644</v>
      </c>
      <c r="F438" s="75" t="s">
        <v>646</v>
      </c>
      <c r="G438" s="86" t="s">
        <v>169</v>
      </c>
      <c r="H438" s="25" t="s">
        <v>77</v>
      </c>
      <c r="I438" s="73" t="s">
        <v>295</v>
      </c>
      <c r="J438" s="73" t="s">
        <v>79</v>
      </c>
      <c r="K438" s="25" t="s">
        <v>1591</v>
      </c>
      <c r="L438" s="25" t="s">
        <v>1063</v>
      </c>
      <c r="N438" s="41" t="s">
        <v>499</v>
      </c>
      <c r="O438" s="32" t="s">
        <v>1401</v>
      </c>
      <c r="P438" s="32" t="s">
        <v>1511</v>
      </c>
      <c r="Q438" s="73" t="s">
        <v>23</v>
      </c>
      <c r="R438" s="73">
        <v>42</v>
      </c>
      <c r="S438" s="25" t="s">
        <v>1370</v>
      </c>
      <c r="T438" s="25" t="s">
        <v>15</v>
      </c>
      <c r="V438" s="73">
        <v>4.2</v>
      </c>
      <c r="W438" s="25" t="s">
        <v>58</v>
      </c>
      <c r="X438" s="73">
        <f>VLOOKUP(W438,Tables!$M$5:$O$9,3,FALSE)</f>
        <v>1</v>
      </c>
      <c r="Y438" s="73">
        <f t="shared" ref="Y438:Y469" si="239">V438*X438</f>
        <v>4.2</v>
      </c>
      <c r="AA438" s="26" t="str">
        <f t="shared" ref="AA438:AA469" si="240">Q438</f>
        <v>EC10</v>
      </c>
      <c r="AB438" s="26">
        <f>VLOOKUP(AA438,Tables!C$5:D$40,2,FALSE)</f>
        <v>1</v>
      </c>
      <c r="AC438" s="26">
        <f t="shared" ref="AC438:AC469" si="241">Y438/AB438</f>
        <v>4.2</v>
      </c>
      <c r="AD438" s="33" t="str">
        <f t="shared" ref="AD438:AD469" si="242">T438</f>
        <v>Chronic</v>
      </c>
      <c r="AE438" s="26">
        <f>VLOOKUP(AD438,Tables!$C$43:$D$44,2,FALSE)</f>
        <v>1</v>
      </c>
      <c r="AF438" s="26">
        <f t="shared" ref="AF438:AF469" si="243">AC438/AE438</f>
        <v>4.2</v>
      </c>
      <c r="AG438" s="27"/>
      <c r="AH438" s="210" t="str">
        <f t="shared" si="236"/>
        <v>Elodea canadensis</v>
      </c>
      <c r="AI438" s="112" t="str">
        <f t="shared" si="237"/>
        <v>EC10</v>
      </c>
      <c r="AJ438" s="112" t="str">
        <f t="shared" si="238"/>
        <v>Chronic</v>
      </c>
      <c r="AL438" s="26">
        <f>VLOOKUP(SUM(AB438,AE438),Tables!J$5:K$12,2,FALSE)</f>
        <v>1</v>
      </c>
      <c r="AM438" s="26" t="str">
        <f t="shared" ref="AM438:AM469" si="244">IF(AL438=MIN($AL$308:$AL$317,$AL$318:$AL$474),"YES!!!","Reject")</f>
        <v>YES!!!</v>
      </c>
      <c r="AN438" s="107" t="str">
        <f>P438</f>
        <v>Root wet weight</v>
      </c>
      <c r="AO438" s="26" t="s">
        <v>1603</v>
      </c>
      <c r="AP438" s="25" t="str">
        <f>CONCATENATE(R438," ",S438)</f>
        <v>42 Day</v>
      </c>
      <c r="AQ438" s="26" t="s">
        <v>1619</v>
      </c>
      <c r="AS438" s="109">
        <f>AF438</f>
        <v>4.2</v>
      </c>
      <c r="AW438" s="208" t="s">
        <v>1845</v>
      </c>
      <c r="AX438" s="208" t="s">
        <v>1845</v>
      </c>
      <c r="BC438" s="214"/>
    </row>
    <row r="439" spans="1:55" ht="15" hidden="1" customHeight="1" thickTop="1" thickBot="1">
      <c r="A439" s="170" t="s">
        <v>1065</v>
      </c>
      <c r="B439" s="70" t="s">
        <v>1084</v>
      </c>
      <c r="C439" s="74" t="s">
        <v>1066</v>
      </c>
      <c r="D439" s="80" t="s">
        <v>1083</v>
      </c>
      <c r="E439" s="149" t="s">
        <v>1644</v>
      </c>
      <c r="F439" s="75" t="s">
        <v>646</v>
      </c>
      <c r="G439" s="86" t="s">
        <v>169</v>
      </c>
      <c r="H439" s="25" t="s">
        <v>77</v>
      </c>
      <c r="I439" s="73" t="s">
        <v>295</v>
      </c>
      <c r="J439" s="73" t="s">
        <v>79</v>
      </c>
      <c r="K439" s="25" t="s">
        <v>1591</v>
      </c>
      <c r="L439" s="25" t="s">
        <v>1063</v>
      </c>
      <c r="N439" s="41" t="s">
        <v>499</v>
      </c>
      <c r="O439" s="32" t="s">
        <v>1401</v>
      </c>
      <c r="P439" s="32" t="s">
        <v>1511</v>
      </c>
      <c r="Q439" s="73" t="s">
        <v>178</v>
      </c>
      <c r="R439" s="73">
        <v>42</v>
      </c>
      <c r="S439" s="25" t="s">
        <v>1370</v>
      </c>
      <c r="T439" s="25" t="s">
        <v>15</v>
      </c>
      <c r="V439" s="73">
        <v>9.8000000000000007</v>
      </c>
      <c r="W439" s="25" t="s">
        <v>58</v>
      </c>
      <c r="X439" s="73">
        <f>VLOOKUP(W439,Tables!$M$5:$O$9,3,FALSE)</f>
        <v>1</v>
      </c>
      <c r="Y439" s="73">
        <f t="shared" si="239"/>
        <v>9.8000000000000007</v>
      </c>
      <c r="AA439" s="26" t="str">
        <f t="shared" si="240"/>
        <v>EC25</v>
      </c>
      <c r="AB439" s="26">
        <f>VLOOKUP(AA439,Tables!C$5:D$40,2,FALSE)</f>
        <v>2.5</v>
      </c>
      <c r="AC439" s="26">
        <f t="shared" si="241"/>
        <v>3.9200000000000004</v>
      </c>
      <c r="AD439" s="33" t="str">
        <f t="shared" si="242"/>
        <v>Chronic</v>
      </c>
      <c r="AE439" s="26">
        <f>VLOOKUP(AD439,Tables!$C$43:$D$44,2,FALSE)</f>
        <v>1</v>
      </c>
      <c r="AF439" s="26">
        <f t="shared" si="243"/>
        <v>3.9200000000000004</v>
      </c>
      <c r="AG439" s="27"/>
      <c r="AH439" s="210" t="str">
        <f t="shared" si="236"/>
        <v>Elodea canadensis</v>
      </c>
      <c r="AI439" s="112" t="str">
        <f t="shared" si="237"/>
        <v>EC25</v>
      </c>
      <c r="AJ439" s="112" t="str">
        <f t="shared" si="238"/>
        <v>Chronic</v>
      </c>
      <c r="AL439" s="26">
        <f>VLOOKUP(SUM(AB439,AE439),Tables!J$5:K$12,2,FALSE)</f>
        <v>2</v>
      </c>
      <c r="AM439" s="26" t="str">
        <f t="shared" si="244"/>
        <v>Reject</v>
      </c>
      <c r="AS439"/>
      <c r="AW439" s="208" t="s">
        <v>1845</v>
      </c>
      <c r="AX439" s="208" t="s">
        <v>1845</v>
      </c>
      <c r="BC439" s="214"/>
    </row>
    <row r="440" spans="1:55" ht="15" hidden="1" customHeight="1" thickTop="1" thickBot="1">
      <c r="A440" s="170" t="s">
        <v>1065</v>
      </c>
      <c r="B440" s="70" t="s">
        <v>1085</v>
      </c>
      <c r="C440" s="74" t="s">
        <v>1066</v>
      </c>
      <c r="D440" s="80" t="s">
        <v>1083</v>
      </c>
      <c r="E440" s="149" t="s">
        <v>1644</v>
      </c>
      <c r="F440" s="75" t="s">
        <v>646</v>
      </c>
      <c r="G440" s="86" t="s">
        <v>169</v>
      </c>
      <c r="H440" s="25" t="s">
        <v>77</v>
      </c>
      <c r="I440" s="73" t="s">
        <v>295</v>
      </c>
      <c r="J440" s="73" t="s">
        <v>79</v>
      </c>
      <c r="K440" s="25" t="s">
        <v>1591</v>
      </c>
      <c r="L440" s="25" t="s">
        <v>1063</v>
      </c>
      <c r="N440" s="41" t="s">
        <v>499</v>
      </c>
      <c r="O440" s="32" t="s">
        <v>1401</v>
      </c>
      <c r="P440" s="32" t="s">
        <v>1511</v>
      </c>
      <c r="Q440" s="73" t="s">
        <v>14</v>
      </c>
      <c r="R440" s="73">
        <v>42</v>
      </c>
      <c r="S440" s="25" t="s">
        <v>1370</v>
      </c>
      <c r="T440" s="25" t="s">
        <v>15</v>
      </c>
      <c r="V440" s="73">
        <v>23.1</v>
      </c>
      <c r="W440" s="25" t="s">
        <v>58</v>
      </c>
      <c r="X440" s="73">
        <f>VLOOKUP(W440,Tables!$M$5:$O$9,3,FALSE)</f>
        <v>1</v>
      </c>
      <c r="Y440" s="73">
        <f t="shared" si="239"/>
        <v>23.1</v>
      </c>
      <c r="AA440" s="26" t="str">
        <f t="shared" si="240"/>
        <v>EC50</v>
      </c>
      <c r="AB440" s="26">
        <f>VLOOKUP(AA440,Tables!C$5:D$40,2,FALSE)</f>
        <v>5</v>
      </c>
      <c r="AC440" s="26">
        <f t="shared" si="241"/>
        <v>4.62</v>
      </c>
      <c r="AD440" s="33" t="str">
        <f t="shared" si="242"/>
        <v>Chronic</v>
      </c>
      <c r="AE440" s="26">
        <f>VLOOKUP(AD440,Tables!$C$43:$D$44,2,FALSE)</f>
        <v>1</v>
      </c>
      <c r="AF440" s="26">
        <f t="shared" si="243"/>
        <v>4.62</v>
      </c>
      <c r="AG440" s="27"/>
      <c r="AH440" s="210" t="str">
        <f t="shared" si="236"/>
        <v>Elodea canadensis</v>
      </c>
      <c r="AI440" s="112" t="str">
        <f t="shared" si="237"/>
        <v>EC50</v>
      </c>
      <c r="AJ440" s="112" t="str">
        <f t="shared" si="238"/>
        <v>Chronic</v>
      </c>
      <c r="AL440" s="26">
        <f>VLOOKUP(SUM(AB440,AE440),Tables!J$5:K$12,2,FALSE)</f>
        <v>2</v>
      </c>
      <c r="AM440" s="26" t="str">
        <f t="shared" si="244"/>
        <v>Reject</v>
      </c>
      <c r="AS440"/>
      <c r="AW440" s="208" t="s">
        <v>1845</v>
      </c>
      <c r="AX440" s="208" t="s">
        <v>1845</v>
      </c>
      <c r="BC440" s="214"/>
    </row>
    <row r="441" spans="1:55" ht="15" hidden="1" customHeight="1" thickTop="1" thickBot="1">
      <c r="A441" s="170" t="s">
        <v>1065</v>
      </c>
      <c r="B441" s="70" t="s">
        <v>1091</v>
      </c>
      <c r="C441" s="74" t="s">
        <v>1066</v>
      </c>
      <c r="D441" s="80" t="s">
        <v>1071</v>
      </c>
      <c r="E441" s="149" t="s">
        <v>1644</v>
      </c>
      <c r="F441" s="75" t="s">
        <v>646</v>
      </c>
      <c r="G441" s="86" t="s">
        <v>169</v>
      </c>
      <c r="H441" s="25" t="s">
        <v>77</v>
      </c>
      <c r="I441" s="73" t="s">
        <v>295</v>
      </c>
      <c r="J441" s="73" t="s">
        <v>79</v>
      </c>
      <c r="K441" s="25" t="s">
        <v>1591</v>
      </c>
      <c r="L441" s="25" t="s">
        <v>1063</v>
      </c>
      <c r="N441" s="41" t="s">
        <v>500</v>
      </c>
      <c r="O441" s="32" t="s">
        <v>1401</v>
      </c>
      <c r="P441" s="32" t="s">
        <v>1510</v>
      </c>
      <c r="Q441" s="73" t="s">
        <v>23</v>
      </c>
      <c r="R441" s="73">
        <v>42</v>
      </c>
      <c r="S441" s="25" t="s">
        <v>1370</v>
      </c>
      <c r="T441" s="25" t="s">
        <v>15</v>
      </c>
      <c r="V441" s="73">
        <v>5.3</v>
      </c>
      <c r="W441" s="25" t="s">
        <v>58</v>
      </c>
      <c r="X441" s="73">
        <f>VLOOKUP(W441,Tables!$M$5:$O$9,3,FALSE)</f>
        <v>1</v>
      </c>
      <c r="Y441" s="73">
        <f t="shared" si="239"/>
        <v>5.3</v>
      </c>
      <c r="AA441" s="26" t="str">
        <f t="shared" si="240"/>
        <v>EC10</v>
      </c>
      <c r="AB441" s="26">
        <f>VLOOKUP(AA441,Tables!C$5:D$40,2,FALSE)</f>
        <v>1</v>
      </c>
      <c r="AC441" s="26">
        <f t="shared" si="241"/>
        <v>5.3</v>
      </c>
      <c r="AD441" s="33" t="str">
        <f t="shared" si="242"/>
        <v>Chronic</v>
      </c>
      <c r="AE441" s="26">
        <f>VLOOKUP(AD441,Tables!$C$43:$D$44,2,FALSE)</f>
        <v>1</v>
      </c>
      <c r="AF441" s="26">
        <f t="shared" si="243"/>
        <v>5.3</v>
      </c>
      <c r="AG441" s="27"/>
      <c r="AH441" s="210" t="str">
        <f t="shared" si="236"/>
        <v>Elodea canadensis</v>
      </c>
      <c r="AI441" s="112" t="str">
        <f t="shared" si="237"/>
        <v>EC10</v>
      </c>
      <c r="AJ441" s="112" t="str">
        <f t="shared" si="238"/>
        <v>Chronic</v>
      </c>
      <c r="AL441" s="26">
        <f>VLOOKUP(SUM(AB441,AE441),Tables!J$5:K$12,2,FALSE)</f>
        <v>1</v>
      </c>
      <c r="AM441" s="26" t="str">
        <f t="shared" si="244"/>
        <v>YES!!!</v>
      </c>
      <c r="AN441" s="107" t="str">
        <f>P441</f>
        <v>Root dry weight</v>
      </c>
      <c r="AO441" s="26" t="s">
        <v>212</v>
      </c>
      <c r="AP441" s="25" t="str">
        <f>CONCATENATE(R441," ",S441)</f>
        <v>42 Day</v>
      </c>
      <c r="AQ441" s="26" t="s">
        <v>1616</v>
      </c>
      <c r="AS441" s="109">
        <f>AF441</f>
        <v>5.3</v>
      </c>
      <c r="AT441" s="73">
        <f>GEOMEAN(AS441,AS444,AS447,AS450)</f>
        <v>7.2033208274583584</v>
      </c>
      <c r="AW441" s="208" t="s">
        <v>1845</v>
      </c>
      <c r="AX441" s="208" t="s">
        <v>1845</v>
      </c>
      <c r="BC441" s="214"/>
    </row>
    <row r="442" spans="1:55" ht="15" hidden="1" customHeight="1" thickTop="1" thickBot="1">
      <c r="A442" s="170" t="s">
        <v>1065</v>
      </c>
      <c r="B442" s="70" t="s">
        <v>1091</v>
      </c>
      <c r="C442" s="74" t="s">
        <v>1066</v>
      </c>
      <c r="D442" s="80" t="s">
        <v>1071</v>
      </c>
      <c r="E442" s="149" t="s">
        <v>1644</v>
      </c>
      <c r="F442" s="75" t="s">
        <v>646</v>
      </c>
      <c r="G442" s="86" t="s">
        <v>169</v>
      </c>
      <c r="H442" s="25" t="s">
        <v>77</v>
      </c>
      <c r="I442" s="73" t="s">
        <v>295</v>
      </c>
      <c r="J442" s="73" t="s">
        <v>79</v>
      </c>
      <c r="K442" s="25" t="s">
        <v>1591</v>
      </c>
      <c r="L442" s="25" t="s">
        <v>1063</v>
      </c>
      <c r="N442" s="41" t="s">
        <v>500</v>
      </c>
      <c r="O442" s="32" t="s">
        <v>1401</v>
      </c>
      <c r="P442" s="32" t="s">
        <v>1510</v>
      </c>
      <c r="Q442" s="73" t="s">
        <v>178</v>
      </c>
      <c r="R442" s="73">
        <v>42</v>
      </c>
      <c r="S442" s="25" t="s">
        <v>1370</v>
      </c>
      <c r="T442" s="25" t="s">
        <v>15</v>
      </c>
      <c r="V442" s="73">
        <v>9.3000000000000007</v>
      </c>
      <c r="W442" s="25" t="s">
        <v>58</v>
      </c>
      <c r="X442" s="73">
        <f>VLOOKUP(W442,Tables!$M$5:$O$9,3,FALSE)</f>
        <v>1</v>
      </c>
      <c r="Y442" s="73">
        <f t="shared" si="239"/>
        <v>9.3000000000000007</v>
      </c>
      <c r="AA442" s="26" t="str">
        <f t="shared" si="240"/>
        <v>EC25</v>
      </c>
      <c r="AB442" s="26">
        <f>VLOOKUP(AA442,Tables!C$5:D$40,2,FALSE)</f>
        <v>2.5</v>
      </c>
      <c r="AC442" s="26">
        <f t="shared" si="241"/>
        <v>3.72</v>
      </c>
      <c r="AD442" s="33" t="str">
        <f t="shared" si="242"/>
        <v>Chronic</v>
      </c>
      <c r="AE442" s="26">
        <f>VLOOKUP(AD442,Tables!$C$43:$D$44,2,FALSE)</f>
        <v>1</v>
      </c>
      <c r="AF442" s="26">
        <f t="shared" si="243"/>
        <v>3.72</v>
      </c>
      <c r="AG442" s="27"/>
      <c r="AH442" s="210" t="str">
        <f t="shared" si="236"/>
        <v>Elodea canadensis</v>
      </c>
      <c r="AI442" s="112" t="str">
        <f t="shared" si="237"/>
        <v>EC25</v>
      </c>
      <c r="AJ442" s="112" t="str">
        <f t="shared" si="238"/>
        <v>Chronic</v>
      </c>
      <c r="AL442" s="26">
        <f>VLOOKUP(SUM(AB442,AE442),Tables!J$5:K$12,2,FALSE)</f>
        <v>2</v>
      </c>
      <c r="AM442" s="26" t="str">
        <f t="shared" si="244"/>
        <v>Reject</v>
      </c>
      <c r="AS442"/>
      <c r="AW442" s="208" t="s">
        <v>1845</v>
      </c>
      <c r="AX442" s="208" t="s">
        <v>1845</v>
      </c>
      <c r="BC442" s="214"/>
    </row>
    <row r="443" spans="1:55" ht="15" hidden="1" customHeight="1" thickTop="1" thickBot="1">
      <c r="A443" s="170" t="s">
        <v>1065</v>
      </c>
      <c r="B443" s="70" t="s">
        <v>1091</v>
      </c>
      <c r="C443" s="74" t="s">
        <v>1066</v>
      </c>
      <c r="D443" s="80" t="s">
        <v>1071</v>
      </c>
      <c r="E443" s="149" t="s">
        <v>1644</v>
      </c>
      <c r="F443" s="75" t="s">
        <v>646</v>
      </c>
      <c r="G443" s="86" t="s">
        <v>169</v>
      </c>
      <c r="H443" s="25" t="s">
        <v>77</v>
      </c>
      <c r="I443" s="73" t="s">
        <v>295</v>
      </c>
      <c r="J443" s="73" t="s">
        <v>79</v>
      </c>
      <c r="K443" s="25" t="s">
        <v>1591</v>
      </c>
      <c r="L443" s="25" t="s">
        <v>1063</v>
      </c>
      <c r="N443" s="41" t="s">
        <v>500</v>
      </c>
      <c r="O443" s="32" t="s">
        <v>1401</v>
      </c>
      <c r="P443" s="32" t="s">
        <v>1510</v>
      </c>
      <c r="Q443" s="73" t="s">
        <v>14</v>
      </c>
      <c r="R443" s="73">
        <v>42</v>
      </c>
      <c r="S443" s="25" t="s">
        <v>1370</v>
      </c>
      <c r="T443" s="25" t="s">
        <v>15</v>
      </c>
      <c r="V443" s="73">
        <v>16.600000000000001</v>
      </c>
      <c r="W443" s="25" t="s">
        <v>58</v>
      </c>
      <c r="X443" s="73">
        <f>VLOOKUP(W443,Tables!$M$5:$O$9,3,FALSE)</f>
        <v>1</v>
      </c>
      <c r="Y443" s="73">
        <f t="shared" si="239"/>
        <v>16.600000000000001</v>
      </c>
      <c r="AA443" s="26" t="str">
        <f t="shared" si="240"/>
        <v>EC50</v>
      </c>
      <c r="AB443" s="26">
        <f>VLOOKUP(AA443,Tables!C$5:D$40,2,FALSE)</f>
        <v>5</v>
      </c>
      <c r="AC443" s="26">
        <f t="shared" si="241"/>
        <v>3.3200000000000003</v>
      </c>
      <c r="AD443" s="33" t="str">
        <f t="shared" si="242"/>
        <v>Chronic</v>
      </c>
      <c r="AE443" s="26">
        <f>VLOOKUP(AD443,Tables!$C$43:$D$44,2,FALSE)</f>
        <v>1</v>
      </c>
      <c r="AF443" s="26">
        <f t="shared" si="243"/>
        <v>3.3200000000000003</v>
      </c>
      <c r="AG443" s="27"/>
      <c r="AH443" s="210" t="str">
        <f t="shared" si="236"/>
        <v>Elodea canadensis</v>
      </c>
      <c r="AI443" s="112" t="str">
        <f t="shared" si="237"/>
        <v>EC50</v>
      </c>
      <c r="AJ443" s="112" t="str">
        <f t="shared" si="238"/>
        <v>Chronic</v>
      </c>
      <c r="AL443" s="26">
        <f>VLOOKUP(SUM(AB443,AE443),Tables!J$5:K$12,2,FALSE)</f>
        <v>2</v>
      </c>
      <c r="AM443" s="26" t="str">
        <f t="shared" si="244"/>
        <v>Reject</v>
      </c>
      <c r="AS443"/>
      <c r="AW443" s="208" t="s">
        <v>1845</v>
      </c>
      <c r="AX443" s="208" t="s">
        <v>1845</v>
      </c>
      <c r="BC443" s="214"/>
    </row>
    <row r="444" spans="1:55" ht="15" hidden="1" customHeight="1" thickTop="1" thickBot="1">
      <c r="A444" s="170" t="s">
        <v>1065</v>
      </c>
      <c r="B444" s="70" t="s">
        <v>1092</v>
      </c>
      <c r="C444" s="74" t="s">
        <v>1066</v>
      </c>
      <c r="D444" s="80" t="s">
        <v>1075</v>
      </c>
      <c r="E444" s="149" t="s">
        <v>1644</v>
      </c>
      <c r="F444" s="75" t="s">
        <v>646</v>
      </c>
      <c r="G444" s="86" t="s">
        <v>169</v>
      </c>
      <c r="H444" s="25" t="s">
        <v>77</v>
      </c>
      <c r="I444" s="73" t="s">
        <v>295</v>
      </c>
      <c r="J444" s="73" t="s">
        <v>79</v>
      </c>
      <c r="K444" s="25" t="s">
        <v>1591</v>
      </c>
      <c r="L444" s="25" t="s">
        <v>1063</v>
      </c>
      <c r="N444" s="41" t="s">
        <v>500</v>
      </c>
      <c r="O444" s="32" t="s">
        <v>1401</v>
      </c>
      <c r="P444" s="32" t="s">
        <v>1510</v>
      </c>
      <c r="Q444" s="73" t="s">
        <v>23</v>
      </c>
      <c r="R444" s="73">
        <v>42</v>
      </c>
      <c r="S444" s="25" t="s">
        <v>1370</v>
      </c>
      <c r="T444" s="25" t="s">
        <v>15</v>
      </c>
      <c r="V444" s="73">
        <v>5.9</v>
      </c>
      <c r="W444" s="25" t="s">
        <v>58</v>
      </c>
      <c r="X444" s="73">
        <f>VLOOKUP(W444,Tables!$M$5:$O$9,3,FALSE)</f>
        <v>1</v>
      </c>
      <c r="Y444" s="73">
        <f t="shared" si="239"/>
        <v>5.9</v>
      </c>
      <c r="AA444" s="26" t="str">
        <f t="shared" si="240"/>
        <v>EC10</v>
      </c>
      <c r="AB444" s="26">
        <f>VLOOKUP(AA444,Tables!C$5:D$40,2,FALSE)</f>
        <v>1</v>
      </c>
      <c r="AC444" s="26">
        <f t="shared" si="241"/>
        <v>5.9</v>
      </c>
      <c r="AD444" s="33" t="str">
        <f t="shared" si="242"/>
        <v>Chronic</v>
      </c>
      <c r="AE444" s="26">
        <f>VLOOKUP(AD444,Tables!$C$43:$D$44,2,FALSE)</f>
        <v>1</v>
      </c>
      <c r="AF444" s="26">
        <f t="shared" si="243"/>
        <v>5.9</v>
      </c>
      <c r="AG444" s="27"/>
      <c r="AH444" s="210" t="str">
        <f t="shared" si="236"/>
        <v>Elodea canadensis</v>
      </c>
      <c r="AI444" s="112" t="str">
        <f t="shared" si="237"/>
        <v>EC10</v>
      </c>
      <c r="AJ444" s="112" t="str">
        <f t="shared" si="238"/>
        <v>Chronic</v>
      </c>
      <c r="AL444" s="26">
        <f>VLOOKUP(SUM(AB444,AE444),Tables!J$5:K$12,2,FALSE)</f>
        <v>1</v>
      </c>
      <c r="AM444" s="26" t="str">
        <f t="shared" si="244"/>
        <v>YES!!!</v>
      </c>
      <c r="AN444" s="107" t="str">
        <f>P444</f>
        <v>Root dry weight</v>
      </c>
      <c r="AO444" s="26" t="s">
        <v>212</v>
      </c>
      <c r="AP444" s="25" t="str">
        <f>CONCATENATE(R444," ",S444)</f>
        <v>42 Day</v>
      </c>
      <c r="AQ444" s="26" t="s">
        <v>1616</v>
      </c>
      <c r="AS444" s="109">
        <f>AF444</f>
        <v>5.9</v>
      </c>
      <c r="AW444" s="208" t="s">
        <v>1845</v>
      </c>
      <c r="AX444" s="208" t="s">
        <v>1845</v>
      </c>
      <c r="BC444" s="214"/>
    </row>
    <row r="445" spans="1:55" ht="15" hidden="1" customHeight="1" thickTop="1" thickBot="1">
      <c r="A445" s="170" t="s">
        <v>1065</v>
      </c>
      <c r="B445" s="70" t="s">
        <v>1093</v>
      </c>
      <c r="C445" s="74" t="s">
        <v>1066</v>
      </c>
      <c r="D445" s="80" t="s">
        <v>1075</v>
      </c>
      <c r="E445" s="149" t="s">
        <v>1644</v>
      </c>
      <c r="F445" s="75" t="s">
        <v>646</v>
      </c>
      <c r="G445" s="86" t="s">
        <v>169</v>
      </c>
      <c r="H445" s="25" t="s">
        <v>77</v>
      </c>
      <c r="I445" s="73" t="s">
        <v>295</v>
      </c>
      <c r="J445" s="73" t="s">
        <v>79</v>
      </c>
      <c r="K445" s="25" t="s">
        <v>1591</v>
      </c>
      <c r="L445" s="25" t="s">
        <v>1063</v>
      </c>
      <c r="N445" s="41" t="s">
        <v>500</v>
      </c>
      <c r="O445" s="32" t="s">
        <v>1401</v>
      </c>
      <c r="P445" s="32" t="s">
        <v>1510</v>
      </c>
      <c r="Q445" s="73" t="s">
        <v>178</v>
      </c>
      <c r="R445" s="73">
        <v>42</v>
      </c>
      <c r="S445" s="25" t="s">
        <v>1370</v>
      </c>
      <c r="T445" s="25" t="s">
        <v>15</v>
      </c>
      <c r="V445" s="73">
        <v>11.4</v>
      </c>
      <c r="W445" s="25" t="s">
        <v>58</v>
      </c>
      <c r="X445" s="73">
        <f>VLOOKUP(W445,Tables!$M$5:$O$9,3,FALSE)</f>
        <v>1</v>
      </c>
      <c r="Y445" s="73">
        <f t="shared" si="239"/>
        <v>11.4</v>
      </c>
      <c r="AA445" s="26" t="str">
        <f t="shared" si="240"/>
        <v>EC25</v>
      </c>
      <c r="AB445" s="26">
        <f>VLOOKUP(AA445,Tables!C$5:D$40,2,FALSE)</f>
        <v>2.5</v>
      </c>
      <c r="AC445" s="26">
        <f t="shared" si="241"/>
        <v>4.5600000000000005</v>
      </c>
      <c r="AD445" s="33" t="str">
        <f t="shared" si="242"/>
        <v>Chronic</v>
      </c>
      <c r="AE445" s="26">
        <f>VLOOKUP(AD445,Tables!$C$43:$D$44,2,FALSE)</f>
        <v>1</v>
      </c>
      <c r="AF445" s="26">
        <f t="shared" si="243"/>
        <v>4.5600000000000005</v>
      </c>
      <c r="AG445" s="27"/>
      <c r="AH445" s="210" t="str">
        <f t="shared" si="236"/>
        <v>Elodea canadensis</v>
      </c>
      <c r="AI445" s="112" t="str">
        <f t="shared" si="237"/>
        <v>EC25</v>
      </c>
      <c r="AJ445" s="112" t="str">
        <f t="shared" si="238"/>
        <v>Chronic</v>
      </c>
      <c r="AL445" s="26">
        <f>VLOOKUP(SUM(AB445,AE445),Tables!J$5:K$12,2,FALSE)</f>
        <v>2</v>
      </c>
      <c r="AM445" s="26" t="str">
        <f t="shared" si="244"/>
        <v>Reject</v>
      </c>
      <c r="AS445"/>
      <c r="AW445" s="208" t="s">
        <v>1845</v>
      </c>
      <c r="AX445" s="208" t="s">
        <v>1845</v>
      </c>
      <c r="BC445" s="214"/>
    </row>
    <row r="446" spans="1:55" ht="15" hidden="1" customHeight="1" thickTop="1" thickBot="1">
      <c r="A446" s="170" t="s">
        <v>1065</v>
      </c>
      <c r="B446" s="70" t="s">
        <v>1094</v>
      </c>
      <c r="C446" s="74" t="s">
        <v>1066</v>
      </c>
      <c r="D446" s="80" t="s">
        <v>1075</v>
      </c>
      <c r="E446" s="149" t="s">
        <v>1644</v>
      </c>
      <c r="F446" s="75" t="s">
        <v>646</v>
      </c>
      <c r="G446" s="86" t="s">
        <v>169</v>
      </c>
      <c r="H446" s="25" t="s">
        <v>77</v>
      </c>
      <c r="I446" s="73" t="s">
        <v>295</v>
      </c>
      <c r="J446" s="73" t="s">
        <v>79</v>
      </c>
      <c r="K446" s="25" t="s">
        <v>1591</v>
      </c>
      <c r="L446" s="25" t="s">
        <v>1063</v>
      </c>
      <c r="N446" s="41" t="s">
        <v>500</v>
      </c>
      <c r="O446" s="32" t="s">
        <v>1401</v>
      </c>
      <c r="P446" s="32" t="s">
        <v>1510</v>
      </c>
      <c r="Q446" s="73" t="s">
        <v>14</v>
      </c>
      <c r="R446" s="73">
        <v>42</v>
      </c>
      <c r="S446" s="25" t="s">
        <v>1370</v>
      </c>
      <c r="T446" s="25" t="s">
        <v>15</v>
      </c>
      <c r="V446" s="73">
        <v>22.3</v>
      </c>
      <c r="W446" s="25" t="s">
        <v>58</v>
      </c>
      <c r="X446" s="73">
        <f>VLOOKUP(W446,Tables!$M$5:$O$9,3,FALSE)</f>
        <v>1</v>
      </c>
      <c r="Y446" s="73">
        <f t="shared" si="239"/>
        <v>22.3</v>
      </c>
      <c r="AA446" s="26" t="str">
        <f t="shared" si="240"/>
        <v>EC50</v>
      </c>
      <c r="AB446" s="26">
        <f>VLOOKUP(AA446,Tables!C$5:D$40,2,FALSE)</f>
        <v>5</v>
      </c>
      <c r="AC446" s="26">
        <f t="shared" si="241"/>
        <v>4.46</v>
      </c>
      <c r="AD446" s="33" t="str">
        <f t="shared" si="242"/>
        <v>Chronic</v>
      </c>
      <c r="AE446" s="26">
        <f>VLOOKUP(AD446,Tables!$C$43:$D$44,2,FALSE)</f>
        <v>1</v>
      </c>
      <c r="AF446" s="26">
        <f t="shared" si="243"/>
        <v>4.46</v>
      </c>
      <c r="AG446" s="27"/>
      <c r="AH446" s="210" t="str">
        <f t="shared" si="236"/>
        <v>Elodea canadensis</v>
      </c>
      <c r="AI446" s="112" t="str">
        <f t="shared" si="237"/>
        <v>EC50</v>
      </c>
      <c r="AJ446" s="112" t="str">
        <f t="shared" si="238"/>
        <v>Chronic</v>
      </c>
      <c r="AL446" s="26">
        <f>VLOOKUP(SUM(AB446,AE446),Tables!J$5:K$12,2,FALSE)</f>
        <v>2</v>
      </c>
      <c r="AM446" s="26" t="str">
        <f t="shared" si="244"/>
        <v>Reject</v>
      </c>
      <c r="AS446"/>
      <c r="AW446" s="208" t="s">
        <v>1845</v>
      </c>
      <c r="AX446" s="208" t="s">
        <v>1845</v>
      </c>
      <c r="BC446" s="214"/>
    </row>
    <row r="447" spans="1:55" ht="15" hidden="1" customHeight="1" thickTop="1" thickBot="1">
      <c r="A447" s="170" t="s">
        <v>1065</v>
      </c>
      <c r="B447" s="70" t="s">
        <v>1095</v>
      </c>
      <c r="C447" s="74" t="s">
        <v>1066</v>
      </c>
      <c r="D447" s="80" t="s">
        <v>1079</v>
      </c>
      <c r="E447" s="149" t="s">
        <v>1644</v>
      </c>
      <c r="F447" s="75" t="s">
        <v>646</v>
      </c>
      <c r="G447" s="86" t="s">
        <v>169</v>
      </c>
      <c r="H447" s="25" t="s">
        <v>77</v>
      </c>
      <c r="I447" s="73" t="s">
        <v>295</v>
      </c>
      <c r="J447" s="73" t="s">
        <v>79</v>
      </c>
      <c r="K447" s="25" t="s">
        <v>1591</v>
      </c>
      <c r="L447" s="25" t="s">
        <v>1063</v>
      </c>
      <c r="N447" s="41" t="s">
        <v>500</v>
      </c>
      <c r="O447" s="32" t="s">
        <v>1401</v>
      </c>
      <c r="P447" s="32" t="s">
        <v>1510</v>
      </c>
      <c r="Q447" s="73" t="s">
        <v>23</v>
      </c>
      <c r="R447" s="73">
        <v>42</v>
      </c>
      <c r="S447" s="25" t="s">
        <v>1370</v>
      </c>
      <c r="T447" s="25" t="s">
        <v>15</v>
      </c>
      <c r="V447" s="73">
        <v>21</v>
      </c>
      <c r="W447" s="25" t="s">
        <v>58</v>
      </c>
      <c r="X447" s="73">
        <f>VLOOKUP(W447,Tables!$M$5:$O$9,3,FALSE)</f>
        <v>1</v>
      </c>
      <c r="Y447" s="73">
        <f t="shared" si="239"/>
        <v>21</v>
      </c>
      <c r="AA447" s="26" t="str">
        <f t="shared" si="240"/>
        <v>EC10</v>
      </c>
      <c r="AB447" s="26">
        <f>VLOOKUP(AA447,Tables!C$5:D$40,2,FALSE)</f>
        <v>1</v>
      </c>
      <c r="AC447" s="26">
        <f t="shared" si="241"/>
        <v>21</v>
      </c>
      <c r="AD447" s="33" t="str">
        <f t="shared" si="242"/>
        <v>Chronic</v>
      </c>
      <c r="AE447" s="26">
        <f>VLOOKUP(AD447,Tables!$C$43:$D$44,2,FALSE)</f>
        <v>1</v>
      </c>
      <c r="AF447" s="26">
        <f t="shared" si="243"/>
        <v>21</v>
      </c>
      <c r="AG447" s="27"/>
      <c r="AH447" s="210" t="str">
        <f t="shared" si="236"/>
        <v>Elodea canadensis</v>
      </c>
      <c r="AI447" s="112" t="str">
        <f t="shared" si="237"/>
        <v>EC10</v>
      </c>
      <c r="AJ447" s="112" t="str">
        <f t="shared" si="238"/>
        <v>Chronic</v>
      </c>
      <c r="AL447" s="26">
        <f>VLOOKUP(SUM(AB447,AE447),Tables!J$5:K$12,2,FALSE)</f>
        <v>1</v>
      </c>
      <c r="AM447" s="26" t="str">
        <f t="shared" si="244"/>
        <v>YES!!!</v>
      </c>
      <c r="AN447" s="107" t="str">
        <f>P447</f>
        <v>Root dry weight</v>
      </c>
      <c r="AO447" s="26" t="s">
        <v>212</v>
      </c>
      <c r="AP447" s="25" t="str">
        <f>CONCATENATE(R447," ",S447)</f>
        <v>42 Day</v>
      </c>
      <c r="AQ447" s="26" t="s">
        <v>1616</v>
      </c>
      <c r="AS447" s="109">
        <f>AF447</f>
        <v>21</v>
      </c>
      <c r="AW447" s="208" t="s">
        <v>1845</v>
      </c>
      <c r="AX447" s="208" t="s">
        <v>1845</v>
      </c>
      <c r="BC447" s="214"/>
    </row>
    <row r="448" spans="1:55" ht="15" hidden="1" customHeight="1" thickTop="1" thickBot="1">
      <c r="A448" s="170" t="s">
        <v>1065</v>
      </c>
      <c r="B448" s="70" t="s">
        <v>1096</v>
      </c>
      <c r="C448" s="74" t="s">
        <v>1066</v>
      </c>
      <c r="D448" s="80" t="s">
        <v>1079</v>
      </c>
      <c r="E448" s="149" t="s">
        <v>1644</v>
      </c>
      <c r="F448" s="75" t="s">
        <v>646</v>
      </c>
      <c r="G448" s="86" t="s">
        <v>169</v>
      </c>
      <c r="H448" s="25" t="s">
        <v>77</v>
      </c>
      <c r="I448" s="73" t="s">
        <v>295</v>
      </c>
      <c r="J448" s="73" t="s">
        <v>79</v>
      </c>
      <c r="K448" s="25" t="s">
        <v>1591</v>
      </c>
      <c r="L448" s="25" t="s">
        <v>1063</v>
      </c>
      <c r="N448" s="41" t="s">
        <v>500</v>
      </c>
      <c r="O448" s="32" t="s">
        <v>1401</v>
      </c>
      <c r="P448" s="32" t="s">
        <v>1510</v>
      </c>
      <c r="Q448" s="73" t="s">
        <v>178</v>
      </c>
      <c r="R448" s="73">
        <v>42</v>
      </c>
      <c r="S448" s="25" t="s">
        <v>1370</v>
      </c>
      <c r="T448" s="25" t="s">
        <v>15</v>
      </c>
      <c r="V448" s="73">
        <v>52.4</v>
      </c>
      <c r="W448" s="25" t="s">
        <v>58</v>
      </c>
      <c r="X448" s="73">
        <f>VLOOKUP(W448,Tables!$M$5:$O$9,3,FALSE)</f>
        <v>1</v>
      </c>
      <c r="Y448" s="73">
        <f t="shared" si="239"/>
        <v>52.4</v>
      </c>
      <c r="AA448" s="26" t="str">
        <f t="shared" si="240"/>
        <v>EC25</v>
      </c>
      <c r="AB448" s="26">
        <f>VLOOKUP(AA448,Tables!C$5:D$40,2,FALSE)</f>
        <v>2.5</v>
      </c>
      <c r="AC448" s="26">
        <f t="shared" si="241"/>
        <v>20.96</v>
      </c>
      <c r="AD448" s="33" t="str">
        <f t="shared" si="242"/>
        <v>Chronic</v>
      </c>
      <c r="AE448" s="26">
        <f>VLOOKUP(AD448,Tables!$C$43:$D$44,2,FALSE)</f>
        <v>1</v>
      </c>
      <c r="AF448" s="26">
        <f t="shared" si="243"/>
        <v>20.96</v>
      </c>
      <c r="AG448" s="27"/>
      <c r="AH448" s="210" t="str">
        <f t="shared" si="236"/>
        <v>Elodea canadensis</v>
      </c>
      <c r="AI448" s="112" t="str">
        <f t="shared" si="237"/>
        <v>EC25</v>
      </c>
      <c r="AJ448" s="112" t="str">
        <f t="shared" si="238"/>
        <v>Chronic</v>
      </c>
      <c r="AL448" s="26">
        <f>VLOOKUP(SUM(AB448,AE448),Tables!J$5:K$12,2,FALSE)</f>
        <v>2</v>
      </c>
      <c r="AM448" s="26" t="str">
        <f t="shared" si="244"/>
        <v>Reject</v>
      </c>
      <c r="AS448"/>
      <c r="AW448" s="208" t="s">
        <v>1845</v>
      </c>
      <c r="AX448" s="208" t="s">
        <v>1845</v>
      </c>
      <c r="BC448" s="214"/>
    </row>
    <row r="449" spans="1:55" ht="15" hidden="1" customHeight="1" thickTop="1" thickBot="1">
      <c r="A449" s="170" t="s">
        <v>1065</v>
      </c>
      <c r="B449" s="70" t="s">
        <v>1097</v>
      </c>
      <c r="C449" s="74" t="s">
        <v>1066</v>
      </c>
      <c r="D449" s="80" t="s">
        <v>1079</v>
      </c>
      <c r="E449" s="149" t="s">
        <v>1644</v>
      </c>
      <c r="F449" s="75" t="s">
        <v>646</v>
      </c>
      <c r="G449" s="86" t="s">
        <v>169</v>
      </c>
      <c r="H449" s="25" t="s">
        <v>77</v>
      </c>
      <c r="I449" s="73" t="s">
        <v>295</v>
      </c>
      <c r="J449" s="73" t="s">
        <v>79</v>
      </c>
      <c r="K449" s="25" t="s">
        <v>1591</v>
      </c>
      <c r="L449" s="25" t="s">
        <v>1063</v>
      </c>
      <c r="N449" s="41" t="s">
        <v>500</v>
      </c>
      <c r="O449" s="32" t="s">
        <v>1401</v>
      </c>
      <c r="P449" s="32" t="s">
        <v>1510</v>
      </c>
      <c r="Q449" s="73" t="s">
        <v>14</v>
      </c>
      <c r="R449" s="73">
        <v>42</v>
      </c>
      <c r="S449" s="25" t="s">
        <v>1370</v>
      </c>
      <c r="T449" s="25" t="s">
        <v>15</v>
      </c>
      <c r="V449" s="73">
        <v>104.8</v>
      </c>
      <c r="W449" s="25" t="s">
        <v>58</v>
      </c>
      <c r="X449" s="73">
        <f>VLOOKUP(W449,Tables!$M$5:$O$9,3,FALSE)</f>
        <v>1</v>
      </c>
      <c r="Y449" s="73">
        <f t="shared" si="239"/>
        <v>104.8</v>
      </c>
      <c r="AA449" s="26" t="str">
        <f t="shared" si="240"/>
        <v>EC50</v>
      </c>
      <c r="AB449" s="26">
        <f>VLOOKUP(AA449,Tables!C$5:D$40,2,FALSE)</f>
        <v>5</v>
      </c>
      <c r="AC449" s="26">
        <f t="shared" si="241"/>
        <v>20.96</v>
      </c>
      <c r="AD449" s="33" t="str">
        <f t="shared" si="242"/>
        <v>Chronic</v>
      </c>
      <c r="AE449" s="26">
        <f>VLOOKUP(AD449,Tables!$C$43:$D$44,2,FALSE)</f>
        <v>1</v>
      </c>
      <c r="AF449" s="26">
        <f t="shared" si="243"/>
        <v>20.96</v>
      </c>
      <c r="AG449" s="27"/>
      <c r="AH449" s="210" t="str">
        <f t="shared" si="236"/>
        <v>Elodea canadensis</v>
      </c>
      <c r="AI449" s="112" t="str">
        <f t="shared" si="237"/>
        <v>EC50</v>
      </c>
      <c r="AJ449" s="112" t="str">
        <f t="shared" si="238"/>
        <v>Chronic</v>
      </c>
      <c r="AL449" s="26">
        <f>VLOOKUP(SUM(AB449,AE449),Tables!J$5:K$12,2,FALSE)</f>
        <v>2</v>
      </c>
      <c r="AM449" s="26" t="str">
        <f t="shared" si="244"/>
        <v>Reject</v>
      </c>
      <c r="AS449"/>
      <c r="AW449" s="208" t="s">
        <v>1845</v>
      </c>
      <c r="AX449" s="208" t="s">
        <v>1845</v>
      </c>
      <c r="BC449" s="214"/>
    </row>
    <row r="450" spans="1:55" ht="15" hidden="1" customHeight="1" thickTop="1" thickBot="1">
      <c r="A450" s="170" t="s">
        <v>1065</v>
      </c>
      <c r="B450" s="70" t="s">
        <v>1100</v>
      </c>
      <c r="C450" s="74" t="s">
        <v>1066</v>
      </c>
      <c r="D450" s="80" t="s">
        <v>1083</v>
      </c>
      <c r="E450" s="149" t="s">
        <v>1644</v>
      </c>
      <c r="F450" s="75" t="s">
        <v>646</v>
      </c>
      <c r="G450" s="86" t="s">
        <v>169</v>
      </c>
      <c r="H450" s="25" t="s">
        <v>77</v>
      </c>
      <c r="I450" s="73" t="s">
        <v>295</v>
      </c>
      <c r="J450" s="73" t="s">
        <v>79</v>
      </c>
      <c r="K450" s="25" t="s">
        <v>1591</v>
      </c>
      <c r="L450" s="25" t="s">
        <v>1063</v>
      </c>
      <c r="N450" s="41" t="s">
        <v>500</v>
      </c>
      <c r="O450" s="32" t="s">
        <v>1401</v>
      </c>
      <c r="P450" s="32" t="s">
        <v>1510</v>
      </c>
      <c r="Q450" s="73" t="s">
        <v>23</v>
      </c>
      <c r="R450" s="73">
        <v>42</v>
      </c>
      <c r="S450" s="25" t="s">
        <v>1370</v>
      </c>
      <c r="T450" s="25" t="s">
        <v>15</v>
      </c>
      <c r="V450" s="73">
        <v>4.0999999999999996</v>
      </c>
      <c r="W450" s="25" t="s">
        <v>58</v>
      </c>
      <c r="X450" s="73">
        <f>VLOOKUP(W450,Tables!$M$5:$O$9,3,FALSE)</f>
        <v>1</v>
      </c>
      <c r="Y450" s="73">
        <f t="shared" si="239"/>
        <v>4.0999999999999996</v>
      </c>
      <c r="AA450" s="26" t="str">
        <f t="shared" si="240"/>
        <v>EC10</v>
      </c>
      <c r="AB450" s="26">
        <f>VLOOKUP(AA450,Tables!C$5:D$40,2,FALSE)</f>
        <v>1</v>
      </c>
      <c r="AC450" s="26">
        <f t="shared" si="241"/>
        <v>4.0999999999999996</v>
      </c>
      <c r="AD450" s="33" t="str">
        <f t="shared" si="242"/>
        <v>Chronic</v>
      </c>
      <c r="AE450" s="26">
        <f>VLOOKUP(AD450,Tables!$C$43:$D$44,2,FALSE)</f>
        <v>1</v>
      </c>
      <c r="AF450" s="26">
        <f t="shared" si="243"/>
        <v>4.0999999999999996</v>
      </c>
      <c r="AG450" s="27"/>
      <c r="AH450" s="210" t="str">
        <f t="shared" si="236"/>
        <v>Elodea canadensis</v>
      </c>
      <c r="AI450" s="112" t="str">
        <f t="shared" si="237"/>
        <v>EC10</v>
      </c>
      <c r="AJ450" s="112" t="str">
        <f t="shared" si="238"/>
        <v>Chronic</v>
      </c>
      <c r="AL450" s="26">
        <f>VLOOKUP(SUM(AB450,AE450),Tables!J$5:K$12,2,FALSE)</f>
        <v>1</v>
      </c>
      <c r="AM450" s="26" t="str">
        <f t="shared" si="244"/>
        <v>YES!!!</v>
      </c>
      <c r="AN450" s="107" t="str">
        <f>P450</f>
        <v>Root dry weight</v>
      </c>
      <c r="AO450" s="26" t="s">
        <v>212</v>
      </c>
      <c r="AP450" s="25" t="str">
        <f>CONCATENATE(R450," ",S450)</f>
        <v>42 Day</v>
      </c>
      <c r="AQ450" s="26" t="s">
        <v>1616</v>
      </c>
      <c r="AS450" s="109">
        <f>AF450</f>
        <v>4.0999999999999996</v>
      </c>
      <c r="AW450" s="208" t="s">
        <v>1845</v>
      </c>
      <c r="AX450" s="208" t="s">
        <v>1845</v>
      </c>
      <c r="BC450" s="214"/>
    </row>
    <row r="451" spans="1:55" ht="15" hidden="1" customHeight="1" thickTop="1" thickBot="1">
      <c r="A451" s="170" t="s">
        <v>1065</v>
      </c>
      <c r="B451" s="70" t="s">
        <v>1100</v>
      </c>
      <c r="C451" s="74" t="s">
        <v>1066</v>
      </c>
      <c r="D451" s="80" t="s">
        <v>1083</v>
      </c>
      <c r="E451" s="149" t="s">
        <v>1644</v>
      </c>
      <c r="F451" s="75" t="s">
        <v>646</v>
      </c>
      <c r="G451" s="86" t="s">
        <v>169</v>
      </c>
      <c r="H451" s="25" t="s">
        <v>77</v>
      </c>
      <c r="I451" s="73" t="s">
        <v>295</v>
      </c>
      <c r="J451" s="73" t="s">
        <v>79</v>
      </c>
      <c r="K451" s="25" t="s">
        <v>1591</v>
      </c>
      <c r="L451" s="25" t="s">
        <v>1063</v>
      </c>
      <c r="N451" s="41" t="s">
        <v>500</v>
      </c>
      <c r="O451" s="32" t="s">
        <v>1401</v>
      </c>
      <c r="P451" s="32" t="s">
        <v>1510</v>
      </c>
      <c r="Q451" s="73" t="s">
        <v>178</v>
      </c>
      <c r="R451" s="73">
        <v>42</v>
      </c>
      <c r="S451" s="25" t="s">
        <v>1370</v>
      </c>
      <c r="T451" s="25" t="s">
        <v>15</v>
      </c>
      <c r="V451" s="73">
        <v>9.5</v>
      </c>
      <c r="W451" s="25" t="s">
        <v>58</v>
      </c>
      <c r="X451" s="73">
        <f>VLOOKUP(W451,Tables!$M$5:$O$9,3,FALSE)</f>
        <v>1</v>
      </c>
      <c r="Y451" s="73">
        <f t="shared" si="239"/>
        <v>9.5</v>
      </c>
      <c r="AA451" s="26" t="str">
        <f t="shared" si="240"/>
        <v>EC25</v>
      </c>
      <c r="AB451" s="26">
        <f>VLOOKUP(AA451,Tables!C$5:D$40,2,FALSE)</f>
        <v>2.5</v>
      </c>
      <c r="AC451" s="26">
        <f t="shared" si="241"/>
        <v>3.8</v>
      </c>
      <c r="AD451" s="33" t="str">
        <f t="shared" si="242"/>
        <v>Chronic</v>
      </c>
      <c r="AE451" s="26">
        <f>VLOOKUP(AD451,Tables!$C$43:$D$44,2,FALSE)</f>
        <v>1</v>
      </c>
      <c r="AF451" s="26">
        <f t="shared" si="243"/>
        <v>3.8</v>
      </c>
      <c r="AG451" s="27"/>
      <c r="AH451" s="210" t="str">
        <f t="shared" si="236"/>
        <v>Elodea canadensis</v>
      </c>
      <c r="AI451" s="112" t="str">
        <f t="shared" si="237"/>
        <v>EC25</v>
      </c>
      <c r="AJ451" s="112" t="str">
        <f t="shared" si="238"/>
        <v>Chronic</v>
      </c>
      <c r="AL451" s="26">
        <f>VLOOKUP(SUM(AB451,AE451),Tables!J$5:K$12,2,FALSE)</f>
        <v>2</v>
      </c>
      <c r="AM451" s="26" t="str">
        <f t="shared" si="244"/>
        <v>Reject</v>
      </c>
      <c r="AS451"/>
      <c r="AW451" s="208" t="s">
        <v>1845</v>
      </c>
      <c r="AX451" s="208" t="s">
        <v>1845</v>
      </c>
      <c r="BC451" s="214"/>
    </row>
    <row r="452" spans="1:55" ht="15" hidden="1" customHeight="1" thickTop="1" thickBot="1">
      <c r="A452" s="170" t="s">
        <v>1065</v>
      </c>
      <c r="B452" s="70" t="s">
        <v>1100</v>
      </c>
      <c r="C452" s="74" t="s">
        <v>1066</v>
      </c>
      <c r="D452" s="80" t="s">
        <v>1083</v>
      </c>
      <c r="E452" s="149" t="s">
        <v>1644</v>
      </c>
      <c r="F452" s="75" t="s">
        <v>646</v>
      </c>
      <c r="G452" s="86" t="s">
        <v>169</v>
      </c>
      <c r="H452" s="25" t="s">
        <v>77</v>
      </c>
      <c r="I452" s="73" t="s">
        <v>295</v>
      </c>
      <c r="J452" s="73" t="s">
        <v>79</v>
      </c>
      <c r="K452" s="25" t="s">
        <v>1591</v>
      </c>
      <c r="L452" s="25" t="s">
        <v>1063</v>
      </c>
      <c r="N452" s="41" t="s">
        <v>500</v>
      </c>
      <c r="O452" s="32" t="s">
        <v>1401</v>
      </c>
      <c r="P452" s="32" t="s">
        <v>1510</v>
      </c>
      <c r="Q452" s="73" t="s">
        <v>14</v>
      </c>
      <c r="R452" s="73">
        <v>42</v>
      </c>
      <c r="S452" s="25" t="s">
        <v>1370</v>
      </c>
      <c r="T452" s="25" t="s">
        <v>15</v>
      </c>
      <c r="V452" s="73">
        <v>22.3</v>
      </c>
      <c r="W452" s="25" t="s">
        <v>58</v>
      </c>
      <c r="X452" s="73">
        <f>VLOOKUP(W452,Tables!$M$5:$O$9,3,FALSE)</f>
        <v>1</v>
      </c>
      <c r="Y452" s="73">
        <f t="shared" si="239"/>
        <v>22.3</v>
      </c>
      <c r="AA452" s="26" t="str">
        <f t="shared" si="240"/>
        <v>EC50</v>
      </c>
      <c r="AB452" s="26">
        <f>VLOOKUP(AA452,Tables!C$5:D$40,2,FALSE)</f>
        <v>5</v>
      </c>
      <c r="AC452" s="26">
        <f t="shared" si="241"/>
        <v>4.46</v>
      </c>
      <c r="AD452" s="33" t="str">
        <f t="shared" si="242"/>
        <v>Chronic</v>
      </c>
      <c r="AE452" s="26">
        <f>VLOOKUP(AD452,Tables!$C$43:$D$44,2,FALSE)</f>
        <v>1</v>
      </c>
      <c r="AF452" s="26">
        <f t="shared" si="243"/>
        <v>4.46</v>
      </c>
      <c r="AG452" s="27"/>
      <c r="AH452" s="210" t="str">
        <f t="shared" si="236"/>
        <v>Elodea canadensis</v>
      </c>
      <c r="AI452" s="112" t="str">
        <f t="shared" si="237"/>
        <v>EC50</v>
      </c>
      <c r="AJ452" s="112" t="str">
        <f t="shared" si="238"/>
        <v>Chronic</v>
      </c>
      <c r="AL452" s="26">
        <f>VLOOKUP(SUM(AB452,AE452),Tables!J$5:K$12,2,FALSE)</f>
        <v>2</v>
      </c>
      <c r="AM452" s="26" t="str">
        <f t="shared" si="244"/>
        <v>Reject</v>
      </c>
      <c r="AS452"/>
      <c r="AW452" s="208" t="s">
        <v>1845</v>
      </c>
      <c r="AX452" s="208" t="s">
        <v>1845</v>
      </c>
      <c r="BC452" s="214"/>
    </row>
    <row r="453" spans="1:55" ht="15" hidden="1" customHeight="1" thickTop="1" thickBot="1">
      <c r="A453" s="170" t="s">
        <v>1065</v>
      </c>
      <c r="B453" s="70" t="s">
        <v>1106</v>
      </c>
      <c r="C453" s="74" t="s">
        <v>1066</v>
      </c>
      <c r="D453" s="80" t="s">
        <v>1071</v>
      </c>
      <c r="E453" s="149" t="s">
        <v>1644</v>
      </c>
      <c r="F453" s="75" t="s">
        <v>646</v>
      </c>
      <c r="G453" s="86" t="s">
        <v>169</v>
      </c>
      <c r="H453" s="25" t="s">
        <v>77</v>
      </c>
      <c r="I453" s="73" t="s">
        <v>295</v>
      </c>
      <c r="J453" s="73" t="s">
        <v>79</v>
      </c>
      <c r="K453" s="25" t="s">
        <v>1591</v>
      </c>
      <c r="L453" s="25" t="s">
        <v>1063</v>
      </c>
      <c r="N453" s="41" t="s">
        <v>501</v>
      </c>
      <c r="O453" s="32" t="s">
        <v>1401</v>
      </c>
      <c r="P453" s="32" t="s">
        <v>1513</v>
      </c>
      <c r="Q453" s="73" t="s">
        <v>23</v>
      </c>
      <c r="R453" s="73">
        <v>42</v>
      </c>
      <c r="S453" s="25" t="s">
        <v>1370</v>
      </c>
      <c r="T453" s="25" t="s">
        <v>15</v>
      </c>
      <c r="V453" s="73">
        <v>6.8</v>
      </c>
      <c r="W453" s="25" t="s">
        <v>58</v>
      </c>
      <c r="X453" s="73">
        <f>VLOOKUP(W453,Tables!$M$5:$O$9,3,FALSE)</f>
        <v>1</v>
      </c>
      <c r="Y453" s="73">
        <f t="shared" si="239"/>
        <v>6.8</v>
      </c>
      <c r="AA453" s="26" t="str">
        <f t="shared" si="240"/>
        <v>EC10</v>
      </c>
      <c r="AB453" s="26">
        <f>VLOOKUP(AA453,Tables!C$5:D$40,2,FALSE)</f>
        <v>1</v>
      </c>
      <c r="AC453" s="26">
        <f t="shared" si="241"/>
        <v>6.8</v>
      </c>
      <c r="AD453" s="33" t="str">
        <f t="shared" si="242"/>
        <v>Chronic</v>
      </c>
      <c r="AE453" s="26">
        <f>VLOOKUP(AD453,Tables!$C$43:$D$44,2,FALSE)</f>
        <v>1</v>
      </c>
      <c r="AF453" s="26">
        <f t="shared" si="243"/>
        <v>6.8</v>
      </c>
      <c r="AG453" s="27"/>
      <c r="AH453" s="210" t="str">
        <f t="shared" si="236"/>
        <v>Elodea canadensis</v>
      </c>
      <c r="AI453" s="112" t="str">
        <f t="shared" si="237"/>
        <v>EC10</v>
      </c>
      <c r="AJ453" s="112" t="str">
        <f t="shared" si="238"/>
        <v>Chronic</v>
      </c>
      <c r="AL453" s="26">
        <f>VLOOKUP(SUM(AB453,AE453),Tables!J$5:K$12,2,FALSE)</f>
        <v>1</v>
      </c>
      <c r="AM453" s="26" t="str">
        <f t="shared" si="244"/>
        <v>YES!!!</v>
      </c>
      <c r="AN453" s="107" t="str">
        <f>P453</f>
        <v>Shoot wet weight</v>
      </c>
      <c r="AO453" s="26" t="s">
        <v>1604</v>
      </c>
      <c r="AP453" s="25" t="str">
        <f>CONCATENATE(R453," ",S453)</f>
        <v>42 Day</v>
      </c>
      <c r="AQ453" s="26" t="s">
        <v>1632</v>
      </c>
      <c r="AS453" s="109">
        <f>AF453</f>
        <v>6.8</v>
      </c>
      <c r="AT453" s="73">
        <f>GEOMEAN(AS453,AS457,AS460)</f>
        <v>18.365969709416113</v>
      </c>
      <c r="AW453" s="208" t="s">
        <v>1845</v>
      </c>
      <c r="AX453" s="208" t="s">
        <v>1845</v>
      </c>
      <c r="BC453" s="214"/>
    </row>
    <row r="454" spans="1:55" ht="15" hidden="1" customHeight="1" thickTop="1" thickBot="1">
      <c r="A454" s="170" t="s">
        <v>1065</v>
      </c>
      <c r="B454" s="70" t="s">
        <v>1106</v>
      </c>
      <c r="C454" s="74" t="s">
        <v>1066</v>
      </c>
      <c r="D454" s="80" t="s">
        <v>1071</v>
      </c>
      <c r="E454" s="149" t="s">
        <v>1644</v>
      </c>
      <c r="F454" s="75" t="s">
        <v>646</v>
      </c>
      <c r="G454" s="86" t="s">
        <v>169</v>
      </c>
      <c r="H454" s="25" t="s">
        <v>77</v>
      </c>
      <c r="I454" s="73" t="s">
        <v>295</v>
      </c>
      <c r="J454" s="73" t="s">
        <v>79</v>
      </c>
      <c r="K454" s="25" t="s">
        <v>1591</v>
      </c>
      <c r="L454" s="25" t="s">
        <v>1063</v>
      </c>
      <c r="N454" s="41" t="s">
        <v>501</v>
      </c>
      <c r="O454" s="32" t="s">
        <v>1401</v>
      </c>
      <c r="P454" s="32" t="s">
        <v>1513</v>
      </c>
      <c r="Q454" s="73" t="s">
        <v>178</v>
      </c>
      <c r="R454" s="73">
        <v>42</v>
      </c>
      <c r="S454" s="25" t="s">
        <v>1370</v>
      </c>
      <c r="T454" s="25" t="s">
        <v>15</v>
      </c>
      <c r="V454" s="73">
        <v>14.5</v>
      </c>
      <c r="W454" s="25" t="s">
        <v>58</v>
      </c>
      <c r="X454" s="73">
        <f>VLOOKUP(W454,Tables!$M$5:$O$9,3,FALSE)</f>
        <v>1</v>
      </c>
      <c r="Y454" s="73">
        <f t="shared" si="239"/>
        <v>14.5</v>
      </c>
      <c r="AA454" s="26" t="str">
        <f t="shared" si="240"/>
        <v>EC25</v>
      </c>
      <c r="AB454" s="26">
        <f>VLOOKUP(AA454,Tables!C$5:D$40,2,FALSE)</f>
        <v>2.5</v>
      </c>
      <c r="AC454" s="26">
        <f t="shared" si="241"/>
        <v>5.8</v>
      </c>
      <c r="AD454" s="33" t="str">
        <f t="shared" si="242"/>
        <v>Chronic</v>
      </c>
      <c r="AE454" s="26">
        <f>VLOOKUP(AD454,Tables!$C$43:$D$44,2,FALSE)</f>
        <v>1</v>
      </c>
      <c r="AF454" s="26">
        <f t="shared" si="243"/>
        <v>5.8</v>
      </c>
      <c r="AG454" s="27"/>
      <c r="AH454" s="210" t="str">
        <f t="shared" si="236"/>
        <v>Elodea canadensis</v>
      </c>
      <c r="AI454" s="112" t="str">
        <f t="shared" si="237"/>
        <v>EC25</v>
      </c>
      <c r="AJ454" s="112" t="str">
        <f t="shared" si="238"/>
        <v>Chronic</v>
      </c>
      <c r="AL454" s="26">
        <f>VLOOKUP(SUM(AB454,AE454),Tables!J$5:K$12,2,FALSE)</f>
        <v>2</v>
      </c>
      <c r="AM454" s="26" t="str">
        <f t="shared" si="244"/>
        <v>Reject</v>
      </c>
      <c r="AS454"/>
      <c r="AW454" s="208" t="s">
        <v>1845</v>
      </c>
      <c r="AX454" s="208" t="s">
        <v>1845</v>
      </c>
      <c r="BC454" s="214"/>
    </row>
    <row r="455" spans="1:55" ht="15" hidden="1" customHeight="1" thickTop="1" thickBot="1">
      <c r="A455" s="170" t="s">
        <v>1065</v>
      </c>
      <c r="B455" s="70" t="s">
        <v>1106</v>
      </c>
      <c r="C455" s="74" t="s">
        <v>1066</v>
      </c>
      <c r="D455" s="80" t="s">
        <v>1071</v>
      </c>
      <c r="E455" s="149" t="s">
        <v>1644</v>
      </c>
      <c r="F455" s="75" t="s">
        <v>646</v>
      </c>
      <c r="G455" s="86" t="s">
        <v>169</v>
      </c>
      <c r="H455" s="25" t="s">
        <v>77</v>
      </c>
      <c r="I455" s="73" t="s">
        <v>295</v>
      </c>
      <c r="J455" s="73" t="s">
        <v>79</v>
      </c>
      <c r="K455" s="25" t="s">
        <v>1591</v>
      </c>
      <c r="L455" s="25" t="s">
        <v>1063</v>
      </c>
      <c r="N455" s="41" t="s">
        <v>501</v>
      </c>
      <c r="O455" s="32" t="s">
        <v>1401</v>
      </c>
      <c r="P455" s="32" t="s">
        <v>1513</v>
      </c>
      <c r="Q455" s="73" t="s">
        <v>14</v>
      </c>
      <c r="R455" s="73">
        <v>42</v>
      </c>
      <c r="S455" s="25" t="s">
        <v>1370</v>
      </c>
      <c r="T455" s="25" t="s">
        <v>15</v>
      </c>
      <c r="V455" s="73">
        <v>31.1</v>
      </c>
      <c r="W455" s="25" t="s">
        <v>58</v>
      </c>
      <c r="X455" s="73">
        <f>VLOOKUP(W455,Tables!$M$5:$O$9,3,FALSE)</f>
        <v>1</v>
      </c>
      <c r="Y455" s="73">
        <f t="shared" si="239"/>
        <v>31.1</v>
      </c>
      <c r="AA455" s="26" t="str">
        <f t="shared" si="240"/>
        <v>EC50</v>
      </c>
      <c r="AB455" s="26">
        <f>VLOOKUP(AA455,Tables!C$5:D$40,2,FALSE)</f>
        <v>5</v>
      </c>
      <c r="AC455" s="26">
        <f t="shared" si="241"/>
        <v>6.2200000000000006</v>
      </c>
      <c r="AD455" s="33" t="str">
        <f t="shared" si="242"/>
        <v>Chronic</v>
      </c>
      <c r="AE455" s="26">
        <f>VLOOKUP(AD455,Tables!$C$43:$D$44,2,FALSE)</f>
        <v>1</v>
      </c>
      <c r="AF455" s="26">
        <f t="shared" si="243"/>
        <v>6.2200000000000006</v>
      </c>
      <c r="AG455" s="27"/>
      <c r="AH455" s="210" t="str">
        <f t="shared" si="236"/>
        <v>Elodea canadensis</v>
      </c>
      <c r="AI455" s="112" t="str">
        <f t="shared" si="237"/>
        <v>EC50</v>
      </c>
      <c r="AJ455" s="112" t="str">
        <f t="shared" si="238"/>
        <v>Chronic</v>
      </c>
      <c r="AL455" s="26">
        <f>VLOOKUP(SUM(AB455,AE455),Tables!J$5:K$12,2,FALSE)</f>
        <v>2</v>
      </c>
      <c r="AM455" s="26" t="str">
        <f t="shared" si="244"/>
        <v>Reject</v>
      </c>
      <c r="AS455"/>
      <c r="AW455" s="208" t="s">
        <v>1845</v>
      </c>
      <c r="AX455" s="208" t="s">
        <v>1845</v>
      </c>
      <c r="BC455" s="214"/>
    </row>
    <row r="456" spans="1:55" ht="15" hidden="1" customHeight="1" thickTop="1" thickBot="1">
      <c r="A456" s="170" t="s">
        <v>1065</v>
      </c>
      <c r="B456" s="70" t="s">
        <v>1110</v>
      </c>
      <c r="C456" s="74" t="s">
        <v>1066</v>
      </c>
      <c r="D456" s="80" t="s">
        <v>1075</v>
      </c>
      <c r="E456" s="149" t="s">
        <v>1644</v>
      </c>
      <c r="F456" s="75" t="s">
        <v>646</v>
      </c>
      <c r="G456" s="86" t="s">
        <v>169</v>
      </c>
      <c r="H456" s="25" t="s">
        <v>77</v>
      </c>
      <c r="I456" s="73" t="s">
        <v>295</v>
      </c>
      <c r="J456" s="73" t="s">
        <v>79</v>
      </c>
      <c r="K456" s="25" t="s">
        <v>1591</v>
      </c>
      <c r="L456" s="25" t="s">
        <v>1063</v>
      </c>
      <c r="N456" s="41" t="s">
        <v>501</v>
      </c>
      <c r="O456" s="32" t="s">
        <v>1401</v>
      </c>
      <c r="P456" s="32" t="s">
        <v>1513</v>
      </c>
      <c r="Q456" s="73" t="s">
        <v>14</v>
      </c>
      <c r="R456" s="73">
        <v>42</v>
      </c>
      <c r="S456" s="25" t="s">
        <v>1370</v>
      </c>
      <c r="T456" s="25" t="s">
        <v>15</v>
      </c>
      <c r="V456" s="73">
        <v>62.6</v>
      </c>
      <c r="W456" s="25" t="s">
        <v>58</v>
      </c>
      <c r="X456" s="73">
        <f>VLOOKUP(W456,Tables!$M$5:$O$9,3,FALSE)</f>
        <v>1</v>
      </c>
      <c r="Y456" s="73">
        <f t="shared" si="239"/>
        <v>62.6</v>
      </c>
      <c r="AA456" s="26" t="str">
        <f t="shared" si="240"/>
        <v>EC50</v>
      </c>
      <c r="AB456" s="26">
        <f>VLOOKUP(AA456,Tables!C$5:D$40,2,FALSE)</f>
        <v>5</v>
      </c>
      <c r="AC456" s="26">
        <f t="shared" si="241"/>
        <v>12.52</v>
      </c>
      <c r="AD456" s="33" t="str">
        <f t="shared" si="242"/>
        <v>Chronic</v>
      </c>
      <c r="AE456" s="26">
        <f>VLOOKUP(AD456,Tables!$C$43:$D$44,2,FALSE)</f>
        <v>1</v>
      </c>
      <c r="AF456" s="26">
        <f t="shared" si="243"/>
        <v>12.52</v>
      </c>
      <c r="AG456" s="27"/>
      <c r="AH456" s="210" t="str">
        <f t="shared" si="236"/>
        <v>Elodea canadensis</v>
      </c>
      <c r="AI456" s="112" t="str">
        <f t="shared" si="237"/>
        <v>EC50</v>
      </c>
      <c r="AJ456" s="112" t="str">
        <f t="shared" si="238"/>
        <v>Chronic</v>
      </c>
      <c r="AL456" s="26">
        <f>VLOOKUP(SUM(AB456,AE456),Tables!J$5:K$12,2,FALSE)</f>
        <v>2</v>
      </c>
      <c r="AM456" s="26" t="str">
        <f t="shared" si="244"/>
        <v>Reject</v>
      </c>
      <c r="AS456"/>
      <c r="AW456" s="208" t="s">
        <v>1845</v>
      </c>
      <c r="AX456" s="208" t="s">
        <v>1845</v>
      </c>
      <c r="BC456" s="214"/>
    </row>
    <row r="457" spans="1:55" ht="15" hidden="1" customHeight="1" thickTop="1" thickBot="1">
      <c r="A457" s="170" t="s">
        <v>1065</v>
      </c>
      <c r="B457" s="70" t="s">
        <v>1110</v>
      </c>
      <c r="C457" s="74" t="s">
        <v>1066</v>
      </c>
      <c r="D457" s="80" t="s">
        <v>1079</v>
      </c>
      <c r="E457" s="149" t="s">
        <v>1644</v>
      </c>
      <c r="F457" s="75" t="s">
        <v>646</v>
      </c>
      <c r="G457" s="86" t="s">
        <v>169</v>
      </c>
      <c r="H457" s="25" t="s">
        <v>77</v>
      </c>
      <c r="I457" s="73" t="s">
        <v>295</v>
      </c>
      <c r="J457" s="73" t="s">
        <v>79</v>
      </c>
      <c r="K457" s="25" t="s">
        <v>1591</v>
      </c>
      <c r="L457" s="25" t="s">
        <v>1063</v>
      </c>
      <c r="N457" s="41" t="s">
        <v>501</v>
      </c>
      <c r="O457" s="32" t="s">
        <v>1401</v>
      </c>
      <c r="P457" s="32" t="s">
        <v>1513</v>
      </c>
      <c r="Q457" s="73" t="s">
        <v>23</v>
      </c>
      <c r="R457" s="73">
        <v>42</v>
      </c>
      <c r="S457" s="25" t="s">
        <v>1370</v>
      </c>
      <c r="T457" s="25" t="s">
        <v>15</v>
      </c>
      <c r="V457" s="73">
        <v>39.1</v>
      </c>
      <c r="W457" s="25" t="s">
        <v>58</v>
      </c>
      <c r="X457" s="73">
        <f>VLOOKUP(W457,Tables!$M$5:$O$9,3,FALSE)</f>
        <v>1</v>
      </c>
      <c r="Y457" s="73">
        <f t="shared" si="239"/>
        <v>39.1</v>
      </c>
      <c r="AA457" s="26" t="str">
        <f t="shared" si="240"/>
        <v>EC10</v>
      </c>
      <c r="AB457" s="26">
        <f>VLOOKUP(AA457,Tables!C$5:D$40,2,FALSE)</f>
        <v>1</v>
      </c>
      <c r="AC457" s="26">
        <f t="shared" si="241"/>
        <v>39.1</v>
      </c>
      <c r="AD457" s="33" t="str">
        <f t="shared" si="242"/>
        <v>Chronic</v>
      </c>
      <c r="AE457" s="26">
        <f>VLOOKUP(AD457,Tables!$C$43:$D$44,2,FALSE)</f>
        <v>1</v>
      </c>
      <c r="AF457" s="26">
        <f t="shared" si="243"/>
        <v>39.1</v>
      </c>
      <c r="AG457" s="27"/>
      <c r="AH457" s="210" t="str">
        <f t="shared" si="236"/>
        <v>Elodea canadensis</v>
      </c>
      <c r="AI457" s="112" t="str">
        <f t="shared" si="237"/>
        <v>EC10</v>
      </c>
      <c r="AJ457" s="112" t="str">
        <f t="shared" si="238"/>
        <v>Chronic</v>
      </c>
      <c r="AL457" s="26">
        <f>VLOOKUP(SUM(AB457,AE457),Tables!J$5:K$12,2,FALSE)</f>
        <v>1</v>
      </c>
      <c r="AM457" s="26" t="str">
        <f t="shared" si="244"/>
        <v>YES!!!</v>
      </c>
      <c r="AN457" s="107" t="str">
        <f>P457</f>
        <v>Shoot wet weight</v>
      </c>
      <c r="AO457" s="26" t="s">
        <v>1604</v>
      </c>
      <c r="AP457" s="25" t="str">
        <f>CONCATENATE(R457," ",S457)</f>
        <v>42 Day</v>
      </c>
      <c r="AQ457" s="26" t="s">
        <v>1632</v>
      </c>
      <c r="AS457" s="109">
        <f>AF457</f>
        <v>39.1</v>
      </c>
      <c r="AW457" s="208" t="s">
        <v>1845</v>
      </c>
      <c r="AX457" s="208" t="s">
        <v>1845</v>
      </c>
      <c r="BC457" s="214"/>
    </row>
    <row r="458" spans="1:55" ht="15" hidden="1" customHeight="1" thickTop="1" thickBot="1">
      <c r="A458" s="170" t="s">
        <v>1065</v>
      </c>
      <c r="B458" s="70" t="s">
        <v>1111</v>
      </c>
      <c r="C458" s="74" t="s">
        <v>1066</v>
      </c>
      <c r="D458" s="80" t="s">
        <v>1079</v>
      </c>
      <c r="E458" s="149" t="s">
        <v>1644</v>
      </c>
      <c r="F458" s="75" t="s">
        <v>646</v>
      </c>
      <c r="G458" s="86" t="s">
        <v>169</v>
      </c>
      <c r="H458" s="25" t="s">
        <v>77</v>
      </c>
      <c r="I458" s="73" t="s">
        <v>295</v>
      </c>
      <c r="J458" s="73" t="s">
        <v>79</v>
      </c>
      <c r="K458" s="25" t="s">
        <v>1591</v>
      </c>
      <c r="L458" s="25" t="s">
        <v>1063</v>
      </c>
      <c r="N458" s="41" t="s">
        <v>501</v>
      </c>
      <c r="O458" s="32" t="s">
        <v>1401</v>
      </c>
      <c r="P458" s="32" t="s">
        <v>1513</v>
      </c>
      <c r="Q458" s="73" t="s">
        <v>178</v>
      </c>
      <c r="R458" s="73">
        <v>42</v>
      </c>
      <c r="S458" s="25" t="s">
        <v>1370</v>
      </c>
      <c r="T458" s="25" t="s">
        <v>15</v>
      </c>
      <c r="V458" s="73">
        <v>59.9</v>
      </c>
      <c r="W458" s="25" t="s">
        <v>58</v>
      </c>
      <c r="X458" s="73">
        <f>VLOOKUP(W458,Tables!$M$5:$O$9,3,FALSE)</f>
        <v>1</v>
      </c>
      <c r="Y458" s="73">
        <f t="shared" si="239"/>
        <v>59.9</v>
      </c>
      <c r="AA458" s="26" t="str">
        <f t="shared" si="240"/>
        <v>EC25</v>
      </c>
      <c r="AB458" s="26">
        <f>VLOOKUP(AA458,Tables!C$5:D$40,2,FALSE)</f>
        <v>2.5</v>
      </c>
      <c r="AC458" s="26">
        <f t="shared" si="241"/>
        <v>23.96</v>
      </c>
      <c r="AD458" s="33" t="str">
        <f t="shared" si="242"/>
        <v>Chronic</v>
      </c>
      <c r="AE458" s="26">
        <f>VLOOKUP(AD458,Tables!$C$43:$D$44,2,FALSE)</f>
        <v>1</v>
      </c>
      <c r="AF458" s="26">
        <f t="shared" si="243"/>
        <v>23.96</v>
      </c>
      <c r="AG458" s="27"/>
      <c r="AH458" s="210" t="str">
        <f t="shared" si="236"/>
        <v>Elodea canadensis</v>
      </c>
      <c r="AI458" s="112" t="str">
        <f t="shared" si="237"/>
        <v>EC25</v>
      </c>
      <c r="AJ458" s="112" t="str">
        <f t="shared" si="238"/>
        <v>Chronic</v>
      </c>
      <c r="AL458" s="26">
        <f>VLOOKUP(SUM(AB458,AE458),Tables!J$5:K$12,2,FALSE)</f>
        <v>2</v>
      </c>
      <c r="AM458" s="26" t="str">
        <f t="shared" si="244"/>
        <v>Reject</v>
      </c>
      <c r="AS458"/>
      <c r="AW458" s="208" t="s">
        <v>1845</v>
      </c>
      <c r="AX458" s="208" t="s">
        <v>1845</v>
      </c>
      <c r="BC458" s="214"/>
    </row>
    <row r="459" spans="1:55" ht="15" hidden="1" customHeight="1" thickTop="1" thickBot="1">
      <c r="A459" s="170" t="s">
        <v>1065</v>
      </c>
      <c r="B459" s="70" t="s">
        <v>1112</v>
      </c>
      <c r="C459" s="74" t="s">
        <v>1066</v>
      </c>
      <c r="D459" s="80" t="s">
        <v>1079</v>
      </c>
      <c r="E459" s="149" t="s">
        <v>1644</v>
      </c>
      <c r="F459" s="75" t="s">
        <v>646</v>
      </c>
      <c r="G459" s="86" t="s">
        <v>169</v>
      </c>
      <c r="H459" s="25" t="s">
        <v>77</v>
      </c>
      <c r="I459" s="73" t="s">
        <v>295</v>
      </c>
      <c r="J459" s="73" t="s">
        <v>79</v>
      </c>
      <c r="K459" s="25" t="s">
        <v>1591</v>
      </c>
      <c r="L459" s="25" t="s">
        <v>1063</v>
      </c>
      <c r="N459" s="41" t="s">
        <v>501</v>
      </c>
      <c r="O459" s="32" t="s">
        <v>1401</v>
      </c>
      <c r="P459" s="32" t="s">
        <v>1513</v>
      </c>
      <c r="Q459" s="73" t="s">
        <v>14</v>
      </c>
      <c r="R459" s="73">
        <v>42</v>
      </c>
      <c r="S459" s="25" t="s">
        <v>1370</v>
      </c>
      <c r="T459" s="25" t="s">
        <v>15</v>
      </c>
      <c r="V459" s="73">
        <v>91.9</v>
      </c>
      <c r="W459" s="25" t="s">
        <v>58</v>
      </c>
      <c r="X459" s="73">
        <f>VLOOKUP(W459,Tables!$M$5:$O$9,3,FALSE)</f>
        <v>1</v>
      </c>
      <c r="Y459" s="73">
        <f t="shared" si="239"/>
        <v>91.9</v>
      </c>
      <c r="AA459" s="26" t="str">
        <f t="shared" si="240"/>
        <v>EC50</v>
      </c>
      <c r="AB459" s="26">
        <f>VLOOKUP(AA459,Tables!C$5:D$40,2,FALSE)</f>
        <v>5</v>
      </c>
      <c r="AC459" s="26">
        <f t="shared" si="241"/>
        <v>18.380000000000003</v>
      </c>
      <c r="AD459" s="33" t="str">
        <f t="shared" si="242"/>
        <v>Chronic</v>
      </c>
      <c r="AE459" s="26">
        <f>VLOOKUP(AD459,Tables!$C$43:$D$44,2,FALSE)</f>
        <v>1</v>
      </c>
      <c r="AF459" s="26">
        <f t="shared" si="243"/>
        <v>18.380000000000003</v>
      </c>
      <c r="AG459" s="27"/>
      <c r="AH459" s="210" t="str">
        <f t="shared" si="236"/>
        <v>Elodea canadensis</v>
      </c>
      <c r="AI459" s="112" t="str">
        <f t="shared" si="237"/>
        <v>EC50</v>
      </c>
      <c r="AJ459" s="112" t="str">
        <f t="shared" si="238"/>
        <v>Chronic</v>
      </c>
      <c r="AL459" s="26">
        <f>VLOOKUP(SUM(AB459,AE459),Tables!J$5:K$12,2,FALSE)</f>
        <v>2</v>
      </c>
      <c r="AM459" s="26" t="str">
        <f t="shared" si="244"/>
        <v>Reject</v>
      </c>
      <c r="AS459"/>
      <c r="AW459" s="208" t="s">
        <v>1845</v>
      </c>
      <c r="AX459" s="208" t="s">
        <v>1845</v>
      </c>
      <c r="BC459" s="214"/>
    </row>
    <row r="460" spans="1:55" ht="15" hidden="1" customHeight="1" thickTop="1" thickBot="1">
      <c r="A460" s="170" t="s">
        <v>1065</v>
      </c>
      <c r="B460" s="70" t="s">
        <v>1113</v>
      </c>
      <c r="C460" s="74" t="s">
        <v>1066</v>
      </c>
      <c r="D460" s="80" t="s">
        <v>1083</v>
      </c>
      <c r="E460" s="149" t="s">
        <v>1644</v>
      </c>
      <c r="F460" s="75" t="s">
        <v>646</v>
      </c>
      <c r="G460" s="86" t="s">
        <v>169</v>
      </c>
      <c r="H460" s="25" t="s">
        <v>77</v>
      </c>
      <c r="I460" s="73" t="s">
        <v>295</v>
      </c>
      <c r="J460" s="73" t="s">
        <v>79</v>
      </c>
      <c r="K460" s="25" t="s">
        <v>1591</v>
      </c>
      <c r="L460" s="25" t="s">
        <v>1063</v>
      </c>
      <c r="N460" s="41" t="s">
        <v>501</v>
      </c>
      <c r="O460" s="32" t="s">
        <v>1401</v>
      </c>
      <c r="P460" s="32" t="s">
        <v>1513</v>
      </c>
      <c r="Q460" s="73" t="s">
        <v>23</v>
      </c>
      <c r="R460" s="73">
        <v>42</v>
      </c>
      <c r="S460" s="25" t="s">
        <v>1370</v>
      </c>
      <c r="T460" s="25" t="s">
        <v>15</v>
      </c>
      <c r="V460" s="73">
        <v>23.3</v>
      </c>
      <c r="W460" s="25" t="s">
        <v>58</v>
      </c>
      <c r="X460" s="73">
        <f>VLOOKUP(W460,Tables!$M$5:$O$9,3,FALSE)</f>
        <v>1</v>
      </c>
      <c r="Y460" s="73">
        <f t="shared" si="239"/>
        <v>23.3</v>
      </c>
      <c r="AA460" s="26" t="str">
        <f t="shared" si="240"/>
        <v>EC10</v>
      </c>
      <c r="AB460" s="26">
        <f>VLOOKUP(AA460,Tables!C$5:D$40,2,FALSE)</f>
        <v>1</v>
      </c>
      <c r="AC460" s="26">
        <f t="shared" si="241"/>
        <v>23.3</v>
      </c>
      <c r="AD460" s="33" t="str">
        <f t="shared" si="242"/>
        <v>Chronic</v>
      </c>
      <c r="AE460" s="26">
        <f>VLOOKUP(AD460,Tables!$C$43:$D$44,2,FALSE)</f>
        <v>1</v>
      </c>
      <c r="AF460" s="26">
        <f t="shared" si="243"/>
        <v>23.3</v>
      </c>
      <c r="AG460" s="27"/>
      <c r="AH460" s="210" t="str">
        <f t="shared" si="236"/>
        <v>Elodea canadensis</v>
      </c>
      <c r="AI460" s="112" t="str">
        <f t="shared" si="237"/>
        <v>EC10</v>
      </c>
      <c r="AJ460" s="112" t="str">
        <f t="shared" si="238"/>
        <v>Chronic</v>
      </c>
      <c r="AL460" s="26">
        <f>VLOOKUP(SUM(AB460,AE460),Tables!J$5:K$12,2,FALSE)</f>
        <v>1</v>
      </c>
      <c r="AM460" s="26" t="str">
        <f t="shared" si="244"/>
        <v>YES!!!</v>
      </c>
      <c r="AN460" s="107" t="str">
        <f>P460</f>
        <v>Shoot wet weight</v>
      </c>
      <c r="AO460" s="26" t="s">
        <v>1604</v>
      </c>
      <c r="AP460" s="25" t="str">
        <f>CONCATENATE(R460," ",S460)</f>
        <v>42 Day</v>
      </c>
      <c r="AQ460" s="26" t="s">
        <v>1632</v>
      </c>
      <c r="AS460" s="109">
        <f>AF460</f>
        <v>23.3</v>
      </c>
      <c r="AW460" s="208" t="s">
        <v>1845</v>
      </c>
      <c r="AX460" s="208" t="s">
        <v>1845</v>
      </c>
      <c r="BC460" s="214"/>
    </row>
    <row r="461" spans="1:55" ht="15" hidden="1" customHeight="1" thickTop="1" thickBot="1">
      <c r="A461" s="170" t="s">
        <v>1065</v>
      </c>
      <c r="B461" s="70" t="s">
        <v>1114</v>
      </c>
      <c r="C461" s="74" t="s">
        <v>1066</v>
      </c>
      <c r="D461" s="80" t="s">
        <v>1083</v>
      </c>
      <c r="E461" s="149" t="s">
        <v>1644</v>
      </c>
      <c r="F461" s="75" t="s">
        <v>646</v>
      </c>
      <c r="G461" s="86" t="s">
        <v>169</v>
      </c>
      <c r="H461" s="25" t="s">
        <v>77</v>
      </c>
      <c r="I461" s="73" t="s">
        <v>295</v>
      </c>
      <c r="J461" s="73" t="s">
        <v>79</v>
      </c>
      <c r="K461" s="25" t="s">
        <v>1591</v>
      </c>
      <c r="L461" s="25" t="s">
        <v>1063</v>
      </c>
      <c r="N461" s="41" t="s">
        <v>501</v>
      </c>
      <c r="O461" s="32" t="s">
        <v>1401</v>
      </c>
      <c r="P461" s="32" t="s">
        <v>1513</v>
      </c>
      <c r="Q461" s="73" t="s">
        <v>178</v>
      </c>
      <c r="R461" s="73">
        <v>42</v>
      </c>
      <c r="S461" s="25" t="s">
        <v>1370</v>
      </c>
      <c r="T461" s="25" t="s">
        <v>15</v>
      </c>
      <c r="V461" s="73">
        <v>58.2</v>
      </c>
      <c r="W461" s="25" t="s">
        <v>58</v>
      </c>
      <c r="X461" s="73">
        <f>VLOOKUP(W461,Tables!$M$5:$O$9,3,FALSE)</f>
        <v>1</v>
      </c>
      <c r="Y461" s="73">
        <f t="shared" si="239"/>
        <v>58.2</v>
      </c>
      <c r="AA461" s="26" t="str">
        <f t="shared" si="240"/>
        <v>EC25</v>
      </c>
      <c r="AB461" s="26">
        <f>VLOOKUP(AA461,Tables!C$5:D$40,2,FALSE)</f>
        <v>2.5</v>
      </c>
      <c r="AC461" s="26">
        <f t="shared" si="241"/>
        <v>23.28</v>
      </c>
      <c r="AD461" s="33" t="str">
        <f t="shared" si="242"/>
        <v>Chronic</v>
      </c>
      <c r="AE461" s="26">
        <f>VLOOKUP(AD461,Tables!$C$43:$D$44,2,FALSE)</f>
        <v>1</v>
      </c>
      <c r="AF461" s="26">
        <f t="shared" si="243"/>
        <v>23.28</v>
      </c>
      <c r="AG461" s="27"/>
      <c r="AH461" s="210" t="str">
        <f t="shared" si="236"/>
        <v>Elodea canadensis</v>
      </c>
      <c r="AI461" s="112" t="str">
        <f t="shared" si="237"/>
        <v>EC25</v>
      </c>
      <c r="AJ461" s="112" t="str">
        <f t="shared" si="238"/>
        <v>Chronic</v>
      </c>
      <c r="AL461" s="26">
        <f>VLOOKUP(SUM(AB461,AE461),Tables!J$5:K$12,2,FALSE)</f>
        <v>2</v>
      </c>
      <c r="AM461" s="26" t="str">
        <f t="shared" si="244"/>
        <v>Reject</v>
      </c>
      <c r="AS461"/>
      <c r="AW461" s="208" t="s">
        <v>1845</v>
      </c>
      <c r="AX461" s="208" t="s">
        <v>1845</v>
      </c>
      <c r="BC461" s="214"/>
    </row>
    <row r="462" spans="1:55" ht="15" hidden="1" customHeight="1" thickTop="1" thickBot="1">
      <c r="A462" s="170" t="s">
        <v>1065</v>
      </c>
      <c r="B462" s="70" t="s">
        <v>1115</v>
      </c>
      <c r="C462" s="74" t="s">
        <v>1066</v>
      </c>
      <c r="D462" s="80" t="s">
        <v>1083</v>
      </c>
      <c r="E462" s="149" t="s">
        <v>1644</v>
      </c>
      <c r="F462" s="75" t="s">
        <v>646</v>
      </c>
      <c r="G462" s="86" t="s">
        <v>169</v>
      </c>
      <c r="H462" s="25" t="s">
        <v>77</v>
      </c>
      <c r="I462" s="73" t="s">
        <v>295</v>
      </c>
      <c r="J462" s="73" t="s">
        <v>79</v>
      </c>
      <c r="K462" s="25" t="s">
        <v>1591</v>
      </c>
      <c r="L462" s="25" t="s">
        <v>1063</v>
      </c>
      <c r="N462" s="41" t="s">
        <v>501</v>
      </c>
      <c r="O462" s="32" t="s">
        <v>1401</v>
      </c>
      <c r="P462" s="32" t="s">
        <v>1513</v>
      </c>
      <c r="Q462" s="73" t="s">
        <v>14</v>
      </c>
      <c r="R462" s="73">
        <v>42</v>
      </c>
      <c r="S462" s="25" t="s">
        <v>1370</v>
      </c>
      <c r="T462" s="25" t="s">
        <v>15</v>
      </c>
      <c r="V462" s="73">
        <v>116.4</v>
      </c>
      <c r="W462" s="25" t="s">
        <v>58</v>
      </c>
      <c r="X462" s="73">
        <f>VLOOKUP(W462,Tables!$M$5:$O$9,3,FALSE)</f>
        <v>1</v>
      </c>
      <c r="Y462" s="73">
        <f t="shared" si="239"/>
        <v>116.4</v>
      </c>
      <c r="AA462" s="26" t="str">
        <f t="shared" si="240"/>
        <v>EC50</v>
      </c>
      <c r="AB462" s="26">
        <f>VLOOKUP(AA462,Tables!C$5:D$40,2,FALSE)</f>
        <v>5</v>
      </c>
      <c r="AC462" s="26">
        <f t="shared" si="241"/>
        <v>23.28</v>
      </c>
      <c r="AD462" s="33" t="str">
        <f t="shared" si="242"/>
        <v>Chronic</v>
      </c>
      <c r="AE462" s="26">
        <f>VLOOKUP(AD462,Tables!$C$43:$D$44,2,FALSE)</f>
        <v>1</v>
      </c>
      <c r="AF462" s="26">
        <f t="shared" si="243"/>
        <v>23.28</v>
      </c>
      <c r="AG462" s="27"/>
      <c r="AH462" s="210" t="str">
        <f t="shared" si="236"/>
        <v>Elodea canadensis</v>
      </c>
      <c r="AI462" s="112" t="str">
        <f t="shared" si="237"/>
        <v>EC50</v>
      </c>
      <c r="AJ462" s="112" t="str">
        <f t="shared" si="238"/>
        <v>Chronic</v>
      </c>
      <c r="AL462" s="26">
        <f>VLOOKUP(SUM(AB462,AE462),Tables!J$5:K$12,2,FALSE)</f>
        <v>2</v>
      </c>
      <c r="AM462" s="26" t="str">
        <f t="shared" si="244"/>
        <v>Reject</v>
      </c>
      <c r="AS462"/>
      <c r="AW462" s="208" t="s">
        <v>1845</v>
      </c>
      <c r="AX462" s="208" t="s">
        <v>1845</v>
      </c>
      <c r="BC462" s="214"/>
    </row>
    <row r="463" spans="1:55" ht="15" hidden="1" customHeight="1" thickTop="1" thickBot="1">
      <c r="A463" s="170" t="s">
        <v>1065</v>
      </c>
      <c r="B463" s="70" t="s">
        <v>1119</v>
      </c>
      <c r="C463" s="74" t="s">
        <v>1066</v>
      </c>
      <c r="D463" s="80" t="s">
        <v>1071</v>
      </c>
      <c r="E463" s="149" t="s">
        <v>1644</v>
      </c>
      <c r="F463" s="75" t="s">
        <v>646</v>
      </c>
      <c r="G463" s="86" t="s">
        <v>169</v>
      </c>
      <c r="H463" s="25" t="s">
        <v>77</v>
      </c>
      <c r="I463" s="73" t="s">
        <v>295</v>
      </c>
      <c r="J463" s="73" t="s">
        <v>79</v>
      </c>
      <c r="K463" s="25" t="s">
        <v>1591</v>
      </c>
      <c r="L463" s="25" t="s">
        <v>1063</v>
      </c>
      <c r="N463" s="41" t="s">
        <v>502</v>
      </c>
      <c r="O463" s="32" t="s">
        <v>1401</v>
      </c>
      <c r="P463" s="32" t="s">
        <v>1512</v>
      </c>
      <c r="Q463" s="73" t="s">
        <v>23</v>
      </c>
      <c r="R463" s="73">
        <v>42</v>
      </c>
      <c r="S463" s="25" t="s">
        <v>1370</v>
      </c>
      <c r="T463" s="25" t="s">
        <v>15</v>
      </c>
      <c r="V463" s="73">
        <v>2.4</v>
      </c>
      <c r="W463" s="25" t="s">
        <v>58</v>
      </c>
      <c r="X463" s="73">
        <f>VLOOKUP(W463,Tables!$M$5:$O$9,3,FALSE)</f>
        <v>1</v>
      </c>
      <c r="Y463" s="73">
        <f t="shared" si="239"/>
        <v>2.4</v>
      </c>
      <c r="AA463" s="26" t="str">
        <f t="shared" si="240"/>
        <v>EC10</v>
      </c>
      <c r="AB463" s="26">
        <f>VLOOKUP(AA463,Tables!C$5:D$40,2,FALSE)</f>
        <v>1</v>
      </c>
      <c r="AC463" s="26">
        <f t="shared" si="241"/>
        <v>2.4</v>
      </c>
      <c r="AD463" s="33" t="str">
        <f t="shared" si="242"/>
        <v>Chronic</v>
      </c>
      <c r="AE463" s="26">
        <f>VLOOKUP(AD463,Tables!$C$43:$D$44,2,FALSE)</f>
        <v>1</v>
      </c>
      <c r="AF463" s="26">
        <f t="shared" si="243"/>
        <v>2.4</v>
      </c>
      <c r="AG463" s="27"/>
      <c r="AH463" s="210" t="str">
        <f t="shared" si="236"/>
        <v>Elodea canadensis</v>
      </c>
      <c r="AI463" s="112" t="str">
        <f t="shared" si="237"/>
        <v>EC10</v>
      </c>
      <c r="AJ463" s="112" t="str">
        <f t="shared" si="238"/>
        <v>Chronic</v>
      </c>
      <c r="AL463" s="26">
        <f>VLOOKUP(SUM(AB463,AE463),Tables!J$5:K$12,2,FALSE)</f>
        <v>1</v>
      </c>
      <c r="AM463" s="26" t="str">
        <f t="shared" si="244"/>
        <v>YES!!!</v>
      </c>
      <c r="AN463" s="107" t="str">
        <f>P463</f>
        <v>Shoot dry weight</v>
      </c>
      <c r="AO463" s="26" t="s">
        <v>1605</v>
      </c>
      <c r="AP463" s="25" t="str">
        <f>CONCATENATE(R463," ",S463)</f>
        <v>42 Day</v>
      </c>
      <c r="AQ463" s="26" t="s">
        <v>1635</v>
      </c>
      <c r="AS463" s="109">
        <f>AF463</f>
        <v>2.4</v>
      </c>
      <c r="AT463" s="73">
        <f>GEOMEAN(AS463,AS466,AS469,AS472)</f>
        <v>7.3587174824736437</v>
      </c>
      <c r="AW463" s="208" t="s">
        <v>1845</v>
      </c>
      <c r="AX463" s="208" t="s">
        <v>1845</v>
      </c>
      <c r="BC463" s="214"/>
    </row>
    <row r="464" spans="1:55" ht="15" hidden="1" customHeight="1" thickTop="1" thickBot="1">
      <c r="A464" s="170" t="s">
        <v>1065</v>
      </c>
      <c r="B464" s="70" t="s">
        <v>1120</v>
      </c>
      <c r="C464" s="74" t="s">
        <v>1066</v>
      </c>
      <c r="D464" s="80" t="s">
        <v>1071</v>
      </c>
      <c r="E464" s="149" t="s">
        <v>1644</v>
      </c>
      <c r="F464" s="75" t="s">
        <v>646</v>
      </c>
      <c r="G464" s="86" t="s">
        <v>169</v>
      </c>
      <c r="H464" s="25" t="s">
        <v>77</v>
      </c>
      <c r="I464" s="73" t="s">
        <v>295</v>
      </c>
      <c r="J464" s="73" t="s">
        <v>79</v>
      </c>
      <c r="K464" s="25" t="s">
        <v>1591</v>
      </c>
      <c r="L464" s="25" t="s">
        <v>1063</v>
      </c>
      <c r="N464" s="41" t="s">
        <v>502</v>
      </c>
      <c r="O464" s="32" t="s">
        <v>1401</v>
      </c>
      <c r="P464" s="32" t="s">
        <v>1512</v>
      </c>
      <c r="Q464" s="73" t="s">
        <v>178</v>
      </c>
      <c r="R464" s="73">
        <v>42</v>
      </c>
      <c r="S464" s="25" t="s">
        <v>1370</v>
      </c>
      <c r="T464" s="25" t="s">
        <v>15</v>
      </c>
      <c r="V464" s="73">
        <v>7</v>
      </c>
      <c r="W464" s="25" t="s">
        <v>58</v>
      </c>
      <c r="X464" s="73">
        <f>VLOOKUP(W464,Tables!$M$5:$O$9,3,FALSE)</f>
        <v>1</v>
      </c>
      <c r="Y464" s="73">
        <f t="shared" si="239"/>
        <v>7</v>
      </c>
      <c r="AA464" s="26" t="str">
        <f t="shared" si="240"/>
        <v>EC25</v>
      </c>
      <c r="AB464" s="26">
        <f>VLOOKUP(AA464,Tables!C$5:D$40,2,FALSE)</f>
        <v>2.5</v>
      </c>
      <c r="AC464" s="26">
        <f t="shared" si="241"/>
        <v>2.8</v>
      </c>
      <c r="AD464" s="33" t="str">
        <f t="shared" si="242"/>
        <v>Chronic</v>
      </c>
      <c r="AE464" s="26">
        <f>VLOOKUP(AD464,Tables!$C$43:$D$44,2,FALSE)</f>
        <v>1</v>
      </c>
      <c r="AF464" s="26">
        <f t="shared" si="243"/>
        <v>2.8</v>
      </c>
      <c r="AG464" s="27"/>
      <c r="AH464" s="210" t="str">
        <f t="shared" si="236"/>
        <v>Elodea canadensis</v>
      </c>
      <c r="AI464" s="112" t="str">
        <f t="shared" si="237"/>
        <v>EC25</v>
      </c>
      <c r="AJ464" s="112" t="str">
        <f t="shared" si="238"/>
        <v>Chronic</v>
      </c>
      <c r="AL464" s="26">
        <f>VLOOKUP(SUM(AB464,AE464),Tables!J$5:K$12,2,FALSE)</f>
        <v>2</v>
      </c>
      <c r="AM464" s="26" t="str">
        <f t="shared" si="244"/>
        <v>Reject</v>
      </c>
      <c r="AS464"/>
      <c r="AW464" s="208" t="s">
        <v>1845</v>
      </c>
      <c r="AX464" s="208" t="s">
        <v>1845</v>
      </c>
      <c r="BC464" s="214"/>
    </row>
    <row r="465" spans="1:65" ht="15" hidden="1" customHeight="1" thickTop="1" thickBot="1">
      <c r="A465" s="170" t="s">
        <v>1065</v>
      </c>
      <c r="B465" s="70" t="s">
        <v>1121</v>
      </c>
      <c r="C465" s="74" t="s">
        <v>1066</v>
      </c>
      <c r="D465" s="80" t="s">
        <v>1071</v>
      </c>
      <c r="E465" s="149" t="s">
        <v>1644</v>
      </c>
      <c r="F465" s="75" t="s">
        <v>646</v>
      </c>
      <c r="G465" s="86" t="s">
        <v>169</v>
      </c>
      <c r="H465" s="25" t="s">
        <v>77</v>
      </c>
      <c r="I465" s="73" t="s">
        <v>295</v>
      </c>
      <c r="J465" s="73" t="s">
        <v>79</v>
      </c>
      <c r="K465" s="25" t="s">
        <v>1591</v>
      </c>
      <c r="L465" s="25" t="s">
        <v>1063</v>
      </c>
      <c r="N465" s="41" t="s">
        <v>502</v>
      </c>
      <c r="O465" s="32" t="s">
        <v>1401</v>
      </c>
      <c r="P465" s="32" t="s">
        <v>1512</v>
      </c>
      <c r="Q465" s="73" t="s">
        <v>14</v>
      </c>
      <c r="R465" s="73">
        <v>42</v>
      </c>
      <c r="S465" s="25" t="s">
        <v>1370</v>
      </c>
      <c r="T465" s="25" t="s">
        <v>15</v>
      </c>
      <c r="V465" s="73">
        <v>20.8</v>
      </c>
      <c r="W465" s="25" t="s">
        <v>58</v>
      </c>
      <c r="X465" s="73">
        <f>VLOOKUP(W465,Tables!$M$5:$O$9,3,FALSE)</f>
        <v>1</v>
      </c>
      <c r="Y465" s="73">
        <f t="shared" si="239"/>
        <v>20.8</v>
      </c>
      <c r="AA465" s="26" t="str">
        <f t="shared" si="240"/>
        <v>EC50</v>
      </c>
      <c r="AB465" s="26">
        <f>VLOOKUP(AA465,Tables!C$5:D$40,2,FALSE)</f>
        <v>5</v>
      </c>
      <c r="AC465" s="26">
        <f t="shared" si="241"/>
        <v>4.16</v>
      </c>
      <c r="AD465" s="33" t="str">
        <f t="shared" si="242"/>
        <v>Chronic</v>
      </c>
      <c r="AE465" s="26">
        <f>VLOOKUP(AD465,Tables!$C$43:$D$44,2,FALSE)</f>
        <v>1</v>
      </c>
      <c r="AF465" s="26">
        <f t="shared" si="243"/>
        <v>4.16</v>
      </c>
      <c r="AG465" s="27"/>
      <c r="AH465" s="210" t="str">
        <f t="shared" si="236"/>
        <v>Elodea canadensis</v>
      </c>
      <c r="AI465" s="112" t="str">
        <f t="shared" si="237"/>
        <v>EC50</v>
      </c>
      <c r="AJ465" s="112" t="str">
        <f t="shared" si="238"/>
        <v>Chronic</v>
      </c>
      <c r="AL465" s="26">
        <f>VLOOKUP(SUM(AB465,AE465),Tables!J$5:K$12,2,FALSE)</f>
        <v>2</v>
      </c>
      <c r="AM465" s="26" t="str">
        <f t="shared" si="244"/>
        <v>Reject</v>
      </c>
      <c r="AS465"/>
      <c r="AW465" s="208" t="s">
        <v>1845</v>
      </c>
      <c r="AX465" s="208" t="s">
        <v>1845</v>
      </c>
      <c r="BC465" s="214"/>
    </row>
    <row r="466" spans="1:65" ht="15" hidden="1" customHeight="1" thickTop="1" thickBot="1">
      <c r="A466" s="170" t="s">
        <v>1065</v>
      </c>
      <c r="B466" s="70" t="s">
        <v>1124</v>
      </c>
      <c r="C466" s="74" t="s">
        <v>1066</v>
      </c>
      <c r="D466" s="80" t="s">
        <v>1075</v>
      </c>
      <c r="E466" s="149" t="s">
        <v>1644</v>
      </c>
      <c r="F466" s="75" t="s">
        <v>646</v>
      </c>
      <c r="G466" s="86" t="s">
        <v>169</v>
      </c>
      <c r="H466" s="25" t="s">
        <v>77</v>
      </c>
      <c r="I466" s="73" t="s">
        <v>295</v>
      </c>
      <c r="J466" s="73" t="s">
        <v>79</v>
      </c>
      <c r="K466" s="25" t="s">
        <v>1591</v>
      </c>
      <c r="L466" s="25" t="s">
        <v>1063</v>
      </c>
      <c r="N466" s="41" t="s">
        <v>502</v>
      </c>
      <c r="O466" s="32" t="s">
        <v>1401</v>
      </c>
      <c r="P466" s="32" t="s">
        <v>1512</v>
      </c>
      <c r="Q466" s="73" t="s">
        <v>23</v>
      </c>
      <c r="R466" s="73">
        <v>42</v>
      </c>
      <c r="S466" s="25" t="s">
        <v>1370</v>
      </c>
      <c r="T466" s="25" t="s">
        <v>15</v>
      </c>
      <c r="V466" s="73">
        <v>17.8</v>
      </c>
      <c r="W466" s="25" t="s">
        <v>58</v>
      </c>
      <c r="X466" s="73">
        <f>VLOOKUP(W466,Tables!$M$5:$O$9,3,FALSE)</f>
        <v>1</v>
      </c>
      <c r="Y466" s="73">
        <f t="shared" si="239"/>
        <v>17.8</v>
      </c>
      <c r="AA466" s="26" t="str">
        <f t="shared" si="240"/>
        <v>EC10</v>
      </c>
      <c r="AB466" s="26">
        <f>VLOOKUP(AA466,Tables!C$5:D$40,2,FALSE)</f>
        <v>1</v>
      </c>
      <c r="AC466" s="26">
        <f t="shared" si="241"/>
        <v>17.8</v>
      </c>
      <c r="AD466" s="33" t="str">
        <f t="shared" si="242"/>
        <v>Chronic</v>
      </c>
      <c r="AE466" s="26">
        <f>VLOOKUP(AD466,Tables!$C$43:$D$44,2,FALSE)</f>
        <v>1</v>
      </c>
      <c r="AF466" s="26">
        <f t="shared" si="243"/>
        <v>17.8</v>
      </c>
      <c r="AG466" s="27"/>
      <c r="AH466" s="210" t="str">
        <f t="shared" si="236"/>
        <v>Elodea canadensis</v>
      </c>
      <c r="AI466" s="112" t="str">
        <f t="shared" si="237"/>
        <v>EC10</v>
      </c>
      <c r="AJ466" s="112" t="str">
        <f t="shared" si="238"/>
        <v>Chronic</v>
      </c>
      <c r="AL466" s="26">
        <f>VLOOKUP(SUM(AB466,AE466),Tables!J$5:K$12,2,FALSE)</f>
        <v>1</v>
      </c>
      <c r="AM466" s="26" t="str">
        <f t="shared" si="244"/>
        <v>YES!!!</v>
      </c>
      <c r="AN466" s="107" t="str">
        <f>P466</f>
        <v>Shoot dry weight</v>
      </c>
      <c r="AO466" s="26" t="s">
        <v>1605</v>
      </c>
      <c r="AP466" s="25" t="str">
        <f>CONCATENATE(R466," ",S466)</f>
        <v>42 Day</v>
      </c>
      <c r="AQ466" s="26" t="s">
        <v>1635</v>
      </c>
      <c r="AS466" s="109">
        <f>AF466</f>
        <v>17.8</v>
      </c>
      <c r="AW466" s="208" t="s">
        <v>1845</v>
      </c>
      <c r="AX466" s="208" t="s">
        <v>1845</v>
      </c>
      <c r="BC466" s="214"/>
    </row>
    <row r="467" spans="1:65" ht="15" hidden="1" customHeight="1" thickTop="1" thickBot="1">
      <c r="A467" s="170" t="s">
        <v>1065</v>
      </c>
      <c r="B467" s="70" t="s">
        <v>1124</v>
      </c>
      <c r="C467" s="74" t="s">
        <v>1066</v>
      </c>
      <c r="D467" s="80" t="s">
        <v>1075</v>
      </c>
      <c r="E467" s="149" t="s">
        <v>1644</v>
      </c>
      <c r="F467" s="75" t="s">
        <v>646</v>
      </c>
      <c r="G467" s="86" t="s">
        <v>169</v>
      </c>
      <c r="H467" s="25" t="s">
        <v>77</v>
      </c>
      <c r="I467" s="73" t="s">
        <v>295</v>
      </c>
      <c r="J467" s="73" t="s">
        <v>79</v>
      </c>
      <c r="K467" s="25" t="s">
        <v>1591</v>
      </c>
      <c r="L467" s="25" t="s">
        <v>1063</v>
      </c>
      <c r="N467" s="41" t="s">
        <v>502</v>
      </c>
      <c r="O467" s="32" t="s">
        <v>1401</v>
      </c>
      <c r="P467" s="32" t="s">
        <v>1512</v>
      </c>
      <c r="Q467" s="73" t="s">
        <v>178</v>
      </c>
      <c r="R467" s="73">
        <v>42</v>
      </c>
      <c r="S467" s="25" t="s">
        <v>1370</v>
      </c>
      <c r="T467" s="25" t="s">
        <v>15</v>
      </c>
      <c r="V467" s="73">
        <v>30</v>
      </c>
      <c r="W467" s="25" t="s">
        <v>58</v>
      </c>
      <c r="X467" s="73">
        <f>VLOOKUP(W467,Tables!$M$5:$O$9,3,FALSE)</f>
        <v>1</v>
      </c>
      <c r="Y467" s="73">
        <f t="shared" si="239"/>
        <v>30</v>
      </c>
      <c r="AA467" s="26" t="str">
        <f t="shared" si="240"/>
        <v>EC25</v>
      </c>
      <c r="AB467" s="26">
        <f>VLOOKUP(AA467,Tables!C$5:D$40,2,FALSE)</f>
        <v>2.5</v>
      </c>
      <c r="AC467" s="26">
        <f t="shared" si="241"/>
        <v>12</v>
      </c>
      <c r="AD467" s="33" t="str">
        <f t="shared" si="242"/>
        <v>Chronic</v>
      </c>
      <c r="AE467" s="26">
        <f>VLOOKUP(AD467,Tables!$C$43:$D$44,2,FALSE)</f>
        <v>1</v>
      </c>
      <c r="AF467" s="26">
        <f t="shared" si="243"/>
        <v>12</v>
      </c>
      <c r="AG467" s="27"/>
      <c r="AH467" s="210" t="str">
        <f t="shared" si="236"/>
        <v>Elodea canadensis</v>
      </c>
      <c r="AI467" s="112" t="str">
        <f t="shared" si="237"/>
        <v>EC25</v>
      </c>
      <c r="AJ467" s="112" t="str">
        <f t="shared" si="238"/>
        <v>Chronic</v>
      </c>
      <c r="AL467" s="26">
        <f>VLOOKUP(SUM(AB467,AE467),Tables!J$5:K$12,2,FALSE)</f>
        <v>2</v>
      </c>
      <c r="AM467" s="26" t="str">
        <f t="shared" si="244"/>
        <v>Reject</v>
      </c>
      <c r="AS467"/>
      <c r="AW467" s="208" t="s">
        <v>1845</v>
      </c>
      <c r="AX467" s="208" t="s">
        <v>1845</v>
      </c>
      <c r="BC467" s="214"/>
    </row>
    <row r="468" spans="1:65" ht="15" hidden="1" customHeight="1" thickTop="1" thickBot="1">
      <c r="A468" s="170" t="s">
        <v>1065</v>
      </c>
      <c r="B468" s="70" t="s">
        <v>1124</v>
      </c>
      <c r="C468" s="74" t="s">
        <v>1066</v>
      </c>
      <c r="D468" s="80" t="s">
        <v>1075</v>
      </c>
      <c r="E468" s="149" t="s">
        <v>1644</v>
      </c>
      <c r="F468" s="75" t="s">
        <v>646</v>
      </c>
      <c r="G468" s="86" t="s">
        <v>169</v>
      </c>
      <c r="H468" s="25" t="s">
        <v>77</v>
      </c>
      <c r="I468" s="73" t="s">
        <v>295</v>
      </c>
      <c r="J468" s="73" t="s">
        <v>79</v>
      </c>
      <c r="K468" s="25" t="s">
        <v>1591</v>
      </c>
      <c r="L468" s="25" t="s">
        <v>1063</v>
      </c>
      <c r="N468" s="41" t="s">
        <v>502</v>
      </c>
      <c r="O468" s="32" t="s">
        <v>1401</v>
      </c>
      <c r="P468" s="32" t="s">
        <v>1512</v>
      </c>
      <c r="Q468" s="73" t="s">
        <v>14</v>
      </c>
      <c r="R468" s="73">
        <v>42</v>
      </c>
      <c r="S468" s="25" t="s">
        <v>1370</v>
      </c>
      <c r="T468" s="25" t="s">
        <v>15</v>
      </c>
      <c r="V468" s="73">
        <v>50.4</v>
      </c>
      <c r="W468" s="25" t="s">
        <v>58</v>
      </c>
      <c r="X468" s="73">
        <f>VLOOKUP(W468,Tables!$M$5:$O$9,3,FALSE)</f>
        <v>1</v>
      </c>
      <c r="Y468" s="73">
        <f t="shared" si="239"/>
        <v>50.4</v>
      </c>
      <c r="AA468" s="26" t="str">
        <f t="shared" si="240"/>
        <v>EC50</v>
      </c>
      <c r="AB468" s="26">
        <f>VLOOKUP(AA468,Tables!C$5:D$40,2,FALSE)</f>
        <v>5</v>
      </c>
      <c r="AC468" s="26">
        <f t="shared" si="241"/>
        <v>10.08</v>
      </c>
      <c r="AD468" s="33" t="str">
        <f t="shared" si="242"/>
        <v>Chronic</v>
      </c>
      <c r="AE468" s="26">
        <f>VLOOKUP(AD468,Tables!$C$43:$D$44,2,FALSE)</f>
        <v>1</v>
      </c>
      <c r="AF468" s="26">
        <f t="shared" si="243"/>
        <v>10.08</v>
      </c>
      <c r="AG468" s="27"/>
      <c r="AH468" s="210" t="str">
        <f t="shared" ref="AH468:AH474" si="245">G468</f>
        <v>Elodea canadensis</v>
      </c>
      <c r="AI468" s="112" t="str">
        <f t="shared" ref="AI468:AI474" si="246">Q468</f>
        <v>EC50</v>
      </c>
      <c r="AJ468" s="112" t="str">
        <f t="shared" ref="AJ468:AJ474" si="247">T468</f>
        <v>Chronic</v>
      </c>
      <c r="AL468" s="26">
        <f>VLOOKUP(SUM(AB468,AE468),Tables!J$5:K$12,2,FALSE)</f>
        <v>2</v>
      </c>
      <c r="AM468" s="26" t="str">
        <f t="shared" si="244"/>
        <v>Reject</v>
      </c>
      <c r="AS468"/>
      <c r="AW468" s="208" t="s">
        <v>1845</v>
      </c>
      <c r="AX468" s="208" t="s">
        <v>1845</v>
      </c>
      <c r="BC468" s="214"/>
    </row>
    <row r="469" spans="1:65" ht="15" hidden="1" customHeight="1" thickTop="1" thickBot="1">
      <c r="A469" s="170" t="s">
        <v>1065</v>
      </c>
      <c r="B469" s="76" t="s">
        <v>1125</v>
      </c>
      <c r="C469" s="74" t="s">
        <v>1066</v>
      </c>
      <c r="D469" s="80" t="s">
        <v>1079</v>
      </c>
      <c r="E469" s="149" t="s">
        <v>1644</v>
      </c>
      <c r="F469" s="75" t="s">
        <v>646</v>
      </c>
      <c r="G469" s="86" t="s">
        <v>169</v>
      </c>
      <c r="H469" s="25" t="s">
        <v>77</v>
      </c>
      <c r="I469" s="73" t="s">
        <v>295</v>
      </c>
      <c r="J469" s="73" t="s">
        <v>79</v>
      </c>
      <c r="K469" s="25" t="s">
        <v>1591</v>
      </c>
      <c r="L469" s="25" t="s">
        <v>1063</v>
      </c>
      <c r="N469" s="122" t="s">
        <v>502</v>
      </c>
      <c r="O469" s="32" t="s">
        <v>1401</v>
      </c>
      <c r="P469" s="32" t="s">
        <v>1512</v>
      </c>
      <c r="Q469" s="73" t="s">
        <v>23</v>
      </c>
      <c r="R469" s="73">
        <v>42</v>
      </c>
      <c r="S469" s="25" t="s">
        <v>1370</v>
      </c>
      <c r="T469" s="25" t="s">
        <v>15</v>
      </c>
      <c r="V469" s="73">
        <v>28.6</v>
      </c>
      <c r="W469" s="25" t="s">
        <v>58</v>
      </c>
      <c r="X469" s="73">
        <f>VLOOKUP(W469,Tables!$M$5:$O$9,3,FALSE)</f>
        <v>1</v>
      </c>
      <c r="Y469" s="73">
        <f t="shared" si="239"/>
        <v>28.6</v>
      </c>
      <c r="AA469" s="26" t="str">
        <f t="shared" si="240"/>
        <v>EC10</v>
      </c>
      <c r="AB469" s="26">
        <f>VLOOKUP(AA469,Tables!C$5:D$40,2,FALSE)</f>
        <v>1</v>
      </c>
      <c r="AC469" s="26">
        <f t="shared" si="241"/>
        <v>28.6</v>
      </c>
      <c r="AD469" s="33" t="str">
        <f t="shared" si="242"/>
        <v>Chronic</v>
      </c>
      <c r="AE469" s="26">
        <f>VLOOKUP(AD469,Tables!$C$43:$D$44,2,FALSE)</f>
        <v>1</v>
      </c>
      <c r="AF469" s="26">
        <f t="shared" si="243"/>
        <v>28.6</v>
      </c>
      <c r="AG469" s="27"/>
      <c r="AH469" s="210" t="str">
        <f t="shared" si="245"/>
        <v>Elodea canadensis</v>
      </c>
      <c r="AI469" s="112" t="str">
        <f t="shared" si="246"/>
        <v>EC10</v>
      </c>
      <c r="AJ469" s="112" t="str">
        <f t="shared" si="247"/>
        <v>Chronic</v>
      </c>
      <c r="AL469" s="26">
        <f>VLOOKUP(SUM(AB469,AE469),Tables!J$5:K$12,2,FALSE)</f>
        <v>1</v>
      </c>
      <c r="AM469" s="26" t="str">
        <f t="shared" si="244"/>
        <v>YES!!!</v>
      </c>
      <c r="AN469" s="107" t="str">
        <f>P469</f>
        <v>Shoot dry weight</v>
      </c>
      <c r="AO469" s="26" t="s">
        <v>1605</v>
      </c>
      <c r="AP469" s="25" t="str">
        <f>CONCATENATE(R469," ",S469)</f>
        <v>42 Day</v>
      </c>
      <c r="AQ469" s="26" t="s">
        <v>1635</v>
      </c>
      <c r="AS469" s="109">
        <f>AF469</f>
        <v>28.6</v>
      </c>
      <c r="AW469" s="208" t="s">
        <v>1845</v>
      </c>
      <c r="AX469" s="208" t="s">
        <v>1845</v>
      </c>
      <c r="BC469" s="214"/>
    </row>
    <row r="470" spans="1:65" ht="15" hidden="1" customHeight="1" thickTop="1" thickBot="1">
      <c r="A470" s="170" t="s">
        <v>1065</v>
      </c>
      <c r="B470" s="70" t="s">
        <v>1126</v>
      </c>
      <c r="C470" s="74" t="s">
        <v>1066</v>
      </c>
      <c r="D470" s="80" t="s">
        <v>1079</v>
      </c>
      <c r="E470" s="149" t="s">
        <v>1644</v>
      </c>
      <c r="F470" s="75" t="s">
        <v>646</v>
      </c>
      <c r="G470" s="86" t="s">
        <v>169</v>
      </c>
      <c r="H470" s="25" t="s">
        <v>77</v>
      </c>
      <c r="I470" s="73" t="s">
        <v>295</v>
      </c>
      <c r="J470" s="73" t="s">
        <v>79</v>
      </c>
      <c r="K470" s="25" t="s">
        <v>1591</v>
      </c>
      <c r="L470" s="25" t="s">
        <v>1063</v>
      </c>
      <c r="N470" s="41" t="s">
        <v>502</v>
      </c>
      <c r="O470" s="32" t="s">
        <v>1401</v>
      </c>
      <c r="P470" s="32" t="s">
        <v>1512</v>
      </c>
      <c r="Q470" s="73" t="s">
        <v>178</v>
      </c>
      <c r="R470" s="73">
        <v>42</v>
      </c>
      <c r="S470" s="25" t="s">
        <v>1370</v>
      </c>
      <c r="T470" s="25" t="s">
        <v>15</v>
      </c>
      <c r="V470" s="73">
        <v>47.9</v>
      </c>
      <c r="W470" s="25" t="s">
        <v>58</v>
      </c>
      <c r="X470" s="73">
        <f>VLOOKUP(W470,Tables!$M$5:$O$9,3,FALSE)</f>
        <v>1</v>
      </c>
      <c r="Y470" s="73">
        <f t="shared" ref="Y470:Y474" si="248">V470*X470</f>
        <v>47.9</v>
      </c>
      <c r="AA470" s="26" t="str">
        <f>Q470</f>
        <v>EC25</v>
      </c>
      <c r="AB470" s="26">
        <f>VLOOKUP(AA470,Tables!C$5:D$40,2,FALSE)</f>
        <v>2.5</v>
      </c>
      <c r="AC470" s="26">
        <f>Y470/AB470</f>
        <v>19.16</v>
      </c>
      <c r="AD470" s="33" t="str">
        <f>T470</f>
        <v>Chronic</v>
      </c>
      <c r="AE470" s="26">
        <f>VLOOKUP(AD470,Tables!$C$43:$D$44,2,FALSE)</f>
        <v>1</v>
      </c>
      <c r="AF470" s="26">
        <f>AC470/AE470</f>
        <v>19.16</v>
      </c>
      <c r="AG470" s="27"/>
      <c r="AH470" s="210" t="str">
        <f t="shared" si="245"/>
        <v>Elodea canadensis</v>
      </c>
      <c r="AI470" s="112" t="str">
        <f t="shared" si="246"/>
        <v>EC25</v>
      </c>
      <c r="AJ470" s="112" t="str">
        <f t="shared" si="247"/>
        <v>Chronic</v>
      </c>
      <c r="AL470" s="26">
        <f>VLOOKUP(SUM(AB470,AE470),Tables!J$5:K$12,2,FALSE)</f>
        <v>2</v>
      </c>
      <c r="AM470" s="26" t="str">
        <f t="shared" ref="AM470:AM474" si="249">IF(AL470=MIN($AL$308:$AL$317,$AL$318:$AL$474),"YES!!!","Reject")</f>
        <v>Reject</v>
      </c>
      <c r="AS470"/>
      <c r="AW470" s="208" t="s">
        <v>1845</v>
      </c>
      <c r="AX470" s="208" t="s">
        <v>1845</v>
      </c>
      <c r="BC470" s="214"/>
    </row>
    <row r="471" spans="1:65" ht="15" hidden="1" customHeight="1" thickTop="1" thickBot="1">
      <c r="A471" s="170" t="s">
        <v>1065</v>
      </c>
      <c r="B471" s="70" t="s">
        <v>1127</v>
      </c>
      <c r="C471" s="74" t="s">
        <v>1066</v>
      </c>
      <c r="D471" s="80" t="s">
        <v>1079</v>
      </c>
      <c r="E471" s="149" t="s">
        <v>1644</v>
      </c>
      <c r="F471" s="75" t="s">
        <v>646</v>
      </c>
      <c r="G471" s="86" t="s">
        <v>169</v>
      </c>
      <c r="H471" s="25" t="s">
        <v>77</v>
      </c>
      <c r="I471" s="73" t="s">
        <v>295</v>
      </c>
      <c r="J471" s="73" t="s">
        <v>79</v>
      </c>
      <c r="K471" s="25" t="s">
        <v>1591</v>
      </c>
      <c r="L471" s="25" t="s">
        <v>1063</v>
      </c>
      <c r="N471" s="41" t="s">
        <v>502</v>
      </c>
      <c r="O471" s="32" t="s">
        <v>1401</v>
      </c>
      <c r="P471" s="32" t="s">
        <v>1512</v>
      </c>
      <c r="Q471" s="73" t="s">
        <v>14</v>
      </c>
      <c r="R471" s="73">
        <v>42</v>
      </c>
      <c r="S471" s="25" t="s">
        <v>1370</v>
      </c>
      <c r="T471" s="25" t="s">
        <v>15</v>
      </c>
      <c r="V471" s="73">
        <v>80.099999999999994</v>
      </c>
      <c r="W471" s="25" t="s">
        <v>58</v>
      </c>
      <c r="X471" s="73">
        <f>VLOOKUP(W471,Tables!$M$5:$O$9,3,FALSE)</f>
        <v>1</v>
      </c>
      <c r="Y471" s="73">
        <f t="shared" si="248"/>
        <v>80.099999999999994</v>
      </c>
      <c r="AA471" s="26" t="str">
        <f>Q471</f>
        <v>EC50</v>
      </c>
      <c r="AB471" s="26">
        <f>VLOOKUP(AA471,Tables!C$5:D$40,2,FALSE)</f>
        <v>5</v>
      </c>
      <c r="AC471" s="26">
        <f>Y471/AB471</f>
        <v>16.02</v>
      </c>
      <c r="AD471" s="33" t="str">
        <f>T471</f>
        <v>Chronic</v>
      </c>
      <c r="AE471" s="26">
        <f>VLOOKUP(AD471,Tables!$C$43:$D$44,2,FALSE)</f>
        <v>1</v>
      </c>
      <c r="AF471" s="26">
        <f>AC471/AE471</f>
        <v>16.02</v>
      </c>
      <c r="AG471" s="27"/>
      <c r="AH471" s="210" t="str">
        <f t="shared" si="245"/>
        <v>Elodea canadensis</v>
      </c>
      <c r="AI471" s="112" t="str">
        <f t="shared" si="246"/>
        <v>EC50</v>
      </c>
      <c r="AJ471" s="112" t="str">
        <f t="shared" si="247"/>
        <v>Chronic</v>
      </c>
      <c r="AL471" s="26">
        <f>VLOOKUP(SUM(AB471,AE471),Tables!J$5:K$12,2,FALSE)</f>
        <v>2</v>
      </c>
      <c r="AM471" s="26" t="str">
        <f t="shared" si="249"/>
        <v>Reject</v>
      </c>
      <c r="AS471"/>
      <c r="AW471" s="208" t="s">
        <v>1845</v>
      </c>
      <c r="AX471" s="208" t="s">
        <v>1845</v>
      </c>
      <c r="BC471" s="214"/>
    </row>
    <row r="472" spans="1:65" ht="15" hidden="1" customHeight="1" thickTop="1" thickBot="1">
      <c r="A472" s="170" t="s">
        <v>1065</v>
      </c>
      <c r="B472" s="70" t="s">
        <v>1128</v>
      </c>
      <c r="C472" s="74" t="s">
        <v>1066</v>
      </c>
      <c r="D472" s="80" t="s">
        <v>1083</v>
      </c>
      <c r="E472" s="149" t="s">
        <v>1644</v>
      </c>
      <c r="F472" s="75" t="s">
        <v>646</v>
      </c>
      <c r="G472" s="86" t="s">
        <v>169</v>
      </c>
      <c r="H472" s="25" t="s">
        <v>77</v>
      </c>
      <c r="I472" s="73" t="s">
        <v>295</v>
      </c>
      <c r="J472" s="73" t="s">
        <v>79</v>
      </c>
      <c r="K472" s="25" t="s">
        <v>1591</v>
      </c>
      <c r="L472" s="25" t="s">
        <v>1063</v>
      </c>
      <c r="N472" s="41" t="s">
        <v>502</v>
      </c>
      <c r="O472" s="32" t="s">
        <v>1401</v>
      </c>
      <c r="P472" s="32" t="s">
        <v>1512</v>
      </c>
      <c r="Q472" s="73" t="s">
        <v>23</v>
      </c>
      <c r="R472" s="73">
        <v>42</v>
      </c>
      <c r="S472" s="25" t="s">
        <v>1370</v>
      </c>
      <c r="T472" s="25" t="s">
        <v>15</v>
      </c>
      <c r="V472" s="73">
        <v>2.4</v>
      </c>
      <c r="W472" s="25" t="s">
        <v>58</v>
      </c>
      <c r="X472" s="73">
        <f>VLOOKUP(W472,Tables!$M$5:$O$9,3,FALSE)</f>
        <v>1</v>
      </c>
      <c r="Y472" s="73">
        <f t="shared" si="248"/>
        <v>2.4</v>
      </c>
      <c r="AA472" s="26" t="str">
        <f>Q472</f>
        <v>EC10</v>
      </c>
      <c r="AB472" s="26">
        <f>VLOOKUP(AA472,Tables!C$5:D$40,2,FALSE)</f>
        <v>1</v>
      </c>
      <c r="AC472" s="26">
        <f>Y472/AB472</f>
        <v>2.4</v>
      </c>
      <c r="AD472" s="33" t="str">
        <f>T472</f>
        <v>Chronic</v>
      </c>
      <c r="AE472" s="26">
        <f>VLOOKUP(AD472,Tables!$C$43:$D$44,2,FALSE)</f>
        <v>1</v>
      </c>
      <c r="AF472" s="26">
        <f>AC472/AE472</f>
        <v>2.4</v>
      </c>
      <c r="AG472" s="27"/>
      <c r="AH472" s="210" t="str">
        <f t="shared" si="245"/>
        <v>Elodea canadensis</v>
      </c>
      <c r="AI472" s="112" t="str">
        <f t="shared" si="246"/>
        <v>EC10</v>
      </c>
      <c r="AJ472" s="112" t="str">
        <f t="shared" si="247"/>
        <v>Chronic</v>
      </c>
      <c r="AL472" s="26">
        <f>VLOOKUP(SUM(AB472,AE472),Tables!J$5:K$12,2,FALSE)</f>
        <v>1</v>
      </c>
      <c r="AM472" s="26" t="str">
        <f t="shared" si="249"/>
        <v>YES!!!</v>
      </c>
      <c r="AN472" s="107" t="str">
        <f>P472</f>
        <v>Shoot dry weight</v>
      </c>
      <c r="AO472" s="26" t="s">
        <v>1605</v>
      </c>
      <c r="AP472" s="25" t="str">
        <f>CONCATENATE(R472," ",S472)</f>
        <v>42 Day</v>
      </c>
      <c r="AQ472" s="26" t="s">
        <v>1635</v>
      </c>
      <c r="AS472" s="109">
        <f>AF472</f>
        <v>2.4</v>
      </c>
      <c r="AW472" s="208" t="s">
        <v>1845</v>
      </c>
      <c r="AX472" s="208" t="s">
        <v>1845</v>
      </c>
      <c r="BC472" s="214"/>
    </row>
    <row r="473" spans="1:65" ht="15" hidden="1" customHeight="1" thickTop="1" thickBot="1">
      <c r="A473" s="170" t="s">
        <v>1065</v>
      </c>
      <c r="B473" s="70" t="s">
        <v>1129</v>
      </c>
      <c r="C473" s="74" t="s">
        <v>1066</v>
      </c>
      <c r="D473" s="80" t="s">
        <v>1083</v>
      </c>
      <c r="E473" s="149" t="s">
        <v>1644</v>
      </c>
      <c r="F473" s="75" t="s">
        <v>646</v>
      </c>
      <c r="G473" s="86" t="s">
        <v>169</v>
      </c>
      <c r="H473" s="25" t="s">
        <v>77</v>
      </c>
      <c r="I473" s="73" t="s">
        <v>295</v>
      </c>
      <c r="J473" s="73" t="s">
        <v>79</v>
      </c>
      <c r="K473" s="25" t="s">
        <v>1591</v>
      </c>
      <c r="L473" s="25" t="s">
        <v>1063</v>
      </c>
      <c r="N473" s="41" t="s">
        <v>502</v>
      </c>
      <c r="O473" s="32" t="s">
        <v>1401</v>
      </c>
      <c r="P473" s="32" t="s">
        <v>1512</v>
      </c>
      <c r="Q473" s="73" t="s">
        <v>178</v>
      </c>
      <c r="R473" s="73">
        <v>42</v>
      </c>
      <c r="S473" s="25" t="s">
        <v>1370</v>
      </c>
      <c r="T473" s="25" t="s">
        <v>15</v>
      </c>
      <c r="V473" s="73">
        <v>8</v>
      </c>
      <c r="W473" s="25" t="s">
        <v>58</v>
      </c>
      <c r="X473" s="73">
        <f>VLOOKUP(W473,Tables!$M$5:$O$9,3,FALSE)</f>
        <v>1</v>
      </c>
      <c r="Y473" s="73">
        <f t="shared" si="248"/>
        <v>8</v>
      </c>
      <c r="AA473" s="26" t="str">
        <f>Q473</f>
        <v>EC25</v>
      </c>
      <c r="AB473" s="26">
        <f>VLOOKUP(AA473,Tables!C$5:D$40,2,FALSE)</f>
        <v>2.5</v>
      </c>
      <c r="AC473" s="26">
        <f>Y473/AB473</f>
        <v>3.2</v>
      </c>
      <c r="AD473" s="33" t="str">
        <f>T473</f>
        <v>Chronic</v>
      </c>
      <c r="AE473" s="26">
        <f>VLOOKUP(AD473,Tables!$C$43:$D$44,2,FALSE)</f>
        <v>1</v>
      </c>
      <c r="AF473" s="26">
        <f>AC473/AE473</f>
        <v>3.2</v>
      </c>
      <c r="AG473" s="27"/>
      <c r="AH473" s="210" t="str">
        <f t="shared" si="245"/>
        <v>Elodea canadensis</v>
      </c>
      <c r="AI473" s="112" t="str">
        <f t="shared" si="246"/>
        <v>EC25</v>
      </c>
      <c r="AJ473" s="112" t="str">
        <f t="shared" si="247"/>
        <v>Chronic</v>
      </c>
      <c r="AL473" s="26">
        <f>VLOOKUP(SUM(AB473,AE473),Tables!J$5:K$12,2,FALSE)</f>
        <v>2</v>
      </c>
      <c r="AM473" s="26" t="str">
        <f t="shared" si="249"/>
        <v>Reject</v>
      </c>
      <c r="AS473"/>
      <c r="AW473" s="208" t="s">
        <v>1845</v>
      </c>
      <c r="AX473" s="208" t="s">
        <v>1845</v>
      </c>
      <c r="BC473" s="214"/>
    </row>
    <row r="474" spans="1:65" ht="15" hidden="1" customHeight="1" thickTop="1" thickBot="1">
      <c r="A474" s="170" t="s">
        <v>1065</v>
      </c>
      <c r="B474" s="70" t="s">
        <v>1130</v>
      </c>
      <c r="C474" s="74" t="s">
        <v>1066</v>
      </c>
      <c r="D474" s="80" t="s">
        <v>1083</v>
      </c>
      <c r="E474" s="149" t="s">
        <v>1644</v>
      </c>
      <c r="F474" s="75" t="s">
        <v>646</v>
      </c>
      <c r="G474" s="86" t="s">
        <v>169</v>
      </c>
      <c r="H474" s="25" t="s">
        <v>77</v>
      </c>
      <c r="I474" s="73" t="s">
        <v>295</v>
      </c>
      <c r="J474" s="73" t="s">
        <v>79</v>
      </c>
      <c r="K474" s="25" t="s">
        <v>1591</v>
      </c>
      <c r="L474" s="25" t="s">
        <v>1063</v>
      </c>
      <c r="N474" s="41" t="s">
        <v>502</v>
      </c>
      <c r="O474" s="32" t="s">
        <v>1401</v>
      </c>
      <c r="P474" s="32" t="s">
        <v>1512</v>
      </c>
      <c r="Q474" s="73" t="s">
        <v>14</v>
      </c>
      <c r="R474" s="73">
        <v>42</v>
      </c>
      <c r="S474" s="25" t="s">
        <v>1370</v>
      </c>
      <c r="T474" s="25" t="s">
        <v>15</v>
      </c>
      <c r="V474" s="73">
        <v>26.9</v>
      </c>
      <c r="W474" s="25" t="s">
        <v>58</v>
      </c>
      <c r="X474" s="73">
        <f>VLOOKUP(W474,Tables!$M$5:$O$9,3,FALSE)</f>
        <v>1</v>
      </c>
      <c r="Y474" s="73">
        <f t="shared" si="248"/>
        <v>26.9</v>
      </c>
      <c r="AA474" s="26" t="str">
        <f>Q474</f>
        <v>EC50</v>
      </c>
      <c r="AB474" s="26">
        <f>VLOOKUP(AA474,Tables!C$5:D$40,2,FALSE)</f>
        <v>5</v>
      </c>
      <c r="AC474" s="26">
        <f>Y474/AB474</f>
        <v>5.38</v>
      </c>
      <c r="AD474" s="33" t="str">
        <f>T474</f>
        <v>Chronic</v>
      </c>
      <c r="AE474" s="26">
        <f>VLOOKUP(AD474,Tables!$C$43:$D$44,2,FALSE)</f>
        <v>1</v>
      </c>
      <c r="AF474" s="26">
        <f>AC474/AE474</f>
        <v>5.38</v>
      </c>
      <c r="AG474" s="27"/>
      <c r="AH474" s="210" t="str">
        <f t="shared" si="245"/>
        <v>Elodea canadensis</v>
      </c>
      <c r="AI474" s="112" t="str">
        <f t="shared" si="246"/>
        <v>EC50</v>
      </c>
      <c r="AJ474" s="112" t="str">
        <f t="shared" si="247"/>
        <v>Chronic</v>
      </c>
      <c r="AL474" s="26">
        <f>VLOOKUP(SUM(AB474,AE474),Tables!J$5:K$12,2,FALSE)</f>
        <v>2</v>
      </c>
      <c r="AM474" s="26" t="str">
        <f t="shared" si="249"/>
        <v>Reject</v>
      </c>
      <c r="AS474"/>
      <c r="AW474" s="208" t="s">
        <v>1845</v>
      </c>
      <c r="AX474" s="208" t="s">
        <v>1845</v>
      </c>
      <c r="BC474" s="214"/>
    </row>
    <row r="475" spans="1:65" ht="15" hidden="1" customHeight="1" thickTop="1" thickBot="1">
      <c r="A475" s="167"/>
      <c r="B475" s="96"/>
      <c r="C475" s="95"/>
      <c r="D475" s="97"/>
      <c r="E475" s="150"/>
      <c r="F475" s="93"/>
      <c r="G475" s="94"/>
      <c r="H475" s="17"/>
      <c r="I475" s="17"/>
      <c r="J475" s="17"/>
      <c r="K475" s="17"/>
      <c r="L475" s="17"/>
      <c r="M475" s="27"/>
      <c r="N475" s="93"/>
      <c r="O475" s="17"/>
      <c r="P475" s="17"/>
      <c r="Q475" s="17"/>
      <c r="R475" s="17"/>
      <c r="S475" s="17"/>
      <c r="T475" s="20"/>
      <c r="U475" s="20"/>
      <c r="V475" s="17"/>
      <c r="W475" s="20"/>
      <c r="X475" s="95"/>
      <c r="Y475" s="95"/>
      <c r="Z475" s="27"/>
      <c r="AA475" s="17"/>
      <c r="AB475" s="17"/>
      <c r="AC475" s="95"/>
      <c r="AD475" s="20"/>
      <c r="AE475" s="17"/>
      <c r="AF475" s="95"/>
      <c r="AG475" s="27"/>
      <c r="AH475" s="211"/>
      <c r="AI475" s="17"/>
      <c r="AJ475" s="17"/>
      <c r="AK475" s="27"/>
      <c r="AL475" s="27"/>
      <c r="AM475" s="27"/>
      <c r="AN475" s="27"/>
      <c r="AO475" s="17"/>
      <c r="AP475" s="17"/>
      <c r="AQ475" s="17"/>
      <c r="AR475" s="27"/>
      <c r="AS475" s="27"/>
      <c r="AT475" s="27"/>
      <c r="AU475" s="27"/>
      <c r="AV475" s="27"/>
      <c r="AW475" s="27"/>
      <c r="AX475" s="115"/>
      <c r="AY475" s="119"/>
      <c r="AZ475" s="119"/>
      <c r="BA475" s="117"/>
      <c r="BB475" s="117"/>
      <c r="BC475" s="211"/>
      <c r="BD475" s="27"/>
      <c r="BE475" s="27"/>
      <c r="BF475" s="27"/>
      <c r="BG475" s="27"/>
      <c r="BH475" s="115"/>
      <c r="BI475" s="115"/>
      <c r="BJ475" s="115"/>
    </row>
    <row r="476" spans="1:65" ht="15" hidden="1" customHeight="1" thickTop="1" thickBot="1">
      <c r="A476" s="170" t="s">
        <v>188</v>
      </c>
      <c r="B476" s="70" t="s">
        <v>992</v>
      </c>
      <c r="C476" s="74" t="s">
        <v>189</v>
      </c>
      <c r="D476" s="80" t="s">
        <v>991</v>
      </c>
      <c r="E476" s="149" t="s">
        <v>1644</v>
      </c>
      <c r="F476" s="75" t="s">
        <v>187</v>
      </c>
      <c r="G476" s="86" t="s">
        <v>191</v>
      </c>
      <c r="H476" s="25" t="s">
        <v>186</v>
      </c>
      <c r="I476" s="73" t="s">
        <v>323</v>
      </c>
      <c r="J476" s="73" t="s">
        <v>16</v>
      </c>
      <c r="K476" s="25" t="s">
        <v>1591</v>
      </c>
      <c r="L476" s="25" t="s">
        <v>110</v>
      </c>
      <c r="N476" s="122" t="s">
        <v>140</v>
      </c>
      <c r="O476" s="35" t="s">
        <v>1401</v>
      </c>
      <c r="P476" s="32" t="s">
        <v>1518</v>
      </c>
      <c r="Q476" s="73" t="s">
        <v>14</v>
      </c>
      <c r="R476" s="25">
        <v>96</v>
      </c>
      <c r="S476" s="25" t="s">
        <v>84</v>
      </c>
      <c r="T476" s="25" t="s">
        <v>15</v>
      </c>
      <c r="V476" s="73">
        <v>5995</v>
      </c>
      <c r="W476" s="25" t="s">
        <v>58</v>
      </c>
      <c r="X476" s="73">
        <f>VLOOKUP(W476,Tables!$M$5:$O$9,3,FALSE)</f>
        <v>1</v>
      </c>
      <c r="Y476" s="73">
        <f>V476*X476</f>
        <v>5995</v>
      </c>
      <c r="AA476" s="26" t="str">
        <f>Q476</f>
        <v>EC50</v>
      </c>
      <c r="AB476" s="26">
        <f>VLOOKUP(AA476,Tables!C$5:D$40,2,FALSE)</f>
        <v>5</v>
      </c>
      <c r="AC476" s="26">
        <f>Y476/AB476</f>
        <v>1199</v>
      </c>
      <c r="AD476" s="33" t="str">
        <f>T476</f>
        <v>Chronic</v>
      </c>
      <c r="AE476" s="26">
        <f>VLOOKUP(AD476,Tables!$C$43:$D$44,2,FALSE)</f>
        <v>1</v>
      </c>
      <c r="AF476" s="26">
        <f>AC476/AE476</f>
        <v>1199</v>
      </c>
      <c r="AG476" s="27"/>
      <c r="AH476" s="210" t="str">
        <f>G476</f>
        <v>Encyonema silesiacum</v>
      </c>
      <c r="AI476" s="112" t="str">
        <f>Q476</f>
        <v>EC50</v>
      </c>
      <c r="AJ476" s="112" t="str">
        <f>T476</f>
        <v>Chronic</v>
      </c>
      <c r="AL476" s="26">
        <f>VLOOKUP(SUM(AB476,AE476),Tables!J$5:K$12,2,FALSE)</f>
        <v>2</v>
      </c>
      <c r="AM476" s="26" t="str">
        <f>IF(AL476=MIN($AL$476:$AL$477),"YES!!!","Reject")</f>
        <v>Reject</v>
      </c>
      <c r="AS476"/>
      <c r="AW476" s="208" t="s">
        <v>1845</v>
      </c>
      <c r="AX476" s="208" t="s">
        <v>1845</v>
      </c>
      <c r="BC476" s="214"/>
      <c r="BK476" s="2"/>
      <c r="BL476" s="2"/>
      <c r="BM476" s="2"/>
    </row>
    <row r="477" spans="1:65" ht="15" hidden="1" customHeight="1" thickTop="1" thickBot="1">
      <c r="A477" s="170" t="s">
        <v>188</v>
      </c>
      <c r="B477" s="70" t="s">
        <v>993</v>
      </c>
      <c r="C477" s="74" t="s">
        <v>189</v>
      </c>
      <c r="D477" s="80" t="s">
        <v>991</v>
      </c>
      <c r="E477" s="149" t="s">
        <v>1644</v>
      </c>
      <c r="F477" s="75" t="s">
        <v>187</v>
      </c>
      <c r="G477" s="86" t="s">
        <v>191</v>
      </c>
      <c r="H477" s="25" t="s">
        <v>186</v>
      </c>
      <c r="I477" s="73" t="s">
        <v>323</v>
      </c>
      <c r="J477" s="73" t="s">
        <v>16</v>
      </c>
      <c r="K477" s="25" t="s">
        <v>1591</v>
      </c>
      <c r="L477" s="25" t="s">
        <v>110</v>
      </c>
      <c r="N477" s="122" t="s">
        <v>140</v>
      </c>
      <c r="O477" s="35" t="s">
        <v>1401</v>
      </c>
      <c r="P477" s="32" t="s">
        <v>1518</v>
      </c>
      <c r="Q477" s="73" t="s">
        <v>23</v>
      </c>
      <c r="R477" s="25">
        <v>96</v>
      </c>
      <c r="S477" s="25" t="s">
        <v>84</v>
      </c>
      <c r="T477" s="25" t="s">
        <v>15</v>
      </c>
      <c r="V477" s="73">
        <v>3637</v>
      </c>
      <c r="W477" s="25" t="s">
        <v>58</v>
      </c>
      <c r="X477" s="73">
        <f>VLOOKUP(W477,Tables!$M$5:$O$9,3,FALSE)</f>
        <v>1</v>
      </c>
      <c r="Y477" s="73">
        <f>V477*X477</f>
        <v>3637</v>
      </c>
      <c r="AA477" s="26" t="str">
        <f>Q477</f>
        <v>EC10</v>
      </c>
      <c r="AB477" s="26">
        <f>VLOOKUP(AA477,Tables!C$5:D$40,2,FALSE)</f>
        <v>1</v>
      </c>
      <c r="AC477" s="26">
        <f>Y477/AB477</f>
        <v>3637</v>
      </c>
      <c r="AD477" s="33" t="str">
        <f>T477</f>
        <v>Chronic</v>
      </c>
      <c r="AE477" s="26">
        <f>VLOOKUP(AD477,Tables!$C$43:$D$44,2,FALSE)</f>
        <v>1</v>
      </c>
      <c r="AF477" s="26">
        <f>AC477/AE477</f>
        <v>3637</v>
      </c>
      <c r="AG477" s="27"/>
      <c r="AH477" s="210" t="str">
        <f>G477</f>
        <v>Encyonema silesiacum</v>
      </c>
      <c r="AI477" s="112" t="str">
        <f>Q477</f>
        <v>EC10</v>
      </c>
      <c r="AJ477" s="112" t="str">
        <f>T477</f>
        <v>Chronic</v>
      </c>
      <c r="AL477" s="26">
        <f>VLOOKUP(SUM(AB477,AE477),Tables!J$5:K$12,2,FALSE)</f>
        <v>1</v>
      </c>
      <c r="AM477" s="26" t="str">
        <f>IF(AL477=MIN($AL$476:$AL$477),"YES!!!","Reject")</f>
        <v>YES!!!</v>
      </c>
      <c r="AN477" s="107" t="str">
        <f>P477</f>
        <v>Chlorophyll-a concentration</v>
      </c>
      <c r="AO477" s="26" t="s">
        <v>96</v>
      </c>
      <c r="AP477" s="25" t="str">
        <f>CONCATENATE(R477," ",S477)</f>
        <v>96 Hour</v>
      </c>
      <c r="AQ477" s="26" t="s">
        <v>97</v>
      </c>
      <c r="AS477" s="109">
        <f>AF477</f>
        <v>3637</v>
      </c>
      <c r="AT477" s="73">
        <f>GEOMEAN(AS477:AS477)</f>
        <v>3637</v>
      </c>
      <c r="AU477" s="73">
        <f>MIN(AT477)</f>
        <v>3637</v>
      </c>
      <c r="AV477" s="73">
        <f>MIN(AU477)</f>
        <v>3637</v>
      </c>
      <c r="AW477" s="208" t="s">
        <v>1845</v>
      </c>
      <c r="AX477" s="208" t="s">
        <v>1845</v>
      </c>
      <c r="BA477" s="78" t="str">
        <f>F477</f>
        <v>DV culture medium</v>
      </c>
      <c r="BB477" s="107" t="str">
        <f>J477</f>
        <v>Microalgae</v>
      </c>
      <c r="BC477" s="210" t="str">
        <f>G477</f>
        <v>Encyonema silesiacum</v>
      </c>
      <c r="BD477" s="107" t="str">
        <f>H477</f>
        <v>Bacillariophyta</v>
      </c>
      <c r="BE477" s="114" t="str">
        <f>I477</f>
        <v>Bacillariophyceae</v>
      </c>
      <c r="BF477" s="112" t="str">
        <f>K477</f>
        <v>Photo</v>
      </c>
      <c r="BG477" s="26">
        <f>AL477</f>
        <v>1</v>
      </c>
      <c r="BH477" s="26">
        <f>AV477</f>
        <v>3637</v>
      </c>
      <c r="BI477" s="208" t="s">
        <v>1845</v>
      </c>
      <c r="BJ477" s="208" t="s">
        <v>1845</v>
      </c>
    </row>
    <row r="478" spans="1:65" ht="15" hidden="1" customHeight="1" thickTop="1" thickBot="1">
      <c r="A478" s="169"/>
      <c r="B478" s="96"/>
      <c r="C478" s="17"/>
      <c r="D478" s="27"/>
      <c r="E478" s="148"/>
      <c r="F478" s="93"/>
      <c r="G478" s="94"/>
      <c r="H478" s="17"/>
      <c r="I478" s="27"/>
      <c r="J478" s="17"/>
      <c r="K478" s="17"/>
      <c r="L478" s="17"/>
      <c r="M478" s="27"/>
      <c r="N478" s="93"/>
      <c r="O478" s="17"/>
      <c r="P478" s="17"/>
      <c r="Q478" s="17"/>
      <c r="R478" s="17"/>
      <c r="S478" s="17"/>
      <c r="T478" s="20"/>
      <c r="U478" s="17"/>
      <c r="V478" s="17"/>
      <c r="W478" s="17"/>
      <c r="X478" s="95"/>
      <c r="Y478" s="95"/>
      <c r="Z478" s="27"/>
      <c r="AA478" s="17"/>
      <c r="AB478" s="17"/>
      <c r="AC478" s="95"/>
      <c r="AD478" s="20"/>
      <c r="AE478" s="17"/>
      <c r="AF478" s="95"/>
      <c r="AG478" s="27"/>
      <c r="AH478" s="211"/>
      <c r="AI478" s="17"/>
      <c r="AJ478" s="17"/>
      <c r="AK478" s="27"/>
      <c r="AL478" s="27"/>
      <c r="AM478" s="27"/>
      <c r="AN478" s="27"/>
      <c r="AO478" s="17"/>
      <c r="AP478" s="17"/>
      <c r="AQ478" s="17"/>
      <c r="AR478" s="27"/>
      <c r="AS478" s="27"/>
      <c r="AT478" s="27"/>
      <c r="AU478" s="27"/>
      <c r="AV478" s="27"/>
      <c r="AW478" s="27"/>
      <c r="AX478" s="115"/>
      <c r="AY478" s="119"/>
      <c r="AZ478" s="119"/>
      <c r="BA478" s="117"/>
      <c r="BB478" s="117"/>
      <c r="BC478" s="211"/>
      <c r="BD478" s="27"/>
      <c r="BE478" s="27"/>
      <c r="BF478" s="27"/>
      <c r="BG478" s="27"/>
      <c r="BH478" s="115"/>
      <c r="BI478" s="115"/>
      <c r="BJ478" s="115"/>
    </row>
    <row r="479" spans="1:65" ht="15" hidden="1" customHeight="1" thickTop="1" thickBot="1">
      <c r="A479" s="170" t="s">
        <v>141</v>
      </c>
      <c r="B479" s="70" t="s">
        <v>142</v>
      </c>
      <c r="C479" s="71" t="s">
        <v>137</v>
      </c>
      <c r="E479" s="149" t="s">
        <v>1644</v>
      </c>
      <c r="F479" s="127" t="s">
        <v>74</v>
      </c>
      <c r="G479" s="86" t="s">
        <v>143</v>
      </c>
      <c r="H479" s="25" t="s">
        <v>186</v>
      </c>
      <c r="I479" s="25" t="s">
        <v>323</v>
      </c>
      <c r="J479" s="25" t="s">
        <v>16</v>
      </c>
      <c r="K479" s="25" t="s">
        <v>1591</v>
      </c>
      <c r="L479" s="25" t="s">
        <v>194</v>
      </c>
      <c r="M479" s="40"/>
      <c r="N479" s="122" t="s">
        <v>140</v>
      </c>
      <c r="O479" s="35" t="s">
        <v>1401</v>
      </c>
      <c r="P479" s="35" t="s">
        <v>1518</v>
      </c>
      <c r="Q479" s="25" t="s">
        <v>14</v>
      </c>
      <c r="R479" s="25">
        <v>96</v>
      </c>
      <c r="S479" s="25" t="s">
        <v>84</v>
      </c>
      <c r="T479" s="33" t="s">
        <v>15</v>
      </c>
      <c r="U479"/>
      <c r="V479" s="25">
        <v>2510</v>
      </c>
      <c r="W479" s="25" t="s">
        <v>58</v>
      </c>
      <c r="X479" s="73">
        <f>VLOOKUP(W479,Tables!$M$5:$O$9,3,FALSE)</f>
        <v>1</v>
      </c>
      <c r="Y479" s="73">
        <f>V479*X479</f>
        <v>2510</v>
      </c>
      <c r="AA479" s="26" t="str">
        <f>Q479</f>
        <v>EC50</v>
      </c>
      <c r="AB479" s="26">
        <f>VLOOKUP(AA479,Tables!C$5:D$40,2,FALSE)</f>
        <v>5</v>
      </c>
      <c r="AC479" s="26">
        <f>Y479/AB479</f>
        <v>502</v>
      </c>
      <c r="AD479" s="33" t="str">
        <f>T479</f>
        <v>Chronic</v>
      </c>
      <c r="AE479" s="26">
        <f>VLOOKUP(AD479,Tables!$C$43:$D$44,2,FALSE)</f>
        <v>1</v>
      </c>
      <c r="AF479" s="26">
        <f>AC479/AE479</f>
        <v>502</v>
      </c>
      <c r="AG479" s="27"/>
      <c r="AH479" s="210" t="str">
        <f>G479</f>
        <v>Eolimna minima</v>
      </c>
      <c r="AI479" s="112" t="str">
        <f>Q479</f>
        <v>EC50</v>
      </c>
      <c r="AJ479" s="112" t="str">
        <f>T479</f>
        <v>Chronic</v>
      </c>
      <c r="AL479" s="26">
        <f>VLOOKUP(SUM(AB479,AE479),Tables!J$5:K$12,2,FALSE)</f>
        <v>2</v>
      </c>
      <c r="AM479" s="26" t="str">
        <f>IF(AL479=MIN($AL$479:$AL$480),"YES!!!","Reject")</f>
        <v>Reject</v>
      </c>
      <c r="AS479"/>
      <c r="AW479" s="208" t="s">
        <v>1845</v>
      </c>
      <c r="AX479" s="208" t="s">
        <v>1845</v>
      </c>
      <c r="BC479" s="214"/>
      <c r="BK479" s="2"/>
      <c r="BL479" s="2"/>
      <c r="BM479" s="2"/>
    </row>
    <row r="480" spans="1:65" ht="15" hidden="1" customHeight="1" thickTop="1" thickBot="1">
      <c r="A480" s="170" t="s">
        <v>141</v>
      </c>
      <c r="B480" s="70" t="s">
        <v>144</v>
      </c>
      <c r="C480" s="71" t="s">
        <v>137</v>
      </c>
      <c r="E480" s="149" t="s">
        <v>1644</v>
      </c>
      <c r="F480" s="127" t="s">
        <v>74</v>
      </c>
      <c r="G480" s="86" t="s">
        <v>143</v>
      </c>
      <c r="H480" s="25" t="s">
        <v>186</v>
      </c>
      <c r="I480" s="25" t="s">
        <v>323</v>
      </c>
      <c r="J480" s="25" t="s">
        <v>16</v>
      </c>
      <c r="K480" s="25" t="s">
        <v>1591</v>
      </c>
      <c r="L480" s="25" t="s">
        <v>194</v>
      </c>
      <c r="M480" s="40"/>
      <c r="N480" s="122" t="s">
        <v>140</v>
      </c>
      <c r="O480" s="35" t="s">
        <v>1401</v>
      </c>
      <c r="P480" s="35" t="s">
        <v>1518</v>
      </c>
      <c r="Q480" s="25" t="s">
        <v>324</v>
      </c>
      <c r="R480" s="25">
        <v>96</v>
      </c>
      <c r="S480" s="25" t="s">
        <v>84</v>
      </c>
      <c r="T480" s="33" t="s">
        <v>15</v>
      </c>
      <c r="U480"/>
      <c r="V480" s="25">
        <v>1443</v>
      </c>
      <c r="W480" s="25" t="s">
        <v>58</v>
      </c>
      <c r="X480" s="73">
        <f>VLOOKUP(W480,Tables!$M$5:$O$9,3,FALSE)</f>
        <v>1</v>
      </c>
      <c r="Y480" s="73">
        <f>V480*X480</f>
        <v>1443</v>
      </c>
      <c r="AA480" s="26" t="str">
        <f>Q480</f>
        <v>EC5</v>
      </c>
      <c r="AB480" s="26">
        <f>VLOOKUP(AA480,Tables!C$5:D$40,2,FALSE)</f>
        <v>1</v>
      </c>
      <c r="AC480" s="26">
        <f>Y480/AB480</f>
        <v>1443</v>
      </c>
      <c r="AD480" s="33" t="str">
        <f>T480</f>
        <v>Chronic</v>
      </c>
      <c r="AE480" s="26">
        <f>VLOOKUP(AD480,Tables!$C$43:$D$44,2,FALSE)</f>
        <v>1</v>
      </c>
      <c r="AF480" s="26">
        <f>AC480/AE480</f>
        <v>1443</v>
      </c>
      <c r="AG480" s="27"/>
      <c r="AH480" s="210" t="str">
        <f>G480</f>
        <v>Eolimna minima</v>
      </c>
      <c r="AI480" s="112" t="str">
        <f>Q480</f>
        <v>EC5</v>
      </c>
      <c r="AJ480" s="112" t="str">
        <f>T480</f>
        <v>Chronic</v>
      </c>
      <c r="AL480" s="26">
        <f>VLOOKUP(SUM(AB480,AE480),Tables!J$5:K$12,2,FALSE)</f>
        <v>1</v>
      </c>
      <c r="AM480" s="26" t="str">
        <f>IF(AL480=MIN($AL$479:$AL$480),"YES!!!","Reject")</f>
        <v>YES!!!</v>
      </c>
      <c r="AN480" s="107" t="str">
        <f>P480</f>
        <v>Chlorophyll-a concentration</v>
      </c>
      <c r="AO480" s="26" t="s">
        <v>1598</v>
      </c>
      <c r="AP480" s="25" t="str">
        <f>CONCATENATE(R480," ",S480)</f>
        <v>96 Hour</v>
      </c>
      <c r="AQ480" s="26" t="s">
        <v>1599</v>
      </c>
      <c r="AS480" s="109">
        <f>AF480</f>
        <v>1443</v>
      </c>
      <c r="AT480" s="73">
        <f>GEOMEAN(AS480)</f>
        <v>1443</v>
      </c>
      <c r="AU480" s="73">
        <f>MIN(AT480)</f>
        <v>1443</v>
      </c>
      <c r="AV480" s="73">
        <f>MIN(AU480)</f>
        <v>1443</v>
      </c>
      <c r="AW480" s="208" t="s">
        <v>1845</v>
      </c>
      <c r="AX480" s="208" t="s">
        <v>1845</v>
      </c>
      <c r="BA480" s="78" t="str">
        <f>F480</f>
        <v>Freshwater</v>
      </c>
      <c r="BB480" s="107" t="str">
        <f>J480</f>
        <v>Microalgae</v>
      </c>
      <c r="BC480" s="210" t="str">
        <f>G480</f>
        <v>Eolimna minima</v>
      </c>
      <c r="BD480" s="107" t="str">
        <f>H480</f>
        <v>Bacillariophyta</v>
      </c>
      <c r="BE480" s="114" t="str">
        <f>I480</f>
        <v>Bacillariophyceae</v>
      </c>
      <c r="BF480" s="112" t="str">
        <f>K480</f>
        <v>Photo</v>
      </c>
      <c r="BG480" s="26">
        <f>AL480</f>
        <v>1</v>
      </c>
      <c r="BH480" s="26">
        <f>AV480</f>
        <v>1443</v>
      </c>
      <c r="BI480" s="208" t="s">
        <v>1845</v>
      </c>
      <c r="BJ480" s="208" t="s">
        <v>1845</v>
      </c>
    </row>
    <row r="481" spans="1:73" ht="15" hidden="1" customHeight="1" thickTop="1" thickBot="1">
      <c r="A481" s="167"/>
      <c r="B481" s="96"/>
      <c r="C481" s="17"/>
      <c r="D481" s="27"/>
      <c r="E481" s="148"/>
      <c r="F481" s="28"/>
      <c r="G481" s="94"/>
      <c r="H481" s="27"/>
      <c r="I481" s="13"/>
      <c r="J481" s="13"/>
      <c r="K481" s="17"/>
      <c r="L481" s="17"/>
      <c r="M481" s="101"/>
      <c r="N481" s="93"/>
      <c r="O481" s="17"/>
      <c r="P481" s="17"/>
      <c r="Q481" s="17"/>
      <c r="R481" s="17"/>
      <c r="S481" s="17"/>
      <c r="T481" s="27"/>
      <c r="U481" s="27"/>
      <c r="V481" s="17"/>
      <c r="W481" s="17"/>
      <c r="X481" s="27"/>
      <c r="Y481" s="27"/>
      <c r="Z481" s="27"/>
      <c r="AA481" s="27"/>
      <c r="AB481" s="27"/>
      <c r="AC481" s="27"/>
      <c r="AD481" s="27"/>
      <c r="AE481" s="27"/>
      <c r="AF481" s="27"/>
      <c r="AG481" s="27"/>
      <c r="AH481" s="211"/>
      <c r="AI481" s="17"/>
      <c r="AJ481" s="17"/>
      <c r="AK481" s="27"/>
      <c r="AL481" s="27"/>
      <c r="AM481" s="27"/>
      <c r="AN481" s="27"/>
      <c r="AO481" s="17"/>
      <c r="AP481" s="17"/>
      <c r="AQ481" s="17"/>
      <c r="AR481" s="27"/>
      <c r="AS481" s="27"/>
      <c r="AT481" s="27"/>
      <c r="AU481" s="27"/>
      <c r="AV481" s="27"/>
      <c r="AW481" s="27"/>
      <c r="AX481" s="115"/>
      <c r="AY481" s="119"/>
      <c r="AZ481" s="119"/>
      <c r="BA481" s="117"/>
      <c r="BB481" s="117"/>
      <c r="BC481" s="211"/>
      <c r="BD481" s="27"/>
      <c r="BE481" s="27"/>
      <c r="BF481" s="27"/>
      <c r="BG481" s="27"/>
      <c r="BH481" s="115"/>
      <c r="BI481" s="115"/>
      <c r="BJ481" s="115"/>
      <c r="BK481" s="2"/>
      <c r="BL481" s="2"/>
      <c r="BM481" s="2"/>
    </row>
    <row r="482" spans="1:73" ht="15" hidden="1" customHeight="1" thickTop="1" thickBot="1">
      <c r="A482" s="170" t="s">
        <v>1009</v>
      </c>
      <c r="B482" s="70" t="s">
        <v>1018</v>
      </c>
      <c r="C482" s="74" t="s">
        <v>1010</v>
      </c>
      <c r="D482" s="80"/>
      <c r="E482" s="149" t="s">
        <v>1644</v>
      </c>
      <c r="F482" s="75" t="s">
        <v>1020</v>
      </c>
      <c r="G482" s="195" t="s">
        <v>741</v>
      </c>
      <c r="H482" s="25" t="s">
        <v>1019</v>
      </c>
      <c r="I482" s="73" t="s">
        <v>742</v>
      </c>
      <c r="J482" s="73" t="s">
        <v>16</v>
      </c>
      <c r="K482" s="25" t="s">
        <v>1591</v>
      </c>
      <c r="L482" s="25" t="s">
        <v>194</v>
      </c>
      <c r="N482" s="41" t="s">
        <v>315</v>
      </c>
      <c r="O482" s="32" t="s">
        <v>1398</v>
      </c>
      <c r="P482" s="32" t="s">
        <v>1399</v>
      </c>
      <c r="Q482" s="73" t="s">
        <v>19</v>
      </c>
      <c r="R482" s="25">
        <v>5</v>
      </c>
      <c r="S482" s="25" t="s">
        <v>1370</v>
      </c>
      <c r="T482" s="25" t="s">
        <v>15</v>
      </c>
      <c r="V482" s="73">
        <v>106.2</v>
      </c>
      <c r="W482" s="25" t="s">
        <v>58</v>
      </c>
      <c r="X482" s="73">
        <f>VLOOKUP(W482,Tables!$M$5:$O$9,3,FALSE)</f>
        <v>1</v>
      </c>
      <c r="Y482" s="73">
        <f>V482*X482</f>
        <v>106.2</v>
      </c>
      <c r="AA482" s="26" t="str">
        <f t="shared" ref="AA482" si="250">Q482</f>
        <v>NOEC</v>
      </c>
      <c r="AB482" s="26">
        <f>VLOOKUP(AA482,Tables!C$5:D$40,2,FALSE)</f>
        <v>1</v>
      </c>
      <c r="AC482" s="26">
        <f t="shared" ref="AC482" si="251">Y482/AB482</f>
        <v>106.2</v>
      </c>
      <c r="AD482" s="33" t="str">
        <f t="shared" ref="AD482" si="252">T482</f>
        <v>Chronic</v>
      </c>
      <c r="AE482" s="26">
        <f>VLOOKUP(AD482,Tables!$C$43:$D$44,2,FALSE)</f>
        <v>1</v>
      </c>
      <c r="AF482" s="26">
        <f t="shared" ref="AF482" si="253">AC482/AE482</f>
        <v>106.2</v>
      </c>
      <c r="AG482" s="27"/>
      <c r="AH482" s="210" t="str">
        <f>G482</f>
        <v>Euglena gracilis</v>
      </c>
      <c r="AI482" s="112" t="str">
        <f>Q482</f>
        <v>NOEC</v>
      </c>
      <c r="AJ482" s="112" t="str">
        <f>T482</f>
        <v>Chronic</v>
      </c>
      <c r="AK482" s="78"/>
      <c r="AL482" s="26">
        <f>VLOOKUP(SUM(AB482,AE482),Tables!J$5:K$12,2,FALSE)</f>
        <v>1</v>
      </c>
      <c r="AM482" s="26" t="str">
        <f>IF(AL482=MIN($AL$482),"YES!!!","Reject")</f>
        <v>YES!!!</v>
      </c>
      <c r="AN482" s="107" t="str">
        <f>P482</f>
        <v>Cell density</v>
      </c>
      <c r="AO482" s="26" t="s">
        <v>96</v>
      </c>
      <c r="AP482" s="25" t="str">
        <f>CONCATENATE(R482," ",S482)</f>
        <v>5 Day</v>
      </c>
      <c r="AQ482" s="26" t="s">
        <v>97</v>
      </c>
      <c r="AR482" s="78"/>
      <c r="AS482" s="109">
        <f>AF482</f>
        <v>106.2</v>
      </c>
      <c r="AT482" s="73">
        <f>GEOMEAN(AS482)</f>
        <v>106.2</v>
      </c>
      <c r="AU482" s="73">
        <f>MIN(AT482)</f>
        <v>106.2</v>
      </c>
      <c r="AV482" s="73">
        <f>MIN(AU482)</f>
        <v>106.2</v>
      </c>
      <c r="AW482" s="208" t="s">
        <v>1845</v>
      </c>
      <c r="AX482" s="208" t="s">
        <v>1845</v>
      </c>
      <c r="BA482" s="78" t="str">
        <f>F482</f>
        <v>Soil-water extract</v>
      </c>
      <c r="BB482" s="107" t="str">
        <f>J482</f>
        <v>Microalgae</v>
      </c>
      <c r="BC482" s="210" t="str">
        <f>G482</f>
        <v>Euglena gracilis</v>
      </c>
      <c r="BD482" s="107" t="str">
        <f>H482</f>
        <v>Euglenophyta </v>
      </c>
      <c r="BE482" s="114" t="str">
        <f>I482</f>
        <v>Euglenophyceae</v>
      </c>
      <c r="BF482" s="112" t="str">
        <f>K482</f>
        <v>Photo</v>
      </c>
      <c r="BG482" s="26">
        <f>AL482</f>
        <v>1</v>
      </c>
      <c r="BH482" s="26">
        <f>AV482</f>
        <v>106.2</v>
      </c>
      <c r="BI482" s="208" t="s">
        <v>1845</v>
      </c>
      <c r="BJ482" s="208" t="s">
        <v>1845</v>
      </c>
    </row>
    <row r="483" spans="1:73" ht="15" hidden="1" customHeight="1" thickTop="1" thickBot="1">
      <c r="A483" s="167"/>
      <c r="B483" s="96"/>
      <c r="C483" s="17"/>
      <c r="D483" s="99"/>
      <c r="E483" s="152"/>
      <c r="F483" s="93"/>
      <c r="G483" s="94"/>
      <c r="H483" s="17"/>
      <c r="I483" s="27"/>
      <c r="J483" s="17"/>
      <c r="K483" s="17"/>
      <c r="L483" s="17"/>
      <c r="M483" s="27"/>
      <c r="N483" s="124"/>
      <c r="O483" s="100"/>
      <c r="P483" s="100"/>
      <c r="Q483" s="17"/>
      <c r="R483" s="17"/>
      <c r="S483" s="17"/>
      <c r="T483" s="17"/>
      <c r="U483" s="17"/>
      <c r="V483" s="17"/>
      <c r="W483" s="17"/>
      <c r="X483" s="95"/>
      <c r="Y483" s="95"/>
      <c r="Z483" s="27"/>
      <c r="AA483" s="17"/>
      <c r="AB483" s="17"/>
      <c r="AC483" s="95"/>
      <c r="AD483" s="20"/>
      <c r="AE483" s="17"/>
      <c r="AF483" s="95"/>
      <c r="AG483" s="27"/>
      <c r="AH483" s="211"/>
      <c r="AI483" s="17"/>
      <c r="AJ483" s="17"/>
      <c r="AK483" s="27"/>
      <c r="AL483" s="27"/>
      <c r="AM483" s="27"/>
      <c r="AN483" s="27"/>
      <c r="AO483" s="17"/>
      <c r="AP483" s="17"/>
      <c r="AQ483" s="17"/>
      <c r="AR483" s="27"/>
      <c r="AS483" s="27"/>
      <c r="AT483" s="27"/>
      <c r="AU483" s="27"/>
      <c r="AV483" s="27"/>
      <c r="AW483" s="27"/>
      <c r="AX483" s="115"/>
      <c r="AY483" s="119"/>
      <c r="AZ483" s="119"/>
      <c r="BA483" s="117"/>
      <c r="BB483" s="117"/>
      <c r="BC483" s="211"/>
      <c r="BD483" s="27"/>
      <c r="BE483" s="27"/>
      <c r="BF483" s="27"/>
      <c r="BG483" s="27"/>
      <c r="BH483" s="115"/>
      <c r="BI483" s="115"/>
      <c r="BJ483" s="115"/>
    </row>
    <row r="484" spans="1:73" ht="15" hidden="1" customHeight="1" thickTop="1" thickBot="1">
      <c r="A484" s="170" t="s">
        <v>823</v>
      </c>
      <c r="B484" s="70" t="s">
        <v>820</v>
      </c>
      <c r="C484" s="74" t="s">
        <v>824</v>
      </c>
      <c r="D484" s="82" t="s">
        <v>821</v>
      </c>
      <c r="E484" s="166" t="s">
        <v>1644</v>
      </c>
      <c r="F484" s="30" t="s">
        <v>822</v>
      </c>
      <c r="G484" s="195" t="s">
        <v>249</v>
      </c>
      <c r="H484" s="25" t="s">
        <v>83</v>
      </c>
      <c r="I484" s="25" t="s">
        <v>366</v>
      </c>
      <c r="J484" s="73" t="s">
        <v>95</v>
      </c>
      <c r="K484" s="25" t="s">
        <v>1590</v>
      </c>
      <c r="L484" s="73" t="s">
        <v>819</v>
      </c>
      <c r="N484" s="41" t="s">
        <v>48</v>
      </c>
      <c r="O484" s="32" t="s">
        <v>48</v>
      </c>
      <c r="P484" s="32" t="s">
        <v>48</v>
      </c>
      <c r="Q484" s="73" t="s">
        <v>20</v>
      </c>
      <c r="R484" s="25">
        <v>8</v>
      </c>
      <c r="S484" s="25" t="s">
        <v>1370</v>
      </c>
      <c r="T484" s="25" t="s">
        <v>15</v>
      </c>
      <c r="V484" s="73">
        <v>17.5</v>
      </c>
      <c r="W484" s="25" t="s">
        <v>57</v>
      </c>
      <c r="X484" s="73">
        <f>VLOOKUP(W484,Tables!$M$5:$O$9,3,FALSE)</f>
        <v>1000</v>
      </c>
      <c r="Y484" s="73">
        <f t="shared" ref="Y484:Y498" si="254">V484*X484</f>
        <v>17500</v>
      </c>
      <c r="AA484" s="26" t="str">
        <f t="shared" ref="AA484:AA498" si="255">Q484</f>
        <v>LOEC</v>
      </c>
      <c r="AB484" s="26">
        <f>VLOOKUP(AA484,Tables!C$5:D$40,2,FALSE)</f>
        <v>2.5</v>
      </c>
      <c r="AC484" s="26">
        <f t="shared" ref="AC484:AC498" si="256">Y484/AB484</f>
        <v>7000</v>
      </c>
      <c r="AD484" s="33" t="str">
        <f t="shared" ref="AD484:AD498" si="257">T484</f>
        <v>Chronic</v>
      </c>
      <c r="AE484" s="26">
        <f>VLOOKUP(AD484,Tables!$C$43:$D$44,2,FALSE)</f>
        <v>1</v>
      </c>
      <c r="AF484" s="26">
        <f t="shared" ref="AF484:AF498" si="258">AC484/AE484</f>
        <v>7000</v>
      </c>
      <c r="AG484" s="27"/>
      <c r="AH484" s="210" t="str">
        <f t="shared" ref="AH484:AH498" si="259">G484</f>
        <v>Eurytemora affinis</v>
      </c>
      <c r="AI484" s="112" t="str">
        <f t="shared" ref="AI484:AI498" si="260">Q484</f>
        <v>LOEC</v>
      </c>
      <c r="AJ484" s="112" t="str">
        <f t="shared" ref="AJ484:AJ498" si="261">T484</f>
        <v>Chronic</v>
      </c>
      <c r="AL484" s="26">
        <f>VLOOKUP(SUM(AB484,AE484),Tables!J$5:K$12,2,FALSE)</f>
        <v>2</v>
      </c>
      <c r="AM484" s="26" t="str">
        <f t="shared" ref="AM484:AM498" si="262">IF(AL484=MIN($AL$484:$AL$498),"YES!!!","Reject")</f>
        <v>Reject</v>
      </c>
      <c r="AS484"/>
      <c r="AW484" s="208" t="s">
        <v>1845</v>
      </c>
      <c r="AX484" s="208" t="s">
        <v>1845</v>
      </c>
      <c r="BC484" s="214"/>
      <c r="BK484" s="2"/>
      <c r="BL484" s="2"/>
      <c r="BM484" s="2"/>
    </row>
    <row r="485" spans="1:73" ht="15" hidden="1" customHeight="1" thickTop="1" thickBot="1">
      <c r="A485" s="170" t="s">
        <v>823</v>
      </c>
      <c r="B485" s="70" t="s">
        <v>1757</v>
      </c>
      <c r="C485" s="74" t="s">
        <v>824</v>
      </c>
      <c r="D485" s="82" t="s">
        <v>290</v>
      </c>
      <c r="E485" s="166" t="s">
        <v>1644</v>
      </c>
      <c r="F485" s="30" t="s">
        <v>822</v>
      </c>
      <c r="G485" s="195" t="s">
        <v>249</v>
      </c>
      <c r="H485" s="25" t="s">
        <v>83</v>
      </c>
      <c r="I485" s="25" t="s">
        <v>366</v>
      </c>
      <c r="J485" s="73" t="s">
        <v>95</v>
      </c>
      <c r="K485" s="25" t="s">
        <v>1590</v>
      </c>
      <c r="L485" s="73" t="s">
        <v>819</v>
      </c>
      <c r="N485" s="41" t="s">
        <v>825</v>
      </c>
      <c r="O485" s="32" t="s">
        <v>431</v>
      </c>
      <c r="P485" s="32" t="s">
        <v>1758</v>
      </c>
      <c r="Q485" s="73" t="s">
        <v>19</v>
      </c>
      <c r="R485" s="25">
        <v>8</v>
      </c>
      <c r="S485" s="25" t="s">
        <v>1370</v>
      </c>
      <c r="T485" s="25" t="s">
        <v>15</v>
      </c>
      <c r="V485" s="73">
        <v>23.4</v>
      </c>
      <c r="W485" s="25" t="s">
        <v>57</v>
      </c>
      <c r="X485" s="73">
        <f>VLOOKUP(W485,Tables!$M$5:$O$9,3,FALSE)</f>
        <v>1000</v>
      </c>
      <c r="Y485" s="73">
        <f t="shared" si="254"/>
        <v>23400</v>
      </c>
      <c r="AA485" s="26" t="str">
        <f>Q485</f>
        <v>NOEC</v>
      </c>
      <c r="AB485" s="26">
        <f>VLOOKUP(AA485,Tables!C$5:D$40,2,FALSE)</f>
        <v>1</v>
      </c>
      <c r="AC485" s="26">
        <f>Y485/AB485</f>
        <v>23400</v>
      </c>
      <c r="AD485" s="33" t="str">
        <f>T485</f>
        <v>Chronic</v>
      </c>
      <c r="AE485" s="26">
        <f>VLOOKUP(AD485,Tables!$C$43:$D$44,2,FALSE)</f>
        <v>1</v>
      </c>
      <c r="AF485" s="26">
        <f>AC485/AE485</f>
        <v>23400</v>
      </c>
      <c r="AG485" s="27"/>
      <c r="AH485" s="210" t="str">
        <f>G485</f>
        <v>Eurytemora affinis</v>
      </c>
      <c r="AI485" s="112" t="str">
        <f>Q485</f>
        <v>NOEC</v>
      </c>
      <c r="AJ485" s="112" t="str">
        <f>T485</f>
        <v>Chronic</v>
      </c>
      <c r="AL485" s="26">
        <f>VLOOKUP(SUM(AB485,AE485),Tables!J$5:K$12,2,FALSE)</f>
        <v>1</v>
      </c>
      <c r="AM485" s="26" t="str">
        <f t="shared" si="262"/>
        <v>YES!!!</v>
      </c>
      <c r="AN485" s="107" t="str">
        <f>P485</f>
        <v>Egg carrying females (%)</v>
      </c>
      <c r="AO485" s="25" t="s">
        <v>1598</v>
      </c>
      <c r="AP485" s="25" t="str">
        <f>CONCATENATE(R485," ",S485)</f>
        <v>8 Day</v>
      </c>
      <c r="AQ485" s="26" t="s">
        <v>1599</v>
      </c>
      <c r="AS485" s="109">
        <f>AF485</f>
        <v>23400</v>
      </c>
      <c r="AT485" s="73">
        <f>GEOMEAN(AS485,AS489,AS492)</f>
        <v>24778.71048405184</v>
      </c>
      <c r="AU485" s="73">
        <f>MIN(AT485)</f>
        <v>24778.71048405184</v>
      </c>
      <c r="AV485" s="73">
        <f>MIN(AU485:AU486)</f>
        <v>7172.8655361717192</v>
      </c>
      <c r="AW485" s="208" t="s">
        <v>1845</v>
      </c>
      <c r="AX485" s="208" t="s">
        <v>1845</v>
      </c>
      <c r="BA485" s="78" t="str">
        <f>F485</f>
        <v>Autoclaved estuarine water</v>
      </c>
      <c r="BB485" s="107" t="str">
        <f>J485</f>
        <v>Macroinvertebrate</v>
      </c>
      <c r="BC485" s="210" t="str">
        <f>G485</f>
        <v>Eurytemora affinis</v>
      </c>
      <c r="BD485" s="107" t="str">
        <f>H485</f>
        <v>Arthropoda</v>
      </c>
      <c r="BE485" s="114" t="str">
        <f>I485</f>
        <v>Maxillopoda</v>
      </c>
      <c r="BF485" s="112" t="str">
        <f>K485</f>
        <v>Hetero</v>
      </c>
      <c r="BG485" s="26">
        <f>AL485</f>
        <v>1</v>
      </c>
      <c r="BH485" s="26">
        <f>AV485</f>
        <v>7172.8655361717192</v>
      </c>
      <c r="BI485" s="208" t="s">
        <v>1845</v>
      </c>
      <c r="BJ485" s="208" t="s">
        <v>1845</v>
      </c>
    </row>
    <row r="486" spans="1:73" ht="15" hidden="1" customHeight="1" thickTop="1" thickBot="1">
      <c r="A486" s="170" t="s">
        <v>823</v>
      </c>
      <c r="B486" s="70" t="s">
        <v>826</v>
      </c>
      <c r="C486" s="74" t="s">
        <v>824</v>
      </c>
      <c r="D486" s="82" t="s">
        <v>821</v>
      </c>
      <c r="E486" s="166" t="s">
        <v>1644</v>
      </c>
      <c r="F486" s="30" t="s">
        <v>822</v>
      </c>
      <c r="G486" s="195" t="s">
        <v>249</v>
      </c>
      <c r="H486" s="25" t="s">
        <v>83</v>
      </c>
      <c r="I486" s="25" t="s">
        <v>366</v>
      </c>
      <c r="J486" s="73" t="s">
        <v>95</v>
      </c>
      <c r="K486" s="25" t="s">
        <v>1590</v>
      </c>
      <c r="L486" s="73" t="s">
        <v>819</v>
      </c>
      <c r="N486" s="41" t="s">
        <v>48</v>
      </c>
      <c r="O486" s="32" t="s">
        <v>48</v>
      </c>
      <c r="P486" s="32" t="s">
        <v>48</v>
      </c>
      <c r="Q486" s="73" t="s">
        <v>19</v>
      </c>
      <c r="R486" s="25">
        <v>8</v>
      </c>
      <c r="S486" s="25" t="s">
        <v>1370</v>
      </c>
      <c r="T486" s="25" t="s">
        <v>15</v>
      </c>
      <c r="V486" s="73">
        <v>11.7</v>
      </c>
      <c r="W486" s="25" t="s">
        <v>57</v>
      </c>
      <c r="X486" s="73">
        <f>VLOOKUP(W486,Tables!$M$5:$O$9,3,FALSE)</f>
        <v>1000</v>
      </c>
      <c r="Y486" s="73">
        <f t="shared" si="254"/>
        <v>11700</v>
      </c>
      <c r="AA486" s="26" t="str">
        <f t="shared" si="255"/>
        <v>NOEC</v>
      </c>
      <c r="AB486" s="26">
        <f>VLOOKUP(AA486,Tables!C$5:D$40,2,FALSE)</f>
        <v>1</v>
      </c>
      <c r="AC486" s="26">
        <f t="shared" si="256"/>
        <v>11700</v>
      </c>
      <c r="AD486" s="33" t="str">
        <f t="shared" si="257"/>
        <v>Chronic</v>
      </c>
      <c r="AE486" s="26">
        <f>VLOOKUP(AD486,Tables!$C$43:$D$44,2,FALSE)</f>
        <v>1</v>
      </c>
      <c r="AF486" s="26">
        <f t="shared" si="258"/>
        <v>11700</v>
      </c>
      <c r="AG486" s="27"/>
      <c r="AH486" s="210" t="str">
        <f t="shared" si="259"/>
        <v>Eurytemora affinis</v>
      </c>
      <c r="AI486" s="112" t="str">
        <f t="shared" si="260"/>
        <v>NOEC</v>
      </c>
      <c r="AJ486" s="112" t="str">
        <f t="shared" si="261"/>
        <v>Chronic</v>
      </c>
      <c r="AL486" s="26">
        <f>VLOOKUP(SUM(AB486,AE486),Tables!J$5:K$12,2,FALSE)</f>
        <v>1</v>
      </c>
      <c r="AM486" s="26" t="str">
        <f t="shared" si="262"/>
        <v>YES!!!</v>
      </c>
      <c r="AN486" s="107" t="str">
        <f>P486</f>
        <v>Mortality</v>
      </c>
      <c r="AO486" s="26" t="s">
        <v>96</v>
      </c>
      <c r="AP486" s="25" t="str">
        <f>CONCATENATE(R486," ",S486)</f>
        <v>8 Day</v>
      </c>
      <c r="AQ486" s="26" t="s">
        <v>97</v>
      </c>
      <c r="AS486" s="109">
        <f>AF486</f>
        <v>11700</v>
      </c>
      <c r="AT486" s="73">
        <f>GEOMEAN(AS486:AS487,AS490)</f>
        <v>9340.4756837027817</v>
      </c>
      <c r="AU486" s="73">
        <f>MIN(AT486,AT496)</f>
        <v>7172.8655361717192</v>
      </c>
      <c r="AV486" s="73"/>
      <c r="AW486" s="208" t="s">
        <v>1845</v>
      </c>
      <c r="AX486" s="208" t="s">
        <v>1845</v>
      </c>
      <c r="BC486" s="214"/>
    </row>
    <row r="487" spans="1:73" ht="15" hidden="1" customHeight="1" thickTop="1" thickBot="1">
      <c r="A487" s="170" t="s">
        <v>823</v>
      </c>
      <c r="B487" s="70" t="s">
        <v>827</v>
      </c>
      <c r="C487" s="74" t="s">
        <v>824</v>
      </c>
      <c r="D487" s="82" t="s">
        <v>828</v>
      </c>
      <c r="E487" s="166" t="s">
        <v>1644</v>
      </c>
      <c r="F487" s="30" t="s">
        <v>822</v>
      </c>
      <c r="G487" s="195" t="s">
        <v>249</v>
      </c>
      <c r="H487" s="25" t="s">
        <v>83</v>
      </c>
      <c r="I487" s="25" t="s">
        <v>366</v>
      </c>
      <c r="J487" s="73" t="s">
        <v>95</v>
      </c>
      <c r="K487" s="25" t="s">
        <v>1590</v>
      </c>
      <c r="L487" s="73" t="s">
        <v>819</v>
      </c>
      <c r="N487" s="41" t="s">
        <v>48</v>
      </c>
      <c r="O487" s="32" t="s">
        <v>48</v>
      </c>
      <c r="P487" s="32" t="s">
        <v>48</v>
      </c>
      <c r="Q487" s="73" t="s">
        <v>19</v>
      </c>
      <c r="R487" s="25">
        <v>8</v>
      </c>
      <c r="S487" s="25" t="s">
        <v>1370</v>
      </c>
      <c r="T487" s="25" t="s">
        <v>15</v>
      </c>
      <c r="V487" s="73">
        <v>17.5</v>
      </c>
      <c r="W487" s="25" t="s">
        <v>57</v>
      </c>
      <c r="X487" s="73">
        <f>VLOOKUP(W487,Tables!$M$5:$O$9,3,FALSE)</f>
        <v>1000</v>
      </c>
      <c r="Y487" s="73">
        <f t="shared" si="254"/>
        <v>17500</v>
      </c>
      <c r="AA487" s="26" t="str">
        <f t="shared" si="255"/>
        <v>NOEC</v>
      </c>
      <c r="AB487" s="26">
        <f>VLOOKUP(AA487,Tables!C$5:D$40,2,FALSE)</f>
        <v>1</v>
      </c>
      <c r="AC487" s="26">
        <f t="shared" si="256"/>
        <v>17500</v>
      </c>
      <c r="AD487" s="33" t="str">
        <f t="shared" si="257"/>
        <v>Chronic</v>
      </c>
      <c r="AE487" s="26">
        <f>VLOOKUP(AD487,Tables!$C$43:$D$44,2,FALSE)</f>
        <v>1</v>
      </c>
      <c r="AF487" s="26">
        <f t="shared" si="258"/>
        <v>17500</v>
      </c>
      <c r="AG487" s="27"/>
      <c r="AH487" s="210" t="str">
        <f t="shared" si="259"/>
        <v>Eurytemora affinis</v>
      </c>
      <c r="AI487" s="112" t="str">
        <f t="shared" si="260"/>
        <v>NOEC</v>
      </c>
      <c r="AJ487" s="112" t="str">
        <f t="shared" si="261"/>
        <v>Chronic</v>
      </c>
      <c r="AL487" s="26">
        <f>VLOOKUP(SUM(AB487,AE487),Tables!J$5:K$12,2,FALSE)</f>
        <v>1</v>
      </c>
      <c r="AM487" s="26" t="str">
        <f t="shared" si="262"/>
        <v>YES!!!</v>
      </c>
      <c r="AN487" s="107" t="str">
        <f>P487</f>
        <v>Mortality</v>
      </c>
      <c r="AO487" s="26" t="s">
        <v>96</v>
      </c>
      <c r="AP487" s="25" t="str">
        <f>CONCATENATE(R487," ",S487)</f>
        <v>8 Day</v>
      </c>
      <c r="AQ487" s="26" t="s">
        <v>97</v>
      </c>
      <c r="AS487" s="109">
        <f>AF487</f>
        <v>17500</v>
      </c>
      <c r="AW487" s="208" t="s">
        <v>1845</v>
      </c>
      <c r="AX487" s="208" t="s">
        <v>1845</v>
      </c>
      <c r="BC487" s="214"/>
    </row>
    <row r="488" spans="1:73" ht="15" hidden="1" customHeight="1" thickTop="1" thickBot="1">
      <c r="A488" s="170" t="s">
        <v>823</v>
      </c>
      <c r="B488" s="70" t="s">
        <v>829</v>
      </c>
      <c r="C488" s="74" t="s">
        <v>824</v>
      </c>
      <c r="D488" s="82" t="s">
        <v>828</v>
      </c>
      <c r="E488" s="166" t="s">
        <v>1644</v>
      </c>
      <c r="F488" s="30" t="s">
        <v>822</v>
      </c>
      <c r="G488" s="195" t="s">
        <v>249</v>
      </c>
      <c r="H488" s="25" t="s">
        <v>83</v>
      </c>
      <c r="I488" s="25" t="s">
        <v>366</v>
      </c>
      <c r="J488" s="73" t="s">
        <v>95</v>
      </c>
      <c r="K488" s="25" t="s">
        <v>1590</v>
      </c>
      <c r="L488" s="73" t="s">
        <v>819</v>
      </c>
      <c r="N488" s="41" t="s">
        <v>48</v>
      </c>
      <c r="O488" s="32" t="s">
        <v>48</v>
      </c>
      <c r="P488" s="32" t="s">
        <v>48</v>
      </c>
      <c r="Q488" s="73" t="s">
        <v>20</v>
      </c>
      <c r="R488" s="25">
        <v>8</v>
      </c>
      <c r="S488" s="25" t="s">
        <v>1370</v>
      </c>
      <c r="T488" s="25" t="s">
        <v>15</v>
      </c>
      <c r="V488" s="73">
        <v>25.8</v>
      </c>
      <c r="W488" s="25" t="s">
        <v>57</v>
      </c>
      <c r="X488" s="73">
        <f>VLOOKUP(W488,Tables!$M$5:$O$9,3,FALSE)</f>
        <v>1000</v>
      </c>
      <c r="Y488" s="73">
        <f t="shared" si="254"/>
        <v>25800</v>
      </c>
      <c r="AA488" s="26" t="str">
        <f t="shared" si="255"/>
        <v>LOEC</v>
      </c>
      <c r="AB488" s="26">
        <f>VLOOKUP(AA488,Tables!C$5:D$40,2,FALSE)</f>
        <v>2.5</v>
      </c>
      <c r="AC488" s="26">
        <f t="shared" si="256"/>
        <v>10320</v>
      </c>
      <c r="AD488" s="33" t="str">
        <f t="shared" si="257"/>
        <v>Chronic</v>
      </c>
      <c r="AE488" s="26">
        <f>VLOOKUP(AD488,Tables!$C$43:$D$44,2,FALSE)</f>
        <v>1</v>
      </c>
      <c r="AF488" s="26">
        <f t="shared" si="258"/>
        <v>10320</v>
      </c>
      <c r="AG488" s="27"/>
      <c r="AH488" s="210" t="str">
        <f t="shared" si="259"/>
        <v>Eurytemora affinis</v>
      </c>
      <c r="AI488" s="112" t="str">
        <f t="shared" si="260"/>
        <v>LOEC</v>
      </c>
      <c r="AJ488" s="112" t="str">
        <f t="shared" si="261"/>
        <v>Chronic</v>
      </c>
      <c r="AL488" s="26">
        <f>VLOOKUP(SUM(AB488,AE488),Tables!J$5:K$12,2,FALSE)</f>
        <v>2</v>
      </c>
      <c r="AM488" s="26" t="str">
        <f t="shared" si="262"/>
        <v>Reject</v>
      </c>
      <c r="AS488"/>
      <c r="AW488" s="208" t="s">
        <v>1845</v>
      </c>
      <c r="AX488" s="208" t="s">
        <v>1845</v>
      </c>
      <c r="BC488" s="214"/>
      <c r="BN488" s="119"/>
    </row>
    <row r="489" spans="1:73" ht="15" hidden="1" customHeight="1" thickTop="1" thickBot="1">
      <c r="A489" s="170" t="s">
        <v>823</v>
      </c>
      <c r="B489" s="70" t="s">
        <v>830</v>
      </c>
      <c r="C489" s="74" t="s">
        <v>824</v>
      </c>
      <c r="D489" s="82" t="s">
        <v>831</v>
      </c>
      <c r="E489" s="166" t="s">
        <v>1644</v>
      </c>
      <c r="F489" s="30" t="s">
        <v>822</v>
      </c>
      <c r="G489" s="195" t="s">
        <v>249</v>
      </c>
      <c r="H489" s="25" t="s">
        <v>83</v>
      </c>
      <c r="I489" s="25" t="s">
        <v>366</v>
      </c>
      <c r="J489" s="73" t="s">
        <v>95</v>
      </c>
      <c r="K489" s="25" t="s">
        <v>1590</v>
      </c>
      <c r="L489" s="73" t="s">
        <v>819</v>
      </c>
      <c r="N489" s="41" t="s">
        <v>825</v>
      </c>
      <c r="O489" s="32" t="s">
        <v>431</v>
      </c>
      <c r="P489" s="32" t="s">
        <v>1570</v>
      </c>
      <c r="Q489" s="73" t="s">
        <v>19</v>
      </c>
      <c r="R489" s="25">
        <v>8</v>
      </c>
      <c r="S489" s="25" t="s">
        <v>1370</v>
      </c>
      <c r="T489" s="25" t="s">
        <v>15</v>
      </c>
      <c r="V489" s="73">
        <v>25.8</v>
      </c>
      <c r="W489" s="25" t="s">
        <v>57</v>
      </c>
      <c r="X489" s="73">
        <f>VLOOKUP(W489,Tables!$M$5:$O$9,3,FALSE)</f>
        <v>1000</v>
      </c>
      <c r="Y489" s="73">
        <f t="shared" si="254"/>
        <v>25800</v>
      </c>
      <c r="AA489" s="26" t="str">
        <f>Q489</f>
        <v>NOEC</v>
      </c>
      <c r="AB489" s="26">
        <f>VLOOKUP(AA489,Tables!C$5:D$40,2,FALSE)</f>
        <v>1</v>
      </c>
      <c r="AC489" s="26">
        <f>Y489/AB489</f>
        <v>25800</v>
      </c>
      <c r="AD489" s="33" t="str">
        <f>T489</f>
        <v>Chronic</v>
      </c>
      <c r="AE489" s="26">
        <f>VLOOKUP(AD489,Tables!$C$43:$D$44,2,FALSE)</f>
        <v>1</v>
      </c>
      <c r="AF489" s="26">
        <f>AC489/AE489</f>
        <v>25800</v>
      </c>
      <c r="AG489" s="27"/>
      <c r="AH489" s="210" t="str">
        <f>G489</f>
        <v>Eurytemora affinis</v>
      </c>
      <c r="AI489" s="112" t="str">
        <f>Q489</f>
        <v>NOEC</v>
      </c>
      <c r="AJ489" s="112" t="str">
        <f>T489</f>
        <v>Chronic</v>
      </c>
      <c r="AL489" s="26">
        <f>VLOOKUP(SUM(AB489,AE489),Tables!J$5:K$12,2,FALSE)</f>
        <v>1</v>
      </c>
      <c r="AM489" s="26" t="str">
        <f t="shared" si="262"/>
        <v>YES!!!</v>
      </c>
      <c r="AN489" s="107" t="str">
        <f>P489</f>
        <v>No. egg carrying females</v>
      </c>
      <c r="AO489" s="26" t="s">
        <v>1598</v>
      </c>
      <c r="AP489" s="25" t="str">
        <f>CONCATENATE(R489," ",S489)</f>
        <v>8 Day</v>
      </c>
      <c r="AQ489" s="26" t="s">
        <v>1599</v>
      </c>
      <c r="AS489" s="109">
        <f>AF489</f>
        <v>25800</v>
      </c>
      <c r="AT489" s="73"/>
      <c r="AU489" s="73"/>
      <c r="AW489" s="208" t="s">
        <v>1845</v>
      </c>
      <c r="AX489" s="208" t="s">
        <v>1845</v>
      </c>
      <c r="BC489" s="214"/>
      <c r="BN489" s="119"/>
    </row>
    <row r="490" spans="1:73" ht="15" hidden="1" customHeight="1" thickTop="1" thickBot="1">
      <c r="A490" s="170" t="s">
        <v>823</v>
      </c>
      <c r="B490" s="70" t="s">
        <v>832</v>
      </c>
      <c r="C490" s="74" t="s">
        <v>824</v>
      </c>
      <c r="D490" s="82" t="s">
        <v>833</v>
      </c>
      <c r="E490" s="166" t="s">
        <v>1644</v>
      </c>
      <c r="F490" s="30" t="s">
        <v>822</v>
      </c>
      <c r="G490" s="195" t="s">
        <v>249</v>
      </c>
      <c r="H490" s="25" t="s">
        <v>83</v>
      </c>
      <c r="I490" s="25" t="s">
        <v>366</v>
      </c>
      <c r="J490" s="73" t="s">
        <v>95</v>
      </c>
      <c r="K490" s="25" t="s">
        <v>1590</v>
      </c>
      <c r="L490" s="73" t="s">
        <v>819</v>
      </c>
      <c r="N490" s="41" t="s">
        <v>48</v>
      </c>
      <c r="O490" s="32" t="s">
        <v>48</v>
      </c>
      <c r="P490" s="32" t="s">
        <v>48</v>
      </c>
      <c r="Q490" s="73" t="s">
        <v>19</v>
      </c>
      <c r="R490" s="25">
        <v>8</v>
      </c>
      <c r="S490" s="25" t="s">
        <v>1370</v>
      </c>
      <c r="T490" s="25" t="s">
        <v>15</v>
      </c>
      <c r="V490" s="73">
        <v>3.98</v>
      </c>
      <c r="W490" s="25" t="s">
        <v>57</v>
      </c>
      <c r="X490" s="73">
        <f>VLOOKUP(W490,Tables!$M$5:$O$9,3,FALSE)</f>
        <v>1000</v>
      </c>
      <c r="Y490" s="73">
        <f t="shared" si="254"/>
        <v>3980</v>
      </c>
      <c r="AA490" s="26" t="str">
        <f t="shared" si="255"/>
        <v>NOEC</v>
      </c>
      <c r="AB490" s="26">
        <f>VLOOKUP(AA490,Tables!C$5:D$40,2,FALSE)</f>
        <v>1</v>
      </c>
      <c r="AC490" s="26">
        <f t="shared" si="256"/>
        <v>3980</v>
      </c>
      <c r="AD490" s="33" t="str">
        <f t="shared" si="257"/>
        <v>Chronic</v>
      </c>
      <c r="AE490" s="26">
        <f>VLOOKUP(AD490,Tables!$C$43:$D$44,2,FALSE)</f>
        <v>1</v>
      </c>
      <c r="AF490" s="26">
        <f t="shared" si="258"/>
        <v>3980</v>
      </c>
      <c r="AG490" s="27"/>
      <c r="AH490" s="210" t="str">
        <f t="shared" si="259"/>
        <v>Eurytemora affinis</v>
      </c>
      <c r="AI490" s="112" t="str">
        <f t="shared" si="260"/>
        <v>NOEC</v>
      </c>
      <c r="AJ490" s="112" t="str">
        <f t="shared" si="261"/>
        <v>Chronic</v>
      </c>
      <c r="AL490" s="26">
        <f>VLOOKUP(SUM(AB490,AE490),Tables!J$5:K$12,2,FALSE)</f>
        <v>1</v>
      </c>
      <c r="AM490" s="26" t="str">
        <f t="shared" si="262"/>
        <v>YES!!!</v>
      </c>
      <c r="AN490" s="107" t="str">
        <f>P490</f>
        <v>Mortality</v>
      </c>
      <c r="AO490" s="26" t="s">
        <v>96</v>
      </c>
      <c r="AP490" s="25" t="str">
        <f>CONCATENATE(R490," ",S490)</f>
        <v>8 Day</v>
      </c>
      <c r="AQ490" s="26" t="s">
        <v>97</v>
      </c>
      <c r="AS490" s="109">
        <f>AF490</f>
        <v>3980</v>
      </c>
      <c r="AW490" s="208" t="s">
        <v>1845</v>
      </c>
      <c r="AX490" s="208" t="s">
        <v>1845</v>
      </c>
      <c r="BC490" s="214"/>
      <c r="BN490" s="119"/>
    </row>
    <row r="491" spans="1:73" ht="15" hidden="1" customHeight="1" thickTop="1" thickBot="1">
      <c r="A491" s="170" t="s">
        <v>823</v>
      </c>
      <c r="B491" s="70" t="s">
        <v>834</v>
      </c>
      <c r="C491" s="74" t="s">
        <v>824</v>
      </c>
      <c r="D491" s="82" t="s">
        <v>833</v>
      </c>
      <c r="E491" s="166" t="s">
        <v>1644</v>
      </c>
      <c r="F491" s="30" t="s">
        <v>822</v>
      </c>
      <c r="G491" s="195" t="s">
        <v>249</v>
      </c>
      <c r="H491" s="25" t="s">
        <v>83</v>
      </c>
      <c r="I491" s="25" t="s">
        <v>366</v>
      </c>
      <c r="J491" s="73" t="s">
        <v>95</v>
      </c>
      <c r="K491" s="25" t="s">
        <v>1590</v>
      </c>
      <c r="L491" s="73" t="s">
        <v>819</v>
      </c>
      <c r="N491" s="41" t="s">
        <v>48</v>
      </c>
      <c r="O491" s="32" t="s">
        <v>48</v>
      </c>
      <c r="P491" s="32" t="s">
        <v>48</v>
      </c>
      <c r="Q491" s="73" t="s">
        <v>20</v>
      </c>
      <c r="R491" s="25">
        <v>8</v>
      </c>
      <c r="S491" s="25" t="s">
        <v>1370</v>
      </c>
      <c r="T491" s="25" t="s">
        <v>15</v>
      </c>
      <c r="V491" s="73">
        <v>6</v>
      </c>
      <c r="W491" s="25" t="s">
        <v>57</v>
      </c>
      <c r="X491" s="73">
        <f>VLOOKUP(W491,Tables!$M$5:$O$9,3,FALSE)</f>
        <v>1000</v>
      </c>
      <c r="Y491" s="73">
        <f t="shared" si="254"/>
        <v>6000</v>
      </c>
      <c r="AA491" s="26" t="str">
        <f t="shared" si="255"/>
        <v>LOEC</v>
      </c>
      <c r="AB491" s="26">
        <f>VLOOKUP(AA491,Tables!C$5:D$40,2,FALSE)</f>
        <v>2.5</v>
      </c>
      <c r="AC491" s="26">
        <f t="shared" si="256"/>
        <v>2400</v>
      </c>
      <c r="AD491" s="33" t="str">
        <f t="shared" si="257"/>
        <v>Chronic</v>
      </c>
      <c r="AE491" s="26">
        <f>VLOOKUP(AD491,Tables!$C$43:$D$44,2,FALSE)</f>
        <v>1</v>
      </c>
      <c r="AF491" s="26">
        <f t="shared" si="258"/>
        <v>2400</v>
      </c>
      <c r="AG491" s="27"/>
      <c r="AH491" s="210" t="str">
        <f t="shared" si="259"/>
        <v>Eurytemora affinis</v>
      </c>
      <c r="AI491" s="112" t="str">
        <f t="shared" si="260"/>
        <v>LOEC</v>
      </c>
      <c r="AJ491" s="112" t="str">
        <f t="shared" si="261"/>
        <v>Chronic</v>
      </c>
      <c r="AL491" s="26">
        <f>VLOOKUP(SUM(AB491,AE491),Tables!J$5:K$12,2,FALSE)</f>
        <v>2</v>
      </c>
      <c r="AM491" s="26" t="str">
        <f t="shared" si="262"/>
        <v>Reject</v>
      </c>
      <c r="AS491"/>
      <c r="AW491" s="208" t="s">
        <v>1845</v>
      </c>
      <c r="AX491" s="208" t="s">
        <v>1845</v>
      </c>
      <c r="BC491" s="214"/>
      <c r="BN491" s="119"/>
    </row>
    <row r="492" spans="1:73" ht="15" hidden="1" customHeight="1" thickTop="1" thickBot="1">
      <c r="A492" s="170" t="s">
        <v>823</v>
      </c>
      <c r="B492" s="70" t="s">
        <v>835</v>
      </c>
      <c r="C492" s="74" t="s">
        <v>824</v>
      </c>
      <c r="D492" s="82" t="s">
        <v>836</v>
      </c>
      <c r="E492" s="166" t="s">
        <v>1644</v>
      </c>
      <c r="F492" s="30" t="s">
        <v>822</v>
      </c>
      <c r="G492" s="195" t="s">
        <v>249</v>
      </c>
      <c r="H492" s="25" t="s">
        <v>83</v>
      </c>
      <c r="I492" s="25" t="s">
        <v>366</v>
      </c>
      <c r="J492" s="73" t="s">
        <v>95</v>
      </c>
      <c r="K492" s="25" t="s">
        <v>1590</v>
      </c>
      <c r="L492" s="73" t="s">
        <v>819</v>
      </c>
      <c r="N492" s="41" t="s">
        <v>825</v>
      </c>
      <c r="O492" s="32" t="s">
        <v>431</v>
      </c>
      <c r="P492" s="32" t="s">
        <v>1570</v>
      </c>
      <c r="Q492" s="73" t="s">
        <v>19</v>
      </c>
      <c r="R492" s="25">
        <v>8</v>
      </c>
      <c r="S492" s="25" t="s">
        <v>1370</v>
      </c>
      <c r="T492" s="25" t="s">
        <v>15</v>
      </c>
      <c r="V492" s="73">
        <v>25.2</v>
      </c>
      <c r="W492" s="25" t="s">
        <v>57</v>
      </c>
      <c r="X492" s="73">
        <f>VLOOKUP(W492,Tables!$M$5:$O$9,3,FALSE)</f>
        <v>1000</v>
      </c>
      <c r="Y492" s="73">
        <f t="shared" si="254"/>
        <v>25200</v>
      </c>
      <c r="AA492" s="26" t="str">
        <f>Q492</f>
        <v>NOEC</v>
      </c>
      <c r="AB492" s="26">
        <f>VLOOKUP(AA492,Tables!C$5:D$40,2,FALSE)</f>
        <v>1</v>
      </c>
      <c r="AC492" s="26">
        <f>Y492/AB492</f>
        <v>25200</v>
      </c>
      <c r="AD492" s="33" t="str">
        <f>T492</f>
        <v>Chronic</v>
      </c>
      <c r="AE492" s="26">
        <f>VLOOKUP(AD492,Tables!$C$43:$D$44,2,FALSE)</f>
        <v>1</v>
      </c>
      <c r="AF492" s="26">
        <f>AC492/AE492</f>
        <v>25200</v>
      </c>
      <c r="AG492" s="27"/>
      <c r="AH492" s="210" t="str">
        <f>G492</f>
        <v>Eurytemora affinis</v>
      </c>
      <c r="AI492" s="112" t="str">
        <f>Q492</f>
        <v>NOEC</v>
      </c>
      <c r="AJ492" s="112" t="str">
        <f>T492</f>
        <v>Chronic</v>
      </c>
      <c r="AL492" s="26">
        <f>VLOOKUP(SUM(AB492,AE492),Tables!J$5:K$12,2,FALSE)</f>
        <v>1</v>
      </c>
      <c r="AM492" s="26" t="str">
        <f t="shared" si="262"/>
        <v>YES!!!</v>
      </c>
      <c r="AN492" s="107" t="str">
        <f>P492</f>
        <v>No. egg carrying females</v>
      </c>
      <c r="AO492" s="26" t="s">
        <v>1598</v>
      </c>
      <c r="AP492" s="25" t="str">
        <f>CONCATENATE(R492," ",S492)</f>
        <v>8 Day</v>
      </c>
      <c r="AQ492" s="26" t="s">
        <v>1599</v>
      </c>
      <c r="AS492" s="109">
        <f>AF492</f>
        <v>25200</v>
      </c>
      <c r="AW492" s="208" t="s">
        <v>1845</v>
      </c>
      <c r="AX492" s="208" t="s">
        <v>1845</v>
      </c>
      <c r="BC492" s="214"/>
      <c r="BN492" s="119"/>
    </row>
    <row r="493" spans="1:73" ht="15" hidden="1" customHeight="1" thickTop="1" thickBot="1">
      <c r="A493" s="170" t="s">
        <v>839</v>
      </c>
      <c r="B493" s="70" t="s">
        <v>837</v>
      </c>
      <c r="C493" s="74" t="s">
        <v>840</v>
      </c>
      <c r="D493" s="82" t="s">
        <v>821</v>
      </c>
      <c r="E493" s="166" t="s">
        <v>1644</v>
      </c>
      <c r="F493" s="30" t="s">
        <v>838</v>
      </c>
      <c r="G493" s="195" t="s">
        <v>249</v>
      </c>
      <c r="H493" s="25" t="s">
        <v>83</v>
      </c>
      <c r="I493" s="25" t="s">
        <v>366</v>
      </c>
      <c r="J493" s="73" t="s">
        <v>95</v>
      </c>
      <c r="K493" s="25" t="s">
        <v>1590</v>
      </c>
      <c r="L493" s="73" t="s">
        <v>819</v>
      </c>
      <c r="N493" s="41" t="s">
        <v>48</v>
      </c>
      <c r="O493" s="32" t="s">
        <v>48</v>
      </c>
      <c r="P493" s="32" t="s">
        <v>48</v>
      </c>
      <c r="Q493" s="73" t="s">
        <v>18</v>
      </c>
      <c r="R493" s="25">
        <v>96</v>
      </c>
      <c r="S493" s="25" t="s">
        <v>84</v>
      </c>
      <c r="T493" s="25" t="s">
        <v>45</v>
      </c>
      <c r="V493" s="73">
        <v>0.5</v>
      </c>
      <c r="W493" s="25" t="s">
        <v>57</v>
      </c>
      <c r="X493" s="73">
        <f>VLOOKUP(W493,Tables!$M$5:$O$9,3,FALSE)</f>
        <v>1000</v>
      </c>
      <c r="Y493" s="73">
        <f t="shared" si="254"/>
        <v>500</v>
      </c>
      <c r="AA493" s="26" t="str">
        <f t="shared" si="255"/>
        <v>LC50</v>
      </c>
      <c r="AB493" s="26">
        <f>VLOOKUP(AA493,Tables!C$5:D$40,2,FALSE)</f>
        <v>5</v>
      </c>
      <c r="AC493" s="26">
        <f t="shared" si="256"/>
        <v>100</v>
      </c>
      <c r="AD493" s="33" t="str">
        <f t="shared" si="257"/>
        <v>Acute</v>
      </c>
      <c r="AE493" s="26">
        <f>VLOOKUP(AD493,Tables!$C$43:$D$44,2,FALSE)</f>
        <v>2</v>
      </c>
      <c r="AF493" s="26">
        <f t="shared" si="258"/>
        <v>50</v>
      </c>
      <c r="AG493" s="27"/>
      <c r="AH493" s="210" t="str">
        <f t="shared" si="259"/>
        <v>Eurytemora affinis</v>
      </c>
      <c r="AI493" s="112" t="str">
        <f t="shared" si="260"/>
        <v>LC50</v>
      </c>
      <c r="AJ493" s="112" t="str">
        <f t="shared" si="261"/>
        <v>Acute</v>
      </c>
      <c r="AL493" s="26">
        <f>VLOOKUP(SUM(AB493,AE493),Tables!J$5:K$12,2,FALSE)</f>
        <v>4</v>
      </c>
      <c r="AM493" s="26" t="str">
        <f t="shared" si="262"/>
        <v>Reject</v>
      </c>
      <c r="AS493"/>
      <c r="AW493" s="208" t="s">
        <v>1845</v>
      </c>
      <c r="AX493" s="208" t="s">
        <v>1845</v>
      </c>
      <c r="BC493" s="214"/>
      <c r="BN493" s="119"/>
    </row>
    <row r="494" spans="1:73" ht="15" hidden="1" customHeight="1" thickTop="1" thickBot="1">
      <c r="A494" s="170" t="s">
        <v>839</v>
      </c>
      <c r="B494" s="70" t="s">
        <v>841</v>
      </c>
      <c r="C494" s="74" t="s">
        <v>840</v>
      </c>
      <c r="D494" s="82" t="s">
        <v>828</v>
      </c>
      <c r="E494" s="166" t="s">
        <v>1644</v>
      </c>
      <c r="F494" s="30" t="s">
        <v>838</v>
      </c>
      <c r="G494" s="195" t="s">
        <v>249</v>
      </c>
      <c r="H494" s="25" t="s">
        <v>83</v>
      </c>
      <c r="I494" s="25" t="s">
        <v>366</v>
      </c>
      <c r="J494" s="73" t="s">
        <v>95</v>
      </c>
      <c r="K494" s="25" t="s">
        <v>1590</v>
      </c>
      <c r="L494" s="73" t="s">
        <v>819</v>
      </c>
      <c r="N494" s="41" t="s">
        <v>48</v>
      </c>
      <c r="O494" s="32" t="s">
        <v>48</v>
      </c>
      <c r="P494" s="32" t="s">
        <v>48</v>
      </c>
      <c r="Q494" s="73" t="s">
        <v>18</v>
      </c>
      <c r="R494" s="25">
        <v>96</v>
      </c>
      <c r="S494" s="25" t="s">
        <v>84</v>
      </c>
      <c r="T494" s="25" t="s">
        <v>45</v>
      </c>
      <c r="V494" s="73">
        <v>2.6</v>
      </c>
      <c r="W494" s="25" t="s">
        <v>57</v>
      </c>
      <c r="X494" s="73">
        <f>VLOOKUP(W494,Tables!$M$5:$O$9,3,FALSE)</f>
        <v>1000</v>
      </c>
      <c r="Y494" s="73">
        <f t="shared" si="254"/>
        <v>2600</v>
      </c>
      <c r="AA494" s="26" t="str">
        <f t="shared" si="255"/>
        <v>LC50</v>
      </c>
      <c r="AB494" s="26">
        <f>VLOOKUP(AA494,Tables!C$5:D$40,2,FALSE)</f>
        <v>5</v>
      </c>
      <c r="AC494" s="26">
        <f t="shared" si="256"/>
        <v>520</v>
      </c>
      <c r="AD494" s="33" t="str">
        <f t="shared" si="257"/>
        <v>Acute</v>
      </c>
      <c r="AE494" s="26">
        <f>VLOOKUP(AD494,Tables!$C$43:$D$44,2,FALSE)</f>
        <v>2</v>
      </c>
      <c r="AF494" s="26">
        <f t="shared" si="258"/>
        <v>260</v>
      </c>
      <c r="AG494" s="27"/>
      <c r="AH494" s="210" t="str">
        <f t="shared" si="259"/>
        <v>Eurytemora affinis</v>
      </c>
      <c r="AI494" s="112" t="str">
        <f t="shared" si="260"/>
        <v>LC50</v>
      </c>
      <c r="AJ494" s="112" t="str">
        <f t="shared" si="261"/>
        <v>Acute</v>
      </c>
      <c r="AL494" s="26">
        <f>VLOOKUP(SUM(AB494,AE494),Tables!J$5:K$12,2,FALSE)</f>
        <v>4</v>
      </c>
      <c r="AM494" s="26" t="str">
        <f t="shared" si="262"/>
        <v>Reject</v>
      </c>
      <c r="AS494"/>
      <c r="AW494" s="208" t="s">
        <v>1845</v>
      </c>
      <c r="AX494" s="208" t="s">
        <v>1845</v>
      </c>
      <c r="BC494" s="214"/>
      <c r="BN494" s="119"/>
    </row>
    <row r="495" spans="1:73" ht="15" hidden="1" customHeight="1" thickTop="1" thickBot="1">
      <c r="A495" s="170" t="s">
        <v>839</v>
      </c>
      <c r="B495" s="70" t="s">
        <v>842</v>
      </c>
      <c r="C495" s="74" t="s">
        <v>840</v>
      </c>
      <c r="D495" s="82" t="s">
        <v>833</v>
      </c>
      <c r="E495" s="166" t="s">
        <v>1644</v>
      </c>
      <c r="F495" s="30" t="s">
        <v>838</v>
      </c>
      <c r="G495" s="195" t="s">
        <v>249</v>
      </c>
      <c r="H495" s="25" t="s">
        <v>83</v>
      </c>
      <c r="I495" s="25" t="s">
        <v>366</v>
      </c>
      <c r="J495" s="73" t="s">
        <v>95</v>
      </c>
      <c r="K495" s="25" t="s">
        <v>1590</v>
      </c>
      <c r="L495" s="73" t="s">
        <v>819</v>
      </c>
      <c r="N495" s="41" t="s">
        <v>48</v>
      </c>
      <c r="O495" s="32" t="s">
        <v>48</v>
      </c>
      <c r="P495" s="32" t="s">
        <v>48</v>
      </c>
      <c r="Q495" s="73" t="s">
        <v>18</v>
      </c>
      <c r="R495" s="25">
        <v>96</v>
      </c>
      <c r="S495" s="25" t="s">
        <v>84</v>
      </c>
      <c r="T495" s="25" t="s">
        <v>45</v>
      </c>
      <c r="V495" s="73">
        <v>13.2</v>
      </c>
      <c r="W495" s="25" t="s">
        <v>57</v>
      </c>
      <c r="X495" s="73">
        <f>VLOOKUP(W495,Tables!$M$5:$O$9,3,FALSE)</f>
        <v>1000</v>
      </c>
      <c r="Y495" s="73">
        <f t="shared" si="254"/>
        <v>13200</v>
      </c>
      <c r="AA495" s="26" t="str">
        <f t="shared" si="255"/>
        <v>LC50</v>
      </c>
      <c r="AB495" s="26">
        <f>VLOOKUP(AA495,Tables!C$5:D$40,2,FALSE)</f>
        <v>5</v>
      </c>
      <c r="AC495" s="26">
        <f t="shared" si="256"/>
        <v>2640</v>
      </c>
      <c r="AD495" s="33" t="str">
        <f t="shared" si="257"/>
        <v>Acute</v>
      </c>
      <c r="AE495" s="26">
        <f>VLOOKUP(AD495,Tables!$C$43:$D$44,2,FALSE)</f>
        <v>2</v>
      </c>
      <c r="AF495" s="26">
        <f t="shared" si="258"/>
        <v>1320</v>
      </c>
      <c r="AG495" s="27"/>
      <c r="AH495" s="210" t="str">
        <f t="shared" si="259"/>
        <v>Eurytemora affinis</v>
      </c>
      <c r="AI495" s="112" t="str">
        <f t="shared" si="260"/>
        <v>LC50</v>
      </c>
      <c r="AJ495" s="112" t="str">
        <f t="shared" si="261"/>
        <v>Acute</v>
      </c>
      <c r="AL495" s="26">
        <f>VLOOKUP(SUM(AB495,AE495),Tables!J$5:K$12,2,FALSE)</f>
        <v>4</v>
      </c>
      <c r="AM495" s="26" t="str">
        <f t="shared" si="262"/>
        <v>Reject</v>
      </c>
      <c r="AS495"/>
      <c r="AW495" s="208" t="s">
        <v>1845</v>
      </c>
      <c r="AX495" s="208" t="s">
        <v>1845</v>
      </c>
      <c r="BC495" s="214"/>
      <c r="BK495" s="2"/>
      <c r="BL495" s="2"/>
      <c r="BM495" s="2"/>
      <c r="BN495" s="119"/>
      <c r="BO495" s="9"/>
      <c r="BP495" s="9"/>
      <c r="BQ495" s="9"/>
      <c r="BR495" s="9"/>
      <c r="BS495" s="9"/>
      <c r="BT495" s="9"/>
      <c r="BU495" s="9"/>
    </row>
    <row r="496" spans="1:73" ht="15" hidden="1" customHeight="1" thickTop="1" thickBot="1">
      <c r="A496" s="170" t="s">
        <v>1396</v>
      </c>
      <c r="B496" s="85">
        <v>104049</v>
      </c>
      <c r="C496" s="71" t="s">
        <v>1374</v>
      </c>
      <c r="D496" s="78"/>
      <c r="E496" s="153" t="s">
        <v>1643</v>
      </c>
      <c r="F496" s="30" t="s">
        <v>1820</v>
      </c>
      <c r="G496" s="92" t="s">
        <v>249</v>
      </c>
      <c r="H496" s="25" t="s">
        <v>83</v>
      </c>
      <c r="I496" s="25" t="s">
        <v>366</v>
      </c>
      <c r="J496" s="25" t="s">
        <v>95</v>
      </c>
      <c r="K496" s="25" t="s">
        <v>1590</v>
      </c>
      <c r="L496" s="73" t="s">
        <v>110</v>
      </c>
      <c r="M496" s="78"/>
      <c r="N496" s="41" t="s">
        <v>48</v>
      </c>
      <c r="O496" s="32" t="s">
        <v>48</v>
      </c>
      <c r="P496" s="32" t="s">
        <v>48</v>
      </c>
      <c r="Q496" s="25" t="s">
        <v>19</v>
      </c>
      <c r="R496" s="25">
        <v>192</v>
      </c>
      <c r="S496" s="25" t="s">
        <v>84</v>
      </c>
      <c r="T496" s="25" t="s">
        <v>15</v>
      </c>
      <c r="U496" s="78"/>
      <c r="V496" s="25">
        <v>4200</v>
      </c>
      <c r="W496" s="25" t="s">
        <v>58</v>
      </c>
      <c r="X496" s="73">
        <f>VLOOKUP(W496,Tables!$M$5:$O$9,3,FALSE)</f>
        <v>1</v>
      </c>
      <c r="Y496" s="73">
        <f t="shared" si="254"/>
        <v>4200</v>
      </c>
      <c r="AA496" s="26" t="str">
        <f t="shared" si="255"/>
        <v>NOEC</v>
      </c>
      <c r="AB496" s="26">
        <f>VLOOKUP(AA496,Tables!C$5:D$40,2,FALSE)</f>
        <v>1</v>
      </c>
      <c r="AC496" s="26">
        <f t="shared" si="256"/>
        <v>4200</v>
      </c>
      <c r="AD496" s="33" t="str">
        <f t="shared" si="257"/>
        <v>Chronic</v>
      </c>
      <c r="AE496" s="26">
        <f>VLOOKUP(AD496,Tables!$C$43:$D$44,2,FALSE)</f>
        <v>1</v>
      </c>
      <c r="AF496" s="26">
        <f t="shared" si="258"/>
        <v>4200</v>
      </c>
      <c r="AG496" s="27"/>
      <c r="AH496" s="210" t="str">
        <f t="shared" si="259"/>
        <v>Eurytemora affinis</v>
      </c>
      <c r="AI496" s="112" t="str">
        <f t="shared" si="260"/>
        <v>NOEC</v>
      </c>
      <c r="AJ496" s="112" t="str">
        <f t="shared" si="261"/>
        <v>Chronic</v>
      </c>
      <c r="AK496" s="78"/>
      <c r="AL496" s="26">
        <f>VLOOKUP(SUM(AB496,AE496),Tables!J$5:K$12,2,FALSE)</f>
        <v>1</v>
      </c>
      <c r="AM496" s="26" t="str">
        <f t="shared" si="262"/>
        <v>YES!!!</v>
      </c>
      <c r="AN496" s="107" t="str">
        <f>P496</f>
        <v>Mortality</v>
      </c>
      <c r="AO496" s="26" t="s">
        <v>96</v>
      </c>
      <c r="AP496" s="25" t="str">
        <f>CONCATENATE(R496," ",S496)</f>
        <v>192 Hour</v>
      </c>
      <c r="AQ496" s="26" t="s">
        <v>1600</v>
      </c>
      <c r="AR496" s="78"/>
      <c r="AS496" s="109">
        <f>AF496</f>
        <v>4200</v>
      </c>
      <c r="AT496" s="73">
        <f>GEOMEAN(AS496:AS498)</f>
        <v>7172.8655361717192</v>
      </c>
      <c r="AU496" s="73"/>
      <c r="AV496" s="73"/>
      <c r="AW496" s="208" t="s">
        <v>1845</v>
      </c>
      <c r="AX496" s="208" t="s">
        <v>1845</v>
      </c>
      <c r="AY496" s="78"/>
      <c r="AZ496" s="78"/>
      <c r="BA496" s="78"/>
      <c r="BB496" s="107"/>
      <c r="BC496" s="210"/>
      <c r="BD496" s="107"/>
      <c r="BE496" s="114"/>
      <c r="BF496" s="112"/>
      <c r="BG496" s="26"/>
      <c r="BH496" s="26"/>
      <c r="BI496" s="73"/>
      <c r="BJ496" s="2"/>
      <c r="BN496" s="119"/>
    </row>
    <row r="497" spans="1:79" ht="15" hidden="1" customHeight="1" thickTop="1" thickBot="1">
      <c r="A497" s="170" t="s">
        <v>1396</v>
      </c>
      <c r="B497" s="85">
        <v>104049</v>
      </c>
      <c r="C497" s="71" t="s">
        <v>1374</v>
      </c>
      <c r="D497" s="203" t="s">
        <v>1856</v>
      </c>
      <c r="E497" s="153" t="s">
        <v>1643</v>
      </c>
      <c r="F497" s="30" t="s">
        <v>1820</v>
      </c>
      <c r="G497" s="92" t="s">
        <v>249</v>
      </c>
      <c r="H497" s="25" t="s">
        <v>83</v>
      </c>
      <c r="I497" s="25" t="s">
        <v>366</v>
      </c>
      <c r="J497" s="25" t="s">
        <v>95</v>
      </c>
      <c r="K497" s="25" t="s">
        <v>1590</v>
      </c>
      <c r="L497" s="73" t="s">
        <v>110</v>
      </c>
      <c r="M497" s="78"/>
      <c r="N497" s="41" t="s">
        <v>48</v>
      </c>
      <c r="O497" s="32" t="s">
        <v>48</v>
      </c>
      <c r="P497" s="32" t="s">
        <v>48</v>
      </c>
      <c r="Q497" s="135" t="s">
        <v>19</v>
      </c>
      <c r="R497" s="135">
        <v>192</v>
      </c>
      <c r="S497" s="135" t="s">
        <v>84</v>
      </c>
      <c r="T497" s="135" t="s">
        <v>15</v>
      </c>
      <c r="U497" s="144"/>
      <c r="V497" s="135">
        <v>17500</v>
      </c>
      <c r="W497" s="135" t="s">
        <v>58</v>
      </c>
      <c r="X497" s="136">
        <f>VLOOKUP(W497,Tables!$M$5:$O$9,3,FALSE)</f>
        <v>1</v>
      </c>
      <c r="Y497" s="136">
        <f t="shared" si="254"/>
        <v>17500</v>
      </c>
      <c r="Z497" s="137"/>
      <c r="AA497" s="138" t="str">
        <f t="shared" si="255"/>
        <v>NOEC</v>
      </c>
      <c r="AB497" s="138">
        <f>VLOOKUP(AA497,Tables!C$5:D$40,2,FALSE)</f>
        <v>1</v>
      </c>
      <c r="AC497" s="138">
        <f t="shared" si="256"/>
        <v>17500</v>
      </c>
      <c r="AD497" s="139" t="str">
        <f t="shared" si="257"/>
        <v>Chronic</v>
      </c>
      <c r="AE497" s="138">
        <f>VLOOKUP(AD497,Tables!$C$43:$D$44,2,FALSE)</f>
        <v>1</v>
      </c>
      <c r="AF497" s="138">
        <f t="shared" si="258"/>
        <v>17500</v>
      </c>
      <c r="AG497" s="27"/>
      <c r="AH497" s="187" t="str">
        <f t="shared" si="259"/>
        <v>Eurytemora affinis</v>
      </c>
      <c r="AI497" s="142" t="str">
        <f t="shared" si="260"/>
        <v>NOEC</v>
      </c>
      <c r="AJ497" s="142" t="str">
        <f t="shared" si="261"/>
        <v>Chronic</v>
      </c>
      <c r="AK497" s="144"/>
      <c r="AL497" s="138">
        <f>VLOOKUP(SUM(AB497,AE497),Tables!J$5:K$12,2,FALSE)</f>
        <v>1</v>
      </c>
      <c r="AM497" s="26" t="str">
        <f t="shared" si="262"/>
        <v>YES!!!</v>
      </c>
      <c r="AN497" s="141"/>
      <c r="AO497" s="138"/>
      <c r="AP497" s="135"/>
      <c r="AQ497" s="138"/>
      <c r="AR497" s="144"/>
      <c r="AS497" s="143"/>
      <c r="AT497" s="144"/>
      <c r="AU497" s="144"/>
      <c r="AV497" s="144"/>
      <c r="AW497" s="208" t="s">
        <v>1845</v>
      </c>
      <c r="AX497" s="208" t="s">
        <v>1845</v>
      </c>
      <c r="AY497" s="78"/>
      <c r="AZ497" s="78"/>
      <c r="BA497" s="78"/>
      <c r="BB497" s="78"/>
      <c r="BC497" s="215"/>
      <c r="BD497" s="78"/>
      <c r="BE497" s="78"/>
      <c r="BF497" s="78"/>
      <c r="BG497" s="78"/>
      <c r="BH497" s="78"/>
      <c r="BI497" s="73"/>
      <c r="BN497" s="119"/>
    </row>
    <row r="498" spans="1:79" ht="15" hidden="1" customHeight="1" thickTop="1" thickBot="1">
      <c r="A498" s="170" t="s">
        <v>1396</v>
      </c>
      <c r="B498" s="85">
        <v>104049</v>
      </c>
      <c r="C498" s="71" t="s">
        <v>1374</v>
      </c>
      <c r="D498" s="78"/>
      <c r="E498" s="153" t="s">
        <v>1643</v>
      </c>
      <c r="F498" s="30" t="s">
        <v>1820</v>
      </c>
      <c r="G498" s="92" t="s">
        <v>249</v>
      </c>
      <c r="H498" s="25" t="s">
        <v>83</v>
      </c>
      <c r="I498" s="25" t="s">
        <v>366</v>
      </c>
      <c r="J498" s="25" t="s">
        <v>95</v>
      </c>
      <c r="K498" s="25" t="s">
        <v>1590</v>
      </c>
      <c r="L498" s="73" t="s">
        <v>110</v>
      </c>
      <c r="M498" s="78"/>
      <c r="N498" s="41" t="s">
        <v>48</v>
      </c>
      <c r="O498" s="32" t="s">
        <v>48</v>
      </c>
      <c r="P498" s="32" t="s">
        <v>48</v>
      </c>
      <c r="Q498" s="25" t="s">
        <v>19</v>
      </c>
      <c r="R498" s="25">
        <v>192</v>
      </c>
      <c r="S498" s="25" t="s">
        <v>84</v>
      </c>
      <c r="T498" s="25" t="s">
        <v>15</v>
      </c>
      <c r="U498" s="78"/>
      <c r="V498" s="25">
        <v>12250</v>
      </c>
      <c r="W498" s="25" t="s">
        <v>58</v>
      </c>
      <c r="X498" s="73">
        <f>VLOOKUP(W498,Tables!$M$5:$O$9,3,FALSE)</f>
        <v>1</v>
      </c>
      <c r="Y498" s="73">
        <f t="shared" si="254"/>
        <v>12250</v>
      </c>
      <c r="AA498" s="26" t="str">
        <f t="shared" si="255"/>
        <v>NOEC</v>
      </c>
      <c r="AB498" s="26">
        <f>VLOOKUP(AA498,Tables!C$5:D$40,2,FALSE)</f>
        <v>1</v>
      </c>
      <c r="AC498" s="26">
        <f t="shared" si="256"/>
        <v>12250</v>
      </c>
      <c r="AD498" s="33" t="str">
        <f t="shared" si="257"/>
        <v>Chronic</v>
      </c>
      <c r="AE498" s="26">
        <f>VLOOKUP(AD498,Tables!$C$43:$D$44,2,FALSE)</f>
        <v>1</v>
      </c>
      <c r="AF498" s="26">
        <f t="shared" si="258"/>
        <v>12250</v>
      </c>
      <c r="AG498" s="27"/>
      <c r="AH498" s="210" t="str">
        <f t="shared" si="259"/>
        <v>Eurytemora affinis</v>
      </c>
      <c r="AI498" s="112" t="str">
        <f t="shared" si="260"/>
        <v>NOEC</v>
      </c>
      <c r="AJ498" s="112" t="str">
        <f t="shared" si="261"/>
        <v>Chronic</v>
      </c>
      <c r="AK498" s="78"/>
      <c r="AL498" s="26">
        <f>VLOOKUP(SUM(AB498,AE498),Tables!J$5:K$12,2,FALSE)</f>
        <v>1</v>
      </c>
      <c r="AM498" s="26" t="str">
        <f t="shared" si="262"/>
        <v>YES!!!</v>
      </c>
      <c r="AN498" s="107" t="str">
        <f>P498</f>
        <v>Mortality</v>
      </c>
      <c r="AO498" s="26" t="s">
        <v>96</v>
      </c>
      <c r="AP498" s="25" t="str">
        <f>CONCATENATE(R498," ",S498)</f>
        <v>192 Hour</v>
      </c>
      <c r="AQ498" s="26" t="s">
        <v>1600</v>
      </c>
      <c r="AR498" s="78"/>
      <c r="AS498" s="109">
        <f>AF498</f>
        <v>12250</v>
      </c>
      <c r="AT498" s="78"/>
      <c r="AU498" s="78"/>
      <c r="AV498" s="78"/>
      <c r="AW498" s="208" t="s">
        <v>1845</v>
      </c>
      <c r="AX498" s="208" t="s">
        <v>1845</v>
      </c>
      <c r="AY498" s="78"/>
      <c r="AZ498" s="78"/>
      <c r="BA498" s="78"/>
      <c r="BB498" s="78"/>
      <c r="BC498" s="215"/>
      <c r="BD498" s="78"/>
      <c r="BE498" s="78"/>
      <c r="BF498" s="78"/>
      <c r="BG498" s="78"/>
      <c r="BH498" s="78"/>
      <c r="BI498" s="73"/>
      <c r="BN498" s="119"/>
    </row>
    <row r="499" spans="1:79" ht="15" hidden="1" customHeight="1" thickTop="1" thickBot="1">
      <c r="A499" s="167"/>
      <c r="B499" s="96"/>
      <c r="C499" s="98"/>
      <c r="D499" s="97"/>
      <c r="E499" s="150"/>
      <c r="F499" s="93"/>
      <c r="G499" s="94"/>
      <c r="H499" s="17"/>
      <c r="I499" s="17"/>
      <c r="J499" s="17"/>
      <c r="K499" s="17"/>
      <c r="L499" s="17"/>
      <c r="M499" s="27"/>
      <c r="N499" s="93"/>
      <c r="O499" s="17"/>
      <c r="P499" s="17"/>
      <c r="Q499" s="17"/>
      <c r="R499" s="17"/>
      <c r="S499" s="17"/>
      <c r="T499" s="17"/>
      <c r="U499" s="17"/>
      <c r="V499" s="17"/>
      <c r="W499" s="17"/>
      <c r="X499" s="95"/>
      <c r="Y499" s="95"/>
      <c r="Z499" s="27"/>
      <c r="AA499" s="17"/>
      <c r="AB499" s="17"/>
      <c r="AC499" s="95"/>
      <c r="AD499" s="20"/>
      <c r="AE499" s="17"/>
      <c r="AF499" s="95"/>
      <c r="AG499" s="27"/>
      <c r="AH499" s="211"/>
      <c r="AI499" s="17"/>
      <c r="AJ499" s="17"/>
      <c r="AK499" s="27"/>
      <c r="AL499" s="27"/>
      <c r="AM499" s="27"/>
      <c r="AN499" s="27"/>
      <c r="AO499" s="17"/>
      <c r="AP499" s="17"/>
      <c r="AQ499" s="17"/>
      <c r="AR499" s="27"/>
      <c r="AS499" s="27"/>
      <c r="AT499" s="27"/>
      <c r="AU499" s="27"/>
      <c r="AV499" s="27"/>
      <c r="AW499" s="27"/>
      <c r="AX499" s="27"/>
      <c r="AY499" s="119"/>
      <c r="AZ499" s="119"/>
      <c r="BA499" s="117"/>
      <c r="BB499" s="117"/>
      <c r="BC499" s="211"/>
      <c r="BD499" s="27"/>
      <c r="BE499" s="27"/>
      <c r="BF499" s="27"/>
      <c r="BG499" s="27"/>
      <c r="BH499" s="115"/>
      <c r="BI499" s="115"/>
      <c r="BJ499" s="115"/>
      <c r="BK499" s="2"/>
      <c r="BL499" s="2"/>
      <c r="BM499" s="2"/>
      <c r="BN499" s="119"/>
    </row>
    <row r="500" spans="1:79" ht="15" hidden="1" customHeight="1" thickTop="1" thickBot="1">
      <c r="A500" s="170" t="s">
        <v>998</v>
      </c>
      <c r="B500" s="70" t="s">
        <v>999</v>
      </c>
      <c r="C500" s="74" t="s">
        <v>196</v>
      </c>
      <c r="D500" s="80"/>
      <c r="E500" s="149" t="s">
        <v>1644</v>
      </c>
      <c r="F500" s="75" t="s">
        <v>997</v>
      </c>
      <c r="G500" s="86" t="s">
        <v>198</v>
      </c>
      <c r="H500" s="25" t="s">
        <v>186</v>
      </c>
      <c r="I500" s="73" t="s">
        <v>323</v>
      </c>
      <c r="J500" s="73" t="s">
        <v>16</v>
      </c>
      <c r="K500" s="25" t="s">
        <v>1591</v>
      </c>
      <c r="L500" s="25" t="s">
        <v>110</v>
      </c>
      <c r="N500" s="41" t="s">
        <v>996</v>
      </c>
      <c r="O500" s="32" t="s">
        <v>1398</v>
      </c>
      <c r="P500" s="32" t="s">
        <v>1518</v>
      </c>
      <c r="Q500" s="73" t="s">
        <v>23</v>
      </c>
      <c r="R500" s="25">
        <v>96</v>
      </c>
      <c r="S500" s="25" t="s">
        <v>84</v>
      </c>
      <c r="T500" s="25" t="s">
        <v>15</v>
      </c>
      <c r="V500" s="73">
        <v>1343</v>
      </c>
      <c r="W500" s="25" t="s">
        <v>58</v>
      </c>
      <c r="X500" s="73">
        <f>VLOOKUP(W500,Tables!$M$5:$O$9,3,FALSE)</f>
        <v>1</v>
      </c>
      <c r="Y500" s="73">
        <f>V500*X500</f>
        <v>1343</v>
      </c>
      <c r="AA500" s="26" t="str">
        <f>Q500</f>
        <v>EC10</v>
      </c>
      <c r="AB500" s="26">
        <f>VLOOKUP(AA500,Tables!C$5:D$40,2,FALSE)</f>
        <v>1</v>
      </c>
      <c r="AC500" s="26">
        <f>Y500/AB500</f>
        <v>1343</v>
      </c>
      <c r="AD500" s="33" t="str">
        <f>T500</f>
        <v>Chronic</v>
      </c>
      <c r="AE500" s="26">
        <f>VLOOKUP(AD500,Tables!$C$43:$D$44,2,FALSE)</f>
        <v>1</v>
      </c>
      <c r="AF500" s="26">
        <f>AC500/AE500</f>
        <v>1343</v>
      </c>
      <c r="AG500" s="27"/>
      <c r="AH500" s="210" t="str">
        <f>G500</f>
        <v>Fistulifera saprophila</v>
      </c>
      <c r="AI500" s="112" t="str">
        <f>Q500</f>
        <v>EC10</v>
      </c>
      <c r="AJ500" s="112" t="str">
        <f>T500</f>
        <v>Chronic</v>
      </c>
      <c r="AL500" s="26">
        <f>VLOOKUP(SUM(AB500,AE500),Tables!J$5:K$12,2,FALSE)</f>
        <v>1</v>
      </c>
      <c r="AM500" s="26" t="str">
        <f>IF(AL500=MIN($AL$500:$AL$501),"YES!!!","Reject")</f>
        <v>YES!!!</v>
      </c>
      <c r="AN500" s="107" t="str">
        <f>P500</f>
        <v>Chlorophyll-a concentration</v>
      </c>
      <c r="AO500" s="26" t="s">
        <v>96</v>
      </c>
      <c r="AP500" s="25" t="str">
        <f>CONCATENATE(R500," ",S500)</f>
        <v>96 Hour</v>
      </c>
      <c r="AQ500" s="26" t="s">
        <v>97</v>
      </c>
      <c r="AS500" s="109">
        <f>AF500</f>
        <v>1343</v>
      </c>
      <c r="AT500" s="73">
        <f>GEOMEAN(AS500)</f>
        <v>1343</v>
      </c>
      <c r="AU500" s="73">
        <f>MIN(AT500)</f>
        <v>1343</v>
      </c>
      <c r="AV500" s="73">
        <f>MIN(AU500)</f>
        <v>1343</v>
      </c>
      <c r="AW500" s="208" t="s">
        <v>1845</v>
      </c>
      <c r="AX500" s="208" t="s">
        <v>1845</v>
      </c>
      <c r="BA500" s="78" t="str">
        <f>F500</f>
        <v>filtered diatom + vitamin (DV) media</v>
      </c>
      <c r="BB500" s="107" t="str">
        <f>J500</f>
        <v>Microalgae</v>
      </c>
      <c r="BC500" s="210" t="str">
        <f>G500</f>
        <v>Fistulifera saprophila</v>
      </c>
      <c r="BD500" s="107" t="str">
        <f>H500</f>
        <v>Bacillariophyta</v>
      </c>
      <c r="BE500" s="114" t="str">
        <f>I500</f>
        <v>Bacillariophyceae</v>
      </c>
      <c r="BF500" s="112" t="str">
        <f>K500</f>
        <v>Photo</v>
      </c>
      <c r="BG500" s="26">
        <f>AL500</f>
        <v>1</v>
      </c>
      <c r="BH500" s="26">
        <f>AV500</f>
        <v>1343</v>
      </c>
      <c r="BI500" s="208" t="s">
        <v>1845</v>
      </c>
      <c r="BJ500" s="208" t="s">
        <v>1845</v>
      </c>
      <c r="BN500" s="119"/>
      <c r="BW500" s="119"/>
      <c r="BX500" s="119"/>
    </row>
    <row r="501" spans="1:79" ht="15" hidden="1" customHeight="1" thickTop="1" thickBot="1">
      <c r="A501" s="170" t="s">
        <v>195</v>
      </c>
      <c r="B501" s="70" t="s">
        <v>199</v>
      </c>
      <c r="C501" s="71" t="s">
        <v>196</v>
      </c>
      <c r="E501" s="149" t="s">
        <v>1644</v>
      </c>
      <c r="F501" s="128" t="s">
        <v>187</v>
      </c>
      <c r="G501" s="86" t="s">
        <v>198</v>
      </c>
      <c r="H501" s="25" t="s">
        <v>186</v>
      </c>
      <c r="I501" s="73" t="s">
        <v>323</v>
      </c>
      <c r="J501" s="73" t="s">
        <v>16</v>
      </c>
      <c r="K501" s="25" t="s">
        <v>1591</v>
      </c>
      <c r="L501" s="25" t="s">
        <v>194</v>
      </c>
      <c r="N501" s="122" t="s">
        <v>140</v>
      </c>
      <c r="O501" s="35" t="s">
        <v>1401</v>
      </c>
      <c r="P501" s="32" t="s">
        <v>1518</v>
      </c>
      <c r="Q501" s="25" t="s">
        <v>14</v>
      </c>
      <c r="R501" s="25">
        <v>96</v>
      </c>
      <c r="S501" s="25" t="s">
        <v>84</v>
      </c>
      <c r="T501" s="91" t="s">
        <v>15</v>
      </c>
      <c r="V501" s="25">
        <v>4964</v>
      </c>
      <c r="W501" s="25" t="s">
        <v>58</v>
      </c>
      <c r="X501" s="73">
        <f>VLOOKUP(W501,Tables!$M$5:$O$9,3,FALSE)</f>
        <v>1</v>
      </c>
      <c r="Y501" s="73">
        <f>V501*X501</f>
        <v>4964</v>
      </c>
      <c r="AA501" s="26" t="str">
        <f>Q501</f>
        <v>EC50</v>
      </c>
      <c r="AB501" s="26">
        <f>VLOOKUP(AA501,Tables!C$5:D$40,2,FALSE)</f>
        <v>5</v>
      </c>
      <c r="AC501" s="26">
        <f>Y501/AB501</f>
        <v>992.8</v>
      </c>
      <c r="AD501" s="33" t="str">
        <f>T501</f>
        <v>Chronic</v>
      </c>
      <c r="AE501" s="26">
        <f>VLOOKUP(AD501,Tables!$C$43:$D$44,2,FALSE)</f>
        <v>1</v>
      </c>
      <c r="AF501" s="26">
        <f>AC501/AE501</f>
        <v>992.8</v>
      </c>
      <c r="AG501" s="27"/>
      <c r="AH501" s="210" t="str">
        <f>G501</f>
        <v>Fistulifera saprophila</v>
      </c>
      <c r="AI501" s="112" t="str">
        <f>Q501</f>
        <v>EC50</v>
      </c>
      <c r="AJ501" s="112" t="str">
        <f>T501</f>
        <v>Chronic</v>
      </c>
      <c r="AL501" s="26">
        <f>VLOOKUP(SUM(AB501,AE501),Tables!J$5:K$12,2,FALSE)</f>
        <v>2</v>
      </c>
      <c r="AM501" s="26" t="str">
        <f>IF(AL501=MIN($AL$500:$AL$501),"YES!!!","Reject")</f>
        <v>Reject</v>
      </c>
      <c r="AS501"/>
      <c r="AW501" s="208" t="s">
        <v>1845</v>
      </c>
      <c r="AX501" s="208" t="s">
        <v>1845</v>
      </c>
      <c r="BC501" s="214"/>
      <c r="BN501" s="119"/>
      <c r="BV501" s="119"/>
      <c r="BW501" s="119"/>
      <c r="BX501" s="119"/>
      <c r="BY501" s="119"/>
      <c r="BZ501" s="119"/>
      <c r="CA501" s="119"/>
    </row>
    <row r="502" spans="1:79" ht="15" hidden="1" customHeight="1" thickTop="1" thickBot="1">
      <c r="A502" s="169"/>
      <c r="B502" s="96"/>
      <c r="C502" s="17"/>
      <c r="D502" s="27"/>
      <c r="E502" s="148"/>
      <c r="F502" s="93"/>
      <c r="G502" s="94"/>
      <c r="H502" s="17"/>
      <c r="I502" s="27"/>
      <c r="J502" s="17"/>
      <c r="K502" s="17"/>
      <c r="L502" s="17"/>
      <c r="M502" s="27"/>
      <c r="N502" s="93"/>
      <c r="O502" s="17"/>
      <c r="P502" s="17"/>
      <c r="Q502" s="17"/>
      <c r="R502" s="17"/>
      <c r="S502" s="17"/>
      <c r="T502" s="20"/>
      <c r="U502" s="17"/>
      <c r="V502" s="17"/>
      <c r="W502" s="17"/>
      <c r="X502" s="95"/>
      <c r="Y502" s="95"/>
      <c r="Z502" s="27"/>
      <c r="AA502" s="17"/>
      <c r="AB502" s="17"/>
      <c r="AC502" s="95"/>
      <c r="AD502" s="20"/>
      <c r="AE502" s="17"/>
      <c r="AF502" s="95"/>
      <c r="AG502" s="27"/>
      <c r="AH502" s="211"/>
      <c r="AI502" s="17"/>
      <c r="AJ502" s="17"/>
      <c r="AK502" s="27"/>
      <c r="AL502" s="27"/>
      <c r="AM502" s="27"/>
      <c r="AN502" s="27"/>
      <c r="AO502" s="17"/>
      <c r="AP502" s="17"/>
      <c r="AQ502" s="17"/>
      <c r="AR502" s="27"/>
      <c r="AS502" s="27"/>
      <c r="AT502" s="27"/>
      <c r="AU502" s="27"/>
      <c r="AV502" s="27"/>
      <c r="AW502" s="27"/>
      <c r="AX502" s="115"/>
      <c r="AY502" s="119"/>
      <c r="AZ502" s="119"/>
      <c r="BA502" s="117"/>
      <c r="BB502" s="117"/>
      <c r="BC502" s="211"/>
      <c r="BD502" s="27"/>
      <c r="BE502" s="27"/>
      <c r="BF502" s="27"/>
      <c r="BG502" s="27"/>
      <c r="BH502" s="115"/>
      <c r="BI502" s="115"/>
      <c r="BJ502" s="115"/>
      <c r="BK502" s="2"/>
      <c r="BL502" s="2"/>
      <c r="BM502" s="2"/>
      <c r="BN502" s="119"/>
      <c r="BO502" s="119"/>
      <c r="BP502" s="119"/>
      <c r="BQ502" s="119"/>
      <c r="BR502" s="119"/>
      <c r="BS502" s="119"/>
      <c r="BT502" s="119"/>
      <c r="BU502" s="119"/>
      <c r="BV502" s="119"/>
      <c r="BW502" s="119"/>
      <c r="BX502" s="119"/>
      <c r="BY502" s="119"/>
      <c r="BZ502" s="119"/>
      <c r="CA502" s="119"/>
    </row>
    <row r="503" spans="1:79" ht="15" hidden="1" customHeight="1" thickTop="1" thickBot="1">
      <c r="A503" s="170" t="s">
        <v>188</v>
      </c>
      <c r="B503" s="70" t="s">
        <v>988</v>
      </c>
      <c r="C503" s="74" t="s">
        <v>189</v>
      </c>
      <c r="D503" s="80" t="s">
        <v>975</v>
      </c>
      <c r="E503" s="149" t="s">
        <v>1644</v>
      </c>
      <c r="F503" s="75" t="s">
        <v>187</v>
      </c>
      <c r="G503" s="195" t="s">
        <v>150</v>
      </c>
      <c r="H503" s="25" t="s">
        <v>186</v>
      </c>
      <c r="I503" s="73" t="s">
        <v>323</v>
      </c>
      <c r="J503" s="73" t="s">
        <v>16</v>
      </c>
      <c r="K503" s="25" t="s">
        <v>1591</v>
      </c>
      <c r="L503" s="25" t="s">
        <v>110</v>
      </c>
      <c r="N503" s="122" t="s">
        <v>140</v>
      </c>
      <c r="O503" s="35" t="s">
        <v>1401</v>
      </c>
      <c r="P503" s="32" t="s">
        <v>1518</v>
      </c>
      <c r="Q503" s="73" t="s">
        <v>23</v>
      </c>
      <c r="R503" s="25">
        <v>96</v>
      </c>
      <c r="S503" s="25" t="s">
        <v>84</v>
      </c>
      <c r="T503" s="25" t="s">
        <v>15</v>
      </c>
      <c r="V503" s="73">
        <v>246</v>
      </c>
      <c r="W503" s="25" t="s">
        <v>58</v>
      </c>
      <c r="X503" s="73">
        <f>VLOOKUP(W503,Tables!$M$5:$O$9,3,FALSE)</f>
        <v>1</v>
      </c>
      <c r="Y503" s="73">
        <f>V503*X503</f>
        <v>246</v>
      </c>
      <c r="AA503" s="26" t="str">
        <f>Q503</f>
        <v>EC10</v>
      </c>
      <c r="AB503" s="26">
        <f>VLOOKUP(AA503,Tables!C$5:D$40,2,FALSE)</f>
        <v>1</v>
      </c>
      <c r="AC503" s="26">
        <f>Y503/AB503</f>
        <v>246</v>
      </c>
      <c r="AD503" s="33" t="str">
        <f>T503</f>
        <v>Chronic</v>
      </c>
      <c r="AE503" s="26">
        <f>VLOOKUP(AD503,Tables!$C$43:$D$44,2,FALSE)</f>
        <v>1</v>
      </c>
      <c r="AF503" s="26">
        <f>AC503/AE503</f>
        <v>246</v>
      </c>
      <c r="AG503" s="27"/>
      <c r="AH503" s="210" t="str">
        <f>G503</f>
        <v>Fragilaria capucina var vaucheriae</v>
      </c>
      <c r="AI503" s="112" t="str">
        <f>Q503</f>
        <v>EC10</v>
      </c>
      <c r="AJ503" s="112" t="str">
        <f>T503</f>
        <v>Chronic</v>
      </c>
      <c r="AL503" s="26">
        <f>VLOOKUP(SUM(AB503,AE503),Tables!J$5:K$12,2,FALSE)</f>
        <v>1</v>
      </c>
      <c r="AM503" s="26" t="str">
        <f>IF(AL503=MIN($AL$503:$AL$507),"YES!!!","Reject")</f>
        <v>YES!!!</v>
      </c>
      <c r="AN503" s="107" t="str">
        <f>P503</f>
        <v>Chlorophyll-a concentration</v>
      </c>
      <c r="AO503" s="26" t="s">
        <v>96</v>
      </c>
      <c r="AP503" s="25" t="str">
        <f>CONCATENATE(R503," ",S503)</f>
        <v>96 Hour</v>
      </c>
      <c r="AQ503" s="26" t="s">
        <v>97</v>
      </c>
      <c r="AS503" s="109">
        <f>AF503</f>
        <v>246</v>
      </c>
      <c r="AT503" s="73">
        <f>GEOMEAN(AS503:AS507)</f>
        <v>233.97757108423909</v>
      </c>
      <c r="AU503" s="73">
        <f>MIN(AT503)</f>
        <v>233.97757108423909</v>
      </c>
      <c r="AV503" s="73">
        <f>MIN(AU503)</f>
        <v>233.97757108423909</v>
      </c>
      <c r="AW503" s="208" t="s">
        <v>1845</v>
      </c>
      <c r="AX503" s="208" t="s">
        <v>1845</v>
      </c>
      <c r="BA503" s="78" t="str">
        <f>F503</f>
        <v>DV culture medium</v>
      </c>
      <c r="BB503" s="107" t="str">
        <f>J503</f>
        <v>Microalgae</v>
      </c>
      <c r="BC503" s="210" t="str">
        <f>G503</f>
        <v>Fragilaria capucina var vaucheriae</v>
      </c>
      <c r="BD503" s="107" t="str">
        <f>H503</f>
        <v>Bacillariophyta</v>
      </c>
      <c r="BE503" s="114" t="str">
        <f>I503</f>
        <v>Bacillariophyceae</v>
      </c>
      <c r="BF503" s="112" t="str">
        <f>K503</f>
        <v>Photo</v>
      </c>
      <c r="BG503" s="26">
        <f>AL503</f>
        <v>1</v>
      </c>
      <c r="BH503" s="26">
        <f>AV503</f>
        <v>233.97757108423909</v>
      </c>
      <c r="BI503" s="208" t="s">
        <v>1845</v>
      </c>
      <c r="BJ503" s="208" t="s">
        <v>1845</v>
      </c>
      <c r="BN503" s="119"/>
      <c r="BO503" s="119"/>
      <c r="BP503" s="119"/>
      <c r="BQ503" s="119"/>
      <c r="BR503" s="119"/>
      <c r="BS503" s="119"/>
      <c r="BT503" s="119"/>
      <c r="BU503" s="119"/>
      <c r="BV503" s="119"/>
      <c r="BW503" s="119"/>
      <c r="BX503" s="119"/>
      <c r="BY503" s="119"/>
      <c r="BZ503" s="119"/>
      <c r="CA503" s="119"/>
    </row>
    <row r="504" spans="1:79" ht="15" hidden="1" customHeight="1" thickTop="1" thickBot="1">
      <c r="A504" s="170" t="s">
        <v>188</v>
      </c>
      <c r="B504" s="70" t="s">
        <v>192</v>
      </c>
      <c r="C504" s="74" t="s">
        <v>189</v>
      </c>
      <c r="D504" s="80" t="s">
        <v>991</v>
      </c>
      <c r="E504" s="149" t="s">
        <v>1644</v>
      </c>
      <c r="F504" s="75" t="s">
        <v>187</v>
      </c>
      <c r="G504" s="195" t="s">
        <v>150</v>
      </c>
      <c r="H504" s="25" t="s">
        <v>186</v>
      </c>
      <c r="I504" s="73" t="s">
        <v>323</v>
      </c>
      <c r="J504" s="73" t="s">
        <v>16</v>
      </c>
      <c r="K504" s="25" t="s">
        <v>1591</v>
      </c>
      <c r="L504" s="25" t="s">
        <v>110</v>
      </c>
      <c r="N504" s="122" t="s">
        <v>140</v>
      </c>
      <c r="O504" s="35" t="s">
        <v>1401</v>
      </c>
      <c r="P504" s="32" t="s">
        <v>1518</v>
      </c>
      <c r="Q504" s="73" t="s">
        <v>14</v>
      </c>
      <c r="R504" s="25">
        <v>96</v>
      </c>
      <c r="S504" s="25" t="s">
        <v>84</v>
      </c>
      <c r="T504" s="25" t="s">
        <v>15</v>
      </c>
      <c r="V504" s="73">
        <v>635</v>
      </c>
      <c r="W504" s="25" t="s">
        <v>58</v>
      </c>
      <c r="X504" s="73">
        <f>VLOOKUP(W504,Tables!$M$5:$O$9,3,FALSE)</f>
        <v>1</v>
      </c>
      <c r="Y504" s="73">
        <f>V504*X504</f>
        <v>635</v>
      </c>
      <c r="AA504" s="26" t="str">
        <f>Q504</f>
        <v>EC50</v>
      </c>
      <c r="AB504" s="26">
        <f>VLOOKUP(AA504,Tables!C$5:D$40,2,FALSE)</f>
        <v>5</v>
      </c>
      <c r="AC504" s="26">
        <f>Y504/AB504</f>
        <v>127</v>
      </c>
      <c r="AD504" s="33" t="str">
        <f>T504</f>
        <v>Chronic</v>
      </c>
      <c r="AE504" s="26">
        <f>VLOOKUP(AD504,Tables!$C$43:$D$44,2,FALSE)</f>
        <v>1</v>
      </c>
      <c r="AF504" s="26">
        <f>AC504/AE504</f>
        <v>127</v>
      </c>
      <c r="AG504" s="27"/>
      <c r="AH504" s="210" t="str">
        <f>G504</f>
        <v>Fragilaria capucina var vaucheriae</v>
      </c>
      <c r="AI504" s="112" t="str">
        <f>Q504</f>
        <v>EC50</v>
      </c>
      <c r="AJ504" s="112" t="str">
        <f>T504</f>
        <v>Chronic</v>
      </c>
      <c r="AL504" s="26">
        <f>VLOOKUP(SUM(AB504,AE504),Tables!J$5:K$12,2,FALSE)</f>
        <v>2</v>
      </c>
      <c r="AM504" s="26" t="str">
        <f>IF(AL504=MIN($AL$503:$AL$507),"YES!!!","Reject")</f>
        <v>Reject</v>
      </c>
      <c r="AS504"/>
      <c r="AW504" s="208" t="s">
        <v>1845</v>
      </c>
      <c r="AX504" s="208" t="s">
        <v>1845</v>
      </c>
      <c r="BC504" s="214"/>
      <c r="BN504" s="119"/>
      <c r="BO504" s="119"/>
      <c r="BP504" s="119"/>
      <c r="BQ504" s="119"/>
      <c r="BR504" s="119"/>
      <c r="BS504" s="119"/>
      <c r="BT504" s="119"/>
      <c r="BU504" s="119"/>
      <c r="BV504" s="119"/>
      <c r="BW504" s="119"/>
      <c r="BX504" s="119"/>
      <c r="BY504" s="119"/>
      <c r="BZ504" s="119"/>
      <c r="CA504" s="119"/>
    </row>
    <row r="505" spans="1:79" ht="15" hidden="1" customHeight="1" thickTop="1" thickBot="1">
      <c r="A505" s="170" t="s">
        <v>188</v>
      </c>
      <c r="B505" s="70" t="s">
        <v>988</v>
      </c>
      <c r="C505" s="74" t="s">
        <v>189</v>
      </c>
      <c r="D505" s="80" t="s">
        <v>991</v>
      </c>
      <c r="E505" s="149" t="s">
        <v>1644</v>
      </c>
      <c r="F505" s="75" t="s">
        <v>187</v>
      </c>
      <c r="G505" s="195" t="s">
        <v>150</v>
      </c>
      <c r="H505" s="25" t="s">
        <v>186</v>
      </c>
      <c r="I505" s="73" t="s">
        <v>323</v>
      </c>
      <c r="J505" s="73" t="s">
        <v>16</v>
      </c>
      <c r="K505" s="25" t="s">
        <v>1591</v>
      </c>
      <c r="L505" s="25" t="s">
        <v>110</v>
      </c>
      <c r="N505" s="122" t="s">
        <v>140</v>
      </c>
      <c r="O505" s="35" t="s">
        <v>1401</v>
      </c>
      <c r="P505" s="32" t="s">
        <v>1518</v>
      </c>
      <c r="Q505" s="73" t="s">
        <v>23</v>
      </c>
      <c r="R505" s="25">
        <v>96</v>
      </c>
      <c r="S505" s="25" t="s">
        <v>84</v>
      </c>
      <c r="T505" s="25" t="s">
        <v>15</v>
      </c>
      <c r="V505" s="73">
        <v>254</v>
      </c>
      <c r="W505" s="25" t="s">
        <v>58</v>
      </c>
      <c r="X505" s="73">
        <f>VLOOKUP(W505,Tables!$M$5:$O$9,3,FALSE)</f>
        <v>1</v>
      </c>
      <c r="Y505" s="73">
        <f>V505*X505</f>
        <v>254</v>
      </c>
      <c r="AA505" s="26" t="str">
        <f>Q505</f>
        <v>EC10</v>
      </c>
      <c r="AB505" s="26">
        <f>VLOOKUP(AA505,Tables!C$5:D$40,2,FALSE)</f>
        <v>1</v>
      </c>
      <c r="AC505" s="26">
        <f>Y505/AB505</f>
        <v>254</v>
      </c>
      <c r="AD505" s="33" t="str">
        <f>T505</f>
        <v>Chronic</v>
      </c>
      <c r="AE505" s="26">
        <f>VLOOKUP(AD505,Tables!$C$43:$D$44,2,FALSE)</f>
        <v>1</v>
      </c>
      <c r="AF505" s="26">
        <f>AC505/AE505</f>
        <v>254</v>
      </c>
      <c r="AG505" s="27"/>
      <c r="AH505" s="210" t="str">
        <f>G505</f>
        <v>Fragilaria capucina var vaucheriae</v>
      </c>
      <c r="AI505" s="112" t="str">
        <f>Q505</f>
        <v>EC10</v>
      </c>
      <c r="AJ505" s="112" t="str">
        <f>T505</f>
        <v>Chronic</v>
      </c>
      <c r="AL505" s="26">
        <f>VLOOKUP(SUM(AB505,AE505),Tables!J$5:K$12,2,FALSE)</f>
        <v>1</v>
      </c>
      <c r="AM505" s="26" t="str">
        <f>IF(AL505=MIN($AL$503:$AL$507),"YES!!!","Reject")</f>
        <v>YES!!!</v>
      </c>
      <c r="AN505" s="107" t="str">
        <f>P505</f>
        <v>Chlorophyll-a concentration</v>
      </c>
      <c r="AO505" s="26" t="s">
        <v>96</v>
      </c>
      <c r="AP505" s="25" t="str">
        <f>CONCATENATE(R505," ",S505)</f>
        <v>96 Hour</v>
      </c>
      <c r="AQ505" s="26" t="s">
        <v>97</v>
      </c>
      <c r="AS505" s="109">
        <f>AF505</f>
        <v>254</v>
      </c>
      <c r="AW505" s="208" t="s">
        <v>1845</v>
      </c>
      <c r="AX505" s="208" t="s">
        <v>1845</v>
      </c>
      <c r="BC505" s="214"/>
      <c r="BN505" s="119"/>
      <c r="BO505" s="119"/>
      <c r="BP505" s="119"/>
      <c r="BQ505" s="119"/>
      <c r="BR505" s="119"/>
      <c r="BS505" s="119"/>
      <c r="BT505" s="119"/>
      <c r="BU505" s="119"/>
      <c r="BV505" s="119"/>
      <c r="BW505" s="119"/>
      <c r="BX505" s="119"/>
      <c r="BY505" s="119"/>
      <c r="BZ505" s="119"/>
      <c r="CA505" s="119"/>
    </row>
    <row r="506" spans="1:79" ht="15" hidden="1" customHeight="1" thickTop="1" thickBot="1">
      <c r="A506" s="170" t="s">
        <v>141</v>
      </c>
      <c r="B506" s="70" t="s">
        <v>149</v>
      </c>
      <c r="C506" s="71" t="s">
        <v>137</v>
      </c>
      <c r="E506" s="149" t="s">
        <v>1644</v>
      </c>
      <c r="F506" s="127" t="s">
        <v>74</v>
      </c>
      <c r="G506" s="92" t="s">
        <v>150</v>
      </c>
      <c r="H506" s="25" t="s">
        <v>186</v>
      </c>
      <c r="I506" s="73" t="s">
        <v>323</v>
      </c>
      <c r="J506" s="73" t="s">
        <v>16</v>
      </c>
      <c r="K506" s="25" t="s">
        <v>1591</v>
      </c>
      <c r="L506" s="25" t="s">
        <v>194</v>
      </c>
      <c r="M506" s="40"/>
      <c r="N506" s="122" t="s">
        <v>140</v>
      </c>
      <c r="O506" s="35" t="s">
        <v>1401</v>
      </c>
      <c r="P506" s="35" t="s">
        <v>1518</v>
      </c>
      <c r="Q506" s="25" t="s">
        <v>14</v>
      </c>
      <c r="R506" s="25">
        <v>96</v>
      </c>
      <c r="S506" s="25" t="s">
        <v>84</v>
      </c>
      <c r="T506" s="25" t="s">
        <v>15</v>
      </c>
      <c r="U506"/>
      <c r="V506" s="25">
        <v>801</v>
      </c>
      <c r="W506" s="25" t="s">
        <v>58</v>
      </c>
      <c r="X506" s="73">
        <f>VLOOKUP(W506,Tables!$M$5:$O$9,3,FALSE)</f>
        <v>1</v>
      </c>
      <c r="Y506" s="73">
        <f>V506*X506</f>
        <v>801</v>
      </c>
      <c r="AA506" s="26" t="str">
        <f>Q506</f>
        <v>EC50</v>
      </c>
      <c r="AB506" s="26">
        <f>VLOOKUP(AA506,Tables!C$5:D$40,2,FALSE)</f>
        <v>5</v>
      </c>
      <c r="AC506" s="26">
        <f>Y506/AB506</f>
        <v>160.19999999999999</v>
      </c>
      <c r="AD506" s="33" t="str">
        <f>T506</f>
        <v>Chronic</v>
      </c>
      <c r="AE506" s="26">
        <f>VLOOKUP(AD506,Tables!$C$43:$D$44,2,FALSE)</f>
        <v>1</v>
      </c>
      <c r="AF506" s="26">
        <f>AC506/AE506</f>
        <v>160.19999999999999</v>
      </c>
      <c r="AG506" s="27"/>
      <c r="AH506" s="210" t="str">
        <f>G506</f>
        <v>Fragilaria capucina var vaucheriae</v>
      </c>
      <c r="AI506" s="112" t="str">
        <f>Q506</f>
        <v>EC50</v>
      </c>
      <c r="AJ506" s="112" t="str">
        <f>T506</f>
        <v>Chronic</v>
      </c>
      <c r="AL506" s="26">
        <f>VLOOKUP(SUM(AB506,AE506),Tables!J$5:K$12,2,FALSE)</f>
        <v>2</v>
      </c>
      <c r="AM506" s="26" t="str">
        <f>IF(AL506=MIN($AL$503:$AL$507),"YES!!!","Reject")</f>
        <v>Reject</v>
      </c>
      <c r="AS506"/>
      <c r="AW506" s="208" t="s">
        <v>1845</v>
      </c>
      <c r="AX506" s="208" t="s">
        <v>1845</v>
      </c>
      <c r="BC506" s="214"/>
      <c r="BN506" s="119"/>
      <c r="BO506" s="119"/>
      <c r="BP506" s="119"/>
      <c r="BQ506" s="119"/>
      <c r="BR506" s="119"/>
      <c r="BS506" s="119"/>
      <c r="BT506" s="119"/>
      <c r="BU506" s="119"/>
      <c r="BV506" s="119"/>
      <c r="BW506" s="119"/>
      <c r="BX506" s="119"/>
      <c r="BY506" s="119"/>
      <c r="BZ506" s="119"/>
      <c r="CA506" s="119"/>
    </row>
    <row r="507" spans="1:79" ht="15" hidden="1" customHeight="1" thickTop="1" thickBot="1">
      <c r="A507" s="170" t="s">
        <v>141</v>
      </c>
      <c r="B507" s="70" t="s">
        <v>149</v>
      </c>
      <c r="C507" s="71" t="s">
        <v>137</v>
      </c>
      <c r="E507" s="149" t="s">
        <v>1644</v>
      </c>
      <c r="F507" s="127" t="s">
        <v>74</v>
      </c>
      <c r="G507" s="92" t="s">
        <v>150</v>
      </c>
      <c r="H507" s="25" t="s">
        <v>186</v>
      </c>
      <c r="I507" s="73" t="s">
        <v>323</v>
      </c>
      <c r="J507" s="73" t="s">
        <v>16</v>
      </c>
      <c r="K507" s="25" t="s">
        <v>1591</v>
      </c>
      <c r="L507" s="25" t="s">
        <v>194</v>
      </c>
      <c r="M507" s="40"/>
      <c r="N507" s="122" t="s">
        <v>140</v>
      </c>
      <c r="O507" s="35" t="s">
        <v>1401</v>
      </c>
      <c r="P507" s="35" t="s">
        <v>1518</v>
      </c>
      <c r="Q507" s="25" t="s">
        <v>324</v>
      </c>
      <c r="R507" s="25">
        <v>96</v>
      </c>
      <c r="S507" s="25" t="s">
        <v>84</v>
      </c>
      <c r="T507" s="25" t="s">
        <v>15</v>
      </c>
      <c r="U507"/>
      <c r="V507" s="25">
        <v>205</v>
      </c>
      <c r="W507" s="25" t="s">
        <v>58</v>
      </c>
      <c r="X507" s="73">
        <f>VLOOKUP(W507,Tables!$M$5:$O$9,3,FALSE)</f>
        <v>1</v>
      </c>
      <c r="Y507" s="73">
        <f>V507*X507</f>
        <v>205</v>
      </c>
      <c r="AA507" s="26" t="str">
        <f>Q507</f>
        <v>EC5</v>
      </c>
      <c r="AB507" s="26">
        <f>VLOOKUP(AA507,Tables!C$5:D$40,2,FALSE)</f>
        <v>1</v>
      </c>
      <c r="AC507" s="26">
        <f>Y507/AB507</f>
        <v>205</v>
      </c>
      <c r="AD507" s="33" t="str">
        <f>T507</f>
        <v>Chronic</v>
      </c>
      <c r="AE507" s="26">
        <f>VLOOKUP(AD507,Tables!$C$43:$D$44,2,FALSE)</f>
        <v>1</v>
      </c>
      <c r="AF507" s="26">
        <f>AC507/AE507</f>
        <v>205</v>
      </c>
      <c r="AG507" s="27"/>
      <c r="AH507" s="210" t="str">
        <f>G507</f>
        <v>Fragilaria capucina var vaucheriae</v>
      </c>
      <c r="AI507" s="112" t="str">
        <f>Q507</f>
        <v>EC5</v>
      </c>
      <c r="AJ507" s="112" t="str">
        <f>T507</f>
        <v>Chronic</v>
      </c>
      <c r="AL507" s="26">
        <f>VLOOKUP(SUM(AB507,AE507),Tables!J$5:K$12,2,FALSE)</f>
        <v>1</v>
      </c>
      <c r="AM507" s="26" t="str">
        <f>IF(AL507=MIN($AL$503:$AL$507),"YES!!!","Reject")</f>
        <v>YES!!!</v>
      </c>
      <c r="AN507" s="107" t="str">
        <f>P507</f>
        <v>Chlorophyll-a concentration</v>
      </c>
      <c r="AO507" s="26" t="s">
        <v>96</v>
      </c>
      <c r="AP507" s="25" t="str">
        <f>CONCATENATE(R507," ",S507)</f>
        <v>96 Hour</v>
      </c>
      <c r="AQ507" s="26" t="s">
        <v>97</v>
      </c>
      <c r="AS507" s="109">
        <f>AF507</f>
        <v>205</v>
      </c>
      <c r="AW507" s="208" t="s">
        <v>1845</v>
      </c>
      <c r="AX507" s="208" t="s">
        <v>1845</v>
      </c>
      <c r="BC507" s="214"/>
      <c r="BN507" s="119"/>
      <c r="BO507" s="119"/>
      <c r="BP507" s="119"/>
      <c r="BQ507" s="119"/>
      <c r="BR507" s="119"/>
      <c r="BS507" s="119"/>
      <c r="BT507" s="119"/>
      <c r="BU507" s="119"/>
      <c r="BV507" s="119"/>
      <c r="BW507" s="119"/>
      <c r="BX507" s="119"/>
      <c r="BY507" s="119"/>
      <c r="BZ507" s="119"/>
      <c r="CA507" s="119"/>
    </row>
    <row r="508" spans="1:79" ht="15" hidden="1" customHeight="1" thickTop="1" thickBot="1">
      <c r="A508" s="169"/>
      <c r="B508" s="96"/>
      <c r="C508" s="17"/>
      <c r="D508" s="27"/>
      <c r="E508" s="148"/>
      <c r="F508" s="93"/>
      <c r="G508" s="94"/>
      <c r="H508" s="17"/>
      <c r="I508" s="27"/>
      <c r="J508" s="17"/>
      <c r="K508" s="17"/>
      <c r="L508" s="17"/>
      <c r="M508" s="27"/>
      <c r="N508" s="93"/>
      <c r="O508" s="17"/>
      <c r="P508" s="17"/>
      <c r="Q508" s="17"/>
      <c r="R508" s="17"/>
      <c r="S508" s="17"/>
      <c r="T508" s="20"/>
      <c r="U508" s="17"/>
      <c r="V508" s="17"/>
      <c r="W508" s="17"/>
      <c r="X508" s="95"/>
      <c r="Y508" s="95"/>
      <c r="Z508" s="27"/>
      <c r="AA508" s="17"/>
      <c r="AB508" s="17"/>
      <c r="AC508" s="95"/>
      <c r="AD508" s="20"/>
      <c r="AE508" s="17"/>
      <c r="AF508" s="95"/>
      <c r="AG508" s="27"/>
      <c r="AH508" s="211"/>
      <c r="AI508" s="17"/>
      <c r="AJ508" s="17"/>
      <c r="AK508" s="27"/>
      <c r="AL508" s="27"/>
      <c r="AM508" s="27"/>
      <c r="AN508" s="27"/>
      <c r="AO508" s="17"/>
      <c r="AP508" s="17"/>
      <c r="AQ508" s="17"/>
      <c r="AR508" s="27"/>
      <c r="AS508" s="27"/>
      <c r="AT508" s="27"/>
      <c r="AU508" s="27"/>
      <c r="AV508" s="27"/>
      <c r="AW508" s="27"/>
      <c r="AX508" s="115"/>
      <c r="AY508" s="119"/>
      <c r="AZ508" s="119"/>
      <c r="BA508" s="117"/>
      <c r="BB508" s="117"/>
      <c r="BC508" s="211"/>
      <c r="BD508" s="27"/>
      <c r="BE508" s="27"/>
      <c r="BF508" s="27"/>
      <c r="BG508" s="27"/>
      <c r="BH508" s="115"/>
      <c r="BI508" s="115"/>
      <c r="BJ508" s="115"/>
      <c r="BN508" s="119"/>
      <c r="BO508" s="119"/>
      <c r="BP508" s="119"/>
      <c r="BQ508" s="119"/>
      <c r="BR508" s="119"/>
      <c r="BS508" s="119"/>
      <c r="BT508" s="119"/>
      <c r="BU508" s="119"/>
      <c r="BV508" s="119"/>
      <c r="BW508" s="119"/>
      <c r="BX508" s="119"/>
      <c r="BY508" s="119"/>
      <c r="BZ508" s="119"/>
      <c r="CA508" s="119"/>
    </row>
    <row r="509" spans="1:79" ht="15" hidden="1" customHeight="1" thickTop="1" thickBot="1">
      <c r="A509" s="170" t="s">
        <v>195</v>
      </c>
      <c r="B509" s="70" t="s">
        <v>197</v>
      </c>
      <c r="C509" s="71" t="s">
        <v>196</v>
      </c>
      <c r="E509" s="149" t="s">
        <v>1644</v>
      </c>
      <c r="F509" s="128" t="s">
        <v>187</v>
      </c>
      <c r="G509" s="86" t="s">
        <v>193</v>
      </c>
      <c r="H509" s="25" t="s">
        <v>186</v>
      </c>
      <c r="I509" s="73" t="s">
        <v>323</v>
      </c>
      <c r="J509" s="73" t="s">
        <v>16</v>
      </c>
      <c r="K509" s="25" t="s">
        <v>1591</v>
      </c>
      <c r="L509" s="25" t="s">
        <v>194</v>
      </c>
      <c r="N509" s="122" t="s">
        <v>140</v>
      </c>
      <c r="O509" s="35" t="s">
        <v>1401</v>
      </c>
      <c r="P509" s="32" t="s">
        <v>1518</v>
      </c>
      <c r="Q509" s="25" t="s">
        <v>14</v>
      </c>
      <c r="R509" s="25">
        <v>96</v>
      </c>
      <c r="S509" s="25" t="s">
        <v>84</v>
      </c>
      <c r="T509" s="91" t="s">
        <v>15</v>
      </c>
      <c r="V509" s="25">
        <v>1202</v>
      </c>
      <c r="W509" s="25" t="s">
        <v>58</v>
      </c>
      <c r="X509" s="73">
        <f>VLOOKUP(W509,Tables!$M$5:$O$9,3,FALSE)</f>
        <v>1</v>
      </c>
      <c r="Y509" s="73">
        <f>V509*X509</f>
        <v>1202</v>
      </c>
      <c r="AA509" s="26" t="str">
        <f>Q509</f>
        <v>EC50</v>
      </c>
      <c r="AB509" s="26">
        <f>VLOOKUP(AA509,Tables!C$5:D$40,2,FALSE)</f>
        <v>5</v>
      </c>
      <c r="AC509" s="26">
        <f>Y509/AB509</f>
        <v>240.4</v>
      </c>
      <c r="AD509" s="33" t="str">
        <f>T509</f>
        <v>Chronic</v>
      </c>
      <c r="AE509" s="26">
        <f>VLOOKUP(AD509,Tables!$C$43:$D$44,2,FALSE)</f>
        <v>1</v>
      </c>
      <c r="AF509" s="26">
        <f>AC509/AE509</f>
        <v>240.4</v>
      </c>
      <c r="AG509" s="27"/>
      <c r="AH509" s="210" t="str">
        <f>G509</f>
        <v>Fragilaria crotonensis</v>
      </c>
      <c r="AI509" s="112" t="str">
        <f>Q509</f>
        <v>EC50</v>
      </c>
      <c r="AJ509" s="112" t="str">
        <f>T509</f>
        <v>Chronic</v>
      </c>
      <c r="AL509" s="26">
        <f>VLOOKUP(SUM(AB509,AE509),Tables!J$5:K$12,2,FALSE)</f>
        <v>2</v>
      </c>
      <c r="AM509" s="26" t="str">
        <f>IF(AL509=MIN($AL$509:$AL$510),"YES!!!","Reject")</f>
        <v>Reject</v>
      </c>
      <c r="AS509"/>
      <c r="AW509" s="208" t="s">
        <v>1845</v>
      </c>
      <c r="AX509" s="208" t="s">
        <v>1845</v>
      </c>
      <c r="BC509" s="214"/>
      <c r="BK509" s="2"/>
      <c r="BL509" s="2"/>
      <c r="BM509" s="2"/>
      <c r="BN509" s="119"/>
      <c r="BO509" s="119"/>
      <c r="BP509" s="119"/>
      <c r="BQ509" s="119"/>
      <c r="BR509" s="119"/>
      <c r="BS509" s="119"/>
      <c r="BT509" s="119"/>
      <c r="BU509" s="119"/>
      <c r="BV509" s="119"/>
      <c r="BW509" s="119"/>
      <c r="BX509" s="119"/>
      <c r="BY509" s="119"/>
      <c r="BZ509" s="119"/>
      <c r="CA509" s="119"/>
    </row>
    <row r="510" spans="1:79" ht="15" hidden="1" customHeight="1" thickTop="1" thickBot="1">
      <c r="A510" s="170" t="s">
        <v>998</v>
      </c>
      <c r="B510" s="70" t="s">
        <v>994</v>
      </c>
      <c r="C510" s="74" t="s">
        <v>196</v>
      </c>
      <c r="D510" s="80"/>
      <c r="E510" s="149" t="s">
        <v>1644</v>
      </c>
      <c r="F510" s="75" t="s">
        <v>997</v>
      </c>
      <c r="G510" s="86" t="s">
        <v>995</v>
      </c>
      <c r="H510" s="25" t="s">
        <v>186</v>
      </c>
      <c r="I510" s="73" t="s">
        <v>323</v>
      </c>
      <c r="J510" s="73" t="s">
        <v>16</v>
      </c>
      <c r="K510" s="25" t="s">
        <v>1591</v>
      </c>
      <c r="L510" s="25" t="s">
        <v>110</v>
      </c>
      <c r="N510" s="41" t="s">
        <v>996</v>
      </c>
      <c r="O510" s="32" t="s">
        <v>1398</v>
      </c>
      <c r="P510" s="32" t="s">
        <v>1518</v>
      </c>
      <c r="Q510" s="73" t="s">
        <v>23</v>
      </c>
      <c r="R510" s="25">
        <v>96</v>
      </c>
      <c r="S510" s="25" t="s">
        <v>84</v>
      </c>
      <c r="T510" s="25" t="s">
        <v>15</v>
      </c>
      <c r="V510" s="73">
        <v>2.75</v>
      </c>
      <c r="W510" s="25" t="s">
        <v>58</v>
      </c>
      <c r="X510" s="73">
        <f>VLOOKUP(W510,Tables!$M$5:$O$9,3,FALSE)</f>
        <v>1</v>
      </c>
      <c r="Y510" s="73">
        <f>V510*X510</f>
        <v>2.75</v>
      </c>
      <c r="AA510" s="26" t="str">
        <f>Q510</f>
        <v>EC10</v>
      </c>
      <c r="AB510" s="26">
        <f>VLOOKUP(AA510,Tables!C$5:D$40,2,FALSE)</f>
        <v>1</v>
      </c>
      <c r="AC510" s="26">
        <f>Y510/AB510</f>
        <v>2.75</v>
      </c>
      <c r="AD510" s="33" t="str">
        <f>T510</f>
        <v>Chronic</v>
      </c>
      <c r="AE510" s="26">
        <f>VLOOKUP(AD510,Tables!$C$43:$D$44,2,FALSE)</f>
        <v>1</v>
      </c>
      <c r="AF510" s="26">
        <f>AC510/AE510</f>
        <v>2.75</v>
      </c>
      <c r="AG510" s="27"/>
      <c r="AH510" s="210" t="str">
        <f>G510</f>
        <v xml:space="preserve">Fragilaria crotonensis </v>
      </c>
      <c r="AI510" s="112" t="str">
        <f>Q510</f>
        <v>EC10</v>
      </c>
      <c r="AJ510" s="112" t="str">
        <f>T510</f>
        <v>Chronic</v>
      </c>
      <c r="AL510" s="26">
        <f>VLOOKUP(SUM(AB510,AE510),Tables!J$5:K$12,2,FALSE)</f>
        <v>1</v>
      </c>
      <c r="AM510" s="26" t="str">
        <f>IF(AL510=MIN($AL$509:$AL$510),"YES!!!","Reject")</f>
        <v>YES!!!</v>
      </c>
      <c r="AN510" s="107" t="str">
        <f>P510</f>
        <v>Chlorophyll-a concentration</v>
      </c>
      <c r="AO510" s="26" t="s">
        <v>96</v>
      </c>
      <c r="AP510" s="25" t="str">
        <f>CONCATENATE(R510," ",S510)</f>
        <v>96 Hour</v>
      </c>
      <c r="AQ510" s="26" t="s">
        <v>97</v>
      </c>
      <c r="AS510" s="109">
        <f>AF510</f>
        <v>2.75</v>
      </c>
      <c r="AT510" s="73">
        <f>GEOMEAN(AS510)</f>
        <v>2.75</v>
      </c>
      <c r="AU510" s="73">
        <f>MIN(AT510)</f>
        <v>2.75</v>
      </c>
      <c r="AV510" s="73">
        <f>MIN(AU510)</f>
        <v>2.75</v>
      </c>
      <c r="AW510" s="208" t="s">
        <v>1845</v>
      </c>
      <c r="AX510" s="208" t="s">
        <v>1845</v>
      </c>
      <c r="BA510" s="78" t="str">
        <f>F510</f>
        <v>filtered diatom + vitamin (DV) media</v>
      </c>
      <c r="BB510" s="107" t="str">
        <f>J510</f>
        <v>Microalgae</v>
      </c>
      <c r="BC510" s="210" t="str">
        <f>G510</f>
        <v xml:space="preserve">Fragilaria crotonensis </v>
      </c>
      <c r="BD510" s="107" t="str">
        <f>H510</f>
        <v>Bacillariophyta</v>
      </c>
      <c r="BE510" s="114" t="str">
        <f>I510</f>
        <v>Bacillariophyceae</v>
      </c>
      <c r="BF510" s="112" t="str">
        <f>K510</f>
        <v>Photo</v>
      </c>
      <c r="BG510" s="26">
        <f>AL510</f>
        <v>1</v>
      </c>
      <c r="BH510" s="26">
        <f>AV510</f>
        <v>2.75</v>
      </c>
      <c r="BI510" s="208" t="s">
        <v>1845</v>
      </c>
      <c r="BJ510" s="208" t="s">
        <v>1845</v>
      </c>
      <c r="BN510" s="119"/>
      <c r="BO510" s="119"/>
      <c r="BP510" s="119"/>
      <c r="BQ510" s="119"/>
      <c r="BR510" s="119"/>
      <c r="BS510" s="119"/>
      <c r="BT510" s="119"/>
      <c r="BU510" s="119"/>
      <c r="BV510" s="119"/>
      <c r="BW510" s="119"/>
      <c r="BX510" s="119"/>
      <c r="BY510" s="119"/>
      <c r="BZ510" s="119"/>
      <c r="CA510" s="119"/>
    </row>
    <row r="511" spans="1:79" ht="15" hidden="1" customHeight="1" thickTop="1" thickBot="1">
      <c r="A511" s="167"/>
      <c r="B511" s="96"/>
      <c r="C511" s="98"/>
      <c r="D511" s="99"/>
      <c r="E511" s="152"/>
      <c r="F511" s="93"/>
      <c r="G511" s="94"/>
      <c r="H511" s="17"/>
      <c r="I511" s="17"/>
      <c r="J511" s="17"/>
      <c r="K511" s="17"/>
      <c r="L511" s="17"/>
      <c r="M511" s="27"/>
      <c r="N511" s="93"/>
      <c r="O511" s="17"/>
      <c r="P511" s="17"/>
      <c r="Q511" s="17"/>
      <c r="R511" s="17"/>
      <c r="S511" s="17"/>
      <c r="T511" s="17"/>
      <c r="U511" s="17"/>
      <c r="V511" s="17"/>
      <c r="W511" s="17"/>
      <c r="X511" s="95"/>
      <c r="Y511" s="95"/>
      <c r="Z511" s="27"/>
      <c r="AA511" s="17"/>
      <c r="AB511" s="17"/>
      <c r="AC511" s="95"/>
      <c r="AD511" s="20"/>
      <c r="AE511" s="17"/>
      <c r="AF511" s="95"/>
      <c r="AG511" s="27"/>
      <c r="AH511" s="211"/>
      <c r="AI511" s="17"/>
      <c r="AJ511" s="17"/>
      <c r="AK511" s="27"/>
      <c r="AL511" s="27"/>
      <c r="AM511" s="27"/>
      <c r="AN511" s="27"/>
      <c r="AO511" s="17"/>
      <c r="AP511" s="17"/>
      <c r="AQ511" s="17"/>
      <c r="AR511" s="27"/>
      <c r="AS511" s="27"/>
      <c r="AT511" s="27"/>
      <c r="AU511" s="27"/>
      <c r="AV511" s="27"/>
      <c r="AW511" s="27"/>
      <c r="AX511" s="115"/>
      <c r="AY511" s="119"/>
      <c r="AZ511" s="119"/>
      <c r="BA511" s="117"/>
      <c r="BB511" s="117"/>
      <c r="BC511" s="211"/>
      <c r="BD511" s="27"/>
      <c r="BE511" s="27"/>
      <c r="BF511" s="27"/>
      <c r="BG511" s="27"/>
      <c r="BH511" s="115"/>
      <c r="BI511" s="115"/>
      <c r="BJ511" s="115"/>
      <c r="BK511" s="2"/>
      <c r="BL511" s="2"/>
      <c r="BM511" s="2"/>
      <c r="BN511" s="119"/>
      <c r="BO511" s="119"/>
      <c r="BP511" s="119"/>
      <c r="BQ511" s="119"/>
      <c r="BR511" s="119"/>
      <c r="BS511" s="119"/>
      <c r="BT511" s="119"/>
      <c r="BU511" s="119"/>
      <c r="BV511" s="119"/>
      <c r="BW511" s="119"/>
      <c r="BX511" s="119"/>
      <c r="BY511" s="119"/>
      <c r="BZ511" s="119"/>
      <c r="CA511" s="119"/>
    </row>
    <row r="512" spans="1:79" ht="15" hidden="1" customHeight="1" thickTop="1" thickBot="1">
      <c r="A512" s="170" t="s">
        <v>188</v>
      </c>
      <c r="B512" s="70" t="s">
        <v>990</v>
      </c>
      <c r="C512" s="74" t="s">
        <v>189</v>
      </c>
      <c r="D512" s="80" t="s">
        <v>975</v>
      </c>
      <c r="E512" s="149" t="s">
        <v>1644</v>
      </c>
      <c r="F512" s="75" t="s">
        <v>187</v>
      </c>
      <c r="G512" s="195" t="s">
        <v>154</v>
      </c>
      <c r="H512" s="25" t="s">
        <v>186</v>
      </c>
      <c r="I512" s="73" t="s">
        <v>323</v>
      </c>
      <c r="J512" s="25" t="s">
        <v>16</v>
      </c>
      <c r="K512" s="25" t="s">
        <v>1591</v>
      </c>
      <c r="L512" s="25" t="s">
        <v>110</v>
      </c>
      <c r="N512" s="122" t="s">
        <v>140</v>
      </c>
      <c r="O512" s="35" t="s">
        <v>1401</v>
      </c>
      <c r="P512" s="32" t="s">
        <v>1518</v>
      </c>
      <c r="Q512" s="73" t="s">
        <v>23</v>
      </c>
      <c r="R512" s="25">
        <v>96</v>
      </c>
      <c r="S512" s="25" t="s">
        <v>84</v>
      </c>
      <c r="T512" s="25" t="s">
        <v>15</v>
      </c>
      <c r="V512" s="73">
        <v>214</v>
      </c>
      <c r="W512" s="25" t="s">
        <v>58</v>
      </c>
      <c r="X512" s="73">
        <f>VLOOKUP(W512,Tables!$M$5:$O$9,3,FALSE)</f>
        <v>1</v>
      </c>
      <c r="Y512" s="73">
        <f>V512*X512</f>
        <v>214</v>
      </c>
      <c r="AA512" s="26" t="str">
        <f>Q512</f>
        <v>EC10</v>
      </c>
      <c r="AB512" s="26">
        <f>VLOOKUP(AA512,Tables!C$5:D$40,2,FALSE)</f>
        <v>1</v>
      </c>
      <c r="AC512" s="26">
        <f>Y512/AB512</f>
        <v>214</v>
      </c>
      <c r="AD512" s="33" t="str">
        <f>T512</f>
        <v>Chronic</v>
      </c>
      <c r="AE512" s="26">
        <f>VLOOKUP(AD512,Tables!$C$43:$D$44,2,FALSE)</f>
        <v>1</v>
      </c>
      <c r="AF512" s="26">
        <f>AC512/AE512</f>
        <v>214</v>
      </c>
      <c r="AG512" s="27"/>
      <c r="AH512" s="210" t="str">
        <f>G512</f>
        <v>Fragilaria rumpens</v>
      </c>
      <c r="AI512" s="112" t="str">
        <f>Q512</f>
        <v>EC10</v>
      </c>
      <c r="AJ512" s="112" t="str">
        <f>T512</f>
        <v>Chronic</v>
      </c>
      <c r="AL512" s="26">
        <f>VLOOKUP(SUM(AB512,AE512),Tables!J$5:K$12,2,FALSE)</f>
        <v>1</v>
      </c>
      <c r="AM512" s="26" t="str">
        <f>IF(AL512=MIN($AL$512:$AL$516),"YES!!!","Reject")</f>
        <v>YES!!!</v>
      </c>
      <c r="AN512" s="107" t="str">
        <f>P512</f>
        <v>Chlorophyll-a concentration</v>
      </c>
      <c r="AO512" s="26" t="s">
        <v>96</v>
      </c>
      <c r="AP512" s="25" t="str">
        <f>CONCATENATE(R512," ",S512)</f>
        <v>96 Hour</v>
      </c>
      <c r="AQ512" s="26" t="s">
        <v>97</v>
      </c>
      <c r="AS512" s="109">
        <f>AF512</f>
        <v>214</v>
      </c>
      <c r="AT512" s="73">
        <f>GEOMEAN(AS512:AS516)</f>
        <v>91.417076772926265</v>
      </c>
      <c r="AU512" s="73">
        <f>MIN(AT512)</f>
        <v>91.417076772926265</v>
      </c>
      <c r="AV512" s="73">
        <f>MIN(AU512)</f>
        <v>91.417076772926265</v>
      </c>
      <c r="AW512" s="208" t="s">
        <v>1845</v>
      </c>
      <c r="AX512" s="208" t="s">
        <v>1845</v>
      </c>
      <c r="BA512" s="78" t="str">
        <f>F512</f>
        <v>DV culture medium</v>
      </c>
      <c r="BB512" s="107" t="str">
        <f>J512</f>
        <v>Microalgae</v>
      </c>
      <c r="BC512" s="210" t="str">
        <f>G512</f>
        <v>Fragilaria rumpens</v>
      </c>
      <c r="BD512" s="107" t="str">
        <f>H512</f>
        <v>Bacillariophyta</v>
      </c>
      <c r="BE512" s="114" t="str">
        <f>I512</f>
        <v>Bacillariophyceae</v>
      </c>
      <c r="BF512" s="112" t="str">
        <f>K512</f>
        <v>Photo</v>
      </c>
      <c r="BG512" s="26">
        <f>AL512</f>
        <v>1</v>
      </c>
      <c r="BH512" s="26">
        <f>AV512</f>
        <v>91.417076772926265</v>
      </c>
      <c r="BI512" s="208" t="s">
        <v>1845</v>
      </c>
      <c r="BJ512" s="208" t="s">
        <v>1845</v>
      </c>
      <c r="BN512" s="119"/>
      <c r="BO512" s="119"/>
      <c r="BP512" s="119"/>
      <c r="BQ512" s="119"/>
      <c r="BR512" s="119"/>
      <c r="BS512" s="119"/>
      <c r="BT512" s="119"/>
      <c r="BU512" s="119"/>
      <c r="BV512" s="119"/>
      <c r="BW512" s="119"/>
      <c r="BX512" s="119"/>
      <c r="BY512" s="119"/>
      <c r="BZ512" s="119"/>
      <c r="CA512" s="119"/>
    </row>
    <row r="513" spans="1:79" ht="15" hidden="1" customHeight="1" thickTop="1" thickBot="1">
      <c r="A513" s="170" t="s">
        <v>188</v>
      </c>
      <c r="B513" s="70" t="s">
        <v>980</v>
      </c>
      <c r="C513" s="74" t="s">
        <v>189</v>
      </c>
      <c r="D513" s="80" t="s">
        <v>991</v>
      </c>
      <c r="E513" s="149" t="s">
        <v>1644</v>
      </c>
      <c r="F513" s="75" t="s">
        <v>187</v>
      </c>
      <c r="G513" s="195" t="s">
        <v>154</v>
      </c>
      <c r="H513" s="25" t="s">
        <v>186</v>
      </c>
      <c r="I513" s="73" t="s">
        <v>323</v>
      </c>
      <c r="J513" s="25" t="s">
        <v>16</v>
      </c>
      <c r="K513" s="25" t="s">
        <v>1591</v>
      </c>
      <c r="L513" s="25" t="s">
        <v>110</v>
      </c>
      <c r="N513" s="122" t="s">
        <v>140</v>
      </c>
      <c r="O513" s="35" t="s">
        <v>1401</v>
      </c>
      <c r="P513" s="32" t="s">
        <v>1518</v>
      </c>
      <c r="Q513" s="73" t="s">
        <v>14</v>
      </c>
      <c r="R513" s="25">
        <v>96</v>
      </c>
      <c r="S513" s="25" t="s">
        <v>84</v>
      </c>
      <c r="T513" s="25" t="s">
        <v>15</v>
      </c>
      <c r="V513" s="73">
        <v>106</v>
      </c>
      <c r="W513" s="25" t="s">
        <v>58</v>
      </c>
      <c r="X513" s="73">
        <f>VLOOKUP(W513,Tables!$M$5:$O$9,3,FALSE)</f>
        <v>1</v>
      </c>
      <c r="Y513" s="73">
        <f>V513*X513</f>
        <v>106</v>
      </c>
      <c r="AA513" s="26" t="str">
        <f>Q513</f>
        <v>EC50</v>
      </c>
      <c r="AB513" s="26">
        <f>VLOOKUP(AA513,Tables!C$5:D$40,2,FALSE)</f>
        <v>5</v>
      </c>
      <c r="AC513" s="26">
        <f>Y513/AB513</f>
        <v>21.2</v>
      </c>
      <c r="AD513" s="33" t="str">
        <f>T513</f>
        <v>Chronic</v>
      </c>
      <c r="AE513" s="26">
        <f>VLOOKUP(AD513,Tables!$C$43:$D$44,2,FALSE)</f>
        <v>1</v>
      </c>
      <c r="AF513" s="26">
        <f>AC513/AE513</f>
        <v>21.2</v>
      </c>
      <c r="AG513" s="27"/>
      <c r="AH513" s="210" t="str">
        <f>G513</f>
        <v>Fragilaria rumpens</v>
      </c>
      <c r="AI513" s="112" t="str">
        <f>Q513</f>
        <v>EC50</v>
      </c>
      <c r="AJ513" s="112" t="str">
        <f>T513</f>
        <v>Chronic</v>
      </c>
      <c r="AL513" s="26">
        <f>VLOOKUP(SUM(AB513,AE513),Tables!J$5:K$12,2,FALSE)</f>
        <v>2</v>
      </c>
      <c r="AM513" s="26" t="str">
        <f>IF(AL513=MIN($AL$512:$AL$516),"YES!!!","Reject")</f>
        <v>Reject</v>
      </c>
      <c r="AS513"/>
      <c r="AW513" s="208" t="s">
        <v>1845</v>
      </c>
      <c r="AX513" s="208" t="s">
        <v>1845</v>
      </c>
      <c r="BC513" s="214"/>
      <c r="BN513" s="119"/>
      <c r="BO513" s="119"/>
      <c r="BP513" s="119"/>
      <c r="BQ513" s="119"/>
      <c r="BR513" s="119"/>
      <c r="BS513" s="119"/>
      <c r="BT513" s="119"/>
      <c r="BU513" s="119"/>
      <c r="BV513" s="119"/>
      <c r="BW513" s="119"/>
      <c r="BX513" s="119"/>
      <c r="BY513" s="119"/>
      <c r="BZ513" s="119"/>
      <c r="CA513" s="119"/>
    </row>
    <row r="514" spans="1:79" ht="15" hidden="1" customHeight="1" thickTop="1" thickBot="1">
      <c r="A514" s="170" t="s">
        <v>188</v>
      </c>
      <c r="B514" s="70" t="s">
        <v>990</v>
      </c>
      <c r="C514" s="74" t="s">
        <v>189</v>
      </c>
      <c r="D514" s="80" t="s">
        <v>991</v>
      </c>
      <c r="E514" s="149" t="s">
        <v>1644</v>
      </c>
      <c r="F514" s="75" t="s">
        <v>187</v>
      </c>
      <c r="G514" s="195" t="s">
        <v>154</v>
      </c>
      <c r="H514" s="25" t="s">
        <v>186</v>
      </c>
      <c r="I514" s="73" t="s">
        <v>323</v>
      </c>
      <c r="J514" s="25" t="s">
        <v>16</v>
      </c>
      <c r="K514" s="25" t="s">
        <v>1591</v>
      </c>
      <c r="L514" s="25" t="s">
        <v>110</v>
      </c>
      <c r="N514" s="122" t="s">
        <v>140</v>
      </c>
      <c r="O514" s="35" t="s">
        <v>1401</v>
      </c>
      <c r="P514" s="32" t="s">
        <v>1518</v>
      </c>
      <c r="Q514" s="73" t="s">
        <v>23</v>
      </c>
      <c r="R514" s="25">
        <v>96</v>
      </c>
      <c r="S514" s="25" t="s">
        <v>84</v>
      </c>
      <c r="T514" s="25" t="s">
        <v>15</v>
      </c>
      <c r="V514" s="73">
        <v>17</v>
      </c>
      <c r="W514" s="25" t="s">
        <v>58</v>
      </c>
      <c r="X514" s="73">
        <f>VLOOKUP(W514,Tables!$M$5:$O$9,3,FALSE)</f>
        <v>1</v>
      </c>
      <c r="Y514" s="73">
        <f>V514*X514</f>
        <v>17</v>
      </c>
      <c r="AA514" s="26" t="str">
        <f>Q514</f>
        <v>EC10</v>
      </c>
      <c r="AB514" s="26">
        <f>VLOOKUP(AA514,Tables!C$5:D$40,2,FALSE)</f>
        <v>1</v>
      </c>
      <c r="AC514" s="26">
        <f>Y514/AB514</f>
        <v>17</v>
      </c>
      <c r="AD514" s="33" t="str">
        <f>T514</f>
        <v>Chronic</v>
      </c>
      <c r="AE514" s="26">
        <f>VLOOKUP(AD514,Tables!$C$43:$D$44,2,FALSE)</f>
        <v>1</v>
      </c>
      <c r="AF514" s="26">
        <f>AC514/AE514</f>
        <v>17</v>
      </c>
      <c r="AG514" s="27"/>
      <c r="AH514" s="210" t="str">
        <f>G514</f>
        <v>Fragilaria rumpens</v>
      </c>
      <c r="AI514" s="112" t="str">
        <f>Q514</f>
        <v>EC10</v>
      </c>
      <c r="AJ514" s="112" t="str">
        <f>T514</f>
        <v>Chronic</v>
      </c>
      <c r="AL514" s="26">
        <f>VLOOKUP(SUM(AB514,AE514),Tables!J$5:K$12,2,FALSE)</f>
        <v>1</v>
      </c>
      <c r="AM514" s="26" t="str">
        <f>IF(AL514=MIN($AL$512:$AL$516),"YES!!!","Reject")</f>
        <v>YES!!!</v>
      </c>
      <c r="AN514" s="107" t="str">
        <f>P514</f>
        <v>Chlorophyll-a concentration</v>
      </c>
      <c r="AO514" s="26" t="s">
        <v>96</v>
      </c>
      <c r="AP514" s="25" t="str">
        <f>CONCATENATE(R514," ",S514)</f>
        <v>96 Hour</v>
      </c>
      <c r="AQ514" s="26" t="s">
        <v>97</v>
      </c>
      <c r="AS514" s="109">
        <f>AF514</f>
        <v>17</v>
      </c>
      <c r="AW514" s="208" t="s">
        <v>1845</v>
      </c>
      <c r="AX514" s="208" t="s">
        <v>1845</v>
      </c>
      <c r="BC514" s="214"/>
      <c r="BN514" s="119"/>
      <c r="BO514" s="119"/>
      <c r="BP514" s="119"/>
      <c r="BQ514" s="119"/>
      <c r="BR514" s="119"/>
      <c r="BS514" s="119"/>
      <c r="BT514" s="119"/>
      <c r="BU514" s="119"/>
      <c r="BV514" s="119"/>
      <c r="BW514" s="119"/>
      <c r="BX514" s="119"/>
      <c r="BY514" s="119"/>
      <c r="BZ514" s="119"/>
      <c r="CA514" s="119"/>
    </row>
    <row r="515" spans="1:79" ht="15" hidden="1" customHeight="1" thickTop="1" thickBot="1">
      <c r="A515" s="170" t="s">
        <v>141</v>
      </c>
      <c r="B515" s="70" t="s">
        <v>153</v>
      </c>
      <c r="C515" s="71" t="s">
        <v>137</v>
      </c>
      <c r="E515" s="149" t="s">
        <v>1644</v>
      </c>
      <c r="F515" s="127" t="s">
        <v>74</v>
      </c>
      <c r="G515" s="92" t="s">
        <v>154</v>
      </c>
      <c r="H515" s="25" t="s">
        <v>186</v>
      </c>
      <c r="I515" s="73" t="s">
        <v>323</v>
      </c>
      <c r="J515" s="25" t="s">
        <v>16</v>
      </c>
      <c r="K515" s="25" t="s">
        <v>1591</v>
      </c>
      <c r="L515" s="25" t="s">
        <v>194</v>
      </c>
      <c r="M515" s="40"/>
      <c r="N515" s="122" t="s">
        <v>140</v>
      </c>
      <c r="O515" s="35" t="s">
        <v>1401</v>
      </c>
      <c r="P515" s="35" t="s">
        <v>1518</v>
      </c>
      <c r="Q515" s="25" t="s">
        <v>14</v>
      </c>
      <c r="R515" s="25">
        <v>96</v>
      </c>
      <c r="S515" s="25" t="s">
        <v>84</v>
      </c>
      <c r="T515" s="25" t="s">
        <v>15</v>
      </c>
      <c r="U515"/>
      <c r="V515" s="25">
        <v>629</v>
      </c>
      <c r="W515" s="25" t="s">
        <v>58</v>
      </c>
      <c r="X515" s="73">
        <f>VLOOKUP(W515,Tables!$M$5:$O$9,3,FALSE)</f>
        <v>1</v>
      </c>
      <c r="Y515" s="73">
        <f>V515*X515</f>
        <v>629</v>
      </c>
      <c r="AA515" s="26" t="str">
        <f>Q515</f>
        <v>EC50</v>
      </c>
      <c r="AB515" s="26">
        <f>VLOOKUP(AA515,Tables!C$5:D$40,2,FALSE)</f>
        <v>5</v>
      </c>
      <c r="AC515" s="26">
        <f>Y515/AB515</f>
        <v>125.8</v>
      </c>
      <c r="AD515" s="33" t="str">
        <f>T515</f>
        <v>Chronic</v>
      </c>
      <c r="AE515" s="26">
        <f>VLOOKUP(AD515,Tables!$C$43:$D$44,2,FALSE)</f>
        <v>1</v>
      </c>
      <c r="AF515" s="26">
        <f>AC515/AE515</f>
        <v>125.8</v>
      </c>
      <c r="AG515" s="27"/>
      <c r="AH515" s="210" t="str">
        <f>G515</f>
        <v>Fragilaria rumpens</v>
      </c>
      <c r="AI515" s="112" t="str">
        <f>Q515</f>
        <v>EC50</v>
      </c>
      <c r="AJ515" s="112" t="str">
        <f>T515</f>
        <v>Chronic</v>
      </c>
      <c r="AL515" s="26">
        <f>VLOOKUP(SUM(AB515,AE515),Tables!J$5:K$12,2,FALSE)</f>
        <v>2</v>
      </c>
      <c r="AM515" s="26" t="str">
        <f>IF(AL515=MIN($AL$512:$AL$516),"YES!!!","Reject")</f>
        <v>Reject</v>
      </c>
      <c r="AS515"/>
      <c r="AW515" s="208" t="s">
        <v>1845</v>
      </c>
      <c r="AX515" s="208" t="s">
        <v>1845</v>
      </c>
      <c r="BC515" s="214"/>
      <c r="BN515" s="119"/>
      <c r="BO515" s="119"/>
      <c r="BP515" s="119"/>
      <c r="BQ515" s="119"/>
      <c r="BR515" s="119"/>
      <c r="BS515" s="119"/>
      <c r="BT515" s="119"/>
      <c r="BU515" s="119"/>
      <c r="BV515" s="119"/>
      <c r="BW515" s="119"/>
      <c r="BX515" s="119"/>
      <c r="BY515" s="119"/>
      <c r="BZ515" s="119"/>
      <c r="CA515" s="119"/>
    </row>
    <row r="516" spans="1:79" ht="15" hidden="1" customHeight="1" thickTop="1" thickBot="1">
      <c r="A516" s="170" t="s">
        <v>141</v>
      </c>
      <c r="B516" s="70" t="s">
        <v>153</v>
      </c>
      <c r="C516" s="71" t="s">
        <v>137</v>
      </c>
      <c r="E516" s="149" t="s">
        <v>1644</v>
      </c>
      <c r="F516" s="127" t="s">
        <v>74</v>
      </c>
      <c r="G516" s="92" t="s">
        <v>154</v>
      </c>
      <c r="H516" s="25" t="s">
        <v>186</v>
      </c>
      <c r="I516" s="73" t="s">
        <v>323</v>
      </c>
      <c r="J516" s="25" t="s">
        <v>16</v>
      </c>
      <c r="K516" s="25" t="s">
        <v>1591</v>
      </c>
      <c r="L516" s="25" t="s">
        <v>194</v>
      </c>
      <c r="M516" s="40"/>
      <c r="N516" s="122" t="s">
        <v>140</v>
      </c>
      <c r="O516" s="35" t="s">
        <v>1401</v>
      </c>
      <c r="P516" s="35" t="s">
        <v>1518</v>
      </c>
      <c r="Q516" s="25" t="s">
        <v>324</v>
      </c>
      <c r="R516" s="25">
        <v>96</v>
      </c>
      <c r="S516" s="25" t="s">
        <v>84</v>
      </c>
      <c r="T516" s="25" t="s">
        <v>15</v>
      </c>
      <c r="U516"/>
      <c r="V516" s="25">
        <v>210</v>
      </c>
      <c r="W516" s="25" t="s">
        <v>58</v>
      </c>
      <c r="X516" s="73">
        <f>VLOOKUP(W516,Tables!$M$5:$O$9,3,FALSE)</f>
        <v>1</v>
      </c>
      <c r="Y516" s="73">
        <f>V516*X516</f>
        <v>210</v>
      </c>
      <c r="AA516" s="26" t="str">
        <f>Q516</f>
        <v>EC5</v>
      </c>
      <c r="AB516" s="26">
        <f>VLOOKUP(AA516,Tables!C$5:D$40,2,FALSE)</f>
        <v>1</v>
      </c>
      <c r="AC516" s="26">
        <f>Y516/AB516</f>
        <v>210</v>
      </c>
      <c r="AD516" s="33" t="str">
        <f>T516</f>
        <v>Chronic</v>
      </c>
      <c r="AE516" s="26">
        <f>VLOOKUP(AD516,Tables!$C$43:$D$44,2,FALSE)</f>
        <v>1</v>
      </c>
      <c r="AF516" s="26">
        <f>AC516/AE516</f>
        <v>210</v>
      </c>
      <c r="AG516" s="27"/>
      <c r="AH516" s="210" t="str">
        <f>G516</f>
        <v>Fragilaria rumpens</v>
      </c>
      <c r="AI516" s="112" t="str">
        <f>Q516</f>
        <v>EC5</v>
      </c>
      <c r="AJ516" s="112" t="str">
        <f>T516</f>
        <v>Chronic</v>
      </c>
      <c r="AL516" s="26">
        <f>VLOOKUP(SUM(AB516,AE516),Tables!J$5:K$12,2,FALSE)</f>
        <v>1</v>
      </c>
      <c r="AM516" s="26" t="str">
        <f>IF(AL516=MIN($AL$512:$AL$516),"YES!!!","Reject")</f>
        <v>YES!!!</v>
      </c>
      <c r="AN516" s="107" t="str">
        <f>P516</f>
        <v>Chlorophyll-a concentration</v>
      </c>
      <c r="AO516" s="26" t="s">
        <v>96</v>
      </c>
      <c r="AP516" s="25" t="str">
        <f>CONCATENATE(R516," ",S516)</f>
        <v>96 Hour</v>
      </c>
      <c r="AQ516" s="26" t="s">
        <v>97</v>
      </c>
      <c r="AS516" s="109">
        <f>AF516</f>
        <v>210</v>
      </c>
      <c r="AW516" s="208" t="s">
        <v>1845</v>
      </c>
      <c r="AX516" s="208" t="s">
        <v>1845</v>
      </c>
      <c r="BC516" s="214"/>
      <c r="BN516" s="119"/>
      <c r="BO516" s="119"/>
      <c r="BP516" s="119"/>
      <c r="BQ516" s="119"/>
      <c r="BR516" s="119"/>
      <c r="BS516" s="119"/>
      <c r="BT516" s="119"/>
      <c r="BU516" s="119"/>
      <c r="BV516" s="119"/>
      <c r="BW516" s="119"/>
      <c r="BX516" s="119"/>
      <c r="BY516" s="119"/>
      <c r="BZ516" s="119"/>
      <c r="CA516" s="119"/>
    </row>
    <row r="517" spans="1:79" ht="15" hidden="1" customHeight="1" thickTop="1" thickBot="1">
      <c r="A517" s="169"/>
      <c r="B517" s="96"/>
      <c r="C517" s="17"/>
      <c r="D517" s="27"/>
      <c r="E517" s="148"/>
      <c r="F517" s="93"/>
      <c r="G517" s="94"/>
      <c r="H517" s="17"/>
      <c r="I517" s="27"/>
      <c r="J517" s="17"/>
      <c r="K517" s="17"/>
      <c r="L517" s="17"/>
      <c r="M517" s="27"/>
      <c r="N517" s="93"/>
      <c r="O517" s="17"/>
      <c r="P517" s="17"/>
      <c r="Q517" s="17"/>
      <c r="R517" s="17"/>
      <c r="S517" s="17"/>
      <c r="T517" s="20"/>
      <c r="U517" s="17"/>
      <c r="V517" s="17"/>
      <c r="W517" s="17"/>
      <c r="X517" s="95"/>
      <c r="Y517" s="95"/>
      <c r="Z517" s="27"/>
      <c r="AA517" s="17"/>
      <c r="AB517" s="17"/>
      <c r="AC517" s="95"/>
      <c r="AD517" s="20"/>
      <c r="AE517" s="17"/>
      <c r="AF517" s="95"/>
      <c r="AG517" s="27"/>
      <c r="AH517" s="211"/>
      <c r="AI517" s="17"/>
      <c r="AJ517" s="17"/>
      <c r="AK517" s="27"/>
      <c r="AL517" s="27"/>
      <c r="AM517" s="27"/>
      <c r="AN517" s="27"/>
      <c r="AO517" s="17"/>
      <c r="AP517" s="17"/>
      <c r="AQ517" s="17"/>
      <c r="AR517" s="27"/>
      <c r="AS517" s="27"/>
      <c r="AT517" s="27"/>
      <c r="AU517" s="27"/>
      <c r="AV517" s="27"/>
      <c r="AW517" s="27"/>
      <c r="AX517" s="115"/>
      <c r="AY517" s="119"/>
      <c r="AZ517" s="119"/>
      <c r="BA517" s="117"/>
      <c r="BB517" s="117"/>
      <c r="BC517" s="211"/>
      <c r="BD517" s="27"/>
      <c r="BE517" s="27"/>
      <c r="BF517" s="27"/>
      <c r="BG517" s="27"/>
      <c r="BH517" s="115"/>
      <c r="BI517" s="115"/>
      <c r="BJ517" s="115"/>
      <c r="BN517" s="119"/>
      <c r="BO517" s="119"/>
      <c r="BP517" s="119"/>
      <c r="BQ517" s="119"/>
      <c r="BR517" s="119"/>
      <c r="BS517" s="119"/>
      <c r="BT517" s="119"/>
      <c r="BU517" s="119"/>
      <c r="BV517" s="119"/>
      <c r="BW517" s="119"/>
      <c r="BX517" s="119"/>
      <c r="BY517" s="119"/>
      <c r="BZ517" s="119"/>
      <c r="CA517" s="119"/>
    </row>
    <row r="518" spans="1:79" ht="15" hidden="1" customHeight="1" thickTop="1" thickBot="1">
      <c r="A518" s="170" t="s">
        <v>141</v>
      </c>
      <c r="B518" s="70" t="s">
        <v>151</v>
      </c>
      <c r="C518" s="71" t="s">
        <v>137</v>
      </c>
      <c r="E518" s="149" t="s">
        <v>1644</v>
      </c>
      <c r="F518" s="127" t="s">
        <v>74</v>
      </c>
      <c r="G518" s="92" t="s">
        <v>152</v>
      </c>
      <c r="H518" s="25" t="s">
        <v>186</v>
      </c>
      <c r="I518" s="73" t="s">
        <v>323</v>
      </c>
      <c r="J518" s="25" t="s">
        <v>16</v>
      </c>
      <c r="K518" s="25" t="s">
        <v>1591</v>
      </c>
      <c r="L518" s="25" t="s">
        <v>194</v>
      </c>
      <c r="M518" s="40"/>
      <c r="N518" s="122" t="s">
        <v>140</v>
      </c>
      <c r="O518" s="35" t="s">
        <v>1401</v>
      </c>
      <c r="P518" s="35" t="s">
        <v>1518</v>
      </c>
      <c r="Q518" s="25" t="s">
        <v>14</v>
      </c>
      <c r="R518" s="25">
        <v>96</v>
      </c>
      <c r="S518" s="25" t="s">
        <v>84</v>
      </c>
      <c r="T518" s="33" t="s">
        <v>15</v>
      </c>
      <c r="U518"/>
      <c r="V518" s="25">
        <v>306</v>
      </c>
      <c r="W518" s="25" t="s">
        <v>58</v>
      </c>
      <c r="X518" s="73">
        <f>VLOOKUP(W518,Tables!$M$5:$O$9,3,FALSE)</f>
        <v>1</v>
      </c>
      <c r="Y518" s="73">
        <f>V518*X518</f>
        <v>306</v>
      </c>
      <c r="AA518" s="26" t="str">
        <f>Q518</f>
        <v>EC50</v>
      </c>
      <c r="AB518" s="26">
        <f>VLOOKUP(AA518,Tables!C$5:D$40,2,FALSE)</f>
        <v>5</v>
      </c>
      <c r="AC518" s="26">
        <f>Y518/AB518</f>
        <v>61.2</v>
      </c>
      <c r="AD518" s="33" t="str">
        <f>T518</f>
        <v>Chronic</v>
      </c>
      <c r="AE518" s="26">
        <f>VLOOKUP(AD518,Tables!$C$43:$D$44,2,FALSE)</f>
        <v>1</v>
      </c>
      <c r="AF518" s="26">
        <f>AC518/AE518</f>
        <v>61.2</v>
      </c>
      <c r="AG518" s="27"/>
      <c r="AH518" s="210" t="str">
        <f>G518</f>
        <v>Fragilaria ulna</v>
      </c>
      <c r="AI518" s="112" t="str">
        <f>Q518</f>
        <v>EC50</v>
      </c>
      <c r="AJ518" s="112" t="str">
        <f>T518</f>
        <v>Chronic</v>
      </c>
      <c r="AL518" s="26">
        <f>VLOOKUP(SUM(AB518,AE518),Tables!J$5:K$12,2,FALSE)</f>
        <v>2</v>
      </c>
      <c r="AM518" s="26" t="str">
        <f>IF(AL518=MIN($AL$518:$AL$522),"YES!!!","Reject")</f>
        <v>Reject</v>
      </c>
      <c r="AS518"/>
      <c r="AW518" s="208" t="s">
        <v>1845</v>
      </c>
      <c r="AX518" s="208" t="s">
        <v>1845</v>
      </c>
      <c r="BC518" s="214"/>
      <c r="BK518" s="2"/>
      <c r="BL518" s="2"/>
      <c r="BM518" s="2"/>
      <c r="BN518" s="119"/>
      <c r="BO518" s="119"/>
      <c r="BP518" s="119"/>
      <c r="BQ518" s="119"/>
      <c r="BR518" s="119"/>
      <c r="BS518" s="119"/>
      <c r="BT518" s="119"/>
      <c r="BU518" s="119"/>
      <c r="BV518" s="119"/>
      <c r="BW518" s="119"/>
      <c r="BX518" s="119"/>
      <c r="BY518" s="119"/>
      <c r="BZ518" s="119"/>
      <c r="CA518" s="119"/>
    </row>
    <row r="519" spans="1:79" ht="15" hidden="1" customHeight="1" thickTop="1" thickBot="1">
      <c r="A519" s="170" t="s">
        <v>141</v>
      </c>
      <c r="B519" s="70" t="s">
        <v>151</v>
      </c>
      <c r="C519" s="71" t="s">
        <v>137</v>
      </c>
      <c r="E519" s="149" t="s">
        <v>1644</v>
      </c>
      <c r="F519" s="127" t="s">
        <v>74</v>
      </c>
      <c r="G519" s="92" t="s">
        <v>152</v>
      </c>
      <c r="H519" s="25" t="s">
        <v>186</v>
      </c>
      <c r="I519" s="73" t="s">
        <v>323</v>
      </c>
      <c r="J519" s="25" t="s">
        <v>16</v>
      </c>
      <c r="K519" s="25" t="s">
        <v>1591</v>
      </c>
      <c r="L519" s="25" t="s">
        <v>194</v>
      </c>
      <c r="M519" s="40"/>
      <c r="N519" s="122" t="s">
        <v>140</v>
      </c>
      <c r="O519" s="35" t="s">
        <v>1401</v>
      </c>
      <c r="P519" s="35" t="s">
        <v>1518</v>
      </c>
      <c r="Q519" s="25" t="s">
        <v>324</v>
      </c>
      <c r="R519" s="25">
        <v>96</v>
      </c>
      <c r="S519" s="25" t="s">
        <v>84</v>
      </c>
      <c r="T519" s="33" t="s">
        <v>15</v>
      </c>
      <c r="U519"/>
      <c r="V519" s="25">
        <v>191</v>
      </c>
      <c r="W519" s="25" t="s">
        <v>58</v>
      </c>
      <c r="X519" s="73">
        <f>VLOOKUP(W519,Tables!$M$5:$O$9,3,FALSE)</f>
        <v>1</v>
      </c>
      <c r="Y519" s="73">
        <f>V519*X519</f>
        <v>191</v>
      </c>
      <c r="AA519" s="26" t="str">
        <f>Q519</f>
        <v>EC5</v>
      </c>
      <c r="AB519" s="26">
        <f>VLOOKUP(AA519,Tables!C$5:D$40,2,FALSE)</f>
        <v>1</v>
      </c>
      <c r="AC519" s="26">
        <f>Y519/AB519</f>
        <v>191</v>
      </c>
      <c r="AD519" s="33" t="str">
        <f>T519</f>
        <v>Chronic</v>
      </c>
      <c r="AE519" s="26">
        <f>VLOOKUP(AD519,Tables!$C$43:$D$44,2,FALSE)</f>
        <v>1</v>
      </c>
      <c r="AF519" s="26">
        <f>AC519/AE519</f>
        <v>191</v>
      </c>
      <c r="AG519" s="27"/>
      <c r="AH519" s="210" t="str">
        <f>G519</f>
        <v>Fragilaria ulna</v>
      </c>
      <c r="AI519" s="112" t="str">
        <f>Q519</f>
        <v>EC5</v>
      </c>
      <c r="AJ519" s="112" t="str">
        <f>T519</f>
        <v>Chronic</v>
      </c>
      <c r="AL519" s="26">
        <f>VLOOKUP(SUM(AB519,AE519),Tables!J$5:K$12,2,FALSE)</f>
        <v>1</v>
      </c>
      <c r="AM519" s="26" t="str">
        <f>IF(AL519=MIN($AL$518:$AL$522),"YES!!!","Reject")</f>
        <v>YES!!!</v>
      </c>
      <c r="AN519" s="107" t="str">
        <f>P519</f>
        <v>Chlorophyll-a concentration</v>
      </c>
      <c r="AO519" s="26" t="s">
        <v>96</v>
      </c>
      <c r="AP519" s="25" t="str">
        <f>CONCATENATE(R519," ",S519)</f>
        <v>96 Hour</v>
      </c>
      <c r="AQ519" s="26" t="s">
        <v>97</v>
      </c>
      <c r="AS519" s="109">
        <f>AF519</f>
        <v>191</v>
      </c>
      <c r="AT519" s="73">
        <f>GEOMEAN(AS519:AS522)</f>
        <v>108.18879870559212</v>
      </c>
      <c r="AU519" s="73">
        <f>MIN(AT519)</f>
        <v>108.18879870559212</v>
      </c>
      <c r="AV519" s="73">
        <f>MIN(AU519)</f>
        <v>108.18879870559212</v>
      </c>
      <c r="AW519" s="208" t="s">
        <v>1845</v>
      </c>
      <c r="AX519" s="208" t="s">
        <v>1845</v>
      </c>
      <c r="BA519" s="78" t="str">
        <f>F519</f>
        <v>Freshwater</v>
      </c>
      <c r="BB519" s="107" t="str">
        <f>J519</f>
        <v>Microalgae</v>
      </c>
      <c r="BC519" s="210" t="str">
        <f>G519</f>
        <v>Fragilaria ulna</v>
      </c>
      <c r="BD519" s="107" t="str">
        <f>H519</f>
        <v>Bacillariophyta</v>
      </c>
      <c r="BE519" s="114" t="str">
        <f>I519</f>
        <v>Bacillariophyceae</v>
      </c>
      <c r="BF519" s="112" t="str">
        <f>K519</f>
        <v>Photo</v>
      </c>
      <c r="BG519" s="26">
        <f>AL519</f>
        <v>1</v>
      </c>
      <c r="BH519" s="26">
        <f>AV519</f>
        <v>108.18879870559212</v>
      </c>
      <c r="BI519" s="208" t="s">
        <v>1845</v>
      </c>
      <c r="BJ519" s="208" t="s">
        <v>1845</v>
      </c>
      <c r="BN519" s="119"/>
      <c r="BO519" s="119"/>
      <c r="BP519" s="119"/>
      <c r="BQ519" s="119"/>
      <c r="BR519" s="119"/>
      <c r="BS519" s="119"/>
      <c r="BT519" s="119"/>
      <c r="BU519" s="119"/>
      <c r="BV519" s="119"/>
      <c r="BW519" s="119"/>
      <c r="BX519" s="119"/>
      <c r="BY519" s="119"/>
      <c r="BZ519" s="119"/>
      <c r="CA519" s="119"/>
    </row>
    <row r="520" spans="1:79" ht="15" hidden="1" customHeight="1" thickTop="1" thickBot="1">
      <c r="A520" s="170" t="s">
        <v>188</v>
      </c>
      <c r="B520" s="70" t="s">
        <v>989</v>
      </c>
      <c r="C520" s="74" t="s">
        <v>189</v>
      </c>
      <c r="D520" s="80" t="s">
        <v>975</v>
      </c>
      <c r="E520" s="149" t="s">
        <v>1644</v>
      </c>
      <c r="F520" s="75" t="s">
        <v>187</v>
      </c>
      <c r="G520" s="196" t="s">
        <v>161</v>
      </c>
      <c r="H520" s="25" t="s">
        <v>186</v>
      </c>
      <c r="I520" s="73" t="s">
        <v>323</v>
      </c>
      <c r="J520" s="25" t="s">
        <v>16</v>
      </c>
      <c r="K520" s="25" t="s">
        <v>1591</v>
      </c>
      <c r="L520" s="25" t="s">
        <v>110</v>
      </c>
      <c r="N520" s="122" t="s">
        <v>140</v>
      </c>
      <c r="O520" s="35" t="s">
        <v>1401</v>
      </c>
      <c r="P520" s="32" t="s">
        <v>1518</v>
      </c>
      <c r="Q520" s="73" t="s">
        <v>23</v>
      </c>
      <c r="R520" s="25">
        <v>96</v>
      </c>
      <c r="S520" s="25" t="s">
        <v>84</v>
      </c>
      <c r="T520" s="33" t="s">
        <v>15</v>
      </c>
      <c r="V520" s="73">
        <v>255</v>
      </c>
      <c r="W520" s="25" t="s">
        <v>58</v>
      </c>
      <c r="X520" s="73">
        <f>VLOOKUP(W520,Tables!$M$5:$O$9,3,FALSE)</f>
        <v>1</v>
      </c>
      <c r="Y520" s="73">
        <f>V520*X520</f>
        <v>255</v>
      </c>
      <c r="AA520" s="26" t="str">
        <f>Q520</f>
        <v>EC10</v>
      </c>
      <c r="AB520" s="26">
        <f>VLOOKUP(AA520,Tables!C$5:D$40,2,FALSE)</f>
        <v>1</v>
      </c>
      <c r="AC520" s="26">
        <f>Y520/AB520</f>
        <v>255</v>
      </c>
      <c r="AD520" s="33" t="str">
        <f>T520</f>
        <v>Chronic</v>
      </c>
      <c r="AE520" s="26">
        <f>VLOOKUP(AD520,Tables!$C$43:$D$44,2,FALSE)</f>
        <v>1</v>
      </c>
      <c r="AF520" s="26">
        <f>AC520/AE520</f>
        <v>255</v>
      </c>
      <c r="AG520" s="27"/>
      <c r="AH520" s="210" t="str">
        <f>G520</f>
        <v>Ulnaria ulna</v>
      </c>
      <c r="AI520" s="112" t="str">
        <f>Q520</f>
        <v>EC10</v>
      </c>
      <c r="AJ520" s="112" t="str">
        <f>T520</f>
        <v>Chronic</v>
      </c>
      <c r="AL520" s="26">
        <f>VLOOKUP(SUM(AB520,AE520),Tables!J$5:K$12,2,FALSE)</f>
        <v>1</v>
      </c>
      <c r="AM520" s="26" t="str">
        <f>IF(AL520=MIN($AL$518:$AL$522),"YES!!!","Reject")</f>
        <v>YES!!!</v>
      </c>
      <c r="AN520" s="107" t="str">
        <f>P520</f>
        <v>Chlorophyll-a concentration</v>
      </c>
      <c r="AO520" s="26" t="s">
        <v>96</v>
      </c>
      <c r="AP520" s="25" t="str">
        <f>CONCATENATE(R520," ",S520)</f>
        <v>96 Hour</v>
      </c>
      <c r="AQ520" s="26" t="s">
        <v>97</v>
      </c>
      <c r="AS520" s="109">
        <f>AF520</f>
        <v>255</v>
      </c>
      <c r="AW520" s="208" t="s">
        <v>1845</v>
      </c>
      <c r="AX520" s="208" t="s">
        <v>1845</v>
      </c>
      <c r="BA520" s="78"/>
      <c r="BB520" s="107"/>
      <c r="BC520" s="210"/>
      <c r="BD520" s="107"/>
      <c r="BE520" s="114"/>
      <c r="BF520" s="112"/>
      <c r="BG520" s="26"/>
      <c r="BH520" s="26"/>
      <c r="BN520" s="119"/>
      <c r="BO520" s="119"/>
      <c r="BP520" s="119"/>
      <c r="BQ520" s="119"/>
      <c r="BR520" s="119"/>
      <c r="BS520" s="119"/>
      <c r="BT520" s="119"/>
      <c r="BU520" s="119"/>
      <c r="BV520" s="119"/>
      <c r="BW520" s="119"/>
      <c r="BX520" s="119"/>
      <c r="BY520" s="119"/>
      <c r="BZ520" s="119"/>
      <c r="CA520" s="119"/>
    </row>
    <row r="521" spans="1:79" ht="15" hidden="1" customHeight="1" thickTop="1" thickBot="1">
      <c r="A521" s="170" t="s">
        <v>188</v>
      </c>
      <c r="B521" s="70" t="s">
        <v>979</v>
      </c>
      <c r="C521" s="74" t="s">
        <v>189</v>
      </c>
      <c r="D521" s="80" t="s">
        <v>991</v>
      </c>
      <c r="E521" s="149" t="s">
        <v>1644</v>
      </c>
      <c r="F521" s="75" t="s">
        <v>187</v>
      </c>
      <c r="G521" s="196" t="s">
        <v>161</v>
      </c>
      <c r="H521" s="25" t="s">
        <v>186</v>
      </c>
      <c r="I521" s="73" t="s">
        <v>323</v>
      </c>
      <c r="J521" s="25" t="s">
        <v>16</v>
      </c>
      <c r="K521" s="25" t="s">
        <v>1591</v>
      </c>
      <c r="L521" s="25" t="s">
        <v>110</v>
      </c>
      <c r="N521" s="122" t="s">
        <v>140</v>
      </c>
      <c r="O521" s="35" t="s">
        <v>1401</v>
      </c>
      <c r="P521" s="32" t="s">
        <v>1518</v>
      </c>
      <c r="Q521" s="73" t="s">
        <v>14</v>
      </c>
      <c r="R521" s="25">
        <v>96</v>
      </c>
      <c r="S521" s="25" t="s">
        <v>84</v>
      </c>
      <c r="T521" s="33" t="s">
        <v>15</v>
      </c>
      <c r="V521" s="73">
        <v>232</v>
      </c>
      <c r="W521" s="25" t="s">
        <v>58</v>
      </c>
      <c r="X521" s="73">
        <f>VLOOKUP(W521,Tables!$M$5:$O$9,3,FALSE)</f>
        <v>1</v>
      </c>
      <c r="Y521" s="73">
        <f>V521*X521</f>
        <v>232</v>
      </c>
      <c r="AA521" s="26" t="str">
        <f>Q521</f>
        <v>EC50</v>
      </c>
      <c r="AB521" s="26">
        <f>VLOOKUP(AA521,Tables!C$5:D$40,2,FALSE)</f>
        <v>5</v>
      </c>
      <c r="AC521" s="26">
        <f>Y521/AB521</f>
        <v>46.4</v>
      </c>
      <c r="AD521" s="33" t="str">
        <f>T521</f>
        <v>Chronic</v>
      </c>
      <c r="AE521" s="26">
        <f>VLOOKUP(AD521,Tables!$C$43:$D$44,2,FALSE)</f>
        <v>1</v>
      </c>
      <c r="AF521" s="26">
        <f>AC521/AE521</f>
        <v>46.4</v>
      </c>
      <c r="AG521" s="27"/>
      <c r="AH521" s="210" t="str">
        <f>G521</f>
        <v>Ulnaria ulna</v>
      </c>
      <c r="AI521" s="112" t="str">
        <f>Q521</f>
        <v>EC50</v>
      </c>
      <c r="AJ521" s="112" t="str">
        <f>T521</f>
        <v>Chronic</v>
      </c>
      <c r="AL521" s="26">
        <f>VLOOKUP(SUM(AB521,AE521),Tables!J$5:K$12,2,FALSE)</f>
        <v>2</v>
      </c>
      <c r="AM521" s="26" t="str">
        <f>IF(AL521=MIN($AL$518:$AL$522),"YES!!!","Reject")</f>
        <v>Reject</v>
      </c>
      <c r="AS521"/>
      <c r="AW521" s="208" t="s">
        <v>1845</v>
      </c>
      <c r="AX521" s="208" t="s">
        <v>1845</v>
      </c>
      <c r="BC521" s="214"/>
      <c r="BN521" s="119"/>
      <c r="BO521" s="119"/>
      <c r="BP521" s="119"/>
      <c r="BQ521" s="119"/>
      <c r="BR521" s="119"/>
      <c r="BS521" s="119"/>
      <c r="BT521" s="119"/>
      <c r="BU521" s="119"/>
      <c r="BV521" s="119"/>
      <c r="BW521" s="119"/>
      <c r="BX521" s="119"/>
      <c r="BY521" s="119"/>
      <c r="BZ521" s="119"/>
      <c r="CA521" s="119"/>
    </row>
    <row r="522" spans="1:79" ht="15" hidden="1" customHeight="1" thickTop="1" thickBot="1">
      <c r="A522" s="170" t="s">
        <v>188</v>
      </c>
      <c r="B522" s="70" t="s">
        <v>989</v>
      </c>
      <c r="C522" s="74" t="s">
        <v>189</v>
      </c>
      <c r="D522" s="80" t="s">
        <v>991</v>
      </c>
      <c r="E522" s="149" t="s">
        <v>1644</v>
      </c>
      <c r="F522" s="75" t="s">
        <v>187</v>
      </c>
      <c r="G522" s="196" t="s">
        <v>161</v>
      </c>
      <c r="H522" s="25" t="s">
        <v>186</v>
      </c>
      <c r="I522" s="73" t="s">
        <v>323</v>
      </c>
      <c r="J522" s="25" t="s">
        <v>16</v>
      </c>
      <c r="K522" s="25" t="s">
        <v>1591</v>
      </c>
      <c r="L522" s="25" t="s">
        <v>110</v>
      </c>
      <c r="N522" s="122" t="s">
        <v>140</v>
      </c>
      <c r="O522" s="35" t="s">
        <v>1401</v>
      </c>
      <c r="P522" s="32" t="s">
        <v>1518</v>
      </c>
      <c r="Q522" s="73" t="s">
        <v>23</v>
      </c>
      <c r="R522" s="25">
        <v>96</v>
      </c>
      <c r="S522" s="25" t="s">
        <v>84</v>
      </c>
      <c r="T522" s="33" t="s">
        <v>15</v>
      </c>
      <c r="V522" s="73">
        <v>26</v>
      </c>
      <c r="W522" s="25" t="s">
        <v>58</v>
      </c>
      <c r="X522" s="73">
        <f>VLOOKUP(W522,Tables!$M$5:$O$9,3,FALSE)</f>
        <v>1</v>
      </c>
      <c r="Y522" s="73">
        <f>V522*X522</f>
        <v>26</v>
      </c>
      <c r="AA522" s="26" t="str">
        <f>Q522</f>
        <v>EC10</v>
      </c>
      <c r="AB522" s="26">
        <f>VLOOKUP(AA522,Tables!C$5:D$40,2,FALSE)</f>
        <v>1</v>
      </c>
      <c r="AC522" s="26">
        <f>Y522/AB522</f>
        <v>26</v>
      </c>
      <c r="AD522" s="33" t="str">
        <f>T522</f>
        <v>Chronic</v>
      </c>
      <c r="AE522" s="26">
        <f>VLOOKUP(AD522,Tables!$C$43:$D$44,2,FALSE)</f>
        <v>1</v>
      </c>
      <c r="AF522" s="26">
        <f>AC522/AE522</f>
        <v>26</v>
      </c>
      <c r="AG522" s="27"/>
      <c r="AH522" s="210" t="str">
        <f>G522</f>
        <v>Ulnaria ulna</v>
      </c>
      <c r="AI522" s="112" t="str">
        <f>Q522</f>
        <v>EC10</v>
      </c>
      <c r="AJ522" s="112" t="str">
        <f>T522</f>
        <v>Chronic</v>
      </c>
      <c r="AL522" s="26">
        <f>VLOOKUP(SUM(AB522,AE522),Tables!J$5:K$12,2,FALSE)</f>
        <v>1</v>
      </c>
      <c r="AM522" s="26" t="str">
        <f>IF(AL522=MIN($AL$518:$AL$522),"YES!!!","Reject")</f>
        <v>YES!!!</v>
      </c>
      <c r="AN522" s="107" t="str">
        <f>P522</f>
        <v>Chlorophyll-a concentration</v>
      </c>
      <c r="AO522" s="26" t="s">
        <v>96</v>
      </c>
      <c r="AP522" s="25" t="str">
        <f>CONCATENATE(R522," ",S522)</f>
        <v>96 Hour</v>
      </c>
      <c r="AQ522" s="26" t="s">
        <v>97</v>
      </c>
      <c r="AS522" s="109">
        <f>AF522</f>
        <v>26</v>
      </c>
      <c r="AW522" s="208" t="s">
        <v>1845</v>
      </c>
      <c r="AX522" s="208" t="s">
        <v>1845</v>
      </c>
      <c r="BC522" s="214"/>
      <c r="BN522" s="119"/>
      <c r="BO522" s="119"/>
      <c r="BP522" s="119"/>
      <c r="BQ522" s="119"/>
      <c r="BR522" s="119"/>
      <c r="BS522" s="119"/>
      <c r="BT522" s="119"/>
      <c r="BU522" s="119"/>
      <c r="BV522" s="119"/>
      <c r="BW522" s="119"/>
      <c r="BX522" s="119"/>
      <c r="BY522" s="119"/>
      <c r="BZ522" s="119"/>
      <c r="CA522" s="119"/>
    </row>
    <row r="523" spans="1:79" ht="15" hidden="1" customHeight="1" thickTop="1" thickBot="1">
      <c r="A523" s="167"/>
      <c r="B523" s="96"/>
      <c r="C523" s="17"/>
      <c r="D523" s="27"/>
      <c r="E523" s="148"/>
      <c r="F523" s="28"/>
      <c r="G523" s="94"/>
      <c r="H523" s="27"/>
      <c r="I523" s="13"/>
      <c r="J523" s="13"/>
      <c r="K523" s="17"/>
      <c r="L523" s="17"/>
      <c r="M523" s="101"/>
      <c r="N523" s="93"/>
      <c r="O523" s="17"/>
      <c r="P523" s="17"/>
      <c r="Q523" s="17"/>
      <c r="R523" s="17"/>
      <c r="S523" s="17"/>
      <c r="T523" s="27"/>
      <c r="U523" s="27"/>
      <c r="V523" s="17"/>
      <c r="W523" s="17"/>
      <c r="X523" s="27"/>
      <c r="Y523" s="27"/>
      <c r="Z523" s="27"/>
      <c r="AA523" s="27"/>
      <c r="AB523" s="27"/>
      <c r="AC523" s="27"/>
      <c r="AD523" s="27"/>
      <c r="AE523" s="27"/>
      <c r="AF523" s="27"/>
      <c r="AG523" s="27"/>
      <c r="AH523" s="211"/>
      <c r="AI523" s="17"/>
      <c r="AJ523" s="17"/>
      <c r="AK523" s="27"/>
      <c r="AL523" s="27"/>
      <c r="AM523" s="27"/>
      <c r="AN523" s="27"/>
      <c r="AO523" s="17"/>
      <c r="AP523" s="17"/>
      <c r="AQ523" s="17"/>
      <c r="AR523" s="27"/>
      <c r="AS523" s="27"/>
      <c r="AT523" s="27"/>
      <c r="AU523" s="27"/>
      <c r="AV523" s="27"/>
      <c r="AW523" s="27"/>
      <c r="AX523" s="115"/>
      <c r="AY523" s="119"/>
      <c r="AZ523" s="119"/>
      <c r="BA523" s="117"/>
      <c r="BB523" s="117"/>
      <c r="BC523" s="211"/>
      <c r="BD523" s="27"/>
      <c r="BE523" s="27"/>
      <c r="BF523" s="27"/>
      <c r="BG523" s="27"/>
      <c r="BH523" s="115"/>
      <c r="BI523" s="115"/>
      <c r="BJ523" s="115"/>
      <c r="BN523" s="119"/>
      <c r="BO523" s="119"/>
      <c r="BP523" s="119"/>
      <c r="BQ523" s="119"/>
      <c r="BR523" s="119"/>
      <c r="BS523" s="119"/>
      <c r="BT523" s="119"/>
      <c r="BU523" s="119"/>
      <c r="BV523" s="119"/>
      <c r="BW523" s="119"/>
      <c r="BX523" s="119"/>
      <c r="BY523" s="119"/>
      <c r="BZ523" s="119"/>
      <c r="CA523" s="119"/>
    </row>
    <row r="524" spans="1:79" ht="15" hidden="1" customHeight="1" thickTop="1" thickBot="1">
      <c r="A524" s="170" t="s">
        <v>1731</v>
      </c>
      <c r="B524" s="70" t="s">
        <v>1736</v>
      </c>
      <c r="C524" s="74">
        <v>1181</v>
      </c>
      <c r="D524" s="80" t="s">
        <v>1732</v>
      </c>
      <c r="E524" s="149" t="s">
        <v>1643</v>
      </c>
      <c r="F524" s="75" t="s">
        <v>701</v>
      </c>
      <c r="G524" s="86" t="s">
        <v>1735</v>
      </c>
      <c r="H524" s="25" t="s">
        <v>208</v>
      </c>
      <c r="I524" s="25" t="s">
        <v>513</v>
      </c>
      <c r="J524" s="25" t="s">
        <v>209</v>
      </c>
      <c r="K524" s="25" t="s">
        <v>1590</v>
      </c>
      <c r="L524" s="161" t="s">
        <v>645</v>
      </c>
      <c r="N524" s="41" t="s">
        <v>48</v>
      </c>
      <c r="O524" s="32" t="s">
        <v>48</v>
      </c>
      <c r="P524" s="32" t="s">
        <v>48</v>
      </c>
      <c r="Q524" s="25" t="s">
        <v>19</v>
      </c>
      <c r="R524" s="25">
        <v>96</v>
      </c>
      <c r="S524" s="25" t="s">
        <v>84</v>
      </c>
      <c r="T524" s="33" t="s">
        <v>45</v>
      </c>
      <c r="V524" s="73">
        <v>490</v>
      </c>
      <c r="W524" s="25" t="s">
        <v>58</v>
      </c>
      <c r="X524" s="73">
        <f>VLOOKUP(W524,Tables!$M$5:$O$9,3,FALSE)</f>
        <v>1</v>
      </c>
      <c r="Y524" s="73">
        <f t="shared" ref="Y524:Y529" si="263">V524*X524</f>
        <v>490</v>
      </c>
      <c r="AA524" s="26" t="str">
        <f t="shared" ref="AA524:AA529" si="264">Q524</f>
        <v>NOEC</v>
      </c>
      <c r="AB524" s="26">
        <f>VLOOKUP(AA524,Tables!C$5:D$40,2,FALSE)</f>
        <v>1</v>
      </c>
      <c r="AC524" s="26">
        <f t="shared" ref="AC524:AC529" si="265">Y524/AB524</f>
        <v>490</v>
      </c>
      <c r="AD524" s="33" t="str">
        <f t="shared" ref="AD524:AD529" si="266">T524</f>
        <v>Acute</v>
      </c>
      <c r="AE524" s="26">
        <f>VLOOKUP(AD524,Tables!$C$43:$D$44,2,FALSE)</f>
        <v>2</v>
      </c>
      <c r="AF524" s="26">
        <f t="shared" ref="AF524:AF529" si="267">AC524/AE524</f>
        <v>245</v>
      </c>
      <c r="AG524" s="27"/>
      <c r="AH524" s="210" t="str">
        <f t="shared" ref="AH524:AH529" si="268">G524</f>
        <v>Fundulus heteroclitus</v>
      </c>
      <c r="AI524" s="112" t="str">
        <f t="shared" ref="AI524:AI529" si="269">Q524</f>
        <v>NOEC</v>
      </c>
      <c r="AJ524" s="112" t="str">
        <f t="shared" ref="AJ524:AJ529" si="270">T524</f>
        <v>Acute</v>
      </c>
      <c r="AL524" s="26" t="str">
        <f>VLOOKUP(SUM(AB524,AE524),Tables!J$5:K$12,2,FALSE)</f>
        <v>Do Not Use</v>
      </c>
      <c r="AM524" s="26" t="str">
        <f t="shared" ref="AM524:AM529" si="271">IF(AL524=MIN($AL$524:$AL$529),"YES!!!","Reject")</f>
        <v>Reject</v>
      </c>
      <c r="AN524" s="107"/>
      <c r="AO524" s="26"/>
      <c r="AQ524" s="26"/>
      <c r="AS524" s="109"/>
      <c r="AW524" s="208" t="s">
        <v>1845</v>
      </c>
      <c r="AX524" s="208" t="s">
        <v>1845</v>
      </c>
      <c r="BC524" s="214"/>
      <c r="BN524" s="119"/>
      <c r="BO524" s="119"/>
      <c r="BP524" s="119"/>
      <c r="BQ524" s="119"/>
      <c r="BR524" s="119"/>
      <c r="BS524" s="119"/>
      <c r="BT524" s="119"/>
      <c r="BU524" s="119"/>
      <c r="BV524" s="119"/>
      <c r="BW524" s="119"/>
      <c r="BX524" s="119"/>
      <c r="BY524" s="119"/>
      <c r="BZ524" s="119"/>
      <c r="CA524" s="119"/>
    </row>
    <row r="525" spans="1:79" ht="15" hidden="1" customHeight="1" thickTop="1" thickBot="1">
      <c r="A525" s="170" t="s">
        <v>1731</v>
      </c>
      <c r="B525" s="70" t="s">
        <v>1737</v>
      </c>
      <c r="C525" s="74">
        <v>1181</v>
      </c>
      <c r="D525" s="80" t="s">
        <v>1733</v>
      </c>
      <c r="E525" s="149" t="s">
        <v>1643</v>
      </c>
      <c r="F525" s="75" t="s">
        <v>701</v>
      </c>
      <c r="G525" s="86" t="s">
        <v>1735</v>
      </c>
      <c r="H525" s="25" t="s">
        <v>208</v>
      </c>
      <c r="I525" s="25" t="s">
        <v>513</v>
      </c>
      <c r="J525" s="25" t="s">
        <v>209</v>
      </c>
      <c r="K525" s="25" t="s">
        <v>1590</v>
      </c>
      <c r="L525" s="161" t="s">
        <v>645</v>
      </c>
      <c r="N525" s="41" t="s">
        <v>48</v>
      </c>
      <c r="O525" s="32" t="s">
        <v>48</v>
      </c>
      <c r="P525" s="32" t="s">
        <v>48</v>
      </c>
      <c r="Q525" s="25" t="s">
        <v>19</v>
      </c>
      <c r="R525" s="25">
        <v>96</v>
      </c>
      <c r="S525" s="25" t="s">
        <v>84</v>
      </c>
      <c r="T525" s="33" t="s">
        <v>45</v>
      </c>
      <c r="V525" s="73">
        <v>492</v>
      </c>
      <c r="W525" s="25" t="s">
        <v>58</v>
      </c>
      <c r="X525" s="73">
        <f>VLOOKUP(W525,Tables!$M$5:$O$9,3,FALSE)</f>
        <v>1</v>
      </c>
      <c r="Y525" s="73">
        <f t="shared" si="263"/>
        <v>492</v>
      </c>
      <c r="AA525" s="26" t="str">
        <f t="shared" si="264"/>
        <v>NOEC</v>
      </c>
      <c r="AB525" s="26">
        <f>VLOOKUP(AA525,Tables!C$5:D$40,2,FALSE)</f>
        <v>1</v>
      </c>
      <c r="AC525" s="26">
        <f t="shared" si="265"/>
        <v>492</v>
      </c>
      <c r="AD525" s="33" t="str">
        <f t="shared" si="266"/>
        <v>Acute</v>
      </c>
      <c r="AE525" s="26">
        <f>VLOOKUP(AD525,Tables!$C$43:$D$44,2,FALSE)</f>
        <v>2</v>
      </c>
      <c r="AF525" s="26">
        <f t="shared" si="267"/>
        <v>246</v>
      </c>
      <c r="AG525" s="27"/>
      <c r="AH525" s="210" t="str">
        <f t="shared" si="268"/>
        <v>Fundulus heteroclitus</v>
      </c>
      <c r="AI525" s="112" t="str">
        <f t="shared" si="269"/>
        <v>NOEC</v>
      </c>
      <c r="AJ525" s="112" t="str">
        <f t="shared" si="270"/>
        <v>Acute</v>
      </c>
      <c r="AL525" s="26" t="str">
        <f>VLOOKUP(SUM(AB525,AE525),Tables!J$5:K$12,2,FALSE)</f>
        <v>Do Not Use</v>
      </c>
      <c r="AM525" s="26" t="str">
        <f t="shared" si="271"/>
        <v>Reject</v>
      </c>
      <c r="AN525" s="107"/>
      <c r="AO525" s="26"/>
      <c r="AQ525" s="26"/>
      <c r="AS525" s="109"/>
      <c r="AW525" s="208" t="s">
        <v>1845</v>
      </c>
      <c r="AX525" s="208" t="s">
        <v>1845</v>
      </c>
      <c r="BC525" s="214"/>
      <c r="BN525" s="119"/>
      <c r="BO525" s="119"/>
      <c r="BP525" s="119"/>
      <c r="BQ525" s="119"/>
      <c r="BR525" s="119"/>
      <c r="BS525" s="119"/>
      <c r="BT525" s="119"/>
      <c r="BU525" s="119"/>
      <c r="BV525" s="119"/>
      <c r="BW525" s="119"/>
      <c r="BX525" s="119"/>
      <c r="BY525" s="119"/>
      <c r="BZ525" s="119"/>
      <c r="CA525" s="119"/>
    </row>
    <row r="526" spans="1:79" ht="15" hidden="1" customHeight="1" thickTop="1" thickBot="1">
      <c r="A526" s="170" t="s">
        <v>1731</v>
      </c>
      <c r="B526" s="70" t="s">
        <v>1738</v>
      </c>
      <c r="C526" s="74">
        <v>1181</v>
      </c>
      <c r="D526" s="80" t="s">
        <v>1734</v>
      </c>
      <c r="E526" s="149" t="s">
        <v>1643</v>
      </c>
      <c r="F526" s="75" t="s">
        <v>701</v>
      </c>
      <c r="G526" s="86" t="s">
        <v>1735</v>
      </c>
      <c r="H526" s="25" t="s">
        <v>208</v>
      </c>
      <c r="I526" s="25" t="s">
        <v>513</v>
      </c>
      <c r="J526" s="25" t="s">
        <v>209</v>
      </c>
      <c r="K526" s="25" t="s">
        <v>1590</v>
      </c>
      <c r="L526" s="161" t="s">
        <v>645</v>
      </c>
      <c r="N526" s="41" t="s">
        <v>48</v>
      </c>
      <c r="O526" s="32" t="s">
        <v>48</v>
      </c>
      <c r="P526" s="32" t="s">
        <v>48</v>
      </c>
      <c r="Q526" s="25" t="s">
        <v>19</v>
      </c>
      <c r="R526" s="25">
        <v>96</v>
      </c>
      <c r="S526" s="25" t="s">
        <v>84</v>
      </c>
      <c r="T526" s="33" t="s">
        <v>45</v>
      </c>
      <c r="V526" s="73">
        <v>476</v>
      </c>
      <c r="W526" s="25" t="s">
        <v>58</v>
      </c>
      <c r="X526" s="73">
        <f>VLOOKUP(W526,Tables!$M$5:$O$9,3,FALSE)</f>
        <v>1</v>
      </c>
      <c r="Y526" s="73">
        <f t="shared" si="263"/>
        <v>476</v>
      </c>
      <c r="AA526" s="26" t="str">
        <f t="shared" si="264"/>
        <v>NOEC</v>
      </c>
      <c r="AB526" s="26">
        <f>VLOOKUP(AA526,Tables!C$5:D$40,2,FALSE)</f>
        <v>1</v>
      </c>
      <c r="AC526" s="26">
        <f t="shared" si="265"/>
        <v>476</v>
      </c>
      <c r="AD526" s="33" t="str">
        <f t="shared" si="266"/>
        <v>Acute</v>
      </c>
      <c r="AE526" s="26">
        <f>VLOOKUP(AD526,Tables!$C$43:$D$44,2,FALSE)</f>
        <v>2</v>
      </c>
      <c r="AF526" s="26">
        <f t="shared" si="267"/>
        <v>238</v>
      </c>
      <c r="AG526" s="27"/>
      <c r="AH526" s="210" t="str">
        <f t="shared" si="268"/>
        <v>Fundulus heteroclitus</v>
      </c>
      <c r="AI526" s="112" t="str">
        <f t="shared" si="269"/>
        <v>NOEC</v>
      </c>
      <c r="AJ526" s="112" t="str">
        <f t="shared" si="270"/>
        <v>Acute</v>
      </c>
      <c r="AL526" s="26" t="str">
        <f>VLOOKUP(SUM(AB526,AE526),Tables!J$5:K$12,2,FALSE)</f>
        <v>Do Not Use</v>
      </c>
      <c r="AM526" s="26" t="str">
        <f t="shared" si="271"/>
        <v>Reject</v>
      </c>
      <c r="AN526" s="107"/>
      <c r="AO526" s="26"/>
      <c r="AQ526" s="26"/>
      <c r="AS526" s="109"/>
      <c r="AW526" s="208" t="s">
        <v>1845</v>
      </c>
      <c r="AX526" s="208" t="s">
        <v>1845</v>
      </c>
      <c r="BC526" s="214"/>
      <c r="BN526" s="119"/>
      <c r="BO526" s="119"/>
      <c r="BP526" s="119"/>
      <c r="BQ526" s="119"/>
      <c r="BR526" s="119"/>
      <c r="BS526" s="119"/>
      <c r="BT526" s="119"/>
      <c r="BU526" s="119"/>
      <c r="BV526" s="119"/>
      <c r="BW526" s="119"/>
      <c r="BX526" s="119"/>
      <c r="BY526" s="119"/>
      <c r="BZ526" s="119"/>
      <c r="CA526" s="119"/>
    </row>
    <row r="527" spans="1:79" ht="15" hidden="1" customHeight="1" thickTop="1" thickBot="1">
      <c r="A527" s="170" t="s">
        <v>1731</v>
      </c>
      <c r="B527" s="70" t="s">
        <v>1738</v>
      </c>
      <c r="C527" s="74">
        <v>1181</v>
      </c>
      <c r="D527" s="80" t="s">
        <v>1732</v>
      </c>
      <c r="E527" s="149" t="s">
        <v>1643</v>
      </c>
      <c r="F527" s="75" t="s">
        <v>701</v>
      </c>
      <c r="G527" s="86" t="s">
        <v>1735</v>
      </c>
      <c r="H527" s="25" t="s">
        <v>208</v>
      </c>
      <c r="I527" s="25" t="s">
        <v>513</v>
      </c>
      <c r="J527" s="25" t="s">
        <v>209</v>
      </c>
      <c r="K527" s="25" t="s">
        <v>1590</v>
      </c>
      <c r="L527" s="161" t="s">
        <v>645</v>
      </c>
      <c r="N527" s="122" t="s">
        <v>601</v>
      </c>
      <c r="O527" s="32" t="s">
        <v>1398</v>
      </c>
      <c r="P527" s="32" t="s">
        <v>460</v>
      </c>
      <c r="Q527" s="25" t="s">
        <v>19</v>
      </c>
      <c r="R527" s="25">
        <v>96</v>
      </c>
      <c r="S527" s="25" t="s">
        <v>84</v>
      </c>
      <c r="T527" s="33" t="s">
        <v>45</v>
      </c>
      <c r="V527" s="73">
        <v>490</v>
      </c>
      <c r="W527" s="25" t="s">
        <v>58</v>
      </c>
      <c r="X527" s="73">
        <f>VLOOKUP(W527,Tables!$M$5:$O$9,3,FALSE)</f>
        <v>1</v>
      </c>
      <c r="Y527" s="73">
        <f t="shared" si="263"/>
        <v>490</v>
      </c>
      <c r="AA527" s="26" t="str">
        <f t="shared" si="264"/>
        <v>NOEC</v>
      </c>
      <c r="AB527" s="26">
        <f>VLOOKUP(AA527,Tables!C$5:D$40,2,FALSE)</f>
        <v>1</v>
      </c>
      <c r="AC527" s="26">
        <f t="shared" si="265"/>
        <v>490</v>
      </c>
      <c r="AD527" s="33" t="str">
        <f t="shared" si="266"/>
        <v>Acute</v>
      </c>
      <c r="AE527" s="26">
        <f>VLOOKUP(AD527,Tables!$C$43:$D$44,2,FALSE)</f>
        <v>2</v>
      </c>
      <c r="AF527" s="26">
        <f t="shared" si="267"/>
        <v>245</v>
      </c>
      <c r="AG527" s="27"/>
      <c r="AH527" s="210" t="str">
        <f t="shared" si="268"/>
        <v>Fundulus heteroclitus</v>
      </c>
      <c r="AI527" s="112" t="str">
        <f t="shared" si="269"/>
        <v>NOEC</v>
      </c>
      <c r="AJ527" s="112" t="str">
        <f t="shared" si="270"/>
        <v>Acute</v>
      </c>
      <c r="AL527" s="26" t="str">
        <f>VLOOKUP(SUM(AB527,AE527),Tables!J$5:K$12,2,FALSE)</f>
        <v>Do Not Use</v>
      </c>
      <c r="AM527" s="26" t="str">
        <f t="shared" si="271"/>
        <v>Reject</v>
      </c>
      <c r="AN527" s="107"/>
      <c r="AO527" s="26"/>
      <c r="AQ527" s="26"/>
      <c r="AS527" s="109"/>
      <c r="AW527" s="208" t="s">
        <v>1845</v>
      </c>
      <c r="AX527" s="208" t="s">
        <v>1845</v>
      </c>
      <c r="BC527" s="214"/>
      <c r="BN527" s="119"/>
      <c r="BO527" s="119"/>
      <c r="BP527" s="119"/>
      <c r="BQ527" s="119"/>
      <c r="BR527" s="119"/>
      <c r="BS527" s="119"/>
      <c r="BT527" s="119"/>
      <c r="BU527" s="119"/>
      <c r="BV527" s="119"/>
      <c r="BW527" s="119"/>
      <c r="BX527" s="119"/>
      <c r="BY527" s="119"/>
      <c r="BZ527" s="119"/>
      <c r="CA527" s="119"/>
    </row>
    <row r="528" spans="1:79" ht="15" hidden="1" customHeight="1" thickTop="1" thickBot="1">
      <c r="A528" s="170" t="s">
        <v>1731</v>
      </c>
      <c r="B528" s="70" t="s">
        <v>1738</v>
      </c>
      <c r="C528" s="74">
        <v>1181</v>
      </c>
      <c r="D528" s="80" t="s">
        <v>1733</v>
      </c>
      <c r="E528" s="149" t="s">
        <v>1643</v>
      </c>
      <c r="F528" s="75" t="s">
        <v>701</v>
      </c>
      <c r="G528" s="86" t="s">
        <v>1735</v>
      </c>
      <c r="H528" s="25" t="s">
        <v>208</v>
      </c>
      <c r="I528" s="25" t="s">
        <v>513</v>
      </c>
      <c r="J528" s="25" t="s">
        <v>209</v>
      </c>
      <c r="K528" s="25" t="s">
        <v>1590</v>
      </c>
      <c r="L528" s="161" t="s">
        <v>645</v>
      </c>
      <c r="N528" s="122" t="s">
        <v>601</v>
      </c>
      <c r="O528" s="32" t="s">
        <v>1398</v>
      </c>
      <c r="P528" s="32" t="s">
        <v>460</v>
      </c>
      <c r="Q528" s="25" t="s">
        <v>19</v>
      </c>
      <c r="R528" s="25">
        <v>96</v>
      </c>
      <c r="S528" s="25" t="s">
        <v>84</v>
      </c>
      <c r="T528" s="33" t="s">
        <v>45</v>
      </c>
      <c r="V528" s="73">
        <v>492</v>
      </c>
      <c r="W528" s="25" t="s">
        <v>58</v>
      </c>
      <c r="X528" s="73">
        <f>VLOOKUP(W528,Tables!$M$5:$O$9,3,FALSE)</f>
        <v>1</v>
      </c>
      <c r="Y528" s="73">
        <f t="shared" si="263"/>
        <v>492</v>
      </c>
      <c r="AA528" s="26" t="str">
        <f t="shared" si="264"/>
        <v>NOEC</v>
      </c>
      <c r="AB528" s="26">
        <f>VLOOKUP(AA528,Tables!C$5:D$40,2,FALSE)</f>
        <v>1</v>
      </c>
      <c r="AC528" s="26">
        <f t="shared" si="265"/>
        <v>492</v>
      </c>
      <c r="AD528" s="33" t="str">
        <f t="shared" si="266"/>
        <v>Acute</v>
      </c>
      <c r="AE528" s="26">
        <f>VLOOKUP(AD528,Tables!$C$43:$D$44,2,FALSE)</f>
        <v>2</v>
      </c>
      <c r="AF528" s="26">
        <f t="shared" si="267"/>
        <v>246</v>
      </c>
      <c r="AG528" s="27"/>
      <c r="AH528" s="210" t="str">
        <f t="shared" si="268"/>
        <v>Fundulus heteroclitus</v>
      </c>
      <c r="AI528" s="112" t="str">
        <f t="shared" si="269"/>
        <v>NOEC</v>
      </c>
      <c r="AJ528" s="112" t="str">
        <f t="shared" si="270"/>
        <v>Acute</v>
      </c>
      <c r="AL528" s="26" t="str">
        <f>VLOOKUP(SUM(AB528,AE528),Tables!J$5:K$12,2,FALSE)</f>
        <v>Do Not Use</v>
      </c>
      <c r="AM528" s="26" t="str">
        <f t="shared" si="271"/>
        <v>Reject</v>
      </c>
      <c r="AN528" s="107"/>
      <c r="AO528" s="26"/>
      <c r="AQ528" s="26"/>
      <c r="AS528" s="109"/>
      <c r="AW528" s="208" t="s">
        <v>1845</v>
      </c>
      <c r="AX528" s="208" t="s">
        <v>1845</v>
      </c>
      <c r="BC528" s="214"/>
      <c r="BN528" s="119"/>
      <c r="BO528" s="119"/>
      <c r="BP528" s="119"/>
      <c r="BQ528" s="119"/>
      <c r="BR528" s="119"/>
      <c r="BS528" s="119"/>
      <c r="BT528" s="119"/>
      <c r="BU528" s="119"/>
      <c r="BV528" s="119"/>
      <c r="BW528" s="119"/>
      <c r="BX528" s="119"/>
      <c r="BY528" s="119"/>
      <c r="BZ528" s="119"/>
      <c r="CA528" s="119"/>
    </row>
    <row r="529" spans="1:79" ht="15" hidden="1" customHeight="1" thickTop="1" thickBot="1">
      <c r="A529" s="170" t="s">
        <v>1731</v>
      </c>
      <c r="B529" s="70" t="s">
        <v>1738</v>
      </c>
      <c r="C529" s="74">
        <v>1181</v>
      </c>
      <c r="D529" s="80" t="s">
        <v>1734</v>
      </c>
      <c r="E529" s="149" t="s">
        <v>1643</v>
      </c>
      <c r="F529" s="75" t="s">
        <v>701</v>
      </c>
      <c r="G529" s="86" t="s">
        <v>1735</v>
      </c>
      <c r="H529" s="25" t="s">
        <v>208</v>
      </c>
      <c r="I529" s="25" t="s">
        <v>513</v>
      </c>
      <c r="J529" s="25" t="s">
        <v>209</v>
      </c>
      <c r="K529" s="25" t="s">
        <v>1590</v>
      </c>
      <c r="L529" s="161" t="s">
        <v>645</v>
      </c>
      <c r="N529" s="122" t="s">
        <v>601</v>
      </c>
      <c r="O529" s="32" t="s">
        <v>1398</v>
      </c>
      <c r="P529" s="32" t="s">
        <v>460</v>
      </c>
      <c r="Q529" s="25" t="s">
        <v>19</v>
      </c>
      <c r="R529" s="25">
        <v>96</v>
      </c>
      <c r="S529" s="25" t="s">
        <v>84</v>
      </c>
      <c r="T529" s="33" t="s">
        <v>45</v>
      </c>
      <c r="V529" s="73">
        <v>476</v>
      </c>
      <c r="W529" s="25" t="s">
        <v>58</v>
      </c>
      <c r="X529" s="73">
        <f>VLOOKUP(W529,Tables!$M$5:$O$9,3,FALSE)</f>
        <v>1</v>
      </c>
      <c r="Y529" s="73">
        <f t="shared" si="263"/>
        <v>476</v>
      </c>
      <c r="AA529" s="26" t="str">
        <f t="shared" si="264"/>
        <v>NOEC</v>
      </c>
      <c r="AB529" s="26">
        <f>VLOOKUP(AA529,Tables!C$5:D$40,2,FALSE)</f>
        <v>1</v>
      </c>
      <c r="AC529" s="26">
        <f t="shared" si="265"/>
        <v>476</v>
      </c>
      <c r="AD529" s="33" t="str">
        <f t="shared" si="266"/>
        <v>Acute</v>
      </c>
      <c r="AE529" s="26">
        <f>VLOOKUP(AD529,Tables!$C$43:$D$44,2,FALSE)</f>
        <v>2</v>
      </c>
      <c r="AF529" s="26">
        <f t="shared" si="267"/>
        <v>238</v>
      </c>
      <c r="AG529" s="27"/>
      <c r="AH529" s="210" t="str">
        <f t="shared" si="268"/>
        <v>Fundulus heteroclitus</v>
      </c>
      <c r="AI529" s="112" t="str">
        <f t="shared" si="269"/>
        <v>NOEC</v>
      </c>
      <c r="AJ529" s="112" t="str">
        <f t="shared" si="270"/>
        <v>Acute</v>
      </c>
      <c r="AL529" s="26" t="str">
        <f>VLOOKUP(SUM(AB529,AE529),Tables!J$5:K$12,2,FALSE)</f>
        <v>Do Not Use</v>
      </c>
      <c r="AM529" s="26" t="str">
        <f t="shared" si="271"/>
        <v>Reject</v>
      </c>
      <c r="AN529" s="107"/>
      <c r="AO529" s="26"/>
      <c r="AQ529" s="26"/>
      <c r="AS529" s="109"/>
      <c r="AW529" s="208" t="s">
        <v>1845</v>
      </c>
      <c r="AX529" s="208" t="s">
        <v>1845</v>
      </c>
      <c r="BC529" s="214"/>
      <c r="BN529" s="119"/>
      <c r="BO529" s="119"/>
      <c r="BP529" s="119"/>
      <c r="BQ529" s="119"/>
      <c r="BR529" s="119"/>
      <c r="BS529" s="119"/>
      <c r="BT529" s="119"/>
      <c r="BU529" s="119"/>
      <c r="BV529" s="119"/>
      <c r="BW529" s="119"/>
      <c r="BX529" s="119"/>
      <c r="BY529" s="119"/>
      <c r="BZ529" s="119"/>
      <c r="CA529" s="119"/>
    </row>
    <row r="530" spans="1:79" ht="15" hidden="1" customHeight="1" thickTop="1" thickBot="1">
      <c r="A530" s="167"/>
      <c r="B530" s="96"/>
      <c r="C530" s="17"/>
      <c r="D530" s="27"/>
      <c r="E530" s="148"/>
      <c r="F530" s="28"/>
      <c r="G530" s="94"/>
      <c r="H530" s="27"/>
      <c r="I530" s="13"/>
      <c r="J530" s="13"/>
      <c r="K530" s="17"/>
      <c r="L530" s="17"/>
      <c r="M530" s="101"/>
      <c r="N530" s="93"/>
      <c r="O530" s="17"/>
      <c r="P530" s="17"/>
      <c r="Q530" s="17"/>
      <c r="R530" s="17"/>
      <c r="S530" s="17"/>
      <c r="T530" s="27"/>
      <c r="U530" s="27"/>
      <c r="V530" s="17"/>
      <c r="W530" s="17"/>
      <c r="X530" s="27"/>
      <c r="Y530" s="27"/>
      <c r="Z530" s="27"/>
      <c r="AA530" s="27"/>
      <c r="AB530" s="27"/>
      <c r="AC530" s="27"/>
      <c r="AD530" s="27"/>
      <c r="AE530" s="27"/>
      <c r="AF530" s="27"/>
      <c r="AG530" s="27"/>
      <c r="AH530" s="211"/>
      <c r="AI530" s="17"/>
      <c r="AJ530" s="17"/>
      <c r="AK530" s="27"/>
      <c r="AL530" s="27"/>
      <c r="AM530" s="27"/>
      <c r="AN530" s="27"/>
      <c r="AO530" s="17"/>
      <c r="AP530" s="17"/>
      <c r="AQ530" s="17"/>
      <c r="AR530" s="27"/>
      <c r="AS530" s="27"/>
      <c r="AT530" s="27"/>
      <c r="AU530" s="27"/>
      <c r="AV530" s="27"/>
      <c r="AW530" s="27"/>
      <c r="AX530" s="115"/>
      <c r="AY530" s="119"/>
      <c r="AZ530" s="119"/>
      <c r="BA530" s="117"/>
      <c r="BB530" s="117"/>
      <c r="BC530" s="211"/>
      <c r="BD530" s="27"/>
      <c r="BE530" s="27"/>
      <c r="BF530" s="27"/>
      <c r="BG530" s="27"/>
      <c r="BH530" s="115"/>
      <c r="BI530" s="115"/>
      <c r="BJ530" s="115"/>
      <c r="BK530" s="2"/>
      <c r="BL530" s="2"/>
      <c r="BM530" s="2"/>
      <c r="BN530" s="119"/>
      <c r="BO530" s="119"/>
      <c r="BP530" s="119"/>
      <c r="BQ530" s="119"/>
      <c r="BR530" s="119"/>
      <c r="BV530" s="119"/>
      <c r="BW530" s="119"/>
      <c r="BX530" s="119"/>
      <c r="BY530" s="119"/>
      <c r="BZ530" s="119"/>
      <c r="CA530" s="119"/>
    </row>
    <row r="531" spans="1:79" ht="15" hidden="1" customHeight="1" thickTop="1" thickBot="1">
      <c r="A531" s="170" t="s">
        <v>1393</v>
      </c>
      <c r="B531" s="85">
        <v>300066</v>
      </c>
      <c r="C531" s="71" t="s">
        <v>1374</v>
      </c>
      <c r="D531" s="78"/>
      <c r="E531" s="149" t="s">
        <v>1644</v>
      </c>
      <c r="F531" s="30" t="s">
        <v>1375</v>
      </c>
      <c r="G531" s="92" t="s">
        <v>264</v>
      </c>
      <c r="H531" s="25" t="s">
        <v>208</v>
      </c>
      <c r="I531" s="25" t="s">
        <v>513</v>
      </c>
      <c r="J531" s="25" t="s">
        <v>209</v>
      </c>
      <c r="K531" s="25" t="s">
        <v>1590</v>
      </c>
      <c r="L531" s="73" t="s">
        <v>110</v>
      </c>
      <c r="M531" s="78"/>
      <c r="N531" s="41" t="s">
        <v>48</v>
      </c>
      <c r="O531" s="32" t="s">
        <v>48</v>
      </c>
      <c r="P531" s="32" t="s">
        <v>48</v>
      </c>
      <c r="Q531" s="25" t="s">
        <v>18</v>
      </c>
      <c r="R531" s="25">
        <v>96</v>
      </c>
      <c r="S531" s="25" t="s">
        <v>84</v>
      </c>
      <c r="T531" s="33" t="s">
        <v>45</v>
      </c>
      <c r="U531" s="78"/>
      <c r="V531" s="25">
        <v>18900</v>
      </c>
      <c r="W531" s="25" t="s">
        <v>58</v>
      </c>
      <c r="X531" s="73">
        <f>VLOOKUP(W531,Tables!$M$5:$O$9,3,FALSE)</f>
        <v>1</v>
      </c>
      <c r="Y531" s="73">
        <f>V531*X531</f>
        <v>18900</v>
      </c>
      <c r="AA531" s="26" t="str">
        <f>Q531</f>
        <v>LC50</v>
      </c>
      <c r="AB531" s="26">
        <f>VLOOKUP(AA531,Tables!C$5:D$40,2,FALSE)</f>
        <v>5</v>
      </c>
      <c r="AC531" s="26">
        <f>Y531/AB531</f>
        <v>3780</v>
      </c>
      <c r="AD531" s="33" t="str">
        <f>T531</f>
        <v>Acute</v>
      </c>
      <c r="AE531" s="26">
        <f>VLOOKUP(AD531,Tables!$C$43:$D$44,2,FALSE)</f>
        <v>2</v>
      </c>
      <c r="AF531" s="26">
        <f>AC531/AE531</f>
        <v>1890</v>
      </c>
      <c r="AG531" s="27"/>
      <c r="AH531" s="210" t="str">
        <f>G531</f>
        <v>Gambusia holbrooki</v>
      </c>
      <c r="AI531" s="112" t="str">
        <f>Q531</f>
        <v>LC50</v>
      </c>
      <c r="AJ531" s="112" t="str">
        <f>T531</f>
        <v>Acute</v>
      </c>
      <c r="AK531" s="78"/>
      <c r="AL531" s="26">
        <f>VLOOKUP(SUM(AB531,AE531),Tables!J$5:K$12,2,FALSE)</f>
        <v>4</v>
      </c>
      <c r="AM531" s="26" t="str">
        <f>IF(AL531=MIN($AL$531),"YES!!!","Reject")</f>
        <v>YES!!!</v>
      </c>
      <c r="AN531" s="107" t="str">
        <f>P531</f>
        <v>Mortality</v>
      </c>
      <c r="AO531" s="26" t="s">
        <v>96</v>
      </c>
      <c r="AP531" s="25" t="str">
        <f>CONCATENATE(R531," ",S531)</f>
        <v>96 Hour</v>
      </c>
      <c r="AQ531" s="26" t="s">
        <v>97</v>
      </c>
      <c r="AR531" s="78"/>
      <c r="AS531" s="109">
        <f>AF531</f>
        <v>1890</v>
      </c>
      <c r="AT531" s="73">
        <f>GEOMEAN(AS531)</f>
        <v>1890</v>
      </c>
      <c r="AU531" s="73">
        <f>MIN(AT531)</f>
        <v>1890</v>
      </c>
      <c r="AV531" s="73">
        <f>MIN(AU531)</f>
        <v>1890</v>
      </c>
      <c r="AW531" s="208" t="s">
        <v>1845</v>
      </c>
      <c r="AX531" s="208" t="s">
        <v>1845</v>
      </c>
      <c r="AY531" s="78"/>
      <c r="AZ531" s="78"/>
      <c r="BA531" s="78" t="str">
        <f>F531</f>
        <v>fresh</v>
      </c>
      <c r="BB531" s="107" t="str">
        <f>J531</f>
        <v>Fish</v>
      </c>
      <c r="BC531" s="210" t="str">
        <f>G531</f>
        <v>Gambusia holbrooki</v>
      </c>
      <c r="BD531" s="107" t="str">
        <f>H531</f>
        <v>Chordata</v>
      </c>
      <c r="BE531" s="114" t="str">
        <f>I531</f>
        <v xml:space="preserve">	Actinopterygii</v>
      </c>
      <c r="BF531" s="112" t="str">
        <f>K531</f>
        <v>Hetero</v>
      </c>
      <c r="BG531" s="26">
        <f>AL531</f>
        <v>4</v>
      </c>
      <c r="BH531" s="26">
        <f>AV531</f>
        <v>1890</v>
      </c>
      <c r="BI531" s="208" t="s">
        <v>1845</v>
      </c>
      <c r="BJ531" s="208" t="s">
        <v>1845</v>
      </c>
      <c r="BN531" s="119"/>
      <c r="BO531" s="119"/>
      <c r="BP531" s="119"/>
      <c r="BQ531" s="119"/>
      <c r="BR531" s="119"/>
      <c r="BV531" s="119"/>
      <c r="BW531" s="119"/>
      <c r="BX531" s="119"/>
      <c r="BY531" s="119"/>
      <c r="BZ531" s="119"/>
      <c r="CA531" s="119"/>
    </row>
    <row r="532" spans="1:79" ht="15" hidden="1" customHeight="1" thickTop="1" thickBot="1">
      <c r="A532" s="167"/>
      <c r="B532" s="17"/>
      <c r="C532" s="17"/>
      <c r="D532" s="27"/>
      <c r="E532" s="148"/>
      <c r="F532" s="93"/>
      <c r="G532" s="94"/>
      <c r="H532" s="17"/>
      <c r="I532" s="17"/>
      <c r="J532" s="17"/>
      <c r="K532" s="17"/>
      <c r="L532" s="17"/>
      <c r="M532" s="27"/>
      <c r="N532" s="93"/>
      <c r="O532" s="17"/>
      <c r="P532" s="17"/>
      <c r="Q532" s="17"/>
      <c r="R532" s="17"/>
      <c r="S532" s="17"/>
      <c r="T532" s="20"/>
      <c r="U532" s="27"/>
      <c r="V532" s="17"/>
      <c r="W532" s="17"/>
      <c r="X532" s="95"/>
      <c r="Y532" s="95"/>
      <c r="Z532" s="27"/>
      <c r="AA532" s="17"/>
      <c r="AB532" s="17"/>
      <c r="AC532" s="95"/>
      <c r="AD532" s="20"/>
      <c r="AE532" s="17"/>
      <c r="AF532" s="95"/>
      <c r="AG532" s="27"/>
      <c r="AH532" s="211"/>
      <c r="AI532" s="17"/>
      <c r="AJ532" s="17"/>
      <c r="AK532" s="27"/>
      <c r="AL532" s="27"/>
      <c r="AM532" s="27"/>
      <c r="AN532" s="27"/>
      <c r="AO532" s="17"/>
      <c r="AP532" s="17"/>
      <c r="AQ532" s="17"/>
      <c r="AR532" s="27"/>
      <c r="AS532" s="27"/>
      <c r="AT532" s="27"/>
      <c r="AU532" s="27"/>
      <c r="AV532" s="27"/>
      <c r="AW532" s="27"/>
      <c r="AX532" s="115"/>
      <c r="AY532" s="119"/>
      <c r="AZ532" s="119"/>
      <c r="BA532" s="117"/>
      <c r="BB532" s="117"/>
      <c r="BC532" s="211"/>
      <c r="BD532" s="27"/>
      <c r="BE532" s="27"/>
      <c r="BF532" s="27"/>
      <c r="BG532" s="27"/>
      <c r="BH532" s="115"/>
      <c r="BI532" s="115"/>
      <c r="BJ532" s="115"/>
      <c r="BK532" s="2"/>
      <c r="BL532" s="2"/>
      <c r="BM532" s="2"/>
      <c r="BN532" s="119"/>
      <c r="BO532" s="119"/>
      <c r="BP532" s="119"/>
      <c r="BQ532" s="119"/>
      <c r="BR532" s="119"/>
      <c r="BV532" s="119"/>
      <c r="BW532" s="119"/>
      <c r="BX532" s="119"/>
      <c r="BY532" s="119"/>
      <c r="BZ532" s="119"/>
      <c r="CA532" s="119"/>
    </row>
    <row r="533" spans="1:79" ht="15" hidden="1" customHeight="1" thickTop="1" thickBot="1">
      <c r="A533" s="168" t="s">
        <v>1381</v>
      </c>
      <c r="B533" s="25" t="s">
        <v>1436</v>
      </c>
      <c r="C533" s="71">
        <v>1621</v>
      </c>
      <c r="D533" s="132" t="s">
        <v>1429</v>
      </c>
      <c r="E533" s="149" t="s">
        <v>1644</v>
      </c>
      <c r="F533" s="30" t="s">
        <v>1554</v>
      </c>
      <c r="G533" s="92" t="s">
        <v>272</v>
      </c>
      <c r="H533" s="25" t="s">
        <v>83</v>
      </c>
      <c r="I533" s="25" t="s">
        <v>94</v>
      </c>
      <c r="J533" s="25" t="s">
        <v>95</v>
      </c>
      <c r="K533" s="25" t="s">
        <v>1590</v>
      </c>
      <c r="L533" s="25" t="s">
        <v>110</v>
      </c>
      <c r="N533" s="122" t="s">
        <v>204</v>
      </c>
      <c r="O533" s="35" t="s">
        <v>204</v>
      </c>
      <c r="P533" s="35" t="s">
        <v>204</v>
      </c>
      <c r="Q533" s="25" t="s">
        <v>18</v>
      </c>
      <c r="R533" s="25">
        <v>48</v>
      </c>
      <c r="S533" s="25" t="s">
        <v>84</v>
      </c>
      <c r="T533" s="33" t="s">
        <v>45</v>
      </c>
      <c r="U533"/>
      <c r="V533" s="25" t="s">
        <v>1437</v>
      </c>
      <c r="W533" s="25" t="s">
        <v>85</v>
      </c>
      <c r="X533" s="73">
        <f>VLOOKUP(W533,Tables!$M$5:$O$9,3,FALSE)</f>
        <v>1000</v>
      </c>
      <c r="Y533" s="73">
        <f>V533*X533</f>
        <v>5700</v>
      </c>
      <c r="AA533" s="26" t="str">
        <f>Q533</f>
        <v>LC50</v>
      </c>
      <c r="AB533" s="26">
        <f>VLOOKUP(AA533,Tables!C$5:D$40,2,FALSE)</f>
        <v>5</v>
      </c>
      <c r="AC533" s="26">
        <f>Y533/AB533</f>
        <v>1140</v>
      </c>
      <c r="AD533" s="33" t="str">
        <f>T533</f>
        <v>Acute</v>
      </c>
      <c r="AE533" s="26">
        <f>VLOOKUP(AD533,Tables!$C$43:$D$44,2,FALSE)</f>
        <v>2</v>
      </c>
      <c r="AF533" s="26">
        <f>AC533/AE533</f>
        <v>570</v>
      </c>
      <c r="AG533" s="27"/>
      <c r="AH533" s="210" t="str">
        <f>G533</f>
        <v>Gammarus fasciatus</v>
      </c>
      <c r="AI533" s="112" t="str">
        <f>Q533</f>
        <v>LC50</v>
      </c>
      <c r="AJ533" s="112" t="str">
        <f>T533</f>
        <v>Acute</v>
      </c>
      <c r="AL533" s="26">
        <f>VLOOKUP(SUM(AB533,AE533),Tables!J$5:K$12,2,FALSE)</f>
        <v>4</v>
      </c>
      <c r="AM533" s="26" t="str">
        <f>IF(AL533=MIN($AL$533:$AL$535),"YES!!!","Reject")</f>
        <v>YES!!!</v>
      </c>
      <c r="AN533" s="107" t="str">
        <f>P533</f>
        <v>Immobilisation</v>
      </c>
      <c r="AO533" s="26" t="s">
        <v>96</v>
      </c>
      <c r="AP533" s="25" t="str">
        <f>CONCATENATE(R533," ",S533)</f>
        <v>48 Hour</v>
      </c>
      <c r="AQ533" s="26" t="s">
        <v>97</v>
      </c>
      <c r="AS533" s="109">
        <f>AF533</f>
        <v>570</v>
      </c>
      <c r="AT533" s="73">
        <f>GEOMEAN(AS533:AS535)</f>
        <v>570</v>
      </c>
      <c r="AU533" s="73">
        <f>MIN(AT533)</f>
        <v>570</v>
      </c>
      <c r="AV533" s="73">
        <f>MIN(AU533:AU534)</f>
        <v>570</v>
      </c>
      <c r="AW533" s="208" t="s">
        <v>1845</v>
      </c>
      <c r="AX533" s="208" t="s">
        <v>1845</v>
      </c>
      <c r="BA533" s="78" t="str">
        <f>F533</f>
        <v>Surface or ground, reconstituted or dechlorinated tap water</v>
      </c>
      <c r="BB533" s="107" t="str">
        <f>J533</f>
        <v>Macroinvertebrate</v>
      </c>
      <c r="BC533" s="210" t="str">
        <f>G533</f>
        <v>Gammarus fasciatus</v>
      </c>
      <c r="BD533" s="107" t="str">
        <f>H533</f>
        <v>Arthropoda</v>
      </c>
      <c r="BE533" s="114" t="str">
        <f>I533</f>
        <v>Malacostraca</v>
      </c>
      <c r="BF533" s="112" t="str">
        <f>K533</f>
        <v>Hetero</v>
      </c>
      <c r="BG533" s="26">
        <f>AL533</f>
        <v>4</v>
      </c>
      <c r="BH533" s="26">
        <f>AV533</f>
        <v>570</v>
      </c>
      <c r="BI533" s="208" t="s">
        <v>1845</v>
      </c>
      <c r="BJ533" s="208" t="s">
        <v>1845</v>
      </c>
      <c r="BN533" s="119"/>
      <c r="BO533" s="119"/>
      <c r="BP533" s="119"/>
      <c r="BQ533" s="119"/>
      <c r="BR533" s="119"/>
      <c r="BV533" s="119"/>
      <c r="BW533" s="119"/>
      <c r="BX533" s="119"/>
      <c r="BY533" s="119"/>
      <c r="BZ533" s="119"/>
      <c r="CA533" s="119"/>
    </row>
    <row r="534" spans="1:79" ht="15" hidden="1" customHeight="1" thickTop="1" thickBot="1">
      <c r="A534" s="170" t="s">
        <v>1382</v>
      </c>
      <c r="B534" s="85">
        <v>200631</v>
      </c>
      <c r="C534" s="71" t="s">
        <v>1374</v>
      </c>
      <c r="D534" s="203" t="s">
        <v>1856</v>
      </c>
      <c r="E534" s="149" t="s">
        <v>1644</v>
      </c>
      <c r="F534" s="30" t="s">
        <v>1375</v>
      </c>
      <c r="G534" s="92" t="s">
        <v>272</v>
      </c>
      <c r="H534" s="25" t="s">
        <v>83</v>
      </c>
      <c r="I534" s="25" t="s">
        <v>94</v>
      </c>
      <c r="J534" s="25" t="s">
        <v>95</v>
      </c>
      <c r="K534" s="25" t="s">
        <v>1590</v>
      </c>
      <c r="L534" s="73" t="s">
        <v>110</v>
      </c>
      <c r="M534" s="78"/>
      <c r="N534" s="41" t="s">
        <v>48</v>
      </c>
      <c r="O534" s="32" t="s">
        <v>48</v>
      </c>
      <c r="P534" s="32" t="s">
        <v>48</v>
      </c>
      <c r="Q534" s="135" t="s">
        <v>18</v>
      </c>
      <c r="R534" s="135">
        <v>48</v>
      </c>
      <c r="S534" s="135" t="s">
        <v>84</v>
      </c>
      <c r="T534" s="139" t="s">
        <v>45</v>
      </c>
      <c r="U534" s="144"/>
      <c r="V534" s="135">
        <v>5700</v>
      </c>
      <c r="W534" s="135" t="s">
        <v>58</v>
      </c>
      <c r="X534" s="136">
        <f>VLOOKUP(W534,Tables!$M$5:$O$9,3,FALSE)</f>
        <v>1</v>
      </c>
      <c r="Y534" s="136">
        <f>V534*X534</f>
        <v>5700</v>
      </c>
      <c r="Z534" s="137"/>
      <c r="AA534" s="138" t="str">
        <f>Q534</f>
        <v>LC50</v>
      </c>
      <c r="AB534" s="138">
        <f>VLOOKUP(AA534,Tables!C$5:D$40,2,FALSE)</f>
        <v>5</v>
      </c>
      <c r="AC534" s="138">
        <f>Y534/AB534</f>
        <v>1140</v>
      </c>
      <c r="AD534" s="139" t="str">
        <f>T534</f>
        <v>Acute</v>
      </c>
      <c r="AE534" s="138">
        <f>VLOOKUP(AD534,Tables!$C$43:$D$44,2,FALSE)</f>
        <v>2</v>
      </c>
      <c r="AF534" s="138">
        <f>AC534/AE534</f>
        <v>570</v>
      </c>
      <c r="AG534" s="27"/>
      <c r="AH534" s="187" t="str">
        <f>G534</f>
        <v>Gammarus fasciatus</v>
      </c>
      <c r="AI534" s="142" t="str">
        <f>Q534</f>
        <v>LC50</v>
      </c>
      <c r="AJ534" s="142" t="str">
        <f>T534</f>
        <v>Acute</v>
      </c>
      <c r="AK534" s="144"/>
      <c r="AL534" s="138">
        <f>VLOOKUP(SUM(AB534,AE534),Tables!J$5:K$12,2,FALSE)</f>
        <v>4</v>
      </c>
      <c r="AM534" s="26" t="str">
        <f>IF(AL534=MIN($AL$533:$AL$535),"YES!!!","Reject")</f>
        <v>YES!!!</v>
      </c>
      <c r="AN534" s="141"/>
      <c r="AO534" s="138"/>
      <c r="AP534" s="135"/>
      <c r="AQ534" s="138"/>
      <c r="AR534" s="144"/>
      <c r="AS534" s="143"/>
      <c r="AT534" s="136"/>
      <c r="AU534" s="136"/>
      <c r="AV534" s="144"/>
      <c r="AW534" s="208" t="s">
        <v>1845</v>
      </c>
      <c r="AX534" s="208" t="s">
        <v>1845</v>
      </c>
      <c r="AY534" s="78"/>
      <c r="AZ534" s="78"/>
      <c r="BA534" s="78"/>
      <c r="BB534" s="78"/>
      <c r="BC534" s="215"/>
      <c r="BD534" s="78"/>
      <c r="BE534" s="78"/>
      <c r="BF534" s="78"/>
      <c r="BG534" s="78"/>
      <c r="BH534" s="78"/>
      <c r="BI534" s="73"/>
      <c r="BN534" s="119"/>
      <c r="BO534" s="119"/>
      <c r="BP534" s="119"/>
      <c r="BQ534" s="119"/>
      <c r="BR534" s="119"/>
      <c r="BV534" s="119"/>
      <c r="BW534" s="119"/>
      <c r="BX534" s="119"/>
      <c r="BY534" s="119"/>
      <c r="BZ534" s="119"/>
      <c r="CA534" s="119"/>
    </row>
    <row r="535" spans="1:79" ht="15" hidden="1" customHeight="1" thickTop="1" thickBot="1">
      <c r="A535" s="170" t="s">
        <v>1381</v>
      </c>
      <c r="B535" s="85">
        <v>200344</v>
      </c>
      <c r="C535" s="71" t="s">
        <v>1374</v>
      </c>
      <c r="D535" s="203" t="s">
        <v>1856</v>
      </c>
      <c r="E535" s="149" t="s">
        <v>1644</v>
      </c>
      <c r="F535" s="30" t="s">
        <v>1375</v>
      </c>
      <c r="G535" s="92" t="s">
        <v>272</v>
      </c>
      <c r="H535" s="25" t="s">
        <v>83</v>
      </c>
      <c r="I535" s="25" t="s">
        <v>94</v>
      </c>
      <c r="J535" s="25" t="s">
        <v>95</v>
      </c>
      <c r="K535" s="25" t="s">
        <v>1590</v>
      </c>
      <c r="L535" s="73" t="s">
        <v>110</v>
      </c>
      <c r="M535" s="78"/>
      <c r="N535" s="41" t="s">
        <v>48</v>
      </c>
      <c r="O535" s="32" t="s">
        <v>48</v>
      </c>
      <c r="P535" s="32" t="s">
        <v>48</v>
      </c>
      <c r="Q535" s="135" t="s">
        <v>18</v>
      </c>
      <c r="R535" s="135">
        <v>48</v>
      </c>
      <c r="S535" s="135" t="s">
        <v>84</v>
      </c>
      <c r="T535" s="139" t="s">
        <v>45</v>
      </c>
      <c r="U535" s="144"/>
      <c r="V535" s="135">
        <v>5700</v>
      </c>
      <c r="W535" s="135" t="s">
        <v>58</v>
      </c>
      <c r="X535" s="136">
        <f>VLOOKUP(W535,Tables!$M$5:$O$9,3,FALSE)</f>
        <v>1</v>
      </c>
      <c r="Y535" s="136">
        <f>V535*X535</f>
        <v>5700</v>
      </c>
      <c r="Z535" s="137"/>
      <c r="AA535" s="138" t="str">
        <f>Q535</f>
        <v>LC50</v>
      </c>
      <c r="AB535" s="138">
        <f>VLOOKUP(AA535,Tables!C$5:D$40,2,FALSE)</f>
        <v>5</v>
      </c>
      <c r="AC535" s="138">
        <f>Y535/AB535</f>
        <v>1140</v>
      </c>
      <c r="AD535" s="139" t="str">
        <f>T535</f>
        <v>Acute</v>
      </c>
      <c r="AE535" s="138">
        <f>VLOOKUP(AD535,Tables!$C$43:$D$44,2,FALSE)</f>
        <v>2</v>
      </c>
      <c r="AF535" s="138">
        <f>AC535/AE535</f>
        <v>570</v>
      </c>
      <c r="AG535" s="27"/>
      <c r="AH535" s="187" t="str">
        <f>G535</f>
        <v>Gammarus fasciatus</v>
      </c>
      <c r="AI535" s="142" t="str">
        <f>Q535</f>
        <v>LC50</v>
      </c>
      <c r="AJ535" s="142" t="str">
        <f>T535</f>
        <v>Acute</v>
      </c>
      <c r="AK535" s="144"/>
      <c r="AL535" s="138">
        <f>VLOOKUP(SUM(AB535,AE535),Tables!J$5:K$12,2,FALSE)</f>
        <v>4</v>
      </c>
      <c r="AM535" s="26" t="str">
        <f>IF(AL535=MIN($AL$533:$AL$535),"YES!!!","Reject")</f>
        <v>YES!!!</v>
      </c>
      <c r="AN535" s="141"/>
      <c r="AO535" s="138"/>
      <c r="AP535" s="135"/>
      <c r="AQ535" s="138"/>
      <c r="AR535" s="144"/>
      <c r="AS535" s="143"/>
      <c r="AT535" s="144"/>
      <c r="AU535" s="144"/>
      <c r="AV535" s="144"/>
      <c r="AW535" s="208" t="s">
        <v>1845</v>
      </c>
      <c r="AX535" s="208" t="s">
        <v>1845</v>
      </c>
      <c r="AY535" s="78"/>
      <c r="AZ535" s="78"/>
      <c r="BA535" s="78"/>
      <c r="BB535" s="78"/>
      <c r="BC535" s="215"/>
      <c r="BD535" s="78"/>
      <c r="BE535" s="78"/>
      <c r="BF535" s="78"/>
      <c r="BG535" s="78"/>
      <c r="BH535" s="78"/>
      <c r="BI535" s="73"/>
      <c r="BN535" s="119"/>
      <c r="BO535" s="119"/>
      <c r="BP535" s="119"/>
      <c r="BQ535" s="119"/>
      <c r="BR535" s="119"/>
      <c r="BV535" s="119"/>
      <c r="BW535" s="119"/>
      <c r="BX535" s="119"/>
      <c r="BY535" s="119"/>
      <c r="BZ535" s="119"/>
      <c r="CA535" s="119"/>
    </row>
    <row r="536" spans="1:79" ht="15" hidden="1" customHeight="1" thickTop="1" thickBot="1">
      <c r="A536" s="167"/>
      <c r="B536" s="17"/>
      <c r="C536" s="17"/>
      <c r="D536" s="27"/>
      <c r="E536" s="148"/>
      <c r="F536" s="93"/>
      <c r="G536" s="94"/>
      <c r="H536" s="17"/>
      <c r="I536" s="17"/>
      <c r="J536" s="17"/>
      <c r="K536" s="17"/>
      <c r="L536" s="17"/>
      <c r="M536" s="27"/>
      <c r="N536" s="93"/>
      <c r="O536" s="17"/>
      <c r="P536" s="17"/>
      <c r="Q536" s="17"/>
      <c r="R536" s="17"/>
      <c r="S536" s="17"/>
      <c r="T536" s="20"/>
      <c r="U536" s="27"/>
      <c r="V536" s="17"/>
      <c r="W536" s="17"/>
      <c r="X536" s="95"/>
      <c r="Y536" s="95"/>
      <c r="Z536" s="27"/>
      <c r="AA536" s="17"/>
      <c r="AB536" s="17"/>
      <c r="AC536" s="95"/>
      <c r="AD536" s="20"/>
      <c r="AE536" s="17"/>
      <c r="AF536" s="95"/>
      <c r="AG536" s="27"/>
      <c r="AH536" s="211"/>
      <c r="AI536" s="17"/>
      <c r="AJ536" s="17"/>
      <c r="AK536" s="27"/>
      <c r="AL536" s="27"/>
      <c r="AM536" s="27"/>
      <c r="AN536" s="27"/>
      <c r="AO536" s="17"/>
      <c r="AP536" s="17"/>
      <c r="AQ536" s="17"/>
      <c r="AR536" s="27"/>
      <c r="AS536" s="27"/>
      <c r="AT536" s="27"/>
      <c r="AU536" s="27"/>
      <c r="AV536" s="27"/>
      <c r="AW536" s="27"/>
      <c r="AX536" s="115"/>
      <c r="AY536" s="119"/>
      <c r="AZ536" s="119"/>
      <c r="BA536" s="117"/>
      <c r="BB536" s="117"/>
      <c r="BC536" s="211"/>
      <c r="BD536" s="27"/>
      <c r="BE536" s="27"/>
      <c r="BF536" s="27"/>
      <c r="BG536" s="27"/>
      <c r="BH536" s="115"/>
      <c r="BI536" s="115"/>
      <c r="BJ536" s="115"/>
      <c r="BN536" s="119"/>
      <c r="BO536" s="119"/>
      <c r="BP536" s="119"/>
      <c r="BQ536" s="119"/>
      <c r="BR536" s="119"/>
      <c r="BV536" s="119"/>
      <c r="BW536" s="119"/>
      <c r="BX536" s="119"/>
      <c r="BY536" s="119"/>
      <c r="BZ536" s="119"/>
      <c r="CA536" s="119"/>
    </row>
    <row r="537" spans="1:79" ht="15" hidden="1" customHeight="1" thickTop="1" thickBot="1">
      <c r="A537" s="168" t="s">
        <v>1381</v>
      </c>
      <c r="B537" s="25" t="s">
        <v>1436</v>
      </c>
      <c r="C537" s="71">
        <v>12144</v>
      </c>
      <c r="D537" s="132" t="s">
        <v>1416</v>
      </c>
      <c r="E537" s="149" t="s">
        <v>1644</v>
      </c>
      <c r="F537" s="30" t="s">
        <v>1554</v>
      </c>
      <c r="G537" s="92" t="s">
        <v>1482</v>
      </c>
      <c r="H537" s="25" t="s">
        <v>83</v>
      </c>
      <c r="I537" s="25" t="s">
        <v>94</v>
      </c>
      <c r="J537" s="25" t="s">
        <v>95</v>
      </c>
      <c r="K537" s="25" t="s">
        <v>1590</v>
      </c>
      <c r="L537" s="25" t="s">
        <v>1542</v>
      </c>
      <c r="N537" s="122" t="s">
        <v>204</v>
      </c>
      <c r="O537" s="35" t="s">
        <v>204</v>
      </c>
      <c r="P537" s="35" t="s">
        <v>204</v>
      </c>
      <c r="Q537" s="25" t="s">
        <v>20</v>
      </c>
      <c r="R537" s="25">
        <v>30</v>
      </c>
      <c r="S537" s="25" t="s">
        <v>1370</v>
      </c>
      <c r="T537" s="33" t="s">
        <v>15</v>
      </c>
      <c r="U537"/>
      <c r="V537" s="25" t="s">
        <v>1481</v>
      </c>
      <c r="W537" s="25" t="s">
        <v>85</v>
      </c>
      <c r="X537" s="73">
        <f>VLOOKUP(W537,Tables!$M$5:$O$9,3,FALSE)</f>
        <v>1000</v>
      </c>
      <c r="Y537" s="73">
        <f>V537*X537</f>
        <v>140</v>
      </c>
      <c r="AA537" s="26" t="str">
        <f>Q537</f>
        <v>LOEC</v>
      </c>
      <c r="AB537" s="26">
        <f>VLOOKUP(AA537,Tables!C$5:D$40,2,FALSE)</f>
        <v>2.5</v>
      </c>
      <c r="AC537" s="26">
        <f>Y537/AB537</f>
        <v>56</v>
      </c>
      <c r="AD537" s="33" t="str">
        <f>T537</f>
        <v>Chronic</v>
      </c>
      <c r="AE537" s="26">
        <f>VLOOKUP(AD537,Tables!$C$43:$D$44,2,FALSE)</f>
        <v>1</v>
      </c>
      <c r="AF537" s="26">
        <f>AC537/AE537</f>
        <v>56</v>
      </c>
      <c r="AG537" s="27"/>
      <c r="AH537" s="210" t="str">
        <f>G537</f>
        <v>Gammarus lacustris</v>
      </c>
      <c r="AI537" s="112" t="str">
        <f>Q537</f>
        <v>LOEC</v>
      </c>
      <c r="AJ537" s="112" t="str">
        <f>T537</f>
        <v>Chronic</v>
      </c>
      <c r="AL537" s="26">
        <f>VLOOKUP(SUM(AB537,AE537),Tables!J$5:K$12,2,FALSE)</f>
        <v>2</v>
      </c>
      <c r="AM537" s="26" t="str">
        <f>IF(AL537=MIN($AL$537:$AL$538),"YES!!!","Reject")</f>
        <v>Reject</v>
      </c>
      <c r="AS537"/>
      <c r="AW537" s="208" t="s">
        <v>1845</v>
      </c>
      <c r="AX537" s="208" t="s">
        <v>1845</v>
      </c>
      <c r="BC537" s="214"/>
      <c r="BK537" s="2"/>
      <c r="BL537" s="2"/>
      <c r="BM537" s="2"/>
      <c r="BN537" s="119"/>
      <c r="BO537" s="119"/>
      <c r="BP537" s="119"/>
      <c r="BQ537" s="119"/>
      <c r="BR537" s="119"/>
      <c r="BV537" s="119"/>
      <c r="BW537" s="119"/>
      <c r="BX537" s="119"/>
      <c r="BY537" s="119"/>
      <c r="BZ537" s="119"/>
      <c r="CA537" s="119"/>
    </row>
    <row r="538" spans="1:79" ht="15" hidden="1" customHeight="1" thickTop="1" thickBot="1">
      <c r="A538" s="168" t="s">
        <v>1381</v>
      </c>
      <c r="B538" s="25" t="s">
        <v>1436</v>
      </c>
      <c r="C538" s="71">
        <v>12144</v>
      </c>
      <c r="D538" s="132" t="s">
        <v>1416</v>
      </c>
      <c r="E538" s="149" t="s">
        <v>1644</v>
      </c>
      <c r="F538" s="30" t="s">
        <v>1554</v>
      </c>
      <c r="G538" s="92" t="s">
        <v>1482</v>
      </c>
      <c r="H538" s="25" t="s">
        <v>83</v>
      </c>
      <c r="I538" s="25" t="s">
        <v>94</v>
      </c>
      <c r="J538" s="25" t="s">
        <v>95</v>
      </c>
      <c r="K538" s="25" t="s">
        <v>1590</v>
      </c>
      <c r="L538" s="25" t="s">
        <v>1542</v>
      </c>
      <c r="N538" s="122" t="s">
        <v>204</v>
      </c>
      <c r="O538" s="35" t="s">
        <v>204</v>
      </c>
      <c r="P538" s="35" t="s">
        <v>204</v>
      </c>
      <c r="Q538" s="25" t="s">
        <v>102</v>
      </c>
      <c r="R538" s="25">
        <v>30</v>
      </c>
      <c r="S538" s="25" t="s">
        <v>1370</v>
      </c>
      <c r="T538" s="33" t="s">
        <v>15</v>
      </c>
      <c r="U538"/>
      <c r="V538" s="25">
        <v>0.06</v>
      </c>
      <c r="W538" s="25" t="s">
        <v>85</v>
      </c>
      <c r="X538" s="73">
        <f>VLOOKUP(W538,Tables!$M$5:$O$9,3,FALSE)</f>
        <v>1000</v>
      </c>
      <c r="Y538" s="73">
        <f>V538*X538</f>
        <v>60</v>
      </c>
      <c r="AA538" s="26" t="str">
        <f>Q538</f>
        <v>NOEL</v>
      </c>
      <c r="AB538" s="26">
        <f>VLOOKUP(AA538,Tables!C$5:D$40,2,FALSE)</f>
        <v>1</v>
      </c>
      <c r="AC538" s="26">
        <f>Y538/AB538</f>
        <v>60</v>
      </c>
      <c r="AD538" s="33" t="str">
        <f>T538</f>
        <v>Chronic</v>
      </c>
      <c r="AE538" s="26">
        <f>VLOOKUP(AD538,Tables!$C$43:$D$44,2,FALSE)</f>
        <v>1</v>
      </c>
      <c r="AF538" s="26">
        <f>AC538/AE538</f>
        <v>60</v>
      </c>
      <c r="AG538" s="27"/>
      <c r="AH538" s="210" t="str">
        <f>G538</f>
        <v>Gammarus lacustris</v>
      </c>
      <c r="AI538" s="112" t="str">
        <f>Q538</f>
        <v>NOEL</v>
      </c>
      <c r="AJ538" s="112" t="str">
        <f>T538</f>
        <v>Chronic</v>
      </c>
      <c r="AL538" s="26">
        <f>VLOOKUP(SUM(AB538,AE538),Tables!J$5:K$12,2,FALSE)</f>
        <v>1</v>
      </c>
      <c r="AM538" s="26" t="str">
        <f>IF(AL538=MIN($AL$537:$AL$538),"YES!!!","Reject")</f>
        <v>YES!!!</v>
      </c>
      <c r="AN538" s="107" t="str">
        <f>P538</f>
        <v>Immobilisation</v>
      </c>
      <c r="AO538" s="26" t="s">
        <v>96</v>
      </c>
      <c r="AP538" s="25" t="str">
        <f>CONCATENATE(R538," ",S538)</f>
        <v>30 Day</v>
      </c>
      <c r="AQ538" s="26" t="s">
        <v>97</v>
      </c>
      <c r="AS538" s="109">
        <f>AF538</f>
        <v>60</v>
      </c>
      <c r="AT538" s="73">
        <f>GEOMEAN(AS538)</f>
        <v>60</v>
      </c>
      <c r="AU538" s="73">
        <f>MIN(AT538)</f>
        <v>60</v>
      </c>
      <c r="AV538" s="73">
        <f>MIN(AU538)</f>
        <v>60</v>
      </c>
      <c r="AW538" s="208" t="s">
        <v>1845</v>
      </c>
      <c r="AX538" s="208" t="s">
        <v>1845</v>
      </c>
      <c r="BA538" s="78" t="str">
        <f>F538</f>
        <v>Surface or ground, reconstituted or dechlorinated tap water</v>
      </c>
      <c r="BB538" s="107" t="str">
        <f>J538</f>
        <v>Macroinvertebrate</v>
      </c>
      <c r="BC538" s="210" t="str">
        <f>G538</f>
        <v>Gammarus lacustris</v>
      </c>
      <c r="BD538" s="107" t="str">
        <f>H538</f>
        <v>Arthropoda</v>
      </c>
      <c r="BE538" s="114" t="str">
        <f>I538</f>
        <v>Malacostraca</v>
      </c>
      <c r="BF538" s="112" t="str">
        <f>K538</f>
        <v>Hetero</v>
      </c>
      <c r="BG538" s="26">
        <f>AL538</f>
        <v>1</v>
      </c>
      <c r="BH538" s="26">
        <f>AV538</f>
        <v>60</v>
      </c>
      <c r="BI538" s="208" t="s">
        <v>1845</v>
      </c>
      <c r="BJ538" s="208" t="s">
        <v>1845</v>
      </c>
      <c r="BN538" s="119"/>
      <c r="BO538" s="119"/>
      <c r="BP538" s="119"/>
      <c r="BQ538" s="119"/>
      <c r="BR538" s="119"/>
      <c r="BV538" s="119"/>
      <c r="BW538" s="119"/>
      <c r="BX538" s="119"/>
      <c r="BY538" s="119"/>
      <c r="BZ538" s="119"/>
      <c r="CA538" s="119"/>
    </row>
    <row r="539" spans="1:79" ht="15" hidden="1" customHeight="1" thickTop="1" thickBot="1">
      <c r="A539" s="169"/>
      <c r="B539" s="17"/>
      <c r="C539" s="17"/>
      <c r="D539" s="27"/>
      <c r="E539" s="148"/>
      <c r="F539" s="93"/>
      <c r="G539" s="94"/>
      <c r="H539" s="13"/>
      <c r="I539" s="13"/>
      <c r="J539" s="17"/>
      <c r="K539" s="17"/>
      <c r="L539" s="17"/>
      <c r="M539" s="13"/>
      <c r="N539" s="93"/>
      <c r="O539" s="17"/>
      <c r="P539" s="17"/>
      <c r="Q539" s="17"/>
      <c r="R539" s="17"/>
      <c r="S539" s="17"/>
      <c r="T539" s="13"/>
      <c r="U539" s="13"/>
      <c r="V539" s="17"/>
      <c r="W539" s="17"/>
      <c r="X539" s="13"/>
      <c r="Y539" s="13"/>
      <c r="Z539" s="13"/>
      <c r="AA539" s="13"/>
      <c r="AB539" s="13"/>
      <c r="AC539" s="13"/>
      <c r="AD539" s="13"/>
      <c r="AE539" s="13"/>
      <c r="AF539" s="13"/>
      <c r="AG539" s="13"/>
      <c r="AH539" s="212"/>
      <c r="AI539" s="17"/>
      <c r="AJ539" s="17"/>
      <c r="AK539" s="13"/>
      <c r="AL539" s="13"/>
      <c r="AM539" s="13"/>
      <c r="AN539" s="13"/>
      <c r="AO539" s="17"/>
      <c r="AP539" s="17"/>
      <c r="AQ539" s="17"/>
      <c r="AR539" s="13"/>
      <c r="AS539" s="13"/>
      <c r="AT539" s="13"/>
      <c r="AU539" s="13"/>
      <c r="AV539" s="13"/>
      <c r="AW539" s="13"/>
      <c r="AX539" s="116"/>
      <c r="AY539" s="22"/>
      <c r="AZ539" s="22"/>
      <c r="BA539" s="117"/>
      <c r="BB539" s="118"/>
      <c r="BC539" s="212"/>
      <c r="BD539" s="13"/>
      <c r="BE539" s="13"/>
      <c r="BF539" s="13"/>
      <c r="BG539" s="13"/>
      <c r="BH539" s="116"/>
      <c r="BI539" s="115"/>
      <c r="BJ539" s="115"/>
      <c r="BK539" s="2"/>
      <c r="BL539" s="2"/>
      <c r="BM539" s="2"/>
      <c r="BN539" s="119"/>
      <c r="BO539" s="119"/>
      <c r="BP539" s="119"/>
      <c r="BQ539" s="119"/>
      <c r="BR539" s="119"/>
      <c r="BV539" s="119"/>
      <c r="BW539" s="119"/>
      <c r="BX539" s="119"/>
      <c r="BY539" s="119"/>
      <c r="BZ539" s="119"/>
      <c r="CA539" s="119"/>
    </row>
    <row r="540" spans="1:79" ht="15" hidden="1" customHeight="1" thickTop="1" thickBot="1">
      <c r="A540" s="170" t="s">
        <v>1386</v>
      </c>
      <c r="B540" s="85">
        <v>205023</v>
      </c>
      <c r="C540" s="71" t="s">
        <v>1374</v>
      </c>
      <c r="D540" s="78"/>
      <c r="E540" s="149" t="s">
        <v>1644</v>
      </c>
      <c r="F540" s="30" t="s">
        <v>1375</v>
      </c>
      <c r="G540" s="92" t="s">
        <v>273</v>
      </c>
      <c r="H540" s="25" t="s">
        <v>83</v>
      </c>
      <c r="I540" s="25" t="s">
        <v>94</v>
      </c>
      <c r="J540" s="25" t="s">
        <v>95</v>
      </c>
      <c r="K540" s="25" t="s">
        <v>1590</v>
      </c>
      <c r="L540" s="73" t="s">
        <v>110</v>
      </c>
      <c r="M540" s="78"/>
      <c r="N540" s="41" t="s">
        <v>48</v>
      </c>
      <c r="O540" s="32" t="s">
        <v>48</v>
      </c>
      <c r="P540" s="32" t="s">
        <v>48</v>
      </c>
      <c r="Q540" s="25" t="s">
        <v>18</v>
      </c>
      <c r="R540" s="25">
        <v>96</v>
      </c>
      <c r="S540" s="25" t="s">
        <v>84</v>
      </c>
      <c r="T540" s="33" t="s">
        <v>45</v>
      </c>
      <c r="U540" s="78"/>
      <c r="V540" s="25">
        <v>14900</v>
      </c>
      <c r="W540" s="25" t="s">
        <v>58</v>
      </c>
      <c r="X540" s="73">
        <f>VLOOKUP(W540,Tables!$M$5:$O$9,3,FALSE)</f>
        <v>1</v>
      </c>
      <c r="Y540" s="73">
        <f>V540*X540</f>
        <v>14900</v>
      </c>
      <c r="AA540" s="26" t="str">
        <f>Q540</f>
        <v>LC50</v>
      </c>
      <c r="AB540" s="26">
        <f>VLOOKUP(AA540,Tables!C$5:D$40,2,FALSE)</f>
        <v>5</v>
      </c>
      <c r="AC540" s="26">
        <f>Y540/AB540</f>
        <v>2980</v>
      </c>
      <c r="AD540" s="33" t="str">
        <f>T540</f>
        <v>Acute</v>
      </c>
      <c r="AE540" s="26">
        <f>VLOOKUP(AD540,Tables!$C$43:$D$44,2,FALSE)</f>
        <v>2</v>
      </c>
      <c r="AF540" s="26">
        <f>AC540/AE540</f>
        <v>1490</v>
      </c>
      <c r="AG540" s="27"/>
      <c r="AH540" s="210" t="str">
        <f>G540</f>
        <v xml:space="preserve">Gammarus pulex </v>
      </c>
      <c r="AI540" s="112" t="str">
        <f>Q540</f>
        <v>LC50</v>
      </c>
      <c r="AJ540" s="112" t="str">
        <f>T540</f>
        <v>Acute</v>
      </c>
      <c r="AK540" s="78"/>
      <c r="AL540" s="26">
        <f>VLOOKUP(SUM(AB540,AE540),Tables!J$5:K$12,2,FALSE)</f>
        <v>4</v>
      </c>
      <c r="AM540" s="26" t="str">
        <f>IF(AL540=MIN($AL$540),"YES!!!","Reject")</f>
        <v>YES!!!</v>
      </c>
      <c r="AN540" s="107" t="str">
        <f>P540</f>
        <v>Mortality</v>
      </c>
      <c r="AO540" s="26" t="s">
        <v>96</v>
      </c>
      <c r="AP540" s="25" t="str">
        <f>CONCATENATE(R540," ",S540)</f>
        <v>96 Hour</v>
      </c>
      <c r="AQ540" s="26" t="s">
        <v>97</v>
      </c>
      <c r="AR540" s="78"/>
      <c r="AS540" s="109">
        <f>AF540</f>
        <v>1490</v>
      </c>
      <c r="AT540" s="73">
        <f>GEOMEAN(AS540)</f>
        <v>1490</v>
      </c>
      <c r="AU540" s="73">
        <f>MIN(AT540)</f>
        <v>1490</v>
      </c>
      <c r="AV540" s="73">
        <f>MIN(AU540)</f>
        <v>1490</v>
      </c>
      <c r="AW540" s="208" t="s">
        <v>1845</v>
      </c>
      <c r="AX540" s="208" t="s">
        <v>1845</v>
      </c>
      <c r="AY540" s="78"/>
      <c r="AZ540" s="78"/>
      <c r="BA540" s="78" t="str">
        <f>F540</f>
        <v>fresh</v>
      </c>
      <c r="BB540" s="107" t="str">
        <f>J540</f>
        <v>Macroinvertebrate</v>
      </c>
      <c r="BC540" s="210" t="str">
        <f>G540</f>
        <v xml:space="preserve">Gammarus pulex </v>
      </c>
      <c r="BD540" s="107" t="str">
        <f>H540</f>
        <v>Arthropoda</v>
      </c>
      <c r="BE540" s="114" t="str">
        <f>I540</f>
        <v>Malacostraca</v>
      </c>
      <c r="BF540" s="112" t="str">
        <f>K540</f>
        <v>Hetero</v>
      </c>
      <c r="BG540" s="26">
        <f>AL540</f>
        <v>4</v>
      </c>
      <c r="BH540" s="26">
        <f>AV540</f>
        <v>1490</v>
      </c>
      <c r="BI540" s="208" t="s">
        <v>1845</v>
      </c>
      <c r="BJ540" s="208" t="s">
        <v>1845</v>
      </c>
      <c r="BN540" s="119"/>
      <c r="BO540" s="119"/>
      <c r="BP540" s="119"/>
      <c r="BQ540" s="119"/>
      <c r="BR540" s="119"/>
      <c r="BV540" s="119"/>
      <c r="BW540" s="119"/>
      <c r="BX540" s="119"/>
      <c r="BY540" s="119"/>
      <c r="BZ540" s="119"/>
      <c r="CA540" s="119"/>
    </row>
    <row r="541" spans="1:79" ht="15" hidden="1" customHeight="1" thickTop="1" thickBot="1">
      <c r="A541" s="167"/>
      <c r="B541" s="17"/>
      <c r="C541" s="17"/>
      <c r="D541" s="27"/>
      <c r="E541" s="148"/>
      <c r="F541" s="93"/>
      <c r="G541" s="94"/>
      <c r="H541" s="17"/>
      <c r="I541" s="17"/>
      <c r="J541" s="17"/>
      <c r="K541" s="17"/>
      <c r="L541" s="17"/>
      <c r="M541" s="27"/>
      <c r="N541" s="93"/>
      <c r="O541" s="17"/>
      <c r="P541" s="17"/>
      <c r="Q541" s="17"/>
      <c r="R541" s="17"/>
      <c r="S541" s="17"/>
      <c r="T541" s="20"/>
      <c r="U541" s="27"/>
      <c r="V541" s="17"/>
      <c r="W541" s="17"/>
      <c r="X541" s="95"/>
      <c r="Y541" s="95"/>
      <c r="Z541" s="27"/>
      <c r="AA541" s="17"/>
      <c r="AB541" s="17"/>
      <c r="AC541" s="95"/>
      <c r="AD541" s="20"/>
      <c r="AE541" s="17"/>
      <c r="AF541" s="95"/>
      <c r="AG541" s="27"/>
      <c r="AH541" s="211"/>
      <c r="AI541" s="17"/>
      <c r="AJ541" s="17"/>
      <c r="AK541" s="27"/>
      <c r="AL541" s="27"/>
      <c r="AM541" s="27"/>
      <c r="AN541" s="27"/>
      <c r="AO541" s="17"/>
      <c r="AP541" s="17"/>
      <c r="AQ541" s="17"/>
      <c r="AR541" s="27"/>
      <c r="AS541" s="27"/>
      <c r="AT541" s="27"/>
      <c r="AU541" s="27"/>
      <c r="AV541" s="27"/>
      <c r="AW541" s="27"/>
      <c r="AX541" s="115"/>
      <c r="AY541" s="119"/>
      <c r="AZ541" s="119"/>
      <c r="BA541" s="117"/>
      <c r="BB541" s="117"/>
      <c r="BC541" s="211"/>
      <c r="BD541" s="27"/>
      <c r="BE541" s="27"/>
      <c r="BF541" s="27"/>
      <c r="BG541" s="27"/>
      <c r="BH541" s="115"/>
      <c r="BI541" s="115"/>
      <c r="BJ541" s="115"/>
      <c r="BK541" s="2"/>
      <c r="BL541" s="2"/>
      <c r="BM541" s="2"/>
      <c r="BN541" s="119"/>
      <c r="BO541" s="119"/>
      <c r="BP541" s="119"/>
      <c r="BQ541" s="119"/>
      <c r="BR541" s="119"/>
      <c r="BV541" s="119"/>
      <c r="BW541" s="119"/>
      <c r="BX541" s="119"/>
      <c r="BY541" s="119"/>
      <c r="BZ541" s="119"/>
      <c r="CA541" s="119"/>
    </row>
    <row r="542" spans="1:79" ht="15" hidden="1" customHeight="1" thickTop="1" thickBot="1">
      <c r="A542" s="170" t="s">
        <v>1673</v>
      </c>
      <c r="B542" s="70" t="s">
        <v>1670</v>
      </c>
      <c r="C542" s="71">
        <v>161769</v>
      </c>
      <c r="D542" s="78"/>
      <c r="E542" s="149" t="s">
        <v>1643</v>
      </c>
      <c r="F542" s="30" t="s">
        <v>1669</v>
      </c>
      <c r="G542" s="92" t="s">
        <v>1665</v>
      </c>
      <c r="H542" s="25" t="s">
        <v>208</v>
      </c>
      <c r="I542" s="25" t="s">
        <v>513</v>
      </c>
      <c r="J542" s="25" t="s">
        <v>209</v>
      </c>
      <c r="K542" s="25" t="s">
        <v>1590</v>
      </c>
      <c r="L542" s="73" t="s">
        <v>1666</v>
      </c>
      <c r="M542" s="78"/>
      <c r="N542" s="41" t="s">
        <v>1667</v>
      </c>
      <c r="O542" s="32" t="s">
        <v>1398</v>
      </c>
      <c r="P542" s="32" t="s">
        <v>1411</v>
      </c>
      <c r="Q542" s="25" t="s">
        <v>19</v>
      </c>
      <c r="R542" s="25">
        <v>42</v>
      </c>
      <c r="S542" s="25" t="s">
        <v>1370</v>
      </c>
      <c r="T542" s="33" t="s">
        <v>15</v>
      </c>
      <c r="U542" s="78"/>
      <c r="V542" s="25">
        <v>90</v>
      </c>
      <c r="W542" s="25" t="s">
        <v>58</v>
      </c>
      <c r="X542" s="73">
        <f>VLOOKUP(W542,Tables!$M$5:$O$9,3,FALSE)</f>
        <v>1</v>
      </c>
      <c r="Y542" s="73">
        <f>V542*X542</f>
        <v>90</v>
      </c>
      <c r="AA542" s="26" t="str">
        <f>Q542</f>
        <v>NOEC</v>
      </c>
      <c r="AB542" s="26">
        <f>VLOOKUP(AA542,Tables!C$5:D$40,2,FALSE)</f>
        <v>1</v>
      </c>
      <c r="AC542" s="26">
        <f>Y542/AB542</f>
        <v>90</v>
      </c>
      <c r="AD542" s="33" t="str">
        <f>T542</f>
        <v>Chronic</v>
      </c>
      <c r="AE542" s="26">
        <f>VLOOKUP(AD542,Tables!$C$43:$D$44,2,FALSE)</f>
        <v>1</v>
      </c>
      <c r="AF542" s="26">
        <f>AC542/AE542</f>
        <v>90</v>
      </c>
      <c r="AG542" s="27"/>
      <c r="AH542" s="210" t="str">
        <f>G542</f>
        <v>Gasterosteus aculeatus</v>
      </c>
      <c r="AI542" s="112" t="str">
        <f>Q542</f>
        <v>NOEC</v>
      </c>
      <c r="AJ542" s="112" t="str">
        <f>T542</f>
        <v>Chronic</v>
      </c>
      <c r="AK542" s="78"/>
      <c r="AL542" s="26">
        <f>VLOOKUP(SUM(AB542,AE542),Tables!J$5:K$12,2,FALSE)</f>
        <v>1</v>
      </c>
      <c r="AM542" s="26" t="str">
        <f>IF(AL542=MIN($AL$542:$AL$545),"YES!!!","Reject")</f>
        <v>YES!!!</v>
      </c>
      <c r="AN542" s="107" t="str">
        <f>P542</f>
        <v>Wet weight</v>
      </c>
      <c r="AO542" s="26" t="s">
        <v>96</v>
      </c>
      <c r="AP542" s="25" t="str">
        <f>CONCATENATE(R542," ",S542)</f>
        <v>42 Day</v>
      </c>
      <c r="AQ542" s="26" t="s">
        <v>97</v>
      </c>
      <c r="AR542" s="78"/>
      <c r="AS542" s="109">
        <f>AF542</f>
        <v>90</v>
      </c>
      <c r="AT542" s="73">
        <f>GEOMEAN(AS542:AS543)</f>
        <v>89.498603341057787</v>
      </c>
      <c r="AU542" s="73">
        <f>MIN(AT542)</f>
        <v>89.498603341057787</v>
      </c>
      <c r="AV542" s="73">
        <f>MIN(AU542:AU544)</f>
        <v>89.498603341057787</v>
      </c>
      <c r="AW542" s="208" t="s">
        <v>1845</v>
      </c>
      <c r="AX542" s="208" t="s">
        <v>1845</v>
      </c>
      <c r="AY542" s="78"/>
      <c r="AZ542" s="78"/>
      <c r="BA542" s="78" t="str">
        <f>F542</f>
        <v>Aerated IML seawater</v>
      </c>
      <c r="BB542" s="107" t="str">
        <f>J542</f>
        <v>Fish</v>
      </c>
      <c r="BC542" s="210" t="str">
        <f>G542</f>
        <v>Gasterosteus aculeatus</v>
      </c>
      <c r="BD542" s="107" t="str">
        <f>H542</f>
        <v>Chordata</v>
      </c>
      <c r="BE542" s="114" t="str">
        <f>I542</f>
        <v xml:space="preserve">	Actinopterygii</v>
      </c>
      <c r="BF542" s="112" t="str">
        <f>K542</f>
        <v>Hetero</v>
      </c>
      <c r="BG542" s="26">
        <f>AL542</f>
        <v>1</v>
      </c>
      <c r="BH542" s="26">
        <f>AV542</f>
        <v>89.498603341057787</v>
      </c>
      <c r="BI542" s="208" t="s">
        <v>1845</v>
      </c>
      <c r="BJ542" s="208" t="s">
        <v>1845</v>
      </c>
      <c r="BN542" s="119"/>
      <c r="BO542" s="119"/>
      <c r="BP542" s="119"/>
      <c r="BQ542" s="119"/>
      <c r="BR542" s="119"/>
      <c r="BV542" s="119"/>
      <c r="BW542" s="119"/>
      <c r="BX542" s="119"/>
      <c r="BY542" s="119"/>
      <c r="BZ542" s="119"/>
      <c r="CA542" s="119"/>
    </row>
    <row r="543" spans="1:79" ht="15" hidden="1" customHeight="1" thickTop="1" thickBot="1">
      <c r="A543" s="170" t="s">
        <v>1673</v>
      </c>
      <c r="B543" s="70" t="s">
        <v>1671</v>
      </c>
      <c r="C543" s="71">
        <v>161769</v>
      </c>
      <c r="D543" s="78"/>
      <c r="E543" s="149" t="s">
        <v>1643</v>
      </c>
      <c r="F543" s="30" t="s">
        <v>1669</v>
      </c>
      <c r="G543" s="92" t="s">
        <v>1665</v>
      </c>
      <c r="H543" s="25" t="s">
        <v>208</v>
      </c>
      <c r="I543" s="25" t="s">
        <v>513</v>
      </c>
      <c r="J543" s="25" t="s">
        <v>209</v>
      </c>
      <c r="K543" s="25" t="s">
        <v>1590</v>
      </c>
      <c r="L543" s="73" t="s">
        <v>1666</v>
      </c>
      <c r="M543" s="78"/>
      <c r="N543" s="41" t="s">
        <v>1667</v>
      </c>
      <c r="O543" s="32" t="s">
        <v>1398</v>
      </c>
      <c r="P543" s="32" t="s">
        <v>1411</v>
      </c>
      <c r="Q543" s="25" t="s">
        <v>19</v>
      </c>
      <c r="R543" s="25">
        <v>42</v>
      </c>
      <c r="S543" s="25" t="s">
        <v>1370</v>
      </c>
      <c r="T543" s="33" t="s">
        <v>15</v>
      </c>
      <c r="U543" s="78"/>
      <c r="V543" s="25">
        <v>89</v>
      </c>
      <c r="W543" s="25" t="s">
        <v>58</v>
      </c>
      <c r="X543" s="73">
        <f>VLOOKUP(W543,Tables!$M$5:$O$9,3,FALSE)</f>
        <v>1</v>
      </c>
      <c r="Y543" s="73">
        <f>V543*X543</f>
        <v>89</v>
      </c>
      <c r="AA543" s="26" t="str">
        <f>Q543</f>
        <v>NOEC</v>
      </c>
      <c r="AB543" s="26">
        <f>VLOOKUP(AA543,Tables!C$5:D$40,2,FALSE)</f>
        <v>1</v>
      </c>
      <c r="AC543" s="26">
        <f>Y543/AB543</f>
        <v>89</v>
      </c>
      <c r="AD543" s="33" t="str">
        <f>T543</f>
        <v>Chronic</v>
      </c>
      <c r="AE543" s="26">
        <f>VLOOKUP(AD543,Tables!$C$43:$D$44,2,FALSE)</f>
        <v>1</v>
      </c>
      <c r="AF543" s="26">
        <f>AC543/AE543</f>
        <v>89</v>
      </c>
      <c r="AG543" s="27"/>
      <c r="AH543" s="210" t="str">
        <f>G543</f>
        <v>Gasterosteus aculeatus</v>
      </c>
      <c r="AI543" s="112" t="str">
        <f>Q543</f>
        <v>NOEC</v>
      </c>
      <c r="AJ543" s="112" t="str">
        <f>T543</f>
        <v>Chronic</v>
      </c>
      <c r="AK543" s="78"/>
      <c r="AL543" s="26">
        <f>VLOOKUP(SUM(AB543,AE543),Tables!J$5:K$12,2,FALSE)</f>
        <v>1</v>
      </c>
      <c r="AM543" s="26" t="str">
        <f>IF(AL543=MIN($AL$542:$AL$545),"YES!!!","Reject")</f>
        <v>YES!!!</v>
      </c>
      <c r="AN543" s="107" t="str">
        <f>P543</f>
        <v>Wet weight</v>
      </c>
      <c r="AO543" s="26" t="s">
        <v>96</v>
      </c>
      <c r="AP543" s="25" t="str">
        <f>CONCATENATE(R543," ",S543)</f>
        <v>42 Day</v>
      </c>
      <c r="AQ543" s="26" t="s">
        <v>97</v>
      </c>
      <c r="AR543" s="78"/>
      <c r="AS543" s="109">
        <f>AF543</f>
        <v>89</v>
      </c>
      <c r="AT543" s="73"/>
      <c r="AU543" s="73"/>
      <c r="AV543" s="73"/>
      <c r="AW543" s="208" t="s">
        <v>1845</v>
      </c>
      <c r="AX543" s="208" t="s">
        <v>1845</v>
      </c>
      <c r="AY543" s="78"/>
      <c r="AZ543" s="78"/>
      <c r="BA543" s="78"/>
      <c r="BB543" s="107"/>
      <c r="BC543" s="210"/>
      <c r="BD543" s="107"/>
      <c r="BE543" s="114"/>
      <c r="BF543" s="112"/>
      <c r="BG543" s="26"/>
      <c r="BH543" s="26"/>
      <c r="BI543" s="26"/>
      <c r="BN543" s="119"/>
      <c r="BO543" s="119"/>
      <c r="BP543" s="119"/>
      <c r="BQ543" s="119"/>
      <c r="BR543" s="119"/>
      <c r="BV543" s="119"/>
      <c r="BW543" s="119"/>
      <c r="BX543" s="119"/>
      <c r="BY543" s="119"/>
      <c r="BZ543" s="119"/>
      <c r="CA543" s="119"/>
    </row>
    <row r="544" spans="1:79" ht="15" hidden="1" customHeight="1" thickTop="1" thickBot="1">
      <c r="A544" s="170" t="s">
        <v>1673</v>
      </c>
      <c r="B544" s="70" t="s">
        <v>1672</v>
      </c>
      <c r="C544" s="71">
        <v>161769</v>
      </c>
      <c r="D544" s="78"/>
      <c r="E544" s="149" t="s">
        <v>1643</v>
      </c>
      <c r="F544" s="30" t="s">
        <v>1669</v>
      </c>
      <c r="G544" s="92" t="s">
        <v>1665</v>
      </c>
      <c r="H544" s="25" t="s">
        <v>208</v>
      </c>
      <c r="I544" s="25" t="s">
        <v>513</v>
      </c>
      <c r="J544" s="25" t="s">
        <v>209</v>
      </c>
      <c r="K544" s="25" t="s">
        <v>1590</v>
      </c>
      <c r="L544" s="73" t="s">
        <v>1666</v>
      </c>
      <c r="M544" s="78"/>
      <c r="N544" s="41" t="s">
        <v>1668</v>
      </c>
      <c r="O544" s="32" t="s">
        <v>1398</v>
      </c>
      <c r="P544" s="32" t="s">
        <v>1533</v>
      </c>
      <c r="Q544" s="25" t="s">
        <v>19</v>
      </c>
      <c r="R544" s="25">
        <v>42</v>
      </c>
      <c r="S544" s="25" t="s">
        <v>1370</v>
      </c>
      <c r="T544" s="33" t="s">
        <v>15</v>
      </c>
      <c r="U544" s="78"/>
      <c r="V544" s="25">
        <v>89</v>
      </c>
      <c r="W544" s="25" t="s">
        <v>58</v>
      </c>
      <c r="X544" s="73">
        <f>VLOOKUP(W544,Tables!$M$5:$O$9,3,FALSE)</f>
        <v>1</v>
      </c>
      <c r="Y544" s="73">
        <f>V544*X544</f>
        <v>89</v>
      </c>
      <c r="AA544" s="26" t="str">
        <f>Q544</f>
        <v>NOEC</v>
      </c>
      <c r="AB544" s="26">
        <f>VLOOKUP(AA544,Tables!C$5:D$40,2,FALSE)</f>
        <v>1</v>
      </c>
      <c r="AC544" s="26">
        <f>Y544/AB544</f>
        <v>89</v>
      </c>
      <c r="AD544" s="33" t="str">
        <f>T544</f>
        <v>Chronic</v>
      </c>
      <c r="AE544" s="26">
        <f>VLOOKUP(AD544,Tables!$C$43:$D$44,2,FALSE)</f>
        <v>1</v>
      </c>
      <c r="AF544" s="26">
        <f>AC544/AE544</f>
        <v>89</v>
      </c>
      <c r="AG544" s="27"/>
      <c r="AH544" s="210" t="str">
        <f>G544</f>
        <v>Gasterosteus aculeatus</v>
      </c>
      <c r="AI544" s="112" t="str">
        <f>Q544</f>
        <v>NOEC</v>
      </c>
      <c r="AJ544" s="112" t="str">
        <f>T544</f>
        <v>Chronic</v>
      </c>
      <c r="AK544" s="78"/>
      <c r="AL544" s="26">
        <f>VLOOKUP(SUM(AB544,AE544),Tables!J$5:K$12,2,FALSE)</f>
        <v>1</v>
      </c>
      <c r="AM544" s="26" t="str">
        <f>IF(AL544=MIN($AL$542:$AL$545),"YES!!!","Reject")</f>
        <v>YES!!!</v>
      </c>
      <c r="AN544" s="107" t="str">
        <f>P544</f>
        <v>Length</v>
      </c>
      <c r="AO544" s="26" t="s">
        <v>1598</v>
      </c>
      <c r="AP544" s="25" t="str">
        <f>CONCATENATE(R544," ",S544)</f>
        <v>42 Day</v>
      </c>
      <c r="AQ544" s="26" t="s">
        <v>1599</v>
      </c>
      <c r="AR544" s="78"/>
      <c r="AS544" s="109">
        <f>AF544</f>
        <v>89</v>
      </c>
      <c r="AT544" s="73">
        <f>GEOMEAN(AS544:AS545)</f>
        <v>89.498603341057787</v>
      </c>
      <c r="AU544" s="73">
        <f>MIN(AT544)</f>
        <v>89.498603341057787</v>
      </c>
      <c r="AV544" s="73"/>
      <c r="AW544" s="208" t="s">
        <v>1845</v>
      </c>
      <c r="AX544" s="208" t="s">
        <v>1845</v>
      </c>
      <c r="AY544" s="78"/>
      <c r="AZ544" s="78"/>
      <c r="BA544" s="78"/>
      <c r="BB544" s="107"/>
      <c r="BC544" s="210"/>
      <c r="BD544" s="107"/>
      <c r="BE544" s="114"/>
      <c r="BF544" s="112"/>
      <c r="BG544" s="26"/>
      <c r="BH544" s="26"/>
      <c r="BI544" s="26"/>
      <c r="BN544" s="119"/>
      <c r="BO544" s="119"/>
      <c r="BP544" s="119"/>
      <c r="BQ544" s="119"/>
      <c r="BR544" s="119"/>
      <c r="BV544" s="119"/>
      <c r="BW544" s="119"/>
      <c r="BX544" s="119"/>
      <c r="BY544" s="119"/>
      <c r="BZ544" s="119"/>
      <c r="CA544" s="119"/>
    </row>
    <row r="545" spans="1:79" ht="15" hidden="1" customHeight="1" thickTop="1" thickBot="1">
      <c r="A545" s="170" t="s">
        <v>1673</v>
      </c>
      <c r="B545" s="70" t="s">
        <v>1672</v>
      </c>
      <c r="C545" s="71">
        <v>161769</v>
      </c>
      <c r="D545" s="78"/>
      <c r="E545" s="149" t="s">
        <v>1643</v>
      </c>
      <c r="F545" s="30" t="s">
        <v>1669</v>
      </c>
      <c r="G545" s="92" t="s">
        <v>1665</v>
      </c>
      <c r="H545" s="25" t="s">
        <v>208</v>
      </c>
      <c r="I545" s="25" t="s">
        <v>513</v>
      </c>
      <c r="J545" s="25" t="s">
        <v>209</v>
      </c>
      <c r="K545" s="25" t="s">
        <v>1590</v>
      </c>
      <c r="L545" s="73" t="s">
        <v>1666</v>
      </c>
      <c r="M545" s="78"/>
      <c r="N545" s="41" t="s">
        <v>1668</v>
      </c>
      <c r="O545" s="32" t="s">
        <v>1398</v>
      </c>
      <c r="P545" s="32" t="s">
        <v>1533</v>
      </c>
      <c r="Q545" s="25" t="s">
        <v>19</v>
      </c>
      <c r="R545" s="25">
        <v>42</v>
      </c>
      <c r="S545" s="25" t="s">
        <v>1370</v>
      </c>
      <c r="T545" s="33" t="s">
        <v>15</v>
      </c>
      <c r="U545" s="78"/>
      <c r="V545" s="25">
        <v>90</v>
      </c>
      <c r="W545" s="25" t="s">
        <v>58</v>
      </c>
      <c r="X545" s="73">
        <f>VLOOKUP(W545,Tables!$M$5:$O$9,3,FALSE)</f>
        <v>1</v>
      </c>
      <c r="Y545" s="73">
        <f>V545*X545</f>
        <v>90</v>
      </c>
      <c r="AA545" s="26" t="str">
        <f>Q545</f>
        <v>NOEC</v>
      </c>
      <c r="AB545" s="26">
        <f>VLOOKUP(AA545,Tables!C$5:D$40,2,FALSE)</f>
        <v>1</v>
      </c>
      <c r="AC545" s="26">
        <f>Y545/AB545</f>
        <v>90</v>
      </c>
      <c r="AD545" s="33" t="str">
        <f>T545</f>
        <v>Chronic</v>
      </c>
      <c r="AE545" s="26">
        <f>VLOOKUP(AD545,Tables!$C$43:$D$44,2,FALSE)</f>
        <v>1</v>
      </c>
      <c r="AF545" s="26">
        <f>AC545/AE545</f>
        <v>90</v>
      </c>
      <c r="AG545" s="27"/>
      <c r="AH545" s="210" t="str">
        <f>G545</f>
        <v>Gasterosteus aculeatus</v>
      </c>
      <c r="AI545" s="112" t="str">
        <f>Q545</f>
        <v>NOEC</v>
      </c>
      <c r="AJ545" s="112" t="str">
        <f>T545</f>
        <v>Chronic</v>
      </c>
      <c r="AK545" s="78"/>
      <c r="AL545" s="26">
        <f>VLOOKUP(SUM(AB545,AE545),Tables!J$5:K$12,2,FALSE)</f>
        <v>1</v>
      </c>
      <c r="AM545" s="26" t="str">
        <f>IF(AL545=MIN($AL$542:$AL$545),"YES!!!","Reject")</f>
        <v>YES!!!</v>
      </c>
      <c r="AN545" s="107" t="str">
        <f>P545</f>
        <v>Length</v>
      </c>
      <c r="AO545" s="26" t="s">
        <v>1598</v>
      </c>
      <c r="AP545" s="25" t="str">
        <f>CONCATENATE(R545," ",S545)</f>
        <v>42 Day</v>
      </c>
      <c r="AQ545" s="26" t="s">
        <v>1599</v>
      </c>
      <c r="AR545" s="78"/>
      <c r="AS545" s="109">
        <f>AF545</f>
        <v>90</v>
      </c>
      <c r="AT545" s="73"/>
      <c r="AU545" s="73"/>
      <c r="AV545" s="73"/>
      <c r="AW545" s="208" t="s">
        <v>1845</v>
      </c>
      <c r="AX545" s="208" t="s">
        <v>1845</v>
      </c>
      <c r="AY545" s="78"/>
      <c r="AZ545" s="78"/>
      <c r="BA545" s="78"/>
      <c r="BB545" s="107"/>
      <c r="BC545" s="210"/>
      <c r="BD545" s="107"/>
      <c r="BE545" s="114"/>
      <c r="BF545" s="112"/>
      <c r="BG545" s="26"/>
      <c r="BH545" s="26"/>
      <c r="BI545" s="26"/>
      <c r="BN545" s="119"/>
      <c r="BO545" s="119"/>
      <c r="BP545" s="119"/>
      <c r="BQ545" s="119"/>
      <c r="BR545" s="119"/>
      <c r="BV545" s="119"/>
      <c r="BW545" s="119"/>
      <c r="BX545" s="119"/>
      <c r="BY545" s="119"/>
      <c r="BZ545" s="119"/>
      <c r="CA545" s="119"/>
    </row>
    <row r="546" spans="1:79" ht="15" hidden="1" customHeight="1" thickTop="1" thickBot="1">
      <c r="A546" s="167"/>
      <c r="B546" s="17"/>
      <c r="C546" s="17"/>
      <c r="D546" s="27"/>
      <c r="E546" s="148"/>
      <c r="F546" s="93"/>
      <c r="G546" s="94"/>
      <c r="H546" s="17"/>
      <c r="I546" s="17"/>
      <c r="J546" s="17"/>
      <c r="K546" s="17"/>
      <c r="L546" s="17"/>
      <c r="M546" s="27"/>
      <c r="N546" s="93"/>
      <c r="O546" s="17"/>
      <c r="P546" s="17"/>
      <c r="Q546" s="17"/>
      <c r="R546" s="17"/>
      <c r="S546" s="17"/>
      <c r="T546" s="20"/>
      <c r="U546" s="27"/>
      <c r="V546" s="17">
        <f>GEOMEAN(V542:V543)</f>
        <v>89.498603341057787</v>
      </c>
      <c r="W546" s="17"/>
      <c r="X546" s="95"/>
      <c r="Y546" s="95"/>
      <c r="Z546" s="27"/>
      <c r="AA546" s="17"/>
      <c r="AB546" s="17"/>
      <c r="AC546" s="95"/>
      <c r="AD546" s="20"/>
      <c r="AE546" s="17"/>
      <c r="AF546" s="95"/>
      <c r="AG546" s="27"/>
      <c r="AH546" s="211"/>
      <c r="AI546" s="17"/>
      <c r="AJ546" s="17"/>
      <c r="AK546" s="27"/>
      <c r="AL546" s="27"/>
      <c r="AM546" s="27"/>
      <c r="AN546" s="27"/>
      <c r="AO546" s="17"/>
      <c r="AP546" s="17"/>
      <c r="AQ546" s="17"/>
      <c r="AR546" s="27"/>
      <c r="AS546" s="27"/>
      <c r="AT546" s="27"/>
      <c r="AU546" s="27"/>
      <c r="AV546" s="27"/>
      <c r="AW546" s="27"/>
      <c r="AX546" s="115"/>
      <c r="AY546" s="119"/>
      <c r="AZ546" s="119"/>
      <c r="BA546" s="117"/>
      <c r="BB546" s="117"/>
      <c r="BC546" s="211"/>
      <c r="BD546" s="27"/>
      <c r="BE546" s="27"/>
      <c r="BF546" s="27"/>
      <c r="BG546" s="27"/>
      <c r="BH546" s="115"/>
      <c r="BI546" s="115"/>
      <c r="BJ546" s="115"/>
      <c r="BK546" s="2"/>
      <c r="BL546" s="2"/>
      <c r="BM546" s="2"/>
      <c r="BN546" s="119"/>
      <c r="BO546" s="119"/>
      <c r="BP546" s="119"/>
      <c r="BQ546" s="119"/>
      <c r="BR546" s="119"/>
      <c r="BV546" s="119"/>
      <c r="BW546" s="119"/>
      <c r="BX546" s="119"/>
      <c r="BY546" s="119"/>
      <c r="BZ546" s="119"/>
      <c r="CA546" s="119"/>
    </row>
    <row r="547" spans="1:79" ht="15" hidden="1" customHeight="1" thickTop="1" thickBot="1">
      <c r="A547" s="170" t="s">
        <v>1034</v>
      </c>
      <c r="B547" s="70" t="s">
        <v>1036</v>
      </c>
      <c r="C547" s="74" t="s">
        <v>1035</v>
      </c>
      <c r="D547" s="80"/>
      <c r="E547" s="149" t="s">
        <v>1644</v>
      </c>
      <c r="F547" s="75" t="s">
        <v>1038</v>
      </c>
      <c r="G547" s="86" t="s">
        <v>1037</v>
      </c>
      <c r="H547" s="25" t="s">
        <v>228</v>
      </c>
      <c r="I547" s="73" t="s">
        <v>320</v>
      </c>
      <c r="J547" s="73" t="s">
        <v>16</v>
      </c>
      <c r="K547" s="25" t="s">
        <v>1591</v>
      </c>
      <c r="L547" s="25" t="s">
        <v>194</v>
      </c>
      <c r="N547" s="41" t="s">
        <v>914</v>
      </c>
      <c r="O547" s="32" t="s">
        <v>1398</v>
      </c>
      <c r="P547" s="32" t="s">
        <v>1518</v>
      </c>
      <c r="Q547" s="73" t="s">
        <v>14</v>
      </c>
      <c r="R547" s="25">
        <v>96</v>
      </c>
      <c r="S547" s="25" t="s">
        <v>84</v>
      </c>
      <c r="T547" s="25" t="s">
        <v>15</v>
      </c>
      <c r="V547" s="73">
        <v>5.36</v>
      </c>
      <c r="W547" s="25" t="s">
        <v>1373</v>
      </c>
      <c r="X547" s="73">
        <f>VLOOKUP(W547,Tables!$M$5:$O$9,3,FALSE)</f>
        <v>1000</v>
      </c>
      <c r="Y547" s="73">
        <f>V547*X547</f>
        <v>5360</v>
      </c>
      <c r="AA547" s="26" t="str">
        <f>Q547</f>
        <v>EC50</v>
      </c>
      <c r="AB547" s="26">
        <f>VLOOKUP(AA547,Tables!C$5:D$40,2,FALSE)</f>
        <v>5</v>
      </c>
      <c r="AC547" s="26">
        <f>Y547/AB547</f>
        <v>1072</v>
      </c>
      <c r="AD547" s="33" t="str">
        <f>T547</f>
        <v>Chronic</v>
      </c>
      <c r="AE547" s="26">
        <f>VLOOKUP(AD547,Tables!$C$43:$D$44,2,FALSE)</f>
        <v>1</v>
      </c>
      <c r="AF547" s="26">
        <f>AC547/AE547</f>
        <v>1072</v>
      </c>
      <c r="AG547" s="27"/>
      <c r="AH547" s="210" t="str">
        <f>G547</f>
        <v>Gloeocapsa alpicola</v>
      </c>
      <c r="AI547" s="112" t="str">
        <f>Q547</f>
        <v>EC50</v>
      </c>
      <c r="AJ547" s="112" t="str">
        <f>T547</f>
        <v>Chronic</v>
      </c>
      <c r="AL547" s="26">
        <f>VLOOKUP(SUM(AB547,AE547),Tables!J$5:K$12,2,FALSE)</f>
        <v>2</v>
      </c>
      <c r="AM547" s="26" t="str">
        <f>IF(AL547=MIN($AL$547),"YES!!!","Reject")</f>
        <v>YES!!!</v>
      </c>
      <c r="AN547" s="107" t="str">
        <f>P547</f>
        <v>Chlorophyll-a concentration</v>
      </c>
      <c r="AO547" s="26" t="s">
        <v>96</v>
      </c>
      <c r="AP547" s="25" t="str">
        <f>CONCATENATE(R547," ",S547)</f>
        <v>96 Hour</v>
      </c>
      <c r="AQ547" s="26" t="s">
        <v>97</v>
      </c>
      <c r="AS547" s="109">
        <f>AF547</f>
        <v>1072</v>
      </c>
      <c r="AT547" s="73">
        <f>GEOMEAN(AS547)</f>
        <v>1072</v>
      </c>
      <c r="AU547" s="73">
        <f>MIN(AT547)</f>
        <v>1072</v>
      </c>
      <c r="AV547" s="73">
        <f>MIN(AU547)</f>
        <v>1072</v>
      </c>
      <c r="AW547" s="208" t="s">
        <v>1845</v>
      </c>
      <c r="AX547" s="208" t="s">
        <v>1845</v>
      </c>
      <c r="BA547" s="78" t="str">
        <f>F547</f>
        <v>Allen's medium</v>
      </c>
      <c r="BB547" s="107" t="str">
        <f>J547</f>
        <v>Microalgae</v>
      </c>
      <c r="BC547" s="210" t="str">
        <f>G547</f>
        <v>Gloeocapsa alpicola</v>
      </c>
      <c r="BD547" s="107" t="str">
        <f>H547</f>
        <v>Cyanobacteria</v>
      </c>
      <c r="BE547" s="114" t="str">
        <f>I547</f>
        <v>Cyanophyceae</v>
      </c>
      <c r="BF547" s="112" t="str">
        <f>K547</f>
        <v>Photo</v>
      </c>
      <c r="BG547" s="26">
        <f>AL547</f>
        <v>2</v>
      </c>
      <c r="BH547" s="26">
        <f>AV547</f>
        <v>1072</v>
      </c>
      <c r="BI547" s="208" t="s">
        <v>1845</v>
      </c>
      <c r="BJ547" s="208" t="s">
        <v>1845</v>
      </c>
      <c r="BN547" s="119"/>
      <c r="BO547" s="119"/>
      <c r="BP547" s="119"/>
      <c r="BQ547" s="119"/>
      <c r="BR547" s="119"/>
      <c r="BV547" s="119"/>
      <c r="BW547" s="119"/>
      <c r="BX547" s="119"/>
      <c r="BY547" s="119"/>
      <c r="BZ547" s="119"/>
      <c r="CA547" s="119"/>
    </row>
    <row r="548" spans="1:79" ht="15" hidden="1" customHeight="1" thickTop="1" thickBot="1">
      <c r="A548" s="167"/>
      <c r="B548" s="96"/>
      <c r="C548" s="98"/>
      <c r="D548" s="99"/>
      <c r="E548" s="152"/>
      <c r="F548" s="93"/>
      <c r="G548" s="94"/>
      <c r="H548" s="17"/>
      <c r="I548" s="17"/>
      <c r="J548" s="17"/>
      <c r="K548" s="17"/>
      <c r="L548" s="17"/>
      <c r="M548" s="27"/>
      <c r="N548" s="93"/>
      <c r="O548" s="17"/>
      <c r="P548" s="17"/>
      <c r="Q548" s="17"/>
      <c r="R548" s="17"/>
      <c r="S548" s="17"/>
      <c r="T548" s="17"/>
      <c r="U548" s="17"/>
      <c r="V548" s="17"/>
      <c r="W548" s="17"/>
      <c r="X548" s="95"/>
      <c r="Y548" s="95"/>
      <c r="Z548" s="27"/>
      <c r="AA548" s="17"/>
      <c r="AB548" s="17"/>
      <c r="AC548" s="95"/>
      <c r="AD548" s="20"/>
      <c r="AE548" s="17"/>
      <c r="AF548" s="95"/>
      <c r="AG548" s="27"/>
      <c r="AH548" s="211"/>
      <c r="AI548" s="17"/>
      <c r="AJ548" s="17"/>
      <c r="AK548" s="27"/>
      <c r="AL548" s="27"/>
      <c r="AM548" s="27"/>
      <c r="AN548" s="27"/>
      <c r="AO548" s="17"/>
      <c r="AP548" s="17"/>
      <c r="AQ548" s="17"/>
      <c r="AR548" s="27"/>
      <c r="AS548" s="27"/>
      <c r="AT548" s="27"/>
      <c r="AU548" s="27"/>
      <c r="AV548" s="27"/>
      <c r="AW548" s="27"/>
      <c r="AX548" s="115"/>
      <c r="AY548" s="119"/>
      <c r="AZ548" s="119"/>
      <c r="BA548" s="117"/>
      <c r="BB548" s="117"/>
      <c r="BC548" s="211"/>
      <c r="BD548" s="27"/>
      <c r="BE548" s="27"/>
      <c r="BF548" s="27"/>
      <c r="BG548" s="27"/>
      <c r="BH548" s="115"/>
      <c r="BI548" s="115"/>
      <c r="BJ548" s="115"/>
      <c r="BK548" s="2"/>
      <c r="BL548" s="2"/>
      <c r="BM548" s="2"/>
      <c r="BN548" s="119"/>
      <c r="BO548" s="119"/>
      <c r="BP548" s="119"/>
      <c r="BQ548" s="119"/>
      <c r="BR548" s="119"/>
      <c r="BS548" s="119"/>
      <c r="BT548" s="119"/>
      <c r="BU548" s="119"/>
      <c r="BV548" s="119"/>
      <c r="BW548" s="119"/>
      <c r="BX548" s="119"/>
      <c r="BY548" s="119"/>
      <c r="BZ548" s="119"/>
      <c r="CA548" s="119"/>
    </row>
    <row r="549" spans="1:79" ht="15" hidden="1" customHeight="1" thickTop="1" thickBot="1">
      <c r="A549" s="170" t="s">
        <v>998</v>
      </c>
      <c r="B549" s="70" t="s">
        <v>1000</v>
      </c>
      <c r="C549" s="74" t="s">
        <v>196</v>
      </c>
      <c r="D549" s="80"/>
      <c r="E549" s="149" t="s">
        <v>1644</v>
      </c>
      <c r="F549" s="75" t="s">
        <v>997</v>
      </c>
      <c r="G549" s="86" t="s">
        <v>200</v>
      </c>
      <c r="H549" s="25" t="s">
        <v>186</v>
      </c>
      <c r="I549" s="73" t="s">
        <v>323</v>
      </c>
      <c r="J549" s="73" t="s">
        <v>16</v>
      </c>
      <c r="K549" s="25" t="s">
        <v>1591</v>
      </c>
      <c r="L549" s="25" t="s">
        <v>110</v>
      </c>
      <c r="N549" s="41" t="s">
        <v>996</v>
      </c>
      <c r="O549" s="32" t="s">
        <v>1398</v>
      </c>
      <c r="P549" s="32" t="s">
        <v>1518</v>
      </c>
      <c r="Q549" s="73" t="s">
        <v>23</v>
      </c>
      <c r="R549" s="25">
        <v>96</v>
      </c>
      <c r="S549" s="25" t="s">
        <v>84</v>
      </c>
      <c r="T549" s="25" t="s">
        <v>15</v>
      </c>
      <c r="V549" s="73">
        <v>2686</v>
      </c>
      <c r="W549" s="25" t="s">
        <v>58</v>
      </c>
      <c r="X549" s="73">
        <f>VLOOKUP(W549,Tables!$M$5:$O$9,3,FALSE)</f>
        <v>1</v>
      </c>
      <c r="Y549" s="73">
        <f>V549*X549</f>
        <v>2686</v>
      </c>
      <c r="AA549" s="26" t="str">
        <f>Q549</f>
        <v>EC10</v>
      </c>
      <c r="AB549" s="26">
        <f>VLOOKUP(AA549,Tables!C$5:D$40,2,FALSE)</f>
        <v>1</v>
      </c>
      <c r="AC549" s="26">
        <f>Y549/AB549</f>
        <v>2686</v>
      </c>
      <c r="AD549" s="33" t="str">
        <f>T549</f>
        <v>Chronic</v>
      </c>
      <c r="AE549" s="26">
        <f>VLOOKUP(AD549,Tables!$C$43:$D$44,2,FALSE)</f>
        <v>1</v>
      </c>
      <c r="AF549" s="26">
        <f>AC549/AE549</f>
        <v>2686</v>
      </c>
      <c r="AG549" s="27"/>
      <c r="AH549" s="210" t="str">
        <f>G549</f>
        <v>Gomphonema clavatum</v>
      </c>
      <c r="AI549" s="112" t="str">
        <f>Q549</f>
        <v>EC10</v>
      </c>
      <c r="AJ549" s="112" t="str">
        <f>T549</f>
        <v>Chronic</v>
      </c>
      <c r="AL549" s="26">
        <f>VLOOKUP(SUM(AB549,AE549),Tables!J$5:K$12,2,FALSE)</f>
        <v>1</v>
      </c>
      <c r="AM549" s="26" t="str">
        <f>IF(AL549=MIN($AL$549:$AL$550),"YES!!!","Reject")</f>
        <v>YES!!!</v>
      </c>
      <c r="AN549" s="107" t="str">
        <f>P549</f>
        <v>Chlorophyll-a concentration</v>
      </c>
      <c r="AO549" s="26" t="s">
        <v>96</v>
      </c>
      <c r="AP549" s="25" t="str">
        <f>CONCATENATE(R549," ",S549)</f>
        <v>96 Hour</v>
      </c>
      <c r="AQ549" s="26" t="s">
        <v>97</v>
      </c>
      <c r="AS549" s="109">
        <f>AF549</f>
        <v>2686</v>
      </c>
      <c r="AT549" s="73">
        <f>GEOMEAN(AS549)</f>
        <v>2686</v>
      </c>
      <c r="AU549" s="73">
        <f>MIN(AT549)</f>
        <v>2686</v>
      </c>
      <c r="AV549" s="73">
        <f>MIN(AU549)</f>
        <v>2686</v>
      </c>
      <c r="AW549" s="208" t="s">
        <v>1845</v>
      </c>
      <c r="AX549" s="208" t="s">
        <v>1845</v>
      </c>
      <c r="BA549" s="78" t="str">
        <f>F549</f>
        <v>filtered diatom + vitamin (DV) media</v>
      </c>
      <c r="BB549" s="107" t="str">
        <f>J549</f>
        <v>Microalgae</v>
      </c>
      <c r="BC549" s="210" t="str">
        <f>G549</f>
        <v>Gomphonema clavatum</v>
      </c>
      <c r="BD549" s="107" t="str">
        <f>H549</f>
        <v>Bacillariophyta</v>
      </c>
      <c r="BE549" s="114" t="str">
        <f>I549</f>
        <v>Bacillariophyceae</v>
      </c>
      <c r="BF549" s="112" t="str">
        <f>K549</f>
        <v>Photo</v>
      </c>
      <c r="BG549" s="26">
        <f>AL549</f>
        <v>1</v>
      </c>
      <c r="BH549" s="26">
        <f>AV549</f>
        <v>2686</v>
      </c>
      <c r="BI549" s="208" t="s">
        <v>1845</v>
      </c>
      <c r="BJ549" s="208" t="s">
        <v>1845</v>
      </c>
      <c r="BN549" s="119"/>
      <c r="BO549" s="119"/>
      <c r="BP549" s="119"/>
      <c r="BQ549" s="119"/>
      <c r="BR549" s="119"/>
      <c r="BS549" s="119"/>
      <c r="BT549" s="119"/>
      <c r="BU549" s="119"/>
      <c r="BV549" s="119"/>
      <c r="BW549" s="119"/>
      <c r="BX549" s="119"/>
      <c r="BY549" s="119"/>
      <c r="BZ549" s="119"/>
      <c r="CA549" s="119"/>
    </row>
    <row r="550" spans="1:79" ht="15" hidden="1" customHeight="1" thickTop="1" thickBot="1">
      <c r="A550" s="170" t="s">
        <v>195</v>
      </c>
      <c r="B550" s="70" t="s">
        <v>201</v>
      </c>
      <c r="C550" s="71" t="s">
        <v>196</v>
      </c>
      <c r="E550" s="149" t="s">
        <v>1644</v>
      </c>
      <c r="F550" s="128" t="s">
        <v>187</v>
      </c>
      <c r="G550" s="86" t="s">
        <v>200</v>
      </c>
      <c r="H550" s="25" t="s">
        <v>186</v>
      </c>
      <c r="I550" s="73" t="s">
        <v>323</v>
      </c>
      <c r="J550" s="73" t="s">
        <v>16</v>
      </c>
      <c r="K550" s="25" t="s">
        <v>1591</v>
      </c>
      <c r="L550" s="25" t="s">
        <v>194</v>
      </c>
      <c r="N550" s="122" t="s">
        <v>140</v>
      </c>
      <c r="O550" s="35" t="s">
        <v>1401</v>
      </c>
      <c r="P550" s="32" t="s">
        <v>1518</v>
      </c>
      <c r="Q550" s="25" t="s">
        <v>14</v>
      </c>
      <c r="R550" s="25">
        <v>96</v>
      </c>
      <c r="S550" s="25" t="s">
        <v>84</v>
      </c>
      <c r="T550" s="91" t="s">
        <v>15</v>
      </c>
      <c r="V550" s="25">
        <v>3539</v>
      </c>
      <c r="W550" s="25" t="s">
        <v>58</v>
      </c>
      <c r="X550" s="73">
        <f>VLOOKUP(W550,Tables!$M$5:$O$9,3,FALSE)</f>
        <v>1</v>
      </c>
      <c r="Y550" s="73">
        <f>V550*X550</f>
        <v>3539</v>
      </c>
      <c r="AA550" s="26" t="str">
        <f>Q550</f>
        <v>EC50</v>
      </c>
      <c r="AB550" s="26">
        <f>VLOOKUP(AA550,Tables!C$5:D$40,2,FALSE)</f>
        <v>5</v>
      </c>
      <c r="AC550" s="26">
        <f>Y550/AB550</f>
        <v>707.8</v>
      </c>
      <c r="AD550" s="33" t="str">
        <f>T550</f>
        <v>Chronic</v>
      </c>
      <c r="AE550" s="26">
        <f>VLOOKUP(AD550,Tables!$C$43:$D$44,2,FALSE)</f>
        <v>1</v>
      </c>
      <c r="AF550" s="26">
        <f>AC550/AE550</f>
        <v>707.8</v>
      </c>
      <c r="AG550" s="27"/>
      <c r="AH550" s="210" t="str">
        <f>G550</f>
        <v>Gomphonema clavatum</v>
      </c>
      <c r="AI550" s="112" t="str">
        <f>Q550</f>
        <v>EC50</v>
      </c>
      <c r="AJ550" s="112" t="str">
        <f>T550</f>
        <v>Chronic</v>
      </c>
      <c r="AL550" s="26">
        <f>VLOOKUP(SUM(AB550,AE550),Tables!J$5:K$12,2,FALSE)</f>
        <v>2</v>
      </c>
      <c r="AM550" s="26" t="str">
        <f>IF(AL550=MIN($AL$549:$AL$550),"YES!!!","Reject")</f>
        <v>Reject</v>
      </c>
      <c r="AS550"/>
      <c r="AW550" s="208" t="s">
        <v>1845</v>
      </c>
      <c r="AX550" s="208" t="s">
        <v>1845</v>
      </c>
      <c r="BC550" s="214"/>
      <c r="BN550" s="119"/>
      <c r="BO550" s="119"/>
      <c r="BP550" s="119"/>
      <c r="BQ550" s="119"/>
      <c r="BR550" s="119"/>
      <c r="BS550" s="119"/>
      <c r="BT550" s="119"/>
      <c r="BU550" s="119"/>
      <c r="BV550" s="119"/>
      <c r="BW550" s="119"/>
      <c r="BX550" s="119"/>
      <c r="BY550" s="119"/>
      <c r="BZ550" s="119"/>
      <c r="CA550" s="119"/>
    </row>
    <row r="551" spans="1:79" ht="15" hidden="1" customHeight="1" thickTop="1" thickBot="1">
      <c r="A551" s="169"/>
      <c r="B551" s="96"/>
      <c r="C551" s="17"/>
      <c r="D551" s="27"/>
      <c r="E551" s="148"/>
      <c r="F551" s="93"/>
      <c r="G551" s="94"/>
      <c r="H551" s="17"/>
      <c r="I551" s="27"/>
      <c r="J551" s="17"/>
      <c r="K551" s="17"/>
      <c r="L551" s="17"/>
      <c r="M551" s="27"/>
      <c r="N551" s="93"/>
      <c r="O551" s="17"/>
      <c r="P551" s="17"/>
      <c r="Q551" s="17"/>
      <c r="R551" s="17"/>
      <c r="S551" s="17"/>
      <c r="T551" s="20"/>
      <c r="U551" s="17"/>
      <c r="V551" s="17"/>
      <c r="W551" s="17"/>
      <c r="X551" s="95"/>
      <c r="Y551" s="95"/>
      <c r="Z551" s="27"/>
      <c r="AA551" s="17"/>
      <c r="AB551" s="17"/>
      <c r="AC551" s="95"/>
      <c r="AD551" s="20"/>
      <c r="AE551" s="17"/>
      <c r="AF551" s="95"/>
      <c r="AG551" s="27"/>
      <c r="AH551" s="211"/>
      <c r="AI551" s="17"/>
      <c r="AJ551" s="17"/>
      <c r="AK551" s="27"/>
      <c r="AL551" s="27"/>
      <c r="AM551" s="27"/>
      <c r="AN551" s="27"/>
      <c r="AO551" s="17"/>
      <c r="AP551" s="17"/>
      <c r="AQ551" s="17"/>
      <c r="AR551" s="27"/>
      <c r="AS551" s="27"/>
      <c r="AT551" s="27"/>
      <c r="AU551" s="27"/>
      <c r="AV551" s="27"/>
      <c r="AW551" s="27"/>
      <c r="AX551" s="115"/>
      <c r="AY551" s="119"/>
      <c r="AZ551" s="119"/>
      <c r="BA551" s="117"/>
      <c r="BB551" s="117"/>
      <c r="BC551" s="211"/>
      <c r="BD551" s="27"/>
      <c r="BE551" s="27"/>
      <c r="BF551" s="27"/>
      <c r="BG551" s="27"/>
      <c r="BH551" s="115"/>
      <c r="BI551" s="115"/>
      <c r="BJ551" s="115"/>
      <c r="BK551" s="2"/>
      <c r="BL551" s="2"/>
      <c r="BM551" s="2"/>
      <c r="BN551" s="119"/>
      <c r="BO551" s="119"/>
      <c r="BP551" s="119"/>
      <c r="BQ551" s="119"/>
      <c r="BR551" s="119"/>
      <c r="BS551" s="119"/>
      <c r="BT551" s="119"/>
      <c r="BU551" s="119"/>
      <c r="BV551" s="119"/>
      <c r="BW551" s="119"/>
      <c r="BX551" s="119"/>
      <c r="BY551" s="119"/>
      <c r="BZ551" s="119"/>
      <c r="CA551" s="119"/>
    </row>
    <row r="552" spans="1:79" ht="15" hidden="1" customHeight="1" thickTop="1" thickBot="1">
      <c r="A552" s="170" t="s">
        <v>1265</v>
      </c>
      <c r="B552" s="70" t="s">
        <v>1262</v>
      </c>
      <c r="C552" s="71" t="s">
        <v>1266</v>
      </c>
      <c r="D552" s="80" t="s">
        <v>1263</v>
      </c>
      <c r="E552" s="149" t="s">
        <v>1644</v>
      </c>
      <c r="F552" s="30" t="s">
        <v>1261</v>
      </c>
      <c r="G552" s="86" t="s">
        <v>1264</v>
      </c>
      <c r="H552" s="25" t="s">
        <v>186</v>
      </c>
      <c r="I552" s="73" t="s">
        <v>323</v>
      </c>
      <c r="J552" s="73" t="s">
        <v>16</v>
      </c>
      <c r="K552" s="25" t="s">
        <v>1591</v>
      </c>
      <c r="L552" s="25" t="s">
        <v>110</v>
      </c>
      <c r="N552" s="41" t="s">
        <v>1260</v>
      </c>
      <c r="O552" s="34" t="s">
        <v>1398</v>
      </c>
      <c r="P552" s="32" t="s">
        <v>1516</v>
      </c>
      <c r="Q552" s="25" t="s">
        <v>19</v>
      </c>
      <c r="R552" s="25">
        <v>48</v>
      </c>
      <c r="S552" s="25" t="s">
        <v>84</v>
      </c>
      <c r="T552" s="25" t="s">
        <v>15</v>
      </c>
      <c r="V552" s="25">
        <v>50</v>
      </c>
      <c r="W552" s="25" t="s">
        <v>58</v>
      </c>
      <c r="X552" s="73">
        <f>VLOOKUP(W552,Tables!$M$5:$O$9,3,FALSE)</f>
        <v>1</v>
      </c>
      <c r="Y552" s="73">
        <f>V552*X552</f>
        <v>50</v>
      </c>
      <c r="AA552" s="26" t="str">
        <f>Q552</f>
        <v>NOEC</v>
      </c>
      <c r="AB552" s="26">
        <f>VLOOKUP(AA552,Tables!C$5:D$40,2,FALSE)</f>
        <v>1</v>
      </c>
      <c r="AC552" s="26">
        <f>Y552/AB552</f>
        <v>50</v>
      </c>
      <c r="AD552" s="33" t="str">
        <f>T552</f>
        <v>Chronic</v>
      </c>
      <c r="AE552" s="26">
        <f>VLOOKUP(AD552,Tables!$C$43:$D$44,2,FALSE)</f>
        <v>1</v>
      </c>
      <c r="AF552" s="26">
        <f>AC552/AE552</f>
        <v>50</v>
      </c>
      <c r="AG552" s="27"/>
      <c r="AH552" s="210" t="str">
        <f>G552</f>
        <v>Gomphonema clevei</v>
      </c>
      <c r="AI552" s="112" t="str">
        <f>Q552</f>
        <v>NOEC</v>
      </c>
      <c r="AJ552" s="112" t="str">
        <f>T552</f>
        <v>Chronic</v>
      </c>
      <c r="AL552" s="26">
        <f>VLOOKUP(SUM(AB552,AE552),Tables!J$5:K$12,2,FALSE)</f>
        <v>1</v>
      </c>
      <c r="AM552" s="26" t="str">
        <f>IF(AL552=MIN($AL$552:$AL$553),"YES!!!","Reject")</f>
        <v>YES!!!</v>
      </c>
      <c r="AN552" s="107" t="str">
        <f>P552</f>
        <v>% healthy cells</v>
      </c>
      <c r="AO552" s="26" t="s">
        <v>96</v>
      </c>
      <c r="AP552" s="25" t="str">
        <f>CONCATENATE(R552," ",S552)</f>
        <v>48 Hour</v>
      </c>
      <c r="AQ552" s="26" t="s">
        <v>97</v>
      </c>
      <c r="AS552" s="109">
        <f>AF552</f>
        <v>50</v>
      </c>
      <c r="AT552" s="73">
        <f>GEOMEAN(AS552)</f>
        <v>50</v>
      </c>
      <c r="AU552" s="73">
        <f>MIN(AT552)</f>
        <v>50</v>
      </c>
      <c r="AV552" s="73">
        <f>MIN(AU552)</f>
        <v>50</v>
      </c>
      <c r="AW552" s="208" t="s">
        <v>1845</v>
      </c>
      <c r="AX552" s="208" t="s">
        <v>1845</v>
      </c>
      <c r="BA552" s="78" t="str">
        <f>F552</f>
        <v>Unfiltered river water</v>
      </c>
      <c r="BB552" s="107" t="str">
        <f>J552</f>
        <v>Microalgae</v>
      </c>
      <c r="BC552" s="210" t="str">
        <f>G552</f>
        <v>Gomphonema clevei</v>
      </c>
      <c r="BD552" s="107" t="str">
        <f>H552</f>
        <v>Bacillariophyta</v>
      </c>
      <c r="BE552" s="114" t="str">
        <f>I552</f>
        <v>Bacillariophyceae</v>
      </c>
      <c r="BF552" s="112" t="str">
        <f>K552</f>
        <v>Photo</v>
      </c>
      <c r="BG552" s="26">
        <f>AL552</f>
        <v>1</v>
      </c>
      <c r="BH552" s="26">
        <f>AV552</f>
        <v>50</v>
      </c>
      <c r="BI552" s="208" t="s">
        <v>1845</v>
      </c>
      <c r="BJ552" s="208" t="s">
        <v>1845</v>
      </c>
      <c r="BN552" s="119"/>
      <c r="BO552" s="119"/>
      <c r="BP552" s="119"/>
      <c r="BQ552" s="119"/>
      <c r="BR552" s="119"/>
      <c r="BS552" s="119"/>
      <c r="BT552" s="119"/>
      <c r="BU552" s="119"/>
      <c r="BV552" s="119"/>
      <c r="BW552" s="119"/>
      <c r="BX552" s="119"/>
      <c r="BY552" s="119"/>
      <c r="BZ552" s="119"/>
      <c r="CA552" s="119"/>
    </row>
    <row r="553" spans="1:79" ht="15" hidden="1" customHeight="1" thickTop="1" thickBot="1">
      <c r="A553" s="170" t="s">
        <v>1265</v>
      </c>
      <c r="B553" s="70" t="s">
        <v>1267</v>
      </c>
      <c r="C553" s="71" t="s">
        <v>1266</v>
      </c>
      <c r="D553" s="80" t="s">
        <v>1263</v>
      </c>
      <c r="E553" s="149" t="s">
        <v>1644</v>
      </c>
      <c r="F553" s="30" t="s">
        <v>1261</v>
      </c>
      <c r="G553" s="86" t="s">
        <v>1264</v>
      </c>
      <c r="H553" s="25" t="s">
        <v>186</v>
      </c>
      <c r="I553" s="73" t="s">
        <v>323</v>
      </c>
      <c r="J553" s="73" t="s">
        <v>16</v>
      </c>
      <c r="K553" s="25" t="s">
        <v>1591</v>
      </c>
      <c r="L553" s="25" t="s">
        <v>110</v>
      </c>
      <c r="N553" s="41" t="s">
        <v>1260</v>
      </c>
      <c r="O553" s="34" t="s">
        <v>1398</v>
      </c>
      <c r="P553" s="32" t="s">
        <v>1516</v>
      </c>
      <c r="Q553" s="25" t="s">
        <v>20</v>
      </c>
      <c r="R553" s="25">
        <v>48</v>
      </c>
      <c r="S553" s="25" t="s">
        <v>84</v>
      </c>
      <c r="T553" s="25" t="s">
        <v>15</v>
      </c>
      <c r="V553" s="25">
        <v>200</v>
      </c>
      <c r="W553" s="25" t="s">
        <v>58</v>
      </c>
      <c r="X553" s="73">
        <f>VLOOKUP(W553,Tables!$M$5:$O$9,3,FALSE)</f>
        <v>1</v>
      </c>
      <c r="Y553" s="73">
        <f>V553*X553</f>
        <v>200</v>
      </c>
      <c r="AA553" s="26" t="str">
        <f>Q553</f>
        <v>LOEC</v>
      </c>
      <c r="AB553" s="26">
        <f>VLOOKUP(AA553,Tables!C$5:D$40,2,FALSE)</f>
        <v>2.5</v>
      </c>
      <c r="AC553" s="26">
        <f>Y553/AB553</f>
        <v>80</v>
      </c>
      <c r="AD553" s="33" t="str">
        <f>T553</f>
        <v>Chronic</v>
      </c>
      <c r="AE553" s="26">
        <f>VLOOKUP(AD553,Tables!$C$43:$D$44,2,FALSE)</f>
        <v>1</v>
      </c>
      <c r="AF553" s="26">
        <f>AC553/AE553</f>
        <v>80</v>
      </c>
      <c r="AG553" s="27"/>
      <c r="AH553" s="210" t="str">
        <f>G553</f>
        <v>Gomphonema clevei</v>
      </c>
      <c r="AI553" s="112" t="str">
        <f>Q553</f>
        <v>LOEC</v>
      </c>
      <c r="AJ553" s="112" t="str">
        <f>T553</f>
        <v>Chronic</v>
      </c>
      <c r="AL553" s="26">
        <f>VLOOKUP(SUM(AB553,AE553),Tables!J$5:K$12,2,FALSE)</f>
        <v>2</v>
      </c>
      <c r="AM553" s="26" t="str">
        <f>IF(AL553=MIN($AL$552:$AL$553),"YES!!!","Reject")</f>
        <v>Reject</v>
      </c>
      <c r="AS553"/>
      <c r="AW553" s="208" t="s">
        <v>1845</v>
      </c>
      <c r="AX553" s="208" t="s">
        <v>1845</v>
      </c>
      <c r="BC553" s="214"/>
      <c r="BN553" s="119"/>
      <c r="BO553" s="119"/>
      <c r="BP553" s="119"/>
      <c r="BQ553" s="119"/>
      <c r="BR553" s="119"/>
      <c r="BS553" s="119"/>
      <c r="BT553" s="119"/>
      <c r="BU553" s="119"/>
      <c r="BV553" s="119"/>
      <c r="BW553" s="119"/>
      <c r="BX553" s="119"/>
      <c r="BY553" s="119"/>
      <c r="BZ553" s="119"/>
      <c r="CA553" s="119"/>
    </row>
    <row r="554" spans="1:79" ht="15" hidden="1" customHeight="1" thickTop="1" thickBot="1">
      <c r="A554" s="167"/>
      <c r="B554" s="96"/>
      <c r="C554" s="17"/>
      <c r="D554" s="99"/>
      <c r="E554" s="158"/>
      <c r="F554" s="93"/>
      <c r="G554" s="94"/>
      <c r="H554" s="17"/>
      <c r="I554" s="27"/>
      <c r="J554" s="17"/>
      <c r="K554" s="17"/>
      <c r="L554" s="17"/>
      <c r="M554" s="27"/>
      <c r="N554" s="93"/>
      <c r="O554" s="100"/>
      <c r="P554" s="17"/>
      <c r="Q554" s="17"/>
      <c r="R554" s="17"/>
      <c r="S554" s="17"/>
      <c r="T554" s="17"/>
      <c r="U554" s="17"/>
      <c r="V554" s="17"/>
      <c r="W554" s="17"/>
      <c r="X554" s="95"/>
      <c r="Y554" s="95"/>
      <c r="Z554" s="27"/>
      <c r="AA554" s="17"/>
      <c r="AB554" s="17"/>
      <c r="AC554" s="95"/>
      <c r="AD554" s="20"/>
      <c r="AE554" s="17"/>
      <c r="AF554" s="95"/>
      <c r="AG554" s="27"/>
      <c r="AH554" s="211"/>
      <c r="AI554" s="17"/>
      <c r="AJ554" s="17"/>
      <c r="AK554" s="27"/>
      <c r="AL554" s="27"/>
      <c r="AM554" s="27"/>
      <c r="AN554" s="27"/>
      <c r="AO554" s="17"/>
      <c r="AP554" s="17"/>
      <c r="AQ554" s="17"/>
      <c r="AR554" s="27"/>
      <c r="AS554" s="27"/>
      <c r="AT554" s="27"/>
      <c r="AU554" s="27"/>
      <c r="AV554" s="27"/>
      <c r="AW554" s="27"/>
      <c r="AX554" s="115"/>
      <c r="AY554" s="119"/>
      <c r="AZ554" s="119"/>
      <c r="BA554" s="117"/>
      <c r="BB554" s="117"/>
      <c r="BC554" s="211"/>
      <c r="BD554" s="27"/>
      <c r="BE554" s="27"/>
      <c r="BF554" s="27"/>
      <c r="BG554" s="27"/>
      <c r="BH554" s="115"/>
      <c r="BI554" s="115"/>
      <c r="BJ554" s="115"/>
      <c r="BK554" s="2"/>
      <c r="BL554" s="2"/>
      <c r="BM554" s="2"/>
      <c r="BN554" s="119"/>
      <c r="BO554" s="119"/>
      <c r="BP554" s="119"/>
      <c r="BQ554" s="119"/>
      <c r="BR554" s="119"/>
      <c r="BS554" s="119"/>
      <c r="BT554" s="119"/>
      <c r="BU554" s="119"/>
      <c r="BV554" s="119"/>
      <c r="BW554" s="119"/>
      <c r="BX554" s="119"/>
      <c r="BY554" s="119"/>
      <c r="BZ554" s="119"/>
      <c r="CA554" s="119"/>
    </row>
    <row r="555" spans="1:79" ht="16.5" hidden="1" customHeight="1" thickTop="1" thickBot="1">
      <c r="A555" s="170" t="s">
        <v>188</v>
      </c>
      <c r="B555" s="70" t="s">
        <v>987</v>
      </c>
      <c r="C555" s="74" t="s">
        <v>189</v>
      </c>
      <c r="D555" s="80" t="s">
        <v>975</v>
      </c>
      <c r="E555" s="149" t="s">
        <v>1644</v>
      </c>
      <c r="F555" s="75" t="s">
        <v>187</v>
      </c>
      <c r="G555" s="195" t="s">
        <v>148</v>
      </c>
      <c r="H555" s="25" t="s">
        <v>186</v>
      </c>
      <c r="I555" s="73" t="s">
        <v>323</v>
      </c>
      <c r="J555" s="73" t="s">
        <v>16</v>
      </c>
      <c r="K555" s="25" t="s">
        <v>1591</v>
      </c>
      <c r="L555" s="25" t="s">
        <v>110</v>
      </c>
      <c r="N555" s="122" t="s">
        <v>140</v>
      </c>
      <c r="O555" s="35" t="s">
        <v>1401</v>
      </c>
      <c r="P555" s="32" t="s">
        <v>1518</v>
      </c>
      <c r="Q555" s="73" t="s">
        <v>23</v>
      </c>
      <c r="R555" s="25">
        <v>96</v>
      </c>
      <c r="S555" s="25" t="s">
        <v>84</v>
      </c>
      <c r="T555" s="25" t="s">
        <v>15</v>
      </c>
      <c r="V555" s="73">
        <v>634</v>
      </c>
      <c r="W555" s="25" t="s">
        <v>58</v>
      </c>
      <c r="X555" s="73">
        <f>VLOOKUP(W555,Tables!$M$5:$O$9,3,FALSE)</f>
        <v>1</v>
      </c>
      <c r="Y555" s="73">
        <f>V555*X555</f>
        <v>634</v>
      </c>
      <c r="AA555" s="26" t="str">
        <f>Q555</f>
        <v>EC10</v>
      </c>
      <c r="AB555" s="26">
        <f>VLOOKUP(AA555,Tables!C$5:D$40,2,FALSE)</f>
        <v>1</v>
      </c>
      <c r="AC555" s="26">
        <f>Y555/AB555</f>
        <v>634</v>
      </c>
      <c r="AD555" s="33" t="str">
        <f>T555</f>
        <v>Chronic</v>
      </c>
      <c r="AE555" s="26">
        <f>VLOOKUP(AD555,Tables!$C$43:$D$44,2,FALSE)</f>
        <v>1</v>
      </c>
      <c r="AF555" s="26">
        <f>AC555/AE555</f>
        <v>634</v>
      </c>
      <c r="AG555" s="27"/>
      <c r="AH555" s="210" t="str">
        <f>G555</f>
        <v>Gomphonema parvulum</v>
      </c>
      <c r="AI555" s="112" t="str">
        <f>Q555</f>
        <v>EC10</v>
      </c>
      <c r="AJ555" s="112" t="str">
        <f>T555</f>
        <v>Chronic</v>
      </c>
      <c r="AL555" s="26">
        <f>VLOOKUP(SUM(AB555,AE555),Tables!J$5:K$12,2,FALSE)</f>
        <v>1</v>
      </c>
      <c r="AM555" s="26" t="str">
        <f>IF(AL555=MIN($AL$555:$AL$559),"YES!!!","Reject")</f>
        <v>YES!!!</v>
      </c>
      <c r="AN555" s="107" t="str">
        <f>P555</f>
        <v>Chlorophyll-a concentration</v>
      </c>
      <c r="AO555" s="26" t="s">
        <v>96</v>
      </c>
      <c r="AP555" s="25" t="str">
        <f>CONCATENATE(R555," ",S555)</f>
        <v>96 Hour</v>
      </c>
      <c r="AQ555" s="26" t="s">
        <v>97</v>
      </c>
      <c r="AS555" s="109">
        <f>AF555</f>
        <v>634</v>
      </c>
      <c r="AT555" s="73">
        <f>GEOMEAN(AS555:AS559)</f>
        <v>698.45365319857342</v>
      </c>
      <c r="AU555" s="73">
        <f>MIN(AT555)</f>
        <v>698.45365319857342</v>
      </c>
      <c r="AV555" s="73">
        <f>MIN(AU555)</f>
        <v>698.45365319857342</v>
      </c>
      <c r="AW555" s="208" t="s">
        <v>1845</v>
      </c>
      <c r="AX555" s="208" t="s">
        <v>1845</v>
      </c>
      <c r="BA555" s="78" t="str">
        <f>F555</f>
        <v>DV culture medium</v>
      </c>
      <c r="BB555" s="107" t="str">
        <f>J555</f>
        <v>Microalgae</v>
      </c>
      <c r="BC555" s="210" t="str">
        <f>G555</f>
        <v>Gomphonema parvulum</v>
      </c>
      <c r="BD555" s="107" t="str">
        <f>H555</f>
        <v>Bacillariophyta</v>
      </c>
      <c r="BE555" s="114" t="str">
        <f>I555</f>
        <v>Bacillariophyceae</v>
      </c>
      <c r="BF555" s="112" t="str">
        <f>K555</f>
        <v>Photo</v>
      </c>
      <c r="BG555" s="26">
        <f>AL555</f>
        <v>1</v>
      </c>
      <c r="BH555" s="26">
        <f>AV555</f>
        <v>698.45365319857342</v>
      </c>
      <c r="BI555" s="208" t="s">
        <v>1845</v>
      </c>
      <c r="BJ555" s="208" t="s">
        <v>1845</v>
      </c>
      <c r="BN555" s="119"/>
      <c r="BO555" s="119"/>
      <c r="BP555" s="119"/>
      <c r="BQ555" s="119"/>
      <c r="BR555" s="119"/>
      <c r="BS555" s="119"/>
      <c r="BT555" s="119"/>
      <c r="BU555" s="119"/>
      <c r="BV555" s="119"/>
      <c r="BW555" s="119"/>
      <c r="BX555" s="119"/>
      <c r="BY555" s="119"/>
      <c r="BZ555" s="119"/>
      <c r="CA555" s="119"/>
    </row>
    <row r="556" spans="1:79" ht="15" hidden="1" customHeight="1" thickTop="1" thickBot="1">
      <c r="A556" s="170" t="s">
        <v>188</v>
      </c>
      <c r="B556" s="70" t="s">
        <v>978</v>
      </c>
      <c r="C556" s="74" t="s">
        <v>189</v>
      </c>
      <c r="D556" s="80" t="s">
        <v>991</v>
      </c>
      <c r="E556" s="149" t="s">
        <v>1644</v>
      </c>
      <c r="F556" s="75" t="s">
        <v>187</v>
      </c>
      <c r="G556" s="195" t="s">
        <v>148</v>
      </c>
      <c r="H556" s="25" t="s">
        <v>186</v>
      </c>
      <c r="I556" s="73" t="s">
        <v>323</v>
      </c>
      <c r="J556" s="73" t="s">
        <v>16</v>
      </c>
      <c r="K556" s="25" t="s">
        <v>1591</v>
      </c>
      <c r="L556" s="25" t="s">
        <v>110</v>
      </c>
      <c r="N556" s="122" t="s">
        <v>140</v>
      </c>
      <c r="O556" s="35" t="s">
        <v>1401</v>
      </c>
      <c r="P556" s="32" t="s">
        <v>1518</v>
      </c>
      <c r="Q556" s="73" t="s">
        <v>14</v>
      </c>
      <c r="R556" s="25">
        <v>96</v>
      </c>
      <c r="S556" s="25" t="s">
        <v>84</v>
      </c>
      <c r="T556" s="25" t="s">
        <v>15</v>
      </c>
      <c r="V556" s="73">
        <v>1686</v>
      </c>
      <c r="W556" s="25" t="s">
        <v>58</v>
      </c>
      <c r="X556" s="73">
        <f>VLOOKUP(W556,Tables!$M$5:$O$9,3,FALSE)</f>
        <v>1</v>
      </c>
      <c r="Y556" s="73">
        <f>V556*X556</f>
        <v>1686</v>
      </c>
      <c r="AA556" s="26" t="str">
        <f>Q556</f>
        <v>EC50</v>
      </c>
      <c r="AB556" s="26">
        <f>VLOOKUP(AA556,Tables!C$5:D$40,2,FALSE)</f>
        <v>5</v>
      </c>
      <c r="AC556" s="26">
        <f>Y556/AB556</f>
        <v>337.2</v>
      </c>
      <c r="AD556" s="33" t="str">
        <f>T556</f>
        <v>Chronic</v>
      </c>
      <c r="AE556" s="26">
        <f>VLOOKUP(AD556,Tables!$C$43:$D$44,2,FALSE)</f>
        <v>1</v>
      </c>
      <c r="AF556" s="26">
        <f>AC556/AE556</f>
        <v>337.2</v>
      </c>
      <c r="AG556" s="27"/>
      <c r="AH556" s="210" t="str">
        <f>G556</f>
        <v>Gomphonema parvulum</v>
      </c>
      <c r="AI556" s="112" t="str">
        <f>Q556</f>
        <v>EC50</v>
      </c>
      <c r="AJ556" s="112" t="str">
        <f>T556</f>
        <v>Chronic</v>
      </c>
      <c r="AL556" s="26">
        <f>VLOOKUP(SUM(AB556,AE556),Tables!J$5:K$12,2,FALSE)</f>
        <v>2</v>
      </c>
      <c r="AM556" s="26" t="str">
        <f>IF(AL556=MIN($AL$555:$AL$559),"YES!!!","Reject")</f>
        <v>Reject</v>
      </c>
      <c r="AS556"/>
      <c r="AW556" s="208" t="s">
        <v>1845</v>
      </c>
      <c r="AX556" s="208" t="s">
        <v>1845</v>
      </c>
      <c r="BC556" s="214"/>
      <c r="BN556" s="119"/>
      <c r="BO556" s="119"/>
      <c r="BP556" s="119"/>
      <c r="BQ556" s="119"/>
      <c r="BR556" s="119"/>
      <c r="BS556" s="119"/>
      <c r="BT556" s="119"/>
      <c r="BU556" s="119"/>
      <c r="BV556" s="119"/>
      <c r="BW556" s="119"/>
      <c r="BX556" s="119"/>
      <c r="BY556" s="119"/>
      <c r="BZ556" s="119"/>
      <c r="CA556" s="119"/>
    </row>
    <row r="557" spans="1:79" ht="15" hidden="1" customHeight="1" thickTop="1" thickBot="1">
      <c r="A557" s="170" t="s">
        <v>188</v>
      </c>
      <c r="B557" s="70" t="s">
        <v>987</v>
      </c>
      <c r="C557" s="74" t="s">
        <v>189</v>
      </c>
      <c r="D557" s="80" t="s">
        <v>991</v>
      </c>
      <c r="E557" s="149" t="s">
        <v>1644</v>
      </c>
      <c r="F557" s="75" t="s">
        <v>187</v>
      </c>
      <c r="G557" s="195" t="s">
        <v>148</v>
      </c>
      <c r="H557" s="25" t="s">
        <v>186</v>
      </c>
      <c r="I557" s="73" t="s">
        <v>323</v>
      </c>
      <c r="J557" s="73" t="s">
        <v>16</v>
      </c>
      <c r="K557" s="25" t="s">
        <v>1591</v>
      </c>
      <c r="L557" s="25" t="s">
        <v>110</v>
      </c>
      <c r="N557" s="122" t="s">
        <v>140</v>
      </c>
      <c r="O557" s="35" t="s">
        <v>1401</v>
      </c>
      <c r="P557" s="32" t="s">
        <v>1518</v>
      </c>
      <c r="Q557" s="73" t="s">
        <v>23</v>
      </c>
      <c r="R557" s="25">
        <v>96</v>
      </c>
      <c r="S557" s="25" t="s">
        <v>84</v>
      </c>
      <c r="T557" s="25" t="s">
        <v>15</v>
      </c>
      <c r="V557" s="73">
        <v>914</v>
      </c>
      <c r="W557" s="25" t="s">
        <v>58</v>
      </c>
      <c r="X557" s="73">
        <f>VLOOKUP(W557,Tables!$M$5:$O$9,3,FALSE)</f>
        <v>1</v>
      </c>
      <c r="Y557" s="73">
        <f>V557*X557</f>
        <v>914</v>
      </c>
      <c r="AA557" s="26" t="str">
        <f>Q557</f>
        <v>EC10</v>
      </c>
      <c r="AB557" s="26">
        <f>VLOOKUP(AA557,Tables!C$5:D$40,2,FALSE)</f>
        <v>1</v>
      </c>
      <c r="AC557" s="26">
        <f>Y557/AB557</f>
        <v>914</v>
      </c>
      <c r="AD557" s="33" t="str">
        <f>T557</f>
        <v>Chronic</v>
      </c>
      <c r="AE557" s="26">
        <f>VLOOKUP(AD557,Tables!$C$43:$D$44,2,FALSE)</f>
        <v>1</v>
      </c>
      <c r="AF557" s="26">
        <f>AC557/AE557</f>
        <v>914</v>
      </c>
      <c r="AG557" s="27"/>
      <c r="AH557" s="210" t="str">
        <f>G557</f>
        <v>Gomphonema parvulum</v>
      </c>
      <c r="AI557" s="112" t="str">
        <f>Q557</f>
        <v>EC10</v>
      </c>
      <c r="AJ557" s="112" t="str">
        <f>T557</f>
        <v>Chronic</v>
      </c>
      <c r="AL557" s="26">
        <f>VLOOKUP(SUM(AB557,AE557),Tables!J$5:K$12,2,FALSE)</f>
        <v>1</v>
      </c>
      <c r="AM557" s="26" t="str">
        <f>IF(AL557=MIN($AL$555:$AL$559),"YES!!!","Reject")</f>
        <v>YES!!!</v>
      </c>
      <c r="AN557" s="107" t="str">
        <f>P557</f>
        <v>Chlorophyll-a concentration</v>
      </c>
      <c r="AO557" s="26" t="s">
        <v>96</v>
      </c>
      <c r="AP557" s="25" t="str">
        <f>CONCATENATE(R557," ",S557)</f>
        <v>96 Hour</v>
      </c>
      <c r="AQ557" s="26" t="s">
        <v>97</v>
      </c>
      <c r="AS557" s="109">
        <f>AF557</f>
        <v>914</v>
      </c>
      <c r="AW557" s="208" t="s">
        <v>1845</v>
      </c>
      <c r="AX557" s="208" t="s">
        <v>1845</v>
      </c>
      <c r="BC557" s="214"/>
      <c r="BN557" s="164"/>
      <c r="BO557" s="164"/>
      <c r="BP557" s="119"/>
      <c r="BQ557" s="119"/>
      <c r="BR557" s="119"/>
      <c r="BS557" s="119"/>
      <c r="BT557" s="119"/>
      <c r="BU557" s="119"/>
      <c r="BV557" s="119"/>
      <c r="BW557" s="119"/>
      <c r="BX557" s="119"/>
      <c r="BY557" s="119"/>
      <c r="BZ557" s="119"/>
      <c r="CA557" s="119"/>
    </row>
    <row r="558" spans="1:79" ht="15" hidden="1" customHeight="1" thickTop="1" thickBot="1">
      <c r="A558" s="170" t="s">
        <v>141</v>
      </c>
      <c r="B558" s="70" t="s">
        <v>147</v>
      </c>
      <c r="C558" s="71" t="s">
        <v>137</v>
      </c>
      <c r="E558" s="149" t="s">
        <v>1644</v>
      </c>
      <c r="F558" s="127" t="s">
        <v>74</v>
      </c>
      <c r="G558" s="92" t="s">
        <v>148</v>
      </c>
      <c r="H558" s="25" t="s">
        <v>186</v>
      </c>
      <c r="I558" s="73" t="s">
        <v>323</v>
      </c>
      <c r="J558" s="73" t="s">
        <v>16</v>
      </c>
      <c r="K558" s="25" t="s">
        <v>1591</v>
      </c>
      <c r="L558" s="25" t="s">
        <v>194</v>
      </c>
      <c r="M558" s="40"/>
      <c r="N558" s="122" t="s">
        <v>140</v>
      </c>
      <c r="O558" s="35" t="s">
        <v>1401</v>
      </c>
      <c r="P558" s="35" t="s">
        <v>1518</v>
      </c>
      <c r="Q558" s="25" t="s">
        <v>14</v>
      </c>
      <c r="R558" s="25">
        <v>96</v>
      </c>
      <c r="S558" s="25" t="s">
        <v>84</v>
      </c>
      <c r="T558" s="25" t="s">
        <v>15</v>
      </c>
      <c r="U558"/>
      <c r="V558" s="25">
        <v>907</v>
      </c>
      <c r="W558" s="25" t="s">
        <v>58</v>
      </c>
      <c r="X558" s="73">
        <f>VLOOKUP(W558,Tables!$M$5:$O$9,3,FALSE)</f>
        <v>1</v>
      </c>
      <c r="Y558" s="73">
        <f>V558*X558</f>
        <v>907</v>
      </c>
      <c r="AA558" s="26" t="str">
        <f>Q558</f>
        <v>EC50</v>
      </c>
      <c r="AB558" s="26">
        <f>VLOOKUP(AA558,Tables!C$5:D$40,2,FALSE)</f>
        <v>5</v>
      </c>
      <c r="AC558" s="26">
        <f>Y558/AB558</f>
        <v>181.4</v>
      </c>
      <c r="AD558" s="33" t="str">
        <f>T558</f>
        <v>Chronic</v>
      </c>
      <c r="AE558" s="26">
        <f>VLOOKUP(AD558,Tables!$C$43:$D$44,2,FALSE)</f>
        <v>1</v>
      </c>
      <c r="AF558" s="26">
        <f>AC558/AE558</f>
        <v>181.4</v>
      </c>
      <c r="AG558" s="27"/>
      <c r="AH558" s="210" t="str">
        <f>G558</f>
        <v>Gomphonema parvulum</v>
      </c>
      <c r="AI558" s="112" t="str">
        <f>Q558</f>
        <v>EC50</v>
      </c>
      <c r="AJ558" s="112" t="str">
        <f>T558</f>
        <v>Chronic</v>
      </c>
      <c r="AL558" s="26">
        <f>VLOOKUP(SUM(AB558,AE558),Tables!J$5:K$12,2,FALSE)</f>
        <v>2</v>
      </c>
      <c r="AM558" s="26" t="str">
        <f>IF(AL558=MIN($AL$555:$AL$559),"YES!!!","Reject")</f>
        <v>Reject</v>
      </c>
      <c r="AS558"/>
      <c r="AW558" s="208" t="s">
        <v>1845</v>
      </c>
      <c r="AX558" s="208" t="s">
        <v>1845</v>
      </c>
      <c r="BC558" s="214"/>
      <c r="BN558" s="119"/>
      <c r="BO558" s="119"/>
      <c r="BP558" s="119"/>
      <c r="BQ558" s="119"/>
      <c r="BR558" s="119"/>
      <c r="BS558" s="119"/>
      <c r="BT558" s="119"/>
      <c r="BU558" s="119"/>
      <c r="BV558" s="119"/>
      <c r="BW558" s="119"/>
      <c r="BX558" s="119"/>
      <c r="BY558" s="119"/>
      <c r="BZ558" s="119"/>
      <c r="CA558" s="119"/>
    </row>
    <row r="559" spans="1:79" ht="15" hidden="1" customHeight="1" thickTop="1" thickBot="1">
      <c r="A559" s="170" t="s">
        <v>141</v>
      </c>
      <c r="B559" s="70" t="s">
        <v>147</v>
      </c>
      <c r="C559" s="71" t="s">
        <v>137</v>
      </c>
      <c r="E559" s="149" t="s">
        <v>1644</v>
      </c>
      <c r="F559" s="127" t="s">
        <v>74</v>
      </c>
      <c r="G559" s="92" t="s">
        <v>148</v>
      </c>
      <c r="H559" s="25" t="s">
        <v>186</v>
      </c>
      <c r="I559" s="73" t="s">
        <v>323</v>
      </c>
      <c r="J559" s="73" t="s">
        <v>16</v>
      </c>
      <c r="K559" s="25" t="s">
        <v>1591</v>
      </c>
      <c r="L559" s="25" t="s">
        <v>194</v>
      </c>
      <c r="M559" s="40"/>
      <c r="N559" s="122" t="s">
        <v>140</v>
      </c>
      <c r="O559" s="35" t="s">
        <v>1401</v>
      </c>
      <c r="P559" s="35" t="s">
        <v>1518</v>
      </c>
      <c r="Q559" s="25" t="s">
        <v>324</v>
      </c>
      <c r="R559" s="25">
        <v>96</v>
      </c>
      <c r="S559" s="25" t="s">
        <v>84</v>
      </c>
      <c r="T559" s="25" t="s">
        <v>15</v>
      </c>
      <c r="U559"/>
      <c r="V559" s="25">
        <v>588</v>
      </c>
      <c r="W559" s="25" t="s">
        <v>58</v>
      </c>
      <c r="X559" s="73">
        <f>VLOOKUP(W559,Tables!$M$5:$O$9,3,FALSE)</f>
        <v>1</v>
      </c>
      <c r="Y559" s="73">
        <f>V559*X559</f>
        <v>588</v>
      </c>
      <c r="AA559" s="26" t="str">
        <f>Q559</f>
        <v>EC5</v>
      </c>
      <c r="AB559" s="26">
        <f>VLOOKUP(AA559,Tables!C$5:D$40,2,FALSE)</f>
        <v>1</v>
      </c>
      <c r="AC559" s="26">
        <f>Y559/AB559</f>
        <v>588</v>
      </c>
      <c r="AD559" s="33" t="str">
        <f>T559</f>
        <v>Chronic</v>
      </c>
      <c r="AE559" s="26">
        <f>VLOOKUP(AD559,Tables!$C$43:$D$44,2,FALSE)</f>
        <v>1</v>
      </c>
      <c r="AF559" s="26">
        <f>AC559/AE559</f>
        <v>588</v>
      </c>
      <c r="AG559" s="27"/>
      <c r="AH559" s="210" t="str">
        <f>G559</f>
        <v>Gomphonema parvulum</v>
      </c>
      <c r="AI559" s="112" t="str">
        <f>Q559</f>
        <v>EC5</v>
      </c>
      <c r="AJ559" s="112" t="str">
        <f>T559</f>
        <v>Chronic</v>
      </c>
      <c r="AL559" s="26">
        <f>VLOOKUP(SUM(AB559,AE559),Tables!J$5:K$12,2,FALSE)</f>
        <v>1</v>
      </c>
      <c r="AM559" s="26" t="str">
        <f>IF(AL559=MIN($AL$555:$AL$559),"YES!!!","Reject")</f>
        <v>YES!!!</v>
      </c>
      <c r="AN559" s="107" t="str">
        <f>P559</f>
        <v>Chlorophyll-a concentration</v>
      </c>
      <c r="AO559" s="26" t="s">
        <v>96</v>
      </c>
      <c r="AP559" s="25" t="str">
        <f>CONCATENATE(R559," ",S559)</f>
        <v>96 Hour</v>
      </c>
      <c r="AQ559" s="26" t="s">
        <v>97</v>
      </c>
      <c r="AS559" s="109">
        <f>AF559</f>
        <v>588</v>
      </c>
      <c r="AW559" s="208" t="s">
        <v>1845</v>
      </c>
      <c r="AX559" s="208" t="s">
        <v>1845</v>
      </c>
      <c r="BC559" s="214"/>
      <c r="BN559" s="119"/>
      <c r="BO559" s="119"/>
      <c r="BP559" s="119"/>
      <c r="BQ559" s="119"/>
      <c r="BR559" s="119"/>
      <c r="BS559" s="119"/>
      <c r="BT559" s="119"/>
      <c r="BU559" s="119"/>
      <c r="BV559" s="119"/>
      <c r="BW559" s="119"/>
      <c r="BX559" s="119"/>
      <c r="BY559" s="119"/>
      <c r="BZ559" s="119"/>
      <c r="CA559" s="119"/>
    </row>
    <row r="560" spans="1:79" ht="15" hidden="1" customHeight="1" thickTop="1" thickBot="1">
      <c r="A560" s="169"/>
      <c r="B560" s="96"/>
      <c r="C560" s="17"/>
      <c r="D560" s="27"/>
      <c r="E560" s="148"/>
      <c r="F560" s="93"/>
      <c r="G560" s="94"/>
      <c r="H560" s="17"/>
      <c r="I560" s="27"/>
      <c r="J560" s="17"/>
      <c r="K560" s="17"/>
      <c r="L560" s="17"/>
      <c r="M560" s="27"/>
      <c r="N560" s="93"/>
      <c r="O560" s="17"/>
      <c r="P560" s="17"/>
      <c r="Q560" s="17"/>
      <c r="R560" s="17"/>
      <c r="S560" s="17"/>
      <c r="T560" s="20"/>
      <c r="U560" s="17"/>
      <c r="V560" s="17"/>
      <c r="W560" s="17"/>
      <c r="X560" s="95"/>
      <c r="Y560" s="95"/>
      <c r="Z560" s="27"/>
      <c r="AA560" s="17"/>
      <c r="AB560" s="17"/>
      <c r="AC560" s="95"/>
      <c r="AD560" s="20"/>
      <c r="AE560" s="17"/>
      <c r="AF560" s="95"/>
      <c r="AG560" s="27"/>
      <c r="AH560" s="211"/>
      <c r="AI560" s="17"/>
      <c r="AJ560" s="17"/>
      <c r="AK560" s="27"/>
      <c r="AL560" s="27"/>
      <c r="AM560" s="27"/>
      <c r="AN560" s="27"/>
      <c r="AO560" s="17"/>
      <c r="AP560" s="17"/>
      <c r="AQ560" s="17"/>
      <c r="AR560" s="27"/>
      <c r="AS560" s="27"/>
      <c r="AT560" s="27"/>
      <c r="AU560" s="27"/>
      <c r="AV560" s="27"/>
      <c r="AW560" s="27"/>
      <c r="AX560" s="115"/>
      <c r="AY560" s="119"/>
      <c r="AZ560" s="119"/>
      <c r="BA560" s="117"/>
      <c r="BB560" s="117"/>
      <c r="BC560" s="211"/>
      <c r="BD560" s="27"/>
      <c r="BE560" s="27"/>
      <c r="BF560" s="27"/>
      <c r="BG560" s="27"/>
      <c r="BH560" s="115"/>
      <c r="BI560" s="115"/>
      <c r="BJ560" s="115"/>
      <c r="BK560" s="2"/>
      <c r="BL560" s="2"/>
      <c r="BM560" s="2"/>
      <c r="BN560" s="119"/>
      <c r="BO560" s="119"/>
      <c r="BP560" s="119"/>
      <c r="BQ560" s="119"/>
      <c r="BR560" s="119"/>
      <c r="BS560" s="119"/>
      <c r="BT560" s="119"/>
      <c r="BU560" s="119"/>
      <c r="BV560" s="164"/>
      <c r="BW560" s="164"/>
      <c r="BX560" s="119"/>
      <c r="BY560" s="119"/>
      <c r="BZ560" s="119"/>
      <c r="CA560" s="119"/>
    </row>
    <row r="561" spans="1:87" ht="15" hidden="1" customHeight="1" thickTop="1" thickBot="1">
      <c r="A561" s="170" t="s">
        <v>611</v>
      </c>
      <c r="B561" s="70" t="s">
        <v>616</v>
      </c>
      <c r="C561" s="74" t="s">
        <v>612</v>
      </c>
      <c r="D561" s="77"/>
      <c r="E561" s="149" t="s">
        <v>1644</v>
      </c>
      <c r="F561" s="30" t="s">
        <v>610</v>
      </c>
      <c r="G561" s="86" t="s">
        <v>617</v>
      </c>
      <c r="H561" s="25" t="s">
        <v>83</v>
      </c>
      <c r="I561" s="25" t="s">
        <v>1641</v>
      </c>
      <c r="J561" s="73" t="s">
        <v>95</v>
      </c>
      <c r="K561" s="25" t="s">
        <v>1590</v>
      </c>
      <c r="L561" s="73" t="s">
        <v>110</v>
      </c>
      <c r="N561" s="41" t="s">
        <v>618</v>
      </c>
      <c r="O561" s="32" t="s">
        <v>126</v>
      </c>
      <c r="P561" s="32" t="s">
        <v>618</v>
      </c>
      <c r="Q561" s="73" t="s">
        <v>20</v>
      </c>
      <c r="R561" s="25">
        <v>42</v>
      </c>
      <c r="S561" s="25" t="s">
        <v>1370</v>
      </c>
      <c r="T561" s="25" t="s">
        <v>15</v>
      </c>
      <c r="V561" s="73">
        <v>25</v>
      </c>
      <c r="W561" s="25" t="s">
        <v>58</v>
      </c>
      <c r="X561" s="73">
        <f>VLOOKUP(W561,Tables!$M$5:$O$9,3,FALSE)</f>
        <v>1</v>
      </c>
      <c r="Y561" s="73">
        <f>V561*X561</f>
        <v>25</v>
      </c>
      <c r="AA561" s="26" t="str">
        <f>Q561</f>
        <v>LOEC</v>
      </c>
      <c r="AB561" s="26">
        <f>VLOOKUP(AA561,Tables!C$5:D$40,2,FALSE)</f>
        <v>2.5</v>
      </c>
      <c r="AC561" s="26">
        <f>Y561/AB561</f>
        <v>10</v>
      </c>
      <c r="AD561" s="33" t="str">
        <f>T561</f>
        <v>Chronic</v>
      </c>
      <c r="AE561" s="26">
        <f>VLOOKUP(AD561,Tables!$C$43:$D$44,2,FALSE)</f>
        <v>1</v>
      </c>
      <c r="AF561" s="26">
        <f>AC561/AE561</f>
        <v>10</v>
      </c>
      <c r="AG561" s="27"/>
      <c r="AH561" s="210" t="str">
        <f>G561</f>
        <v xml:space="preserve">Hydracarina </v>
      </c>
      <c r="AI561" s="112" t="str">
        <f>Q561</f>
        <v>LOEC</v>
      </c>
      <c r="AJ561" s="112" t="str">
        <f>T561</f>
        <v>Chronic</v>
      </c>
      <c r="AL561" s="26">
        <f>VLOOKUP(SUM(AB561,AE561),Tables!J$5:K$12,2,FALSE)</f>
        <v>2</v>
      </c>
      <c r="AM561" s="26" t="str">
        <f>IF(AL561=MIN($AL$561),"YES!!!","Reject")</f>
        <v>YES!!!</v>
      </c>
      <c r="AN561" s="107" t="str">
        <f>P561</f>
        <v>Abundance</v>
      </c>
      <c r="AO561" s="26" t="s">
        <v>96</v>
      </c>
      <c r="AP561" s="25" t="str">
        <f>CONCATENATE(R561," ",S561)</f>
        <v>42 Day</v>
      </c>
      <c r="AQ561" s="26" t="s">
        <v>97</v>
      </c>
      <c r="AS561" s="109">
        <f>AF561</f>
        <v>10</v>
      </c>
      <c r="AT561" s="73">
        <f>GEOMEAN(AS561)</f>
        <v>10</v>
      </c>
      <c r="AU561" s="73">
        <f>MIN(AT561)</f>
        <v>10</v>
      </c>
      <c r="AV561" s="73">
        <f>MIN(AU561)</f>
        <v>10</v>
      </c>
      <c r="AW561" s="208" t="s">
        <v>1845</v>
      </c>
      <c r="AX561" s="208" t="s">
        <v>1845</v>
      </c>
      <c r="BA561" s="78" t="str">
        <f>F561</f>
        <v>Filtered sydney tap water and natural pond water</v>
      </c>
      <c r="BB561" s="107" t="str">
        <f>J561</f>
        <v>Macroinvertebrate</v>
      </c>
      <c r="BC561" s="210" t="str">
        <f>G561</f>
        <v xml:space="preserve">Hydracarina </v>
      </c>
      <c r="BD561" s="107" t="str">
        <f>H561</f>
        <v>Arthropoda</v>
      </c>
      <c r="BE561" s="114" t="str">
        <f>I561</f>
        <v>Arachnida</v>
      </c>
      <c r="BF561" s="112" t="str">
        <f>K561</f>
        <v>Hetero</v>
      </c>
      <c r="BG561" s="26">
        <f>AL561</f>
        <v>2</v>
      </c>
      <c r="BH561" s="26">
        <f>AV561</f>
        <v>10</v>
      </c>
      <c r="BI561" s="208" t="s">
        <v>1845</v>
      </c>
      <c r="BJ561" s="208" t="s">
        <v>1845</v>
      </c>
      <c r="BN561" s="119"/>
      <c r="BO561" s="119"/>
      <c r="BP561" s="119"/>
      <c r="BQ561" s="119"/>
      <c r="BR561" s="119"/>
      <c r="BS561" s="119"/>
      <c r="BT561" s="119"/>
      <c r="BU561" s="119"/>
      <c r="BV561" s="119"/>
      <c r="BW561" s="119"/>
      <c r="BX561" s="164"/>
      <c r="BY561" s="119"/>
      <c r="BZ561" s="119"/>
      <c r="CA561" s="119"/>
    </row>
    <row r="562" spans="1:87" ht="15" hidden="1" customHeight="1" thickTop="1" thickBot="1">
      <c r="A562" s="167"/>
      <c r="B562" s="96"/>
      <c r="C562" s="98"/>
      <c r="D562" s="97"/>
      <c r="E562" s="150"/>
      <c r="F562" s="93"/>
      <c r="G562" s="94"/>
      <c r="H562" s="17"/>
      <c r="I562" s="17"/>
      <c r="J562" s="17"/>
      <c r="K562" s="17"/>
      <c r="L562" s="17"/>
      <c r="M562" s="27"/>
      <c r="N562" s="93"/>
      <c r="O562" s="17"/>
      <c r="P562" s="17"/>
      <c r="Q562" s="17"/>
      <c r="R562" s="17"/>
      <c r="S562" s="17"/>
      <c r="T562" s="17"/>
      <c r="U562" s="17"/>
      <c r="V562" s="17"/>
      <c r="W562" s="17"/>
      <c r="X562" s="95"/>
      <c r="Y562" s="95"/>
      <c r="Z562" s="27"/>
      <c r="AA562" s="17"/>
      <c r="AB562" s="17"/>
      <c r="AC562" s="95"/>
      <c r="AD562" s="20"/>
      <c r="AE562" s="17"/>
      <c r="AF562" s="95"/>
      <c r="AG562" s="27"/>
      <c r="AH562" s="211"/>
      <c r="AI562" s="17"/>
      <c r="AJ562" s="17"/>
      <c r="AK562" s="27"/>
      <c r="AL562" s="27"/>
      <c r="AM562" s="27"/>
      <c r="AN562" s="27"/>
      <c r="AO562" s="17"/>
      <c r="AP562" s="17"/>
      <c r="AQ562" s="17"/>
      <c r="AR562" s="27"/>
      <c r="AS562" s="27"/>
      <c r="AT562" s="27"/>
      <c r="AU562" s="27"/>
      <c r="AV562" s="27"/>
      <c r="AW562" s="27"/>
      <c r="AX562" s="115"/>
      <c r="AY562" s="119"/>
      <c r="AZ562" s="119"/>
      <c r="BA562" s="117"/>
      <c r="BB562" s="117"/>
      <c r="BC562" s="211"/>
      <c r="BD562" s="27"/>
      <c r="BE562" s="27"/>
      <c r="BF562" s="27"/>
      <c r="BG562" s="27"/>
      <c r="BH562" s="115"/>
      <c r="BI562" s="115"/>
      <c r="BJ562" s="115"/>
      <c r="BN562" s="119"/>
      <c r="BO562" s="119"/>
      <c r="BP562" s="119"/>
      <c r="BQ562" s="119"/>
      <c r="BR562" s="119"/>
      <c r="BS562" s="119"/>
      <c r="BT562" s="119"/>
      <c r="BU562" s="119"/>
      <c r="BV562" s="119"/>
      <c r="BW562" s="119"/>
      <c r="BX562" s="119"/>
      <c r="BY562" s="119"/>
      <c r="BZ562" s="119"/>
      <c r="CA562" s="119"/>
    </row>
    <row r="563" spans="1:87" ht="15" hidden="1" customHeight="1" thickTop="1" thickBot="1">
      <c r="A563" s="170" t="s">
        <v>647</v>
      </c>
      <c r="B563" s="70" t="s">
        <v>1725</v>
      </c>
      <c r="C563" s="74" t="s">
        <v>648</v>
      </c>
      <c r="D563" s="164"/>
      <c r="E563" s="149" t="s">
        <v>1644</v>
      </c>
      <c r="F563" s="30" t="s">
        <v>646</v>
      </c>
      <c r="G563" s="86" t="s">
        <v>255</v>
      </c>
      <c r="H563" s="25" t="s">
        <v>208</v>
      </c>
      <c r="I563" s="25" t="s">
        <v>332</v>
      </c>
      <c r="J563" s="73" t="s">
        <v>331</v>
      </c>
      <c r="K563" s="25" t="s">
        <v>1590</v>
      </c>
      <c r="L563" s="25" t="s">
        <v>645</v>
      </c>
      <c r="M563" s="164"/>
      <c r="N563" s="41" t="s">
        <v>48</v>
      </c>
      <c r="O563" s="32" t="s">
        <v>48</v>
      </c>
      <c r="P563" s="32" t="s">
        <v>48</v>
      </c>
      <c r="Q563" s="73" t="s">
        <v>19</v>
      </c>
      <c r="R563" s="25">
        <v>6</v>
      </c>
      <c r="S563" s="25" t="s">
        <v>1371</v>
      </c>
      <c r="T563" s="25" t="s">
        <v>15</v>
      </c>
      <c r="U563" s="164"/>
      <c r="V563" s="73">
        <v>2035.83</v>
      </c>
      <c r="W563" s="25" t="s">
        <v>58</v>
      </c>
      <c r="X563" s="73">
        <f>VLOOKUP(W563,Tables!$M$5:$O$9,3,FALSE)</f>
        <v>1</v>
      </c>
      <c r="Y563" s="73">
        <f>V563*X563</f>
        <v>2035.83</v>
      </c>
      <c r="AA563" s="26" t="str">
        <f>Q563</f>
        <v>NOEC</v>
      </c>
      <c r="AB563" s="26">
        <f>VLOOKUP(AA563,Tables!C$5:D$40,2,FALSE)</f>
        <v>1</v>
      </c>
      <c r="AC563" s="26">
        <f>Y563/AB563</f>
        <v>2035.83</v>
      </c>
      <c r="AD563" s="33" t="str">
        <f>T563</f>
        <v>Chronic</v>
      </c>
      <c r="AE563" s="26">
        <f>VLOOKUP(AD563,Tables!$C$43:$D$44,2,FALSE)</f>
        <v>1</v>
      </c>
      <c r="AF563" s="26">
        <f>AC563/AE563</f>
        <v>2035.83</v>
      </c>
      <c r="AG563" s="27"/>
      <c r="AH563" s="210" t="str">
        <f>G563</f>
        <v>Hyla versicolor</v>
      </c>
      <c r="AI563" s="112" t="str">
        <f>Q563</f>
        <v>NOEC</v>
      </c>
      <c r="AJ563" s="112" t="str">
        <f>T563</f>
        <v>Chronic</v>
      </c>
      <c r="AL563" s="26">
        <f>VLOOKUP(SUM(AB563,AE563),Tables!J$5:K$12,2,FALSE)</f>
        <v>1</v>
      </c>
      <c r="AM563" s="26" t="str">
        <f>IF(AL563=MIN($AL$563:$AL$567),"YES!!!","Reject")</f>
        <v>YES!!!</v>
      </c>
      <c r="AN563" s="107" t="str">
        <f>P563</f>
        <v>Mortality</v>
      </c>
      <c r="AO563" s="26" t="s">
        <v>96</v>
      </c>
      <c r="AP563" s="25" t="str">
        <f>CONCATENATE(R563," ",S563)</f>
        <v>6 Week</v>
      </c>
      <c r="AQ563" s="26" t="s">
        <v>97</v>
      </c>
      <c r="AR563" s="164"/>
      <c r="AS563" s="109">
        <f>AF563</f>
        <v>2035.83</v>
      </c>
      <c r="AT563" s="73">
        <f>GEOMEAN(AS563)</f>
        <v>2035.83</v>
      </c>
      <c r="AU563" s="73">
        <f>MIN(AT563)</f>
        <v>2035.83</v>
      </c>
      <c r="AV563" s="164"/>
      <c r="AW563" s="208" t="s">
        <v>1845</v>
      </c>
      <c r="AX563" s="208" t="s">
        <v>1845</v>
      </c>
      <c r="AY563" s="164"/>
      <c r="AZ563" s="164"/>
      <c r="BA563" s="164"/>
      <c r="BB563" s="164"/>
      <c r="BC563" s="216"/>
      <c r="BD563" s="164"/>
      <c r="BE563" s="164"/>
      <c r="BF563" s="164"/>
      <c r="BG563" s="164"/>
      <c r="BH563" s="164"/>
      <c r="BI563" s="181"/>
      <c r="BK563" s="2"/>
      <c r="BL563" s="2"/>
      <c r="BM563" s="2"/>
      <c r="BN563" s="119"/>
      <c r="BO563" s="119"/>
      <c r="BP563" s="119"/>
      <c r="BQ563" s="119"/>
      <c r="BR563" s="119"/>
      <c r="BS563" s="119"/>
      <c r="BT563" s="119"/>
      <c r="BU563" s="119"/>
      <c r="BV563" s="119"/>
      <c r="BW563" s="119"/>
      <c r="BX563" s="119"/>
      <c r="BY563" s="119"/>
      <c r="BZ563" s="119"/>
      <c r="CA563" s="119"/>
    </row>
    <row r="564" spans="1:87" ht="15" hidden="1" customHeight="1" thickTop="1" thickBot="1">
      <c r="A564" s="170" t="s">
        <v>647</v>
      </c>
      <c r="B564" s="70" t="s">
        <v>649</v>
      </c>
      <c r="C564" s="74" t="s">
        <v>648</v>
      </c>
      <c r="D564" s="72" t="s">
        <v>99</v>
      </c>
      <c r="E564" s="149" t="s">
        <v>1644</v>
      </c>
      <c r="F564" s="30" t="s">
        <v>646</v>
      </c>
      <c r="G564" s="86" t="s">
        <v>255</v>
      </c>
      <c r="H564" s="25" t="s">
        <v>208</v>
      </c>
      <c r="I564" s="25" t="s">
        <v>332</v>
      </c>
      <c r="J564" s="73" t="s">
        <v>331</v>
      </c>
      <c r="K564" s="25" t="s">
        <v>1590</v>
      </c>
      <c r="L564" s="25" t="s">
        <v>645</v>
      </c>
      <c r="N564" s="41" t="s">
        <v>472</v>
      </c>
      <c r="O564" s="32" t="s">
        <v>1398</v>
      </c>
      <c r="P564" s="32" t="s">
        <v>1404</v>
      </c>
      <c r="Q564" s="73" t="s">
        <v>19</v>
      </c>
      <c r="R564" s="25">
        <v>6</v>
      </c>
      <c r="S564" s="25" t="s">
        <v>1371</v>
      </c>
      <c r="T564" s="25" t="s">
        <v>15</v>
      </c>
      <c r="V564" s="73">
        <v>20.13</v>
      </c>
      <c r="W564" s="25" t="s">
        <v>58</v>
      </c>
      <c r="X564" s="73">
        <f>VLOOKUP(W564,Tables!$M$5:$O$9,3,FALSE)</f>
        <v>1</v>
      </c>
      <c r="Y564" s="73">
        <f>V564*X564</f>
        <v>20.13</v>
      </c>
      <c r="AA564" s="26" t="str">
        <f>Q564</f>
        <v>NOEC</v>
      </c>
      <c r="AB564" s="26">
        <f>VLOOKUP(AA564,Tables!C$5:D$40,2,FALSE)</f>
        <v>1</v>
      </c>
      <c r="AC564" s="26">
        <f>Y564/AB564</f>
        <v>20.13</v>
      </c>
      <c r="AD564" s="33" t="str">
        <f>T564</f>
        <v>Chronic</v>
      </c>
      <c r="AE564" s="26">
        <f>VLOOKUP(AD564,Tables!$C$43:$D$44,2,FALSE)</f>
        <v>1</v>
      </c>
      <c r="AF564" s="26">
        <f>AC564/AE564</f>
        <v>20.13</v>
      </c>
      <c r="AG564" s="27"/>
      <c r="AH564" s="210" t="str">
        <f>G564</f>
        <v>Hyla versicolor</v>
      </c>
      <c r="AI564" s="112" t="str">
        <f>Q564</f>
        <v>NOEC</v>
      </c>
      <c r="AJ564" s="112" t="str">
        <f>T564</f>
        <v>Chronic</v>
      </c>
      <c r="AL564" s="26">
        <f>VLOOKUP(SUM(AB564,AE564),Tables!J$5:K$12,2,FALSE)</f>
        <v>1</v>
      </c>
      <c r="AM564" s="26" t="str">
        <f>IF(AL564=MIN($AL$563:$AL$567),"YES!!!","Reject")</f>
        <v>YES!!!</v>
      </c>
      <c r="AN564" s="107" t="str">
        <f>P564</f>
        <v>Snout-vent-length</v>
      </c>
      <c r="AO564" s="26" t="s">
        <v>1598</v>
      </c>
      <c r="AP564" s="25" t="str">
        <f>CONCATENATE(R564," ",S564)</f>
        <v>6 Week</v>
      </c>
      <c r="AQ564" s="26" t="s">
        <v>1599</v>
      </c>
      <c r="AS564" s="109">
        <f>AF564</f>
        <v>20.13</v>
      </c>
      <c r="AT564" s="73">
        <f>GEOMEAN(AS564)</f>
        <v>20.13</v>
      </c>
      <c r="AU564" s="73">
        <f>MIN(AT564)</f>
        <v>20.13</v>
      </c>
      <c r="AV564" s="73">
        <f>MIN(AU563:AU567)</f>
        <v>20.13</v>
      </c>
      <c r="AW564" s="208" t="s">
        <v>1845</v>
      </c>
      <c r="AX564" s="208" t="s">
        <v>1845</v>
      </c>
      <c r="BA564" s="78" t="str">
        <f>F564</f>
        <v>Natural pond water</v>
      </c>
      <c r="BB564" s="107" t="str">
        <f>J564</f>
        <v>Amphibian</v>
      </c>
      <c r="BC564" s="210" t="str">
        <f>G564</f>
        <v>Hyla versicolor</v>
      </c>
      <c r="BD564" s="107" t="str">
        <f>H564</f>
        <v>Chordata</v>
      </c>
      <c r="BE564" s="114" t="str">
        <f>I564</f>
        <v>Amphibia</v>
      </c>
      <c r="BF564" s="112" t="str">
        <f>K564</f>
        <v>Hetero</v>
      </c>
      <c r="BG564" s="26">
        <f>AL564</f>
        <v>1</v>
      </c>
      <c r="BH564" s="26">
        <f>AV564</f>
        <v>20.13</v>
      </c>
      <c r="BI564" s="208" t="s">
        <v>1845</v>
      </c>
      <c r="BJ564" s="208" t="s">
        <v>1845</v>
      </c>
      <c r="BN564" s="119"/>
      <c r="BO564" s="119"/>
      <c r="BP564" s="119"/>
      <c r="BQ564" s="119"/>
      <c r="BR564" s="119"/>
      <c r="BS564" s="119"/>
      <c r="BT564" s="119"/>
      <c r="BU564" s="119"/>
      <c r="BV564" s="119"/>
      <c r="BW564" s="119"/>
      <c r="BX564" s="119"/>
      <c r="BY564" s="164"/>
      <c r="BZ564" s="119"/>
      <c r="CA564" s="119"/>
    </row>
    <row r="565" spans="1:87" s="164" customFormat="1" ht="15" hidden="1" customHeight="1" thickTop="1" thickBot="1">
      <c r="A565" s="170" t="s">
        <v>647</v>
      </c>
      <c r="B565" s="70" t="s">
        <v>649</v>
      </c>
      <c r="C565" s="74" t="s">
        <v>648</v>
      </c>
      <c r="D565" s="72" t="s">
        <v>99</v>
      </c>
      <c r="E565" s="149" t="s">
        <v>1644</v>
      </c>
      <c r="F565" s="30" t="s">
        <v>646</v>
      </c>
      <c r="G565" s="86" t="s">
        <v>255</v>
      </c>
      <c r="H565" s="25" t="s">
        <v>208</v>
      </c>
      <c r="I565" s="25" t="s">
        <v>332</v>
      </c>
      <c r="J565" s="73" t="s">
        <v>331</v>
      </c>
      <c r="K565" s="25" t="s">
        <v>1590</v>
      </c>
      <c r="L565" s="25" t="s">
        <v>645</v>
      </c>
      <c r="M565"/>
      <c r="N565" s="41" t="s">
        <v>472</v>
      </c>
      <c r="O565" s="32" t="s">
        <v>1398</v>
      </c>
      <c r="P565" s="32" t="s">
        <v>1404</v>
      </c>
      <c r="Q565" s="73" t="s">
        <v>20</v>
      </c>
      <c r="R565" s="25">
        <v>6</v>
      </c>
      <c r="S565" s="25" t="s">
        <v>1371</v>
      </c>
      <c r="T565" s="25" t="s">
        <v>15</v>
      </c>
      <c r="U565" s="25"/>
      <c r="V565" s="73">
        <v>195.5</v>
      </c>
      <c r="W565" s="25" t="s">
        <v>58</v>
      </c>
      <c r="X565" s="73">
        <f>VLOOKUP(W565,Tables!$M$5:$O$9,3,FALSE)</f>
        <v>1</v>
      </c>
      <c r="Y565" s="73">
        <f>V565*X565</f>
        <v>195.5</v>
      </c>
      <c r="Z565"/>
      <c r="AA565" s="26" t="str">
        <f>Q565</f>
        <v>LOEC</v>
      </c>
      <c r="AB565" s="26">
        <f>VLOOKUP(AA565,Tables!C$5:D$40,2,FALSE)</f>
        <v>2.5</v>
      </c>
      <c r="AC565" s="26">
        <f>Y565/AB565</f>
        <v>78.2</v>
      </c>
      <c r="AD565" s="33" t="str">
        <f>T565</f>
        <v>Chronic</v>
      </c>
      <c r="AE565" s="26">
        <f>VLOOKUP(AD565,Tables!$C$43:$D$44,2,FALSE)</f>
        <v>1</v>
      </c>
      <c r="AF565" s="26">
        <f>AC565/AE565</f>
        <v>78.2</v>
      </c>
      <c r="AG565" s="27"/>
      <c r="AH565" s="210" t="str">
        <f>G565</f>
        <v>Hyla versicolor</v>
      </c>
      <c r="AI565" s="112" t="str">
        <f>Q565</f>
        <v>LOEC</v>
      </c>
      <c r="AJ565" s="112" t="str">
        <f>T565</f>
        <v>Chronic</v>
      </c>
      <c r="AK565"/>
      <c r="AL565" s="26">
        <f>VLOOKUP(SUM(AB565,AE565),Tables!J$5:K$12,2,FALSE)</f>
        <v>2</v>
      </c>
      <c r="AM565" s="26" t="str">
        <f>IF(AL565=MIN($AL$563:$AL$567),"YES!!!","Reject")</f>
        <v>Reject</v>
      </c>
      <c r="AN565"/>
      <c r="AO565" s="25"/>
      <c r="AP565" s="25"/>
      <c r="AQ565" s="25"/>
      <c r="AR565"/>
      <c r="AS565"/>
      <c r="AT565"/>
      <c r="AU565"/>
      <c r="AV565"/>
      <c r="AW565" s="208" t="s">
        <v>1845</v>
      </c>
      <c r="AX565" s="208" t="s">
        <v>1845</v>
      </c>
      <c r="AY565"/>
      <c r="AZ565"/>
      <c r="BA565"/>
      <c r="BB565"/>
      <c r="BC565" s="214"/>
      <c r="BD565"/>
      <c r="BE565"/>
      <c r="BF565"/>
      <c r="BG565"/>
      <c r="BH565"/>
      <c r="BI565" s="25"/>
      <c r="BJ565"/>
      <c r="BK565"/>
      <c r="BL565"/>
      <c r="BM565"/>
      <c r="BN565" s="119"/>
      <c r="BO565" s="119"/>
      <c r="BP565" s="119"/>
      <c r="BQ565" s="119"/>
      <c r="BR565" s="119"/>
      <c r="BS565" s="119"/>
      <c r="BT565" s="119"/>
      <c r="BU565" s="119"/>
      <c r="BV565" s="119"/>
      <c r="BW565" s="119"/>
      <c r="BX565" s="119"/>
      <c r="BY565" s="119"/>
      <c r="CB565"/>
      <c r="CC565"/>
      <c r="CD565"/>
      <c r="CE565"/>
      <c r="CF565"/>
      <c r="CG565"/>
      <c r="CH565"/>
      <c r="CI565"/>
    </row>
    <row r="566" spans="1:87" ht="15" hidden="1" customHeight="1" thickTop="1" thickBot="1">
      <c r="A566" s="170" t="s">
        <v>647</v>
      </c>
      <c r="B566" s="70" t="s">
        <v>650</v>
      </c>
      <c r="C566" s="74" t="s">
        <v>648</v>
      </c>
      <c r="D566" s="72" t="s">
        <v>99</v>
      </c>
      <c r="E566" s="149" t="s">
        <v>1644</v>
      </c>
      <c r="F566" s="30" t="s">
        <v>646</v>
      </c>
      <c r="G566" s="86" t="s">
        <v>255</v>
      </c>
      <c r="H566" s="25" t="s">
        <v>208</v>
      </c>
      <c r="I566" s="25" t="s">
        <v>332</v>
      </c>
      <c r="J566" s="73" t="s">
        <v>331</v>
      </c>
      <c r="K566" s="25" t="s">
        <v>1590</v>
      </c>
      <c r="L566" s="25" t="s">
        <v>645</v>
      </c>
      <c r="N566" s="41" t="s">
        <v>620</v>
      </c>
      <c r="O566" s="32" t="s">
        <v>1398</v>
      </c>
      <c r="P566" s="32" t="s">
        <v>455</v>
      </c>
      <c r="Q566" s="73" t="s">
        <v>19</v>
      </c>
      <c r="R566" s="25">
        <v>6</v>
      </c>
      <c r="S566" s="25" t="s">
        <v>1371</v>
      </c>
      <c r="T566" s="25" t="s">
        <v>15</v>
      </c>
      <c r="V566" s="73">
        <v>20.13</v>
      </c>
      <c r="W566" s="25" t="s">
        <v>58</v>
      </c>
      <c r="X566" s="73">
        <f>VLOOKUP(W566,Tables!$M$5:$O$9,3,FALSE)</f>
        <v>1</v>
      </c>
      <c r="Y566" s="73">
        <f>V566*X566</f>
        <v>20.13</v>
      </c>
      <c r="AA566" s="26" t="str">
        <f>Q566</f>
        <v>NOEC</v>
      </c>
      <c r="AB566" s="26">
        <f>VLOOKUP(AA566,Tables!C$5:D$40,2,FALSE)</f>
        <v>1</v>
      </c>
      <c r="AC566" s="26">
        <f>Y566/AB566</f>
        <v>20.13</v>
      </c>
      <c r="AD566" s="33" t="str">
        <f>T566</f>
        <v>Chronic</v>
      </c>
      <c r="AE566" s="26">
        <f>VLOOKUP(AD566,Tables!$C$43:$D$44,2,FALSE)</f>
        <v>1</v>
      </c>
      <c r="AF566" s="26">
        <f>AC566/AE566</f>
        <v>20.13</v>
      </c>
      <c r="AG566" s="27"/>
      <c r="AH566" s="210" t="str">
        <f>G566</f>
        <v>Hyla versicolor</v>
      </c>
      <c r="AI566" s="112" t="str">
        <f>Q566</f>
        <v>NOEC</v>
      </c>
      <c r="AJ566" s="112" t="str">
        <f>T566</f>
        <v>Chronic</v>
      </c>
      <c r="AL566" s="26">
        <f>VLOOKUP(SUM(AB566,AE566),Tables!J$5:K$12,2,FALSE)</f>
        <v>1</v>
      </c>
      <c r="AM566" s="26" t="str">
        <f>IF(AL566=MIN($AL$563:$AL$567),"YES!!!","Reject")</f>
        <v>YES!!!</v>
      </c>
      <c r="AN566" s="107" t="str">
        <f>P566</f>
        <v>Body mass</v>
      </c>
      <c r="AO566" s="26" t="s">
        <v>1603</v>
      </c>
      <c r="AP566" s="25" t="str">
        <f>CONCATENATE(R566," ",S566)</f>
        <v>6 Week</v>
      </c>
      <c r="AQ566" s="26" t="s">
        <v>1607</v>
      </c>
      <c r="AS566" s="109">
        <f>AF566</f>
        <v>20.13</v>
      </c>
      <c r="AT566" s="73">
        <f>GEOMEAN(AS566)</f>
        <v>20.13</v>
      </c>
      <c r="AU566" s="73">
        <f>MIN(AT566)</f>
        <v>20.13</v>
      </c>
      <c r="AW566" s="208" t="s">
        <v>1845</v>
      </c>
      <c r="AX566" s="208" t="s">
        <v>1845</v>
      </c>
      <c r="BC566" s="214"/>
      <c r="BN566" s="119"/>
      <c r="BO566" s="119"/>
      <c r="BP566" s="119"/>
      <c r="BQ566" s="119"/>
      <c r="BR566" s="119"/>
      <c r="BS566" s="119"/>
      <c r="BT566" s="119"/>
      <c r="BU566" s="119"/>
      <c r="BV566" s="119"/>
      <c r="BW566" s="119"/>
      <c r="BX566" s="119"/>
      <c r="BY566" s="119"/>
      <c r="BZ566" s="119"/>
      <c r="CA566" s="119"/>
    </row>
    <row r="567" spans="1:87" ht="15" hidden="1" customHeight="1" thickTop="1" thickBot="1">
      <c r="A567" s="170" t="s">
        <v>647</v>
      </c>
      <c r="B567" s="70" t="s">
        <v>651</v>
      </c>
      <c r="C567" s="74" t="s">
        <v>648</v>
      </c>
      <c r="D567" s="72" t="s">
        <v>99</v>
      </c>
      <c r="E567" s="149" t="s">
        <v>1644</v>
      </c>
      <c r="F567" s="30" t="s">
        <v>646</v>
      </c>
      <c r="G567" s="86" t="s">
        <v>255</v>
      </c>
      <c r="H567" s="25" t="s">
        <v>208</v>
      </c>
      <c r="I567" s="25" t="s">
        <v>332</v>
      </c>
      <c r="J567" s="73" t="s">
        <v>331</v>
      </c>
      <c r="K567" s="25" t="s">
        <v>1590</v>
      </c>
      <c r="L567" s="25" t="s">
        <v>645</v>
      </c>
      <c r="N567" s="41" t="s">
        <v>620</v>
      </c>
      <c r="O567" s="32" t="s">
        <v>1398</v>
      </c>
      <c r="P567" s="32" t="s">
        <v>455</v>
      </c>
      <c r="Q567" s="73" t="s">
        <v>20</v>
      </c>
      <c r="R567" s="25">
        <v>6</v>
      </c>
      <c r="S567" s="25" t="s">
        <v>1371</v>
      </c>
      <c r="T567" s="25" t="s">
        <v>15</v>
      </c>
      <c r="V567" s="73">
        <v>195.5</v>
      </c>
      <c r="W567" s="25" t="s">
        <v>58</v>
      </c>
      <c r="X567" s="73">
        <f>VLOOKUP(W567,Tables!$M$5:$O$9,3,FALSE)</f>
        <v>1</v>
      </c>
      <c r="Y567" s="73">
        <f>V567*X567</f>
        <v>195.5</v>
      </c>
      <c r="AA567" s="26" t="str">
        <f>Q567</f>
        <v>LOEC</v>
      </c>
      <c r="AB567" s="26">
        <f>VLOOKUP(AA567,Tables!C$5:D$40,2,FALSE)</f>
        <v>2.5</v>
      </c>
      <c r="AC567" s="26">
        <f>Y567/AB567</f>
        <v>78.2</v>
      </c>
      <c r="AD567" s="33" t="str">
        <f>T567</f>
        <v>Chronic</v>
      </c>
      <c r="AE567" s="26">
        <f>VLOOKUP(AD567,Tables!$C$43:$D$44,2,FALSE)</f>
        <v>1</v>
      </c>
      <c r="AF567" s="26">
        <f>AC567/AE567</f>
        <v>78.2</v>
      </c>
      <c r="AG567" s="27"/>
      <c r="AH567" s="210" t="str">
        <f>G567</f>
        <v>Hyla versicolor</v>
      </c>
      <c r="AI567" s="112" t="str">
        <f>Q567</f>
        <v>LOEC</v>
      </c>
      <c r="AJ567" s="112" t="str">
        <f>T567</f>
        <v>Chronic</v>
      </c>
      <c r="AL567" s="26">
        <f>VLOOKUP(SUM(AB567,AE567),Tables!J$5:K$12,2,FALSE)</f>
        <v>2</v>
      </c>
      <c r="AM567" s="26" t="str">
        <f>IF(AL567=MIN($AL$563:$AL$567),"YES!!!","Reject")</f>
        <v>Reject</v>
      </c>
      <c r="AS567"/>
      <c r="AW567" s="208" t="s">
        <v>1845</v>
      </c>
      <c r="AX567" s="208" t="s">
        <v>1845</v>
      </c>
      <c r="BC567" s="214"/>
      <c r="BN567" s="119"/>
      <c r="BO567" s="119"/>
      <c r="BP567" s="119"/>
      <c r="BQ567" s="119"/>
      <c r="BR567" s="119"/>
      <c r="BS567" s="119"/>
      <c r="BT567" s="119"/>
      <c r="BU567" s="119"/>
      <c r="BV567" s="119"/>
      <c r="BW567" s="119"/>
      <c r="BX567" s="119"/>
      <c r="BY567" s="119"/>
      <c r="BZ567" s="119"/>
      <c r="CA567" s="119"/>
    </row>
    <row r="568" spans="1:87" ht="15" hidden="1" customHeight="1" thickTop="1" thickBot="1">
      <c r="A568" s="167"/>
      <c r="B568" s="96"/>
      <c r="C568" s="98"/>
      <c r="D568" s="97"/>
      <c r="E568" s="150"/>
      <c r="F568" s="93"/>
      <c r="G568" s="94"/>
      <c r="H568" s="17"/>
      <c r="I568" s="17"/>
      <c r="J568" s="17"/>
      <c r="K568" s="17"/>
      <c r="L568" s="17"/>
      <c r="M568" s="27"/>
      <c r="N568" s="93"/>
      <c r="O568" s="17"/>
      <c r="P568" s="17"/>
      <c r="Q568" s="17"/>
      <c r="R568" s="17"/>
      <c r="S568" s="17"/>
      <c r="T568" s="17"/>
      <c r="U568" s="17"/>
      <c r="V568" s="17"/>
      <c r="W568" s="17"/>
      <c r="X568" s="95"/>
      <c r="Y568" s="95"/>
      <c r="Z568" s="27"/>
      <c r="AA568" s="17"/>
      <c r="AB568" s="17"/>
      <c r="AC568" s="95"/>
      <c r="AD568" s="20"/>
      <c r="AE568" s="17"/>
      <c r="AF568" s="95"/>
      <c r="AG568" s="27"/>
      <c r="AH568" s="211"/>
      <c r="AI568" s="17"/>
      <c r="AJ568" s="17"/>
      <c r="AK568" s="27"/>
      <c r="AL568" s="27"/>
      <c r="AM568" s="27"/>
      <c r="AN568" s="27"/>
      <c r="AO568" s="17"/>
      <c r="AP568" s="17"/>
      <c r="AQ568" s="17"/>
      <c r="AR568" s="27"/>
      <c r="AS568" s="27"/>
      <c r="AT568" s="27"/>
      <c r="AU568" s="27"/>
      <c r="AV568" s="27"/>
      <c r="AW568" s="27"/>
      <c r="AX568" s="115"/>
      <c r="AY568" s="119"/>
      <c r="AZ568" s="119"/>
      <c r="BA568" s="117"/>
      <c r="BB568" s="117"/>
      <c r="BC568" s="211"/>
      <c r="BD568" s="27"/>
      <c r="BE568" s="27"/>
      <c r="BF568" s="27"/>
      <c r="BG568" s="27"/>
      <c r="BH568" s="115"/>
      <c r="BI568" s="115"/>
      <c r="BJ568" s="115"/>
      <c r="BN568" s="119"/>
      <c r="BO568" s="119"/>
      <c r="BP568" s="119"/>
      <c r="BQ568" s="119"/>
      <c r="BR568" s="119"/>
      <c r="BS568" s="119"/>
      <c r="BT568" s="119"/>
      <c r="BU568" s="119"/>
      <c r="BV568" s="119"/>
      <c r="BW568" s="119"/>
      <c r="BX568" s="119"/>
      <c r="BY568" s="119"/>
      <c r="BZ568" s="119"/>
      <c r="CA568" s="119"/>
    </row>
    <row r="569" spans="1:87" ht="15" hidden="1" customHeight="1" thickTop="1" thickBot="1">
      <c r="A569" s="170" t="s">
        <v>452</v>
      </c>
      <c r="B569" s="70" t="s">
        <v>448</v>
      </c>
      <c r="C569" s="71">
        <v>166449</v>
      </c>
      <c r="D569" s="72" t="s">
        <v>99</v>
      </c>
      <c r="E569" s="149" t="s">
        <v>1644</v>
      </c>
      <c r="F569" s="30" t="s">
        <v>451</v>
      </c>
      <c r="G569" s="86" t="s">
        <v>449</v>
      </c>
      <c r="H569" s="25" t="s">
        <v>77</v>
      </c>
      <c r="I569" s="25" t="s">
        <v>78</v>
      </c>
      <c r="J569" s="73" t="s">
        <v>79</v>
      </c>
      <c r="K569" s="25" t="s">
        <v>1591</v>
      </c>
      <c r="L569" s="25" t="s">
        <v>110</v>
      </c>
      <c r="N569" s="41" t="s">
        <v>450</v>
      </c>
      <c r="O569" s="35" t="s">
        <v>1401</v>
      </c>
      <c r="P569" s="32" t="s">
        <v>1410</v>
      </c>
      <c r="Q569" s="25" t="s">
        <v>14</v>
      </c>
      <c r="R569" s="25">
        <v>5</v>
      </c>
      <c r="S569" s="25" t="s">
        <v>1370</v>
      </c>
      <c r="T569" s="33" t="s">
        <v>45</v>
      </c>
      <c r="U569" s="33"/>
      <c r="V569" s="73">
        <v>206.74</v>
      </c>
      <c r="W569" s="33" t="s">
        <v>57</v>
      </c>
      <c r="X569" s="73">
        <f>VLOOKUP(W569,Tables!$M$5:$O$9,3,FALSE)</f>
        <v>1000</v>
      </c>
      <c r="Y569" s="73">
        <f t="shared" ref="Y569:Y581" si="272">V569*X569</f>
        <v>206740</v>
      </c>
      <c r="AA569" s="26" t="str">
        <f t="shared" ref="AA569:AA581" si="273">Q569</f>
        <v>EC50</v>
      </c>
      <c r="AB569" s="26">
        <f>VLOOKUP(AA569,Tables!C$5:D$40,2,FALSE)</f>
        <v>5</v>
      </c>
      <c r="AC569" s="26">
        <f t="shared" ref="AC569:AC581" si="274">Y569/AB569</f>
        <v>41348</v>
      </c>
      <c r="AD569" s="33" t="str">
        <f t="shared" ref="AD569:AD581" si="275">T569</f>
        <v>Acute</v>
      </c>
      <c r="AE569" s="26">
        <f>VLOOKUP(AD569,Tables!$C$43:$D$44,2,FALSE)</f>
        <v>2</v>
      </c>
      <c r="AF569" s="26">
        <f t="shared" ref="AF569:AF581" si="276">AC569/AE569</f>
        <v>20674</v>
      </c>
      <c r="AG569" s="27"/>
      <c r="AH569" s="210" t="str">
        <f t="shared" ref="AH569:AH581" si="277">G569</f>
        <v>Iris pseudacorus</v>
      </c>
      <c r="AI569" s="112" t="str">
        <f t="shared" ref="AI569:AI581" si="278">Q569</f>
        <v>EC50</v>
      </c>
      <c r="AJ569" s="112" t="str">
        <f t="shared" ref="AJ569:AJ581" si="279">T569</f>
        <v>Acute</v>
      </c>
      <c r="AL569" s="26">
        <f>VLOOKUP(SUM(AB569,AE569),Tables!J$5:K$12,2,FALSE)</f>
        <v>4</v>
      </c>
      <c r="AM569" s="26" t="str">
        <f t="shared" ref="AM569:AM581" si="280">IF(AL569=MIN($AL$569:$AL$581),"YES!!!","Reject")</f>
        <v>Reject</v>
      </c>
      <c r="AS569"/>
      <c r="AW569" s="208" t="s">
        <v>1845</v>
      </c>
      <c r="AX569" s="208" t="s">
        <v>1845</v>
      </c>
      <c r="BC569" s="214"/>
      <c r="BN569" s="119"/>
      <c r="BO569" s="119"/>
      <c r="BP569" s="119"/>
      <c r="BQ569" s="119"/>
      <c r="BR569" s="119"/>
      <c r="BS569" s="119"/>
      <c r="BT569" s="119"/>
      <c r="BU569" s="119"/>
      <c r="BV569" s="119"/>
      <c r="BW569" s="119"/>
      <c r="BX569" s="119"/>
      <c r="BY569" s="119"/>
      <c r="BZ569" s="119"/>
      <c r="CA569" s="119"/>
    </row>
    <row r="570" spans="1:87" ht="15" hidden="1" customHeight="1" thickTop="1" thickBot="1">
      <c r="A570" s="170" t="s">
        <v>452</v>
      </c>
      <c r="B570" s="70" t="s">
        <v>448</v>
      </c>
      <c r="C570" s="71">
        <v>166449</v>
      </c>
      <c r="D570" s="72" t="s">
        <v>99</v>
      </c>
      <c r="E570" s="149" t="s">
        <v>1644</v>
      </c>
      <c r="F570" s="30" t="s">
        <v>451</v>
      </c>
      <c r="G570" s="86" t="s">
        <v>449</v>
      </c>
      <c r="H570" s="25" t="s">
        <v>77</v>
      </c>
      <c r="I570" s="25" t="s">
        <v>78</v>
      </c>
      <c r="J570" s="73" t="s">
        <v>79</v>
      </c>
      <c r="K570" s="25" t="s">
        <v>1591</v>
      </c>
      <c r="L570" s="25" t="s">
        <v>110</v>
      </c>
      <c r="N570" s="41" t="s">
        <v>450</v>
      </c>
      <c r="O570" s="35" t="s">
        <v>1401</v>
      </c>
      <c r="P570" s="32" t="s">
        <v>1410</v>
      </c>
      <c r="Q570" s="25" t="s">
        <v>19</v>
      </c>
      <c r="R570" s="25">
        <v>5</v>
      </c>
      <c r="S570" s="25" t="s">
        <v>1370</v>
      </c>
      <c r="T570" s="33" t="s">
        <v>45</v>
      </c>
      <c r="U570" s="33"/>
      <c r="V570" s="73">
        <v>2</v>
      </c>
      <c r="W570" s="33" t="s">
        <v>57</v>
      </c>
      <c r="X570" s="73">
        <f>VLOOKUP(W570,Tables!$M$5:$O$9,3,FALSE)</f>
        <v>1000</v>
      </c>
      <c r="Y570" s="73">
        <f t="shared" si="272"/>
        <v>2000</v>
      </c>
      <c r="AA570" s="26" t="str">
        <f>Q570</f>
        <v>NOEC</v>
      </c>
      <c r="AB570" s="26">
        <f>VLOOKUP(AA570,Tables!C$5:D$40,2,FALSE)</f>
        <v>1</v>
      </c>
      <c r="AC570" s="26">
        <f>Y570/AB570</f>
        <v>2000</v>
      </c>
      <c r="AD570" s="33" t="str">
        <f>T570</f>
        <v>Acute</v>
      </c>
      <c r="AE570" s="26">
        <f>VLOOKUP(AD570,Tables!$C$43:$D$44,2,FALSE)</f>
        <v>2</v>
      </c>
      <c r="AF570" s="26">
        <f>AC570/AE570</f>
        <v>1000</v>
      </c>
      <c r="AG570" s="27"/>
      <c r="AH570" s="210" t="str">
        <f>G570</f>
        <v>Iris pseudacorus</v>
      </c>
      <c r="AI570" s="112" t="str">
        <f>Q570</f>
        <v>NOEC</v>
      </c>
      <c r="AJ570" s="112" t="str">
        <f>T570</f>
        <v>Acute</v>
      </c>
      <c r="AL570" s="26" t="str">
        <f>VLOOKUP(SUM(AB570,AE570),Tables!J$5:K$12,2,FALSE)</f>
        <v>Do Not Use</v>
      </c>
      <c r="AM570" s="26" t="str">
        <f t="shared" si="280"/>
        <v>Reject</v>
      </c>
      <c r="AS570"/>
      <c r="AW570" s="208" t="s">
        <v>1845</v>
      </c>
      <c r="AX570" s="208" t="s">
        <v>1845</v>
      </c>
      <c r="BC570" s="214"/>
      <c r="BN570" s="119"/>
      <c r="BO570" s="119"/>
      <c r="BP570" s="119"/>
      <c r="BQ570" s="119"/>
      <c r="BR570" s="119"/>
      <c r="BS570" s="119"/>
      <c r="BT570" s="119"/>
      <c r="BU570" s="119"/>
      <c r="BV570" s="119"/>
      <c r="BW570" s="119"/>
      <c r="BX570" s="119"/>
      <c r="BY570" s="119"/>
      <c r="BZ570" s="119"/>
      <c r="CA570" s="119"/>
    </row>
    <row r="571" spans="1:87" ht="15" hidden="1" customHeight="1" thickTop="1" thickBot="1">
      <c r="A571" s="170" t="s">
        <v>452</v>
      </c>
      <c r="B571" s="70" t="s">
        <v>448</v>
      </c>
      <c r="C571" s="71">
        <v>166449</v>
      </c>
      <c r="D571" s="72" t="s">
        <v>99</v>
      </c>
      <c r="E571" s="149" t="s">
        <v>1644</v>
      </c>
      <c r="F571" s="30" t="s">
        <v>451</v>
      </c>
      <c r="G571" s="86" t="s">
        <v>449</v>
      </c>
      <c r="H571" s="25" t="s">
        <v>77</v>
      </c>
      <c r="I571" s="25" t="s">
        <v>78</v>
      </c>
      <c r="J571" s="73" t="s">
        <v>79</v>
      </c>
      <c r="K571" s="25" t="s">
        <v>1591</v>
      </c>
      <c r="L571" s="25" t="s">
        <v>110</v>
      </c>
      <c r="N571" s="41" t="s">
        <v>450</v>
      </c>
      <c r="O571" s="35" t="s">
        <v>1401</v>
      </c>
      <c r="P571" s="32" t="s">
        <v>1410</v>
      </c>
      <c r="Q571" s="25" t="s">
        <v>20</v>
      </c>
      <c r="R571" s="25">
        <v>5</v>
      </c>
      <c r="S571" s="25" t="s">
        <v>1370</v>
      </c>
      <c r="T571" s="33" t="s">
        <v>45</v>
      </c>
      <c r="U571" s="33"/>
      <c r="V571" s="73">
        <v>4</v>
      </c>
      <c r="W571" s="33" t="s">
        <v>57</v>
      </c>
      <c r="X571" s="73">
        <f>VLOOKUP(W571,Tables!$M$5:$O$9,3,FALSE)</f>
        <v>1000</v>
      </c>
      <c r="Y571" s="73">
        <f t="shared" si="272"/>
        <v>4000</v>
      </c>
      <c r="AA571" s="26" t="str">
        <f>Q571</f>
        <v>LOEC</v>
      </c>
      <c r="AB571" s="26">
        <f>VLOOKUP(AA571,Tables!C$5:D$40,2,FALSE)</f>
        <v>2.5</v>
      </c>
      <c r="AC571" s="26">
        <f>Y571/AB571</f>
        <v>1600</v>
      </c>
      <c r="AD571" s="33" t="str">
        <f>T571</f>
        <v>Acute</v>
      </c>
      <c r="AE571" s="26">
        <f>VLOOKUP(AD571,Tables!$C$43:$D$44,2,FALSE)</f>
        <v>2</v>
      </c>
      <c r="AF571" s="26">
        <f>AC571/AE571</f>
        <v>800</v>
      </c>
      <c r="AG571" s="27"/>
      <c r="AH571" s="210" t="str">
        <f>G571</f>
        <v>Iris pseudacorus</v>
      </c>
      <c r="AI571" s="112" t="str">
        <f>Q571</f>
        <v>LOEC</v>
      </c>
      <c r="AJ571" s="112" t="str">
        <f>T571</f>
        <v>Acute</v>
      </c>
      <c r="AL571" s="26" t="str">
        <f>VLOOKUP(SUM(AB571,AE571),Tables!J$5:K$12,2,FALSE)</f>
        <v>Do Not Use</v>
      </c>
      <c r="AM571" s="26" t="str">
        <f t="shared" si="280"/>
        <v>Reject</v>
      </c>
      <c r="AS571"/>
      <c r="AW571" s="208" t="s">
        <v>1845</v>
      </c>
      <c r="AX571" s="208" t="s">
        <v>1845</v>
      </c>
      <c r="BC571" s="214"/>
      <c r="BN571" s="119"/>
      <c r="BO571" s="119"/>
      <c r="BP571" s="119"/>
      <c r="BQ571" s="119"/>
      <c r="BR571" s="119"/>
      <c r="BS571" s="119"/>
      <c r="BT571" s="119"/>
      <c r="BU571" s="119"/>
      <c r="BV571" s="119"/>
      <c r="BW571" s="119"/>
      <c r="BX571" s="119"/>
      <c r="BY571" s="119"/>
      <c r="BZ571" s="119"/>
      <c r="CA571" s="119"/>
    </row>
    <row r="572" spans="1:87" ht="15" hidden="1" customHeight="1" thickTop="1" thickBot="1">
      <c r="A572" s="170" t="s">
        <v>452</v>
      </c>
      <c r="B572" s="70" t="s">
        <v>448</v>
      </c>
      <c r="C572" s="71">
        <v>166449</v>
      </c>
      <c r="D572" s="72" t="s">
        <v>99</v>
      </c>
      <c r="E572" s="149" t="s">
        <v>1644</v>
      </c>
      <c r="F572" s="30" t="s">
        <v>451</v>
      </c>
      <c r="G572" s="86" t="s">
        <v>449</v>
      </c>
      <c r="H572" s="25" t="s">
        <v>77</v>
      </c>
      <c r="I572" s="25" t="s">
        <v>78</v>
      </c>
      <c r="J572" s="73" t="s">
        <v>79</v>
      </c>
      <c r="K572" s="25" t="s">
        <v>1591</v>
      </c>
      <c r="L572" s="25" t="s">
        <v>110</v>
      </c>
      <c r="N572" s="41" t="s">
        <v>450</v>
      </c>
      <c r="O572" s="35" t="s">
        <v>1401</v>
      </c>
      <c r="P572" s="32" t="s">
        <v>1410</v>
      </c>
      <c r="Q572" s="25" t="s">
        <v>14</v>
      </c>
      <c r="R572" s="25">
        <v>10</v>
      </c>
      <c r="S572" s="25" t="s">
        <v>1370</v>
      </c>
      <c r="T572" s="33" t="s">
        <v>15</v>
      </c>
      <c r="U572" s="33"/>
      <c r="V572" s="73">
        <v>24.23</v>
      </c>
      <c r="W572" s="33" t="s">
        <v>57</v>
      </c>
      <c r="X572" s="73">
        <f>VLOOKUP(W572,Tables!$M$5:$O$9,3,FALSE)</f>
        <v>1000</v>
      </c>
      <c r="Y572" s="73">
        <f t="shared" si="272"/>
        <v>24230</v>
      </c>
      <c r="AA572" s="26" t="str">
        <f t="shared" si="273"/>
        <v>EC50</v>
      </c>
      <c r="AB572" s="26">
        <f>VLOOKUP(AA572,Tables!C$5:D$40,2,FALSE)</f>
        <v>5</v>
      </c>
      <c r="AC572" s="26">
        <f t="shared" si="274"/>
        <v>4846</v>
      </c>
      <c r="AD572" s="33" t="str">
        <f t="shared" si="275"/>
        <v>Chronic</v>
      </c>
      <c r="AE572" s="26">
        <f>VLOOKUP(AD572,Tables!$C$43:$D$44,2,FALSE)</f>
        <v>1</v>
      </c>
      <c r="AF572" s="26">
        <f t="shared" si="276"/>
        <v>4846</v>
      </c>
      <c r="AG572" s="27"/>
      <c r="AH572" s="210" t="str">
        <f t="shared" si="277"/>
        <v>Iris pseudacorus</v>
      </c>
      <c r="AI572" s="112" t="str">
        <f t="shared" si="278"/>
        <v>EC50</v>
      </c>
      <c r="AJ572" s="112" t="str">
        <f t="shared" si="279"/>
        <v>Chronic</v>
      </c>
      <c r="AL572" s="26">
        <f>VLOOKUP(SUM(AB572,AE572),Tables!J$5:K$12,2,FALSE)</f>
        <v>2</v>
      </c>
      <c r="AM572" s="26" t="str">
        <f t="shared" si="280"/>
        <v>Reject</v>
      </c>
      <c r="AS572"/>
      <c r="AW572" s="208" t="s">
        <v>1845</v>
      </c>
      <c r="AX572" s="208" t="s">
        <v>1845</v>
      </c>
      <c r="BC572" s="214"/>
      <c r="BK572" s="2"/>
      <c r="BL572" s="2"/>
      <c r="BM572" s="2"/>
      <c r="BN572" s="119"/>
      <c r="BO572" s="119"/>
      <c r="BP572" s="119"/>
      <c r="BQ572" s="119"/>
      <c r="BR572" s="119"/>
      <c r="BS572" s="119"/>
      <c r="BT572" s="119"/>
      <c r="BU572" s="119"/>
      <c r="BV572" s="119"/>
      <c r="BW572" s="119"/>
      <c r="BX572" s="119"/>
      <c r="BY572" s="119"/>
      <c r="BZ572" s="119"/>
      <c r="CA572" s="119"/>
      <c r="CB572" s="119"/>
      <c r="CC572" s="119"/>
      <c r="CD572" s="119"/>
      <c r="CE572" s="119"/>
      <c r="CF572" s="119"/>
      <c r="CG572" s="119"/>
      <c r="CH572" s="119"/>
      <c r="CI572" s="119"/>
    </row>
    <row r="573" spans="1:87" ht="15" hidden="1" customHeight="1" thickTop="1" thickBot="1">
      <c r="A573" s="170" t="s">
        <v>452</v>
      </c>
      <c r="B573" s="70" t="s">
        <v>448</v>
      </c>
      <c r="C573" s="71">
        <v>166449</v>
      </c>
      <c r="D573" s="72" t="s">
        <v>99</v>
      </c>
      <c r="E573" s="149" t="s">
        <v>1644</v>
      </c>
      <c r="F573" s="30" t="s">
        <v>451</v>
      </c>
      <c r="G573" s="86" t="s">
        <v>449</v>
      </c>
      <c r="H573" s="25" t="s">
        <v>77</v>
      </c>
      <c r="I573" s="25" t="s">
        <v>78</v>
      </c>
      <c r="J573" s="73" t="s">
        <v>79</v>
      </c>
      <c r="K573" s="25" t="s">
        <v>1591</v>
      </c>
      <c r="L573" s="25" t="s">
        <v>110</v>
      </c>
      <c r="N573" s="41" t="s">
        <v>450</v>
      </c>
      <c r="O573" s="35" t="s">
        <v>1401</v>
      </c>
      <c r="P573" s="32" t="s">
        <v>1410</v>
      </c>
      <c r="Q573" s="25" t="s">
        <v>19</v>
      </c>
      <c r="R573" s="73">
        <v>10</v>
      </c>
      <c r="S573" s="25" t="s">
        <v>1370</v>
      </c>
      <c r="T573" s="33" t="s">
        <v>15</v>
      </c>
      <c r="U573" s="33"/>
      <c r="V573" s="73">
        <v>4</v>
      </c>
      <c r="W573" s="33" t="s">
        <v>57</v>
      </c>
      <c r="X573" s="73">
        <f>VLOOKUP(W573,Tables!$M$5:$O$9,3,FALSE)</f>
        <v>1000</v>
      </c>
      <c r="Y573" s="73">
        <f t="shared" si="272"/>
        <v>4000</v>
      </c>
      <c r="AA573" s="26" t="str">
        <f t="shared" si="273"/>
        <v>NOEC</v>
      </c>
      <c r="AB573" s="26">
        <f>VLOOKUP(AA573,Tables!C$5:D$40,2,FALSE)</f>
        <v>1</v>
      </c>
      <c r="AC573" s="26">
        <f t="shared" si="274"/>
        <v>4000</v>
      </c>
      <c r="AD573" s="33" t="str">
        <f t="shared" si="275"/>
        <v>Chronic</v>
      </c>
      <c r="AE573" s="26">
        <f>VLOOKUP(AD573,Tables!$C$43:$D$44,2,FALSE)</f>
        <v>1</v>
      </c>
      <c r="AF573" s="26">
        <f t="shared" si="276"/>
        <v>4000</v>
      </c>
      <c r="AG573" s="27"/>
      <c r="AH573" s="210" t="str">
        <f t="shared" si="277"/>
        <v>Iris pseudacorus</v>
      </c>
      <c r="AI573" s="112" t="str">
        <f t="shared" si="278"/>
        <v>NOEC</v>
      </c>
      <c r="AJ573" s="112" t="str">
        <f t="shared" si="279"/>
        <v>Chronic</v>
      </c>
      <c r="AL573" s="26">
        <f>VLOOKUP(SUM(AB573,AE573),Tables!J$5:K$12,2,FALSE)</f>
        <v>1</v>
      </c>
      <c r="AM573" s="26" t="str">
        <f t="shared" si="280"/>
        <v>YES!!!</v>
      </c>
      <c r="AN573" s="107" t="str">
        <f>P573</f>
        <v>Dry weight</v>
      </c>
      <c r="AO573" s="26" t="s">
        <v>96</v>
      </c>
      <c r="AP573" s="25" t="str">
        <f>CONCATENATE(R573," ",S573)</f>
        <v>10 Day</v>
      </c>
      <c r="AQ573" s="26" t="s">
        <v>97</v>
      </c>
      <c r="AS573" s="109">
        <f>AF573</f>
        <v>4000</v>
      </c>
      <c r="AT573" s="73">
        <f>GEOMEAN(AS573)</f>
        <v>4000</v>
      </c>
      <c r="AU573" s="73">
        <f>MIN(AT573:AT580)</f>
        <v>2000</v>
      </c>
      <c r="AV573" s="73">
        <f>MIN(AU573)</f>
        <v>2000</v>
      </c>
      <c r="AW573" s="208" t="s">
        <v>1845</v>
      </c>
      <c r="AX573" s="208" t="s">
        <v>1845</v>
      </c>
      <c r="BA573" s="78" t="str">
        <f>F573</f>
        <v>1/10 Hoagland solution</v>
      </c>
      <c r="BB573" s="107" t="str">
        <f>J573</f>
        <v>Macrophyte</v>
      </c>
      <c r="BC573" s="210" t="str">
        <f>G573</f>
        <v>Iris pseudacorus</v>
      </c>
      <c r="BD573" s="107" t="str">
        <f>H573</f>
        <v>Tracheophyta</v>
      </c>
      <c r="BE573" s="114" t="str">
        <f>I573</f>
        <v>Liliopsida</v>
      </c>
      <c r="BF573" s="112" t="str">
        <f>K573</f>
        <v>Photo</v>
      </c>
      <c r="BG573" s="26">
        <f>AL573</f>
        <v>1</v>
      </c>
      <c r="BH573" s="26">
        <f>AV573</f>
        <v>2000</v>
      </c>
      <c r="BI573" s="208" t="s">
        <v>1845</v>
      </c>
      <c r="BJ573" s="208" t="s">
        <v>1845</v>
      </c>
      <c r="BN573" s="119"/>
      <c r="BO573" s="119"/>
      <c r="BP573" s="119"/>
      <c r="BQ573" s="119"/>
      <c r="BR573" s="119"/>
      <c r="BS573" s="119"/>
      <c r="BT573" s="119"/>
      <c r="BU573" s="119"/>
      <c r="BV573" s="119"/>
      <c r="BW573" s="119"/>
      <c r="BX573" s="119"/>
      <c r="BY573" s="119"/>
      <c r="BZ573" s="119"/>
      <c r="CA573" s="119"/>
    </row>
    <row r="574" spans="1:87" ht="15" hidden="1" customHeight="1" thickTop="1" thickBot="1">
      <c r="A574" s="170" t="s">
        <v>452</v>
      </c>
      <c r="B574" s="70" t="s">
        <v>448</v>
      </c>
      <c r="C574" s="71">
        <v>166449</v>
      </c>
      <c r="D574" s="72" t="s">
        <v>99</v>
      </c>
      <c r="E574" s="149" t="s">
        <v>1644</v>
      </c>
      <c r="F574" s="30" t="s">
        <v>451</v>
      </c>
      <c r="G574" s="86" t="s">
        <v>449</v>
      </c>
      <c r="H574" s="25" t="s">
        <v>77</v>
      </c>
      <c r="I574" s="25" t="s">
        <v>78</v>
      </c>
      <c r="J574" s="73" t="s">
        <v>79</v>
      </c>
      <c r="K574" s="25" t="s">
        <v>1591</v>
      </c>
      <c r="L574" s="25" t="s">
        <v>110</v>
      </c>
      <c r="N574" s="41" t="s">
        <v>450</v>
      </c>
      <c r="O574" s="35" t="s">
        <v>1401</v>
      </c>
      <c r="P574" s="32" t="s">
        <v>1410</v>
      </c>
      <c r="Q574" s="25" t="s">
        <v>20</v>
      </c>
      <c r="R574" s="73">
        <v>10</v>
      </c>
      <c r="S574" s="25" t="s">
        <v>1370</v>
      </c>
      <c r="T574" s="33" t="s">
        <v>15</v>
      </c>
      <c r="U574" s="33"/>
      <c r="V574" s="73">
        <v>8</v>
      </c>
      <c r="W574" s="33" t="s">
        <v>57</v>
      </c>
      <c r="X574" s="73">
        <f>VLOOKUP(W574,Tables!$M$5:$O$9,3,FALSE)</f>
        <v>1000</v>
      </c>
      <c r="Y574" s="73">
        <f t="shared" si="272"/>
        <v>8000</v>
      </c>
      <c r="AA574" s="26" t="str">
        <f t="shared" si="273"/>
        <v>LOEC</v>
      </c>
      <c r="AB574" s="26">
        <f>VLOOKUP(AA574,Tables!C$5:D$40,2,FALSE)</f>
        <v>2.5</v>
      </c>
      <c r="AC574" s="26">
        <f t="shared" si="274"/>
        <v>3200</v>
      </c>
      <c r="AD574" s="33" t="str">
        <f t="shared" si="275"/>
        <v>Chronic</v>
      </c>
      <c r="AE574" s="26">
        <f>VLOOKUP(AD574,Tables!$C$43:$D$44,2,FALSE)</f>
        <v>1</v>
      </c>
      <c r="AF574" s="26">
        <f t="shared" si="276"/>
        <v>3200</v>
      </c>
      <c r="AG574" s="27"/>
      <c r="AH574" s="210" t="str">
        <f t="shared" si="277"/>
        <v>Iris pseudacorus</v>
      </c>
      <c r="AI574" s="112" t="str">
        <f t="shared" si="278"/>
        <v>LOEC</v>
      </c>
      <c r="AJ574" s="112" t="str">
        <f t="shared" si="279"/>
        <v>Chronic</v>
      </c>
      <c r="AL574" s="26">
        <f>VLOOKUP(SUM(AB574,AE574),Tables!J$5:K$12,2,FALSE)</f>
        <v>2</v>
      </c>
      <c r="AM574" s="26" t="str">
        <f t="shared" si="280"/>
        <v>Reject</v>
      </c>
      <c r="AS574"/>
      <c r="AW574" s="208" t="s">
        <v>1845</v>
      </c>
      <c r="AX574" s="208" t="s">
        <v>1845</v>
      </c>
      <c r="BC574" s="214"/>
      <c r="BN574" s="119"/>
      <c r="BO574" s="119"/>
      <c r="BP574" s="119"/>
      <c r="BQ574" s="119"/>
      <c r="BR574" s="119"/>
      <c r="BS574" s="119"/>
      <c r="BT574" s="119"/>
      <c r="BU574" s="119"/>
      <c r="BV574" s="119"/>
      <c r="BW574" s="119"/>
      <c r="BX574" s="119"/>
      <c r="BY574" s="119"/>
      <c r="BZ574" s="119"/>
      <c r="CA574" s="119"/>
      <c r="CB574" s="119"/>
      <c r="CC574" s="119"/>
      <c r="CD574" s="119"/>
      <c r="CE574" s="119"/>
      <c r="CF574" s="119"/>
      <c r="CG574" s="119"/>
      <c r="CH574" s="119"/>
      <c r="CI574" s="119"/>
    </row>
    <row r="575" spans="1:87" ht="15" hidden="1" customHeight="1" thickTop="1" thickBot="1">
      <c r="A575" s="170" t="s">
        <v>452</v>
      </c>
      <c r="B575" s="70" t="s">
        <v>448</v>
      </c>
      <c r="C575" s="71">
        <v>166449</v>
      </c>
      <c r="D575" s="72" t="s">
        <v>99</v>
      </c>
      <c r="E575" s="149" t="s">
        <v>1644</v>
      </c>
      <c r="F575" s="30" t="s">
        <v>451</v>
      </c>
      <c r="G575" s="86" t="s">
        <v>449</v>
      </c>
      <c r="H575" s="25" t="s">
        <v>77</v>
      </c>
      <c r="I575" s="25" t="s">
        <v>78</v>
      </c>
      <c r="J575" s="73" t="s">
        <v>79</v>
      </c>
      <c r="K575" s="25" t="s">
        <v>1591</v>
      </c>
      <c r="L575" s="25" t="s">
        <v>110</v>
      </c>
      <c r="N575" s="41" t="s">
        <v>450</v>
      </c>
      <c r="O575" s="35" t="s">
        <v>1401</v>
      </c>
      <c r="P575" s="32" t="s">
        <v>1410</v>
      </c>
      <c r="Q575" s="25" t="s">
        <v>14</v>
      </c>
      <c r="R575" s="25">
        <v>20</v>
      </c>
      <c r="S575" s="25" t="s">
        <v>1370</v>
      </c>
      <c r="T575" s="33" t="s">
        <v>15</v>
      </c>
      <c r="U575" s="33"/>
      <c r="V575" s="73">
        <v>14.35</v>
      </c>
      <c r="W575" s="33" t="s">
        <v>57</v>
      </c>
      <c r="X575" s="73">
        <f>VLOOKUP(W575,Tables!$M$5:$O$9,3,FALSE)</f>
        <v>1000</v>
      </c>
      <c r="Y575" s="73">
        <f t="shared" si="272"/>
        <v>14350</v>
      </c>
      <c r="AA575" s="26" t="str">
        <f t="shared" si="273"/>
        <v>EC50</v>
      </c>
      <c r="AB575" s="26">
        <f>VLOOKUP(AA575,Tables!C$5:D$40,2,FALSE)</f>
        <v>5</v>
      </c>
      <c r="AC575" s="26">
        <f t="shared" si="274"/>
        <v>2870</v>
      </c>
      <c r="AD575" s="33" t="str">
        <f t="shared" si="275"/>
        <v>Chronic</v>
      </c>
      <c r="AE575" s="26">
        <f>VLOOKUP(AD575,Tables!$C$43:$D$44,2,FALSE)</f>
        <v>1</v>
      </c>
      <c r="AF575" s="26">
        <f t="shared" si="276"/>
        <v>2870</v>
      </c>
      <c r="AG575" s="27"/>
      <c r="AH575" s="210" t="str">
        <f t="shared" si="277"/>
        <v>Iris pseudacorus</v>
      </c>
      <c r="AI575" s="112" t="str">
        <f t="shared" si="278"/>
        <v>EC50</v>
      </c>
      <c r="AJ575" s="112" t="str">
        <f t="shared" si="279"/>
        <v>Chronic</v>
      </c>
      <c r="AL575" s="26">
        <f>VLOOKUP(SUM(AB575,AE575),Tables!J$5:K$12,2,FALSE)</f>
        <v>2</v>
      </c>
      <c r="AM575" s="26" t="str">
        <f t="shared" si="280"/>
        <v>Reject</v>
      </c>
      <c r="AS575"/>
      <c r="AW575" s="208" t="s">
        <v>1845</v>
      </c>
      <c r="AX575" s="208" t="s">
        <v>1845</v>
      </c>
      <c r="BC575" s="214"/>
      <c r="BN575" s="119"/>
      <c r="BO575" s="119"/>
      <c r="BP575" s="119"/>
      <c r="BQ575" s="119"/>
      <c r="BR575" s="119"/>
      <c r="BS575" s="119"/>
      <c r="BT575" s="119"/>
      <c r="BU575" s="119"/>
      <c r="BV575" s="119"/>
      <c r="BW575" s="119"/>
      <c r="BX575" s="119"/>
      <c r="BY575" s="119"/>
      <c r="BZ575" s="119"/>
      <c r="CA575" s="119"/>
    </row>
    <row r="576" spans="1:87" ht="15" hidden="1" customHeight="1" thickTop="1" thickBot="1">
      <c r="A576" s="170" t="s">
        <v>452</v>
      </c>
      <c r="B576" s="70" t="s">
        <v>448</v>
      </c>
      <c r="C576" s="71">
        <v>166449</v>
      </c>
      <c r="D576" s="72" t="s">
        <v>99</v>
      </c>
      <c r="E576" s="149" t="s">
        <v>1644</v>
      </c>
      <c r="F576" s="30" t="s">
        <v>451</v>
      </c>
      <c r="G576" s="86" t="s">
        <v>449</v>
      </c>
      <c r="H576" s="25" t="s">
        <v>77</v>
      </c>
      <c r="I576" s="25" t="s">
        <v>78</v>
      </c>
      <c r="J576" s="73" t="s">
        <v>79</v>
      </c>
      <c r="K576" s="25" t="s">
        <v>1591</v>
      </c>
      <c r="L576" s="25" t="s">
        <v>110</v>
      </c>
      <c r="N576" s="41" t="s">
        <v>450</v>
      </c>
      <c r="O576" s="35" t="s">
        <v>1401</v>
      </c>
      <c r="P576" s="32" t="s">
        <v>1410</v>
      </c>
      <c r="Q576" s="25" t="s">
        <v>19</v>
      </c>
      <c r="R576" s="73">
        <v>20</v>
      </c>
      <c r="S576" s="25" t="s">
        <v>1370</v>
      </c>
      <c r="T576" s="33" t="s">
        <v>15</v>
      </c>
      <c r="U576" s="33"/>
      <c r="V576" s="73">
        <v>2</v>
      </c>
      <c r="W576" s="33" t="s">
        <v>57</v>
      </c>
      <c r="X576" s="73">
        <f>VLOOKUP(W576,Tables!$M$5:$O$9,3,FALSE)</f>
        <v>1000</v>
      </c>
      <c r="Y576" s="73">
        <f t="shared" si="272"/>
        <v>2000</v>
      </c>
      <c r="AA576" s="26" t="str">
        <f t="shared" si="273"/>
        <v>NOEC</v>
      </c>
      <c r="AB576" s="26">
        <f>VLOOKUP(AA576,Tables!C$5:D$40,2,FALSE)</f>
        <v>1</v>
      </c>
      <c r="AC576" s="26">
        <f t="shared" si="274"/>
        <v>2000</v>
      </c>
      <c r="AD576" s="33" t="str">
        <f t="shared" si="275"/>
        <v>Chronic</v>
      </c>
      <c r="AE576" s="26">
        <f>VLOOKUP(AD576,Tables!$C$43:$D$44,2,FALSE)</f>
        <v>1</v>
      </c>
      <c r="AF576" s="26">
        <f t="shared" si="276"/>
        <v>2000</v>
      </c>
      <c r="AG576" s="27"/>
      <c r="AH576" s="210" t="str">
        <f t="shared" si="277"/>
        <v>Iris pseudacorus</v>
      </c>
      <c r="AI576" s="112" t="str">
        <f t="shared" si="278"/>
        <v>NOEC</v>
      </c>
      <c r="AJ576" s="112" t="str">
        <f t="shared" si="279"/>
        <v>Chronic</v>
      </c>
      <c r="AL576" s="26">
        <f>VLOOKUP(SUM(AB576,AE576),Tables!J$5:K$12,2,FALSE)</f>
        <v>1</v>
      </c>
      <c r="AM576" s="26" t="str">
        <f t="shared" si="280"/>
        <v>YES!!!</v>
      </c>
      <c r="AN576" s="107" t="str">
        <f>P576</f>
        <v>Dry weight</v>
      </c>
      <c r="AO576" s="26" t="s">
        <v>96</v>
      </c>
      <c r="AP576" s="25" t="str">
        <f>CONCATENATE(R576," ",S576)</f>
        <v>20 Day</v>
      </c>
      <c r="AQ576" s="26" t="s">
        <v>1600</v>
      </c>
      <c r="AS576" s="109">
        <f>AF576</f>
        <v>2000</v>
      </c>
      <c r="AT576" s="73">
        <f>GEOMEAN(AS576:AS577)</f>
        <v>2000</v>
      </c>
      <c r="AW576" s="208" t="s">
        <v>1845</v>
      </c>
      <c r="AX576" s="208" t="s">
        <v>1845</v>
      </c>
      <c r="BC576" s="214"/>
      <c r="BN576" s="119"/>
      <c r="BO576" s="119"/>
      <c r="BP576" s="119"/>
      <c r="BQ576" s="119"/>
      <c r="BR576" s="119"/>
      <c r="BS576" s="119"/>
      <c r="BT576" s="119"/>
      <c r="BU576" s="119"/>
      <c r="BV576" s="119"/>
      <c r="BW576" s="119"/>
      <c r="BX576" s="119"/>
      <c r="BY576" s="119"/>
      <c r="BZ576" s="119"/>
      <c r="CA576" s="119"/>
      <c r="CB576" s="119"/>
      <c r="CC576" s="119"/>
      <c r="CD576" s="119"/>
      <c r="CE576" s="119"/>
      <c r="CF576" s="119"/>
      <c r="CG576" s="119"/>
      <c r="CH576" s="119"/>
      <c r="CI576" s="119"/>
    </row>
    <row r="577" spans="1:87" ht="15" hidden="1" customHeight="1" thickTop="1" thickBot="1">
      <c r="A577" s="170" t="s">
        <v>452</v>
      </c>
      <c r="B577" s="70" t="s">
        <v>448</v>
      </c>
      <c r="C577" s="71">
        <v>166449</v>
      </c>
      <c r="D577" s="72" t="s">
        <v>99</v>
      </c>
      <c r="E577" s="149" t="s">
        <v>1644</v>
      </c>
      <c r="F577" s="30" t="s">
        <v>451</v>
      </c>
      <c r="G577" s="86" t="s">
        <v>449</v>
      </c>
      <c r="H577" s="25" t="s">
        <v>77</v>
      </c>
      <c r="I577" s="25" t="s">
        <v>78</v>
      </c>
      <c r="J577" s="73" t="s">
        <v>79</v>
      </c>
      <c r="K577" s="25" t="s">
        <v>1591</v>
      </c>
      <c r="L577" s="25" t="s">
        <v>110</v>
      </c>
      <c r="N577" s="41" t="s">
        <v>450</v>
      </c>
      <c r="O577" s="35" t="s">
        <v>1401</v>
      </c>
      <c r="P577" s="32" t="s">
        <v>1410</v>
      </c>
      <c r="Q577" s="25" t="s">
        <v>20</v>
      </c>
      <c r="R577" s="73">
        <v>20</v>
      </c>
      <c r="S577" s="25" t="s">
        <v>1370</v>
      </c>
      <c r="T577" s="33" t="s">
        <v>15</v>
      </c>
      <c r="U577" s="33"/>
      <c r="V577" s="73">
        <v>4</v>
      </c>
      <c r="W577" s="33" t="s">
        <v>57</v>
      </c>
      <c r="X577" s="73">
        <f>VLOOKUP(W577,Tables!$M$5:$O$9,3,FALSE)</f>
        <v>1000</v>
      </c>
      <c r="Y577" s="73">
        <f t="shared" si="272"/>
        <v>4000</v>
      </c>
      <c r="AA577" s="26" t="str">
        <f t="shared" si="273"/>
        <v>LOEC</v>
      </c>
      <c r="AB577" s="26">
        <f>VLOOKUP(AA577,Tables!C$5:D$40,2,FALSE)</f>
        <v>2.5</v>
      </c>
      <c r="AC577" s="26">
        <f t="shared" si="274"/>
        <v>1600</v>
      </c>
      <c r="AD577" s="33" t="str">
        <f t="shared" si="275"/>
        <v>Chronic</v>
      </c>
      <c r="AE577" s="26">
        <f>VLOOKUP(AD577,Tables!$C$43:$D$44,2,FALSE)</f>
        <v>1</v>
      </c>
      <c r="AF577" s="26">
        <f t="shared" si="276"/>
        <v>1600</v>
      </c>
      <c r="AG577" s="27"/>
      <c r="AH577" s="210" t="str">
        <f t="shared" si="277"/>
        <v>Iris pseudacorus</v>
      </c>
      <c r="AI577" s="112" t="str">
        <f t="shared" si="278"/>
        <v>LOEC</v>
      </c>
      <c r="AJ577" s="112" t="str">
        <f t="shared" si="279"/>
        <v>Chronic</v>
      </c>
      <c r="AL577" s="26">
        <f>VLOOKUP(SUM(AB577,AE577),Tables!J$5:K$12,2,FALSE)</f>
        <v>2</v>
      </c>
      <c r="AM577" s="26" t="str">
        <f t="shared" si="280"/>
        <v>Reject</v>
      </c>
      <c r="AS577"/>
      <c r="AW577" s="208" t="s">
        <v>1845</v>
      </c>
      <c r="AX577" s="208" t="s">
        <v>1845</v>
      </c>
      <c r="BC577" s="214"/>
      <c r="BN577" s="119"/>
      <c r="BO577" s="119"/>
      <c r="BP577" s="119"/>
      <c r="BQ577" s="119"/>
      <c r="BR577" s="119"/>
      <c r="BS577" s="119"/>
      <c r="BT577" s="119"/>
      <c r="BU577" s="119"/>
      <c r="BV577" s="119"/>
      <c r="BW577" s="119"/>
      <c r="BX577" s="119"/>
      <c r="BY577" s="119"/>
      <c r="BZ577" s="119"/>
      <c r="CA577" s="119"/>
      <c r="CB577" s="119"/>
      <c r="CC577" s="119"/>
      <c r="CD577" s="119"/>
      <c r="CE577" s="119"/>
      <c r="CF577" s="119"/>
      <c r="CG577" s="119"/>
      <c r="CH577" s="119"/>
      <c r="CI577" s="119"/>
    </row>
    <row r="578" spans="1:87" ht="15" hidden="1" customHeight="1" thickTop="1" thickBot="1">
      <c r="A578" s="170" t="s">
        <v>452</v>
      </c>
      <c r="B578" s="70" t="s">
        <v>448</v>
      </c>
      <c r="C578" s="71">
        <v>166449</v>
      </c>
      <c r="D578" s="72" t="s">
        <v>99</v>
      </c>
      <c r="E578" s="149" t="s">
        <v>1644</v>
      </c>
      <c r="F578" s="30" t="s">
        <v>451</v>
      </c>
      <c r="G578" s="86" t="s">
        <v>449</v>
      </c>
      <c r="H578" s="25" t="s">
        <v>77</v>
      </c>
      <c r="I578" s="25" t="s">
        <v>78</v>
      </c>
      <c r="J578" s="73" t="s">
        <v>79</v>
      </c>
      <c r="K578" s="25" t="s">
        <v>1591</v>
      </c>
      <c r="L578" s="25" t="s">
        <v>110</v>
      </c>
      <c r="N578" s="41" t="s">
        <v>450</v>
      </c>
      <c r="O578" s="35" t="s">
        <v>1401</v>
      </c>
      <c r="P578" s="32" t="s">
        <v>1410</v>
      </c>
      <c r="Q578" s="25" t="s">
        <v>14</v>
      </c>
      <c r="R578" s="73">
        <v>24</v>
      </c>
      <c r="S578" s="25" t="s">
        <v>84</v>
      </c>
      <c r="T578" s="33" t="s">
        <v>45</v>
      </c>
      <c r="U578" s="33"/>
      <c r="V578" s="73">
        <v>1036.06</v>
      </c>
      <c r="W578" s="33" t="s">
        <v>57</v>
      </c>
      <c r="X578" s="73">
        <f>VLOOKUP(W578,Tables!$M$5:$O$9,3,FALSE)</f>
        <v>1000</v>
      </c>
      <c r="Y578" s="73">
        <f t="shared" si="272"/>
        <v>1036060</v>
      </c>
      <c r="AA578" s="26" t="str">
        <f t="shared" si="273"/>
        <v>EC50</v>
      </c>
      <c r="AB578" s="26">
        <f>VLOOKUP(AA578,Tables!C$5:D$40,2,FALSE)</f>
        <v>5</v>
      </c>
      <c r="AC578" s="26">
        <f t="shared" si="274"/>
        <v>207212</v>
      </c>
      <c r="AD578" s="33" t="str">
        <f t="shared" si="275"/>
        <v>Acute</v>
      </c>
      <c r="AE578" s="26">
        <f>VLOOKUP(AD578,Tables!$C$43:$D$44,2,FALSE)</f>
        <v>2</v>
      </c>
      <c r="AF578" s="26">
        <f t="shared" si="276"/>
        <v>103606</v>
      </c>
      <c r="AG578" s="27"/>
      <c r="AH578" s="210" t="str">
        <f t="shared" si="277"/>
        <v>Iris pseudacorus</v>
      </c>
      <c r="AI578" s="112" t="str">
        <f t="shared" si="278"/>
        <v>EC50</v>
      </c>
      <c r="AJ578" s="112" t="str">
        <f t="shared" si="279"/>
        <v>Acute</v>
      </c>
      <c r="AL578" s="26">
        <f>VLOOKUP(SUM(AB578,AE578),Tables!J$5:K$12,2,FALSE)</f>
        <v>4</v>
      </c>
      <c r="AM578" s="26" t="str">
        <f t="shared" si="280"/>
        <v>Reject</v>
      </c>
      <c r="AS578"/>
      <c r="AW578" s="208" t="s">
        <v>1845</v>
      </c>
      <c r="AX578" s="208" t="s">
        <v>1845</v>
      </c>
      <c r="BC578" s="214"/>
      <c r="BN578" s="119"/>
      <c r="BO578" s="119"/>
      <c r="BP578" s="119"/>
      <c r="BQ578" s="119"/>
      <c r="BR578" s="119"/>
      <c r="BS578" s="119"/>
      <c r="BT578" s="119"/>
      <c r="BU578" s="119"/>
      <c r="BV578" s="119"/>
      <c r="BW578" s="119"/>
      <c r="BX578" s="119"/>
      <c r="BY578" s="119"/>
      <c r="BZ578" s="119"/>
      <c r="CA578" s="119"/>
    </row>
    <row r="579" spans="1:87" ht="15" hidden="1" customHeight="1" thickTop="1" thickBot="1">
      <c r="A579" s="170" t="s">
        <v>452</v>
      </c>
      <c r="B579" s="70" t="s">
        <v>448</v>
      </c>
      <c r="C579" s="71">
        <v>166449</v>
      </c>
      <c r="D579" s="72" t="s">
        <v>99</v>
      </c>
      <c r="E579" s="149" t="s">
        <v>1644</v>
      </c>
      <c r="F579" s="30" t="s">
        <v>451</v>
      </c>
      <c r="G579" s="86" t="s">
        <v>449</v>
      </c>
      <c r="H579" s="25" t="s">
        <v>77</v>
      </c>
      <c r="I579" s="25" t="s">
        <v>78</v>
      </c>
      <c r="J579" s="73" t="s">
        <v>79</v>
      </c>
      <c r="K579" s="25" t="s">
        <v>1591</v>
      </c>
      <c r="L579" s="25" t="s">
        <v>110</v>
      </c>
      <c r="N579" s="41" t="s">
        <v>450</v>
      </c>
      <c r="O579" s="35" t="s">
        <v>1401</v>
      </c>
      <c r="P579" s="32" t="s">
        <v>1410</v>
      </c>
      <c r="Q579" s="25" t="s">
        <v>14</v>
      </c>
      <c r="R579" s="25">
        <v>35</v>
      </c>
      <c r="S579" s="25" t="s">
        <v>1370</v>
      </c>
      <c r="T579" s="33" t="s">
        <v>15</v>
      </c>
      <c r="U579" s="33"/>
      <c r="V579" s="73">
        <v>7.93</v>
      </c>
      <c r="W579" s="33" t="s">
        <v>57</v>
      </c>
      <c r="X579" s="73">
        <f>VLOOKUP(W579,Tables!$M$5:$O$9,3,FALSE)</f>
        <v>1000</v>
      </c>
      <c r="Y579" s="73">
        <f t="shared" si="272"/>
        <v>7930</v>
      </c>
      <c r="AA579" s="26" t="str">
        <f t="shared" si="273"/>
        <v>EC50</v>
      </c>
      <c r="AB579" s="26">
        <f>VLOOKUP(AA579,Tables!C$5:D$40,2,FALSE)</f>
        <v>5</v>
      </c>
      <c r="AC579" s="26">
        <f t="shared" si="274"/>
        <v>1586</v>
      </c>
      <c r="AD579" s="33" t="str">
        <f t="shared" si="275"/>
        <v>Chronic</v>
      </c>
      <c r="AE579" s="26">
        <f>VLOOKUP(AD579,Tables!$C$43:$D$44,2,FALSE)</f>
        <v>1</v>
      </c>
      <c r="AF579" s="26">
        <f t="shared" si="276"/>
        <v>1586</v>
      </c>
      <c r="AG579" s="27"/>
      <c r="AH579" s="210" t="str">
        <f t="shared" si="277"/>
        <v>Iris pseudacorus</v>
      </c>
      <c r="AI579" s="112" t="str">
        <f t="shared" si="278"/>
        <v>EC50</v>
      </c>
      <c r="AJ579" s="112" t="str">
        <f t="shared" si="279"/>
        <v>Chronic</v>
      </c>
      <c r="AL579" s="26">
        <f>VLOOKUP(SUM(AB579,AE579),Tables!J$5:K$12,2,FALSE)</f>
        <v>2</v>
      </c>
      <c r="AM579" s="26" t="str">
        <f t="shared" si="280"/>
        <v>Reject</v>
      </c>
      <c r="AS579"/>
      <c r="AW579" s="208" t="s">
        <v>1845</v>
      </c>
      <c r="AX579" s="208" t="s">
        <v>1845</v>
      </c>
      <c r="BC579" s="214"/>
      <c r="BN579" s="119"/>
      <c r="BO579" s="119"/>
      <c r="BP579" s="119"/>
      <c r="BQ579" s="119"/>
      <c r="BR579" s="119"/>
      <c r="BS579" s="119"/>
      <c r="BT579" s="119"/>
      <c r="BU579" s="119"/>
      <c r="BV579" s="119"/>
      <c r="BW579" s="119"/>
      <c r="BX579" s="119"/>
      <c r="BY579" s="119"/>
      <c r="BZ579" s="119"/>
      <c r="CA579" s="119"/>
    </row>
    <row r="580" spans="1:87" ht="15" hidden="1" customHeight="1" thickTop="1" thickBot="1">
      <c r="A580" s="170" t="s">
        <v>452</v>
      </c>
      <c r="B580" s="70" t="s">
        <v>448</v>
      </c>
      <c r="C580" s="71">
        <v>166449</v>
      </c>
      <c r="D580" s="72" t="s">
        <v>99</v>
      </c>
      <c r="E580" s="149" t="s">
        <v>1644</v>
      </c>
      <c r="F580" s="30" t="s">
        <v>451</v>
      </c>
      <c r="G580" s="86" t="s">
        <v>449</v>
      </c>
      <c r="H580" s="25" t="s">
        <v>77</v>
      </c>
      <c r="I580" s="25" t="s">
        <v>78</v>
      </c>
      <c r="J580" s="73" t="s">
        <v>79</v>
      </c>
      <c r="K580" s="25" t="s">
        <v>1591</v>
      </c>
      <c r="L580" s="25" t="s">
        <v>110</v>
      </c>
      <c r="N580" s="41" t="s">
        <v>450</v>
      </c>
      <c r="O580" s="35" t="s">
        <v>1401</v>
      </c>
      <c r="P580" s="32" t="s">
        <v>1410</v>
      </c>
      <c r="Q580" s="25" t="s">
        <v>19</v>
      </c>
      <c r="R580" s="25">
        <v>35</v>
      </c>
      <c r="S580" s="25" t="s">
        <v>1370</v>
      </c>
      <c r="T580" s="33" t="s">
        <v>15</v>
      </c>
      <c r="U580" s="33"/>
      <c r="V580" s="73">
        <v>2</v>
      </c>
      <c r="W580" s="33" t="s">
        <v>57</v>
      </c>
      <c r="X580" s="73">
        <f>VLOOKUP(W580,Tables!$M$5:$O$9,3,FALSE)</f>
        <v>1000</v>
      </c>
      <c r="Y580" s="73">
        <f t="shared" si="272"/>
        <v>2000</v>
      </c>
      <c r="AA580" s="26" t="str">
        <f t="shared" si="273"/>
        <v>NOEC</v>
      </c>
      <c r="AB580" s="26">
        <f>VLOOKUP(AA580,Tables!C$5:D$40,2,FALSE)</f>
        <v>1</v>
      </c>
      <c r="AC580" s="26">
        <f t="shared" si="274"/>
        <v>2000</v>
      </c>
      <c r="AD580" s="33" t="str">
        <f t="shared" si="275"/>
        <v>Chronic</v>
      </c>
      <c r="AE580" s="26">
        <f>VLOOKUP(AD580,Tables!$C$43:$D$44,2,FALSE)</f>
        <v>1</v>
      </c>
      <c r="AF580" s="26">
        <f t="shared" si="276"/>
        <v>2000</v>
      </c>
      <c r="AG580" s="27"/>
      <c r="AH580" s="210" t="str">
        <f t="shared" si="277"/>
        <v>Iris pseudacorus</v>
      </c>
      <c r="AI580" s="112" t="str">
        <f t="shared" si="278"/>
        <v>NOEC</v>
      </c>
      <c r="AJ580" s="112" t="str">
        <f t="shared" si="279"/>
        <v>Chronic</v>
      </c>
      <c r="AL580" s="26">
        <f>VLOOKUP(SUM(AB580,AE580),Tables!J$5:K$12,2,FALSE)</f>
        <v>1</v>
      </c>
      <c r="AM580" s="26" t="str">
        <f t="shared" si="280"/>
        <v>YES!!!</v>
      </c>
      <c r="AN580" s="107" t="str">
        <f>P580</f>
        <v>Dry weight</v>
      </c>
      <c r="AO580" s="26" t="s">
        <v>96</v>
      </c>
      <c r="AP580" s="25" t="str">
        <f>CONCATENATE(R580," ",S580)</f>
        <v>35 Day</v>
      </c>
      <c r="AQ580" s="26" t="s">
        <v>1601</v>
      </c>
      <c r="AS580" s="109">
        <f>AF580</f>
        <v>2000</v>
      </c>
      <c r="AT580" s="73">
        <f>GEOMEAN(AS580)</f>
        <v>2000</v>
      </c>
      <c r="AW580" s="208" t="s">
        <v>1845</v>
      </c>
      <c r="AX580" s="208" t="s">
        <v>1845</v>
      </c>
      <c r="BC580" s="214"/>
      <c r="BN580" s="119"/>
      <c r="BO580" s="119"/>
      <c r="BP580" s="119"/>
      <c r="BQ580" s="119"/>
      <c r="BR580" s="119"/>
      <c r="BS580" s="119"/>
      <c r="BT580" s="119"/>
      <c r="BU580" s="119"/>
      <c r="BV580" s="119"/>
      <c r="BW580" s="119"/>
      <c r="BX580" s="119"/>
      <c r="BY580" s="119"/>
      <c r="BZ580" s="119"/>
      <c r="CA580" s="119"/>
    </row>
    <row r="581" spans="1:87" ht="15" hidden="1" customHeight="1" thickTop="1" thickBot="1">
      <c r="A581" s="170" t="s">
        <v>452</v>
      </c>
      <c r="B581" s="70" t="s">
        <v>448</v>
      </c>
      <c r="C581" s="71">
        <v>166449</v>
      </c>
      <c r="D581" s="72" t="s">
        <v>99</v>
      </c>
      <c r="E581" s="149" t="s">
        <v>1644</v>
      </c>
      <c r="F581" s="30" t="s">
        <v>451</v>
      </c>
      <c r="G581" s="86" t="s">
        <v>449</v>
      </c>
      <c r="H581" s="25" t="s">
        <v>77</v>
      </c>
      <c r="I581" s="25" t="s">
        <v>78</v>
      </c>
      <c r="J581" s="73" t="s">
        <v>79</v>
      </c>
      <c r="K581" s="25" t="s">
        <v>1591</v>
      </c>
      <c r="L581" s="25" t="s">
        <v>110</v>
      </c>
      <c r="N581" s="41" t="s">
        <v>450</v>
      </c>
      <c r="O581" s="35" t="s">
        <v>1401</v>
      </c>
      <c r="P581" s="32" t="s">
        <v>1410</v>
      </c>
      <c r="Q581" s="25" t="s">
        <v>20</v>
      </c>
      <c r="R581" s="25">
        <v>35</v>
      </c>
      <c r="S581" s="25" t="s">
        <v>1370</v>
      </c>
      <c r="T581" s="33" t="s">
        <v>15</v>
      </c>
      <c r="U581" s="33"/>
      <c r="V581" s="73">
        <v>4</v>
      </c>
      <c r="W581" s="33" t="s">
        <v>57</v>
      </c>
      <c r="X581" s="73">
        <f>VLOOKUP(W581,Tables!$M$5:$O$9,3,FALSE)</f>
        <v>1000</v>
      </c>
      <c r="Y581" s="73">
        <f t="shared" si="272"/>
        <v>4000</v>
      </c>
      <c r="AA581" s="26" t="str">
        <f t="shared" si="273"/>
        <v>LOEC</v>
      </c>
      <c r="AB581" s="26">
        <f>VLOOKUP(AA581,Tables!C$5:D$40,2,FALSE)</f>
        <v>2.5</v>
      </c>
      <c r="AC581" s="26">
        <f t="shared" si="274"/>
        <v>1600</v>
      </c>
      <c r="AD581" s="33" t="str">
        <f t="shared" si="275"/>
        <v>Chronic</v>
      </c>
      <c r="AE581" s="26">
        <f>VLOOKUP(AD581,Tables!$C$43:$D$44,2,FALSE)</f>
        <v>1</v>
      </c>
      <c r="AF581" s="26">
        <f t="shared" si="276"/>
        <v>1600</v>
      </c>
      <c r="AG581" s="27"/>
      <c r="AH581" s="210" t="str">
        <f t="shared" si="277"/>
        <v>Iris pseudacorus</v>
      </c>
      <c r="AI581" s="112" t="str">
        <f t="shared" si="278"/>
        <v>LOEC</v>
      </c>
      <c r="AJ581" s="112" t="str">
        <f t="shared" si="279"/>
        <v>Chronic</v>
      </c>
      <c r="AL581" s="26">
        <f>VLOOKUP(SUM(AB581,AE581),Tables!J$5:K$12,2,FALSE)</f>
        <v>2</v>
      </c>
      <c r="AM581" s="26" t="str">
        <f t="shared" si="280"/>
        <v>Reject</v>
      </c>
      <c r="AS581"/>
      <c r="AW581" s="208" t="s">
        <v>1845</v>
      </c>
      <c r="AX581" s="208" t="s">
        <v>1845</v>
      </c>
      <c r="BC581" s="214"/>
      <c r="BN581" s="119"/>
      <c r="BO581" s="119"/>
      <c r="BP581" s="119"/>
      <c r="BQ581" s="119"/>
      <c r="BR581" s="119"/>
      <c r="BS581" s="119"/>
      <c r="BT581" s="119"/>
      <c r="BU581" s="119"/>
      <c r="BV581" s="119"/>
      <c r="BW581" s="119"/>
      <c r="BX581" s="119"/>
      <c r="BY581" s="119"/>
      <c r="BZ581" s="119"/>
      <c r="CA581" s="119"/>
    </row>
    <row r="582" spans="1:87" ht="15" hidden="1" customHeight="1" thickTop="1" thickBot="1">
      <c r="A582" s="167"/>
      <c r="B582" s="96"/>
      <c r="C582" s="95"/>
      <c r="D582" s="97"/>
      <c r="E582" s="150"/>
      <c r="F582" s="93"/>
      <c r="G582" s="94"/>
      <c r="H582" s="17"/>
      <c r="I582" s="17"/>
      <c r="J582" s="17"/>
      <c r="K582" s="17"/>
      <c r="L582" s="17"/>
      <c r="M582" s="27"/>
      <c r="N582" s="93"/>
      <c r="O582" s="17"/>
      <c r="P582" s="17"/>
      <c r="Q582" s="17"/>
      <c r="R582" s="17"/>
      <c r="S582" s="17"/>
      <c r="T582" s="20"/>
      <c r="U582" s="20"/>
      <c r="V582" s="17"/>
      <c r="W582" s="20"/>
      <c r="X582" s="95"/>
      <c r="Y582" s="95"/>
      <c r="Z582" s="27"/>
      <c r="AA582" s="17"/>
      <c r="AB582" s="17"/>
      <c r="AC582" s="95"/>
      <c r="AD582" s="20"/>
      <c r="AE582" s="17"/>
      <c r="AF582" s="95"/>
      <c r="AG582" s="27"/>
      <c r="AH582" s="211"/>
      <c r="AI582" s="17"/>
      <c r="AJ582" s="17"/>
      <c r="AK582" s="27"/>
      <c r="AL582" s="27"/>
      <c r="AM582" s="27"/>
      <c r="AN582" s="27"/>
      <c r="AO582" s="17"/>
      <c r="AP582" s="17"/>
      <c r="AQ582" s="17"/>
      <c r="AR582" s="27"/>
      <c r="AS582" s="27"/>
      <c r="AT582" s="27"/>
      <c r="AU582" s="27"/>
      <c r="AV582" s="27"/>
      <c r="AW582" s="27"/>
      <c r="AX582" s="115"/>
      <c r="AY582" s="119"/>
      <c r="AZ582" s="119"/>
      <c r="BA582" s="117"/>
      <c r="BB582" s="117"/>
      <c r="BC582" s="211"/>
      <c r="BD582" s="27"/>
      <c r="BE582" s="27"/>
      <c r="BF582" s="27"/>
      <c r="BG582" s="27"/>
      <c r="BH582" s="115"/>
      <c r="BI582" s="115"/>
      <c r="BJ582" s="115"/>
      <c r="BK582" s="2"/>
      <c r="BL582" s="2"/>
      <c r="BM582" s="2"/>
      <c r="BN582" s="119"/>
      <c r="BO582" s="119"/>
      <c r="BP582" s="119"/>
      <c r="BQ582" s="119"/>
      <c r="BR582" s="119"/>
      <c r="BS582" s="119"/>
      <c r="BT582" s="119"/>
      <c r="BU582" s="119"/>
      <c r="BV582" s="119"/>
      <c r="BW582" s="119"/>
      <c r="BX582" s="119"/>
      <c r="BY582" s="119"/>
      <c r="BZ582" s="119"/>
      <c r="CA582" s="119"/>
    </row>
    <row r="583" spans="1:87" ht="15" customHeight="1" thickTop="1" thickBot="1">
      <c r="A583" s="168" t="s">
        <v>1381</v>
      </c>
      <c r="B583" s="25" t="s">
        <v>1432</v>
      </c>
      <c r="C583" s="71">
        <v>1613</v>
      </c>
      <c r="D583" s="132" t="s">
        <v>1434</v>
      </c>
      <c r="E583" s="147" t="s">
        <v>1643</v>
      </c>
      <c r="F583" s="30" t="s">
        <v>1550</v>
      </c>
      <c r="G583" s="92" t="s">
        <v>223</v>
      </c>
      <c r="H583" s="25" t="s">
        <v>1902</v>
      </c>
      <c r="I583" s="25" t="s">
        <v>1903</v>
      </c>
      <c r="J583" s="25" t="s">
        <v>16</v>
      </c>
      <c r="K583" s="25" t="s">
        <v>1591</v>
      </c>
      <c r="L583" s="25" t="s">
        <v>110</v>
      </c>
      <c r="M583" s="25"/>
      <c r="N583" s="122" t="s">
        <v>1549</v>
      </c>
      <c r="O583" s="38" t="s">
        <v>1549</v>
      </c>
      <c r="P583" s="35" t="s">
        <v>1549</v>
      </c>
      <c r="Q583" s="25" t="s">
        <v>14</v>
      </c>
      <c r="R583" s="25">
        <v>5</v>
      </c>
      <c r="S583" s="25" t="s">
        <v>1370</v>
      </c>
      <c r="T583" s="25" t="s">
        <v>15</v>
      </c>
      <c r="V583" s="25" t="s">
        <v>239</v>
      </c>
      <c r="W583" s="25" t="s">
        <v>82</v>
      </c>
      <c r="X583" s="73">
        <f>VLOOKUP(W583,Tables!$M$5:$O$9,3,FALSE)</f>
        <v>1</v>
      </c>
      <c r="Y583" s="73">
        <f>V583*X583</f>
        <v>22</v>
      </c>
      <c r="AA583" s="26" t="str">
        <f>Q583</f>
        <v>EC50</v>
      </c>
      <c r="AB583" s="26">
        <f>VLOOKUP(AA583,Tables!C$5:D$40,2,FALSE)</f>
        <v>5</v>
      </c>
      <c r="AC583" s="26">
        <f>Y583/AB583</f>
        <v>4.4000000000000004</v>
      </c>
      <c r="AD583" s="33" t="str">
        <f>T583</f>
        <v>Chronic</v>
      </c>
      <c r="AE583" s="26">
        <f>VLOOKUP(AD583,Tables!$C$43:$D$44,2,FALSE)</f>
        <v>1</v>
      </c>
      <c r="AF583" s="26">
        <f>AC583/AE583</f>
        <v>4.4000000000000004</v>
      </c>
      <c r="AG583" s="27"/>
      <c r="AH583" s="210" t="str">
        <f>G583</f>
        <v>Isochrysis galbana</v>
      </c>
      <c r="AI583" s="112" t="str">
        <f>Q583</f>
        <v>EC50</v>
      </c>
      <c r="AJ583" s="112" t="str">
        <f>T583</f>
        <v>Chronic</v>
      </c>
      <c r="AL583" s="26">
        <f>VLOOKUP(SUM(AB583,AE583),Tables!J$5:K$12,2,FALSE)</f>
        <v>2</v>
      </c>
      <c r="AM583" s="26" t="str">
        <f>IF(AL583=MIN($AL$583:$AL$586),"YES!!!","Reject")</f>
        <v>YES!!!</v>
      </c>
      <c r="AN583" s="107" t="str">
        <f>P583</f>
        <v>Biomass yield, Growth rate, AUC</v>
      </c>
      <c r="AO583" s="26" t="s">
        <v>96</v>
      </c>
      <c r="AP583" s="25" t="str">
        <f>CONCATENATE(R583," ",S583)</f>
        <v>5 Day</v>
      </c>
      <c r="AQ583" s="26" t="s">
        <v>97</v>
      </c>
      <c r="AS583" s="109">
        <f>AF583</f>
        <v>4.4000000000000004</v>
      </c>
      <c r="AT583" s="73">
        <f>GEOMEAN(AS583)</f>
        <v>4.4000000000000004</v>
      </c>
      <c r="AU583" s="73">
        <f>MIN(AT583:AT584)</f>
        <v>4.4000000000000004</v>
      </c>
      <c r="AV583" s="73">
        <f>MIN(AU583:AU586)</f>
        <v>4.4000000000000004</v>
      </c>
      <c r="AW583" s="208" t="s">
        <v>1845</v>
      </c>
      <c r="AX583" s="208" t="s">
        <v>1845</v>
      </c>
      <c r="BA583" s="78" t="str">
        <f>F583</f>
        <v>Synthetic salt water or filtered natural salt water</v>
      </c>
      <c r="BB583" s="107" t="str">
        <f>J583</f>
        <v>Microalgae</v>
      </c>
      <c r="BC583" s="210" t="str">
        <f>G583</f>
        <v>Isochrysis galbana</v>
      </c>
      <c r="BD583" s="107" t="str">
        <f>H583</f>
        <v>Haptophyta</v>
      </c>
      <c r="BE583" s="114" t="str">
        <f>I583</f>
        <v>Coccolithophyceae</v>
      </c>
      <c r="BF583" s="112" t="str">
        <f>K583</f>
        <v>Photo</v>
      </c>
      <c r="BG583" s="26">
        <f>AL583</f>
        <v>2</v>
      </c>
      <c r="BH583" s="26">
        <f>AV583</f>
        <v>4.4000000000000004</v>
      </c>
      <c r="BI583" s="208" t="s">
        <v>1845</v>
      </c>
      <c r="BJ583" s="208" t="s">
        <v>1845</v>
      </c>
      <c r="BN583" s="119"/>
      <c r="BO583" s="119"/>
      <c r="BP583" s="119"/>
      <c r="BQ583" s="119"/>
      <c r="BR583" s="119"/>
      <c r="BS583" s="119"/>
      <c r="BT583" s="119"/>
      <c r="BU583" s="119"/>
      <c r="BV583" s="119"/>
      <c r="BW583" s="119"/>
      <c r="BX583" s="119"/>
      <c r="BY583" s="119"/>
      <c r="BZ583" s="119"/>
      <c r="CA583" s="119"/>
    </row>
    <row r="584" spans="1:87" ht="15" customHeight="1" thickTop="1" thickBot="1">
      <c r="A584" s="168" t="s">
        <v>1381</v>
      </c>
      <c r="B584" s="25" t="s">
        <v>1451</v>
      </c>
      <c r="C584" s="71">
        <v>1362</v>
      </c>
      <c r="D584" s="132" t="s">
        <v>1413</v>
      </c>
      <c r="E584" s="147" t="s">
        <v>1643</v>
      </c>
      <c r="F584" s="30" t="s">
        <v>1550</v>
      </c>
      <c r="G584" s="92" t="s">
        <v>223</v>
      </c>
      <c r="H584" s="25" t="s">
        <v>1902</v>
      </c>
      <c r="I584" s="25" t="s">
        <v>1903</v>
      </c>
      <c r="J584" s="25" t="s">
        <v>16</v>
      </c>
      <c r="K584" s="25" t="s">
        <v>1591</v>
      </c>
      <c r="L584" s="25" t="s">
        <v>110</v>
      </c>
      <c r="M584" s="25"/>
      <c r="N584" s="122" t="s">
        <v>1549</v>
      </c>
      <c r="O584" s="38" t="s">
        <v>1549</v>
      </c>
      <c r="P584" s="35" t="s">
        <v>1549</v>
      </c>
      <c r="Q584" s="25" t="s">
        <v>14</v>
      </c>
      <c r="R584" s="25">
        <v>10</v>
      </c>
      <c r="S584" s="25" t="s">
        <v>1370</v>
      </c>
      <c r="T584" s="25" t="s">
        <v>15</v>
      </c>
      <c r="V584" s="25" t="s">
        <v>1425</v>
      </c>
      <c r="W584" s="25" t="s">
        <v>82</v>
      </c>
      <c r="X584" s="73">
        <f>VLOOKUP(W584,Tables!$M$5:$O$9,3,FALSE)</f>
        <v>1</v>
      </c>
      <c r="Y584" s="73">
        <f>V584*X584</f>
        <v>100</v>
      </c>
      <c r="AA584" s="26" t="str">
        <f>Q584</f>
        <v>EC50</v>
      </c>
      <c r="AB584" s="26">
        <f>VLOOKUP(AA584,Tables!C$5:D$40,2,FALSE)</f>
        <v>5</v>
      </c>
      <c r="AC584" s="26">
        <f>Y584/AB584</f>
        <v>20</v>
      </c>
      <c r="AD584" s="33" t="str">
        <f>T584</f>
        <v>Chronic</v>
      </c>
      <c r="AE584" s="26">
        <f>VLOOKUP(AD584,Tables!$C$43:$D$44,2,FALSE)</f>
        <v>1</v>
      </c>
      <c r="AF584" s="26">
        <f>AC584/AE584</f>
        <v>20</v>
      </c>
      <c r="AG584" s="27"/>
      <c r="AH584" s="210" t="str">
        <f>G584</f>
        <v>Isochrysis galbana</v>
      </c>
      <c r="AI584" s="112" t="str">
        <f>Q584</f>
        <v>EC50</v>
      </c>
      <c r="AJ584" s="112" t="str">
        <f>T584</f>
        <v>Chronic</v>
      </c>
      <c r="AL584" s="26">
        <f>VLOOKUP(SUM(AB584,AE584),Tables!J$5:K$12,2,FALSE)</f>
        <v>2</v>
      </c>
      <c r="AM584" s="26" t="str">
        <f>IF(AL584=MIN($AL$583:$AL$586),"YES!!!","Reject")</f>
        <v>YES!!!</v>
      </c>
      <c r="AN584" s="107" t="str">
        <f>P584</f>
        <v>Biomass yield, Growth rate, AUC</v>
      </c>
      <c r="AO584" s="26" t="s">
        <v>96</v>
      </c>
      <c r="AP584" s="25" t="str">
        <f>CONCATENATE(R584," ",S584)</f>
        <v>10 Day</v>
      </c>
      <c r="AQ584" s="26" t="s">
        <v>1600</v>
      </c>
      <c r="AS584" s="109">
        <f>AF584</f>
        <v>20</v>
      </c>
      <c r="AT584" s="73">
        <f>GEOMEAN(AS584:AS585)</f>
        <v>20</v>
      </c>
      <c r="AW584" s="208" t="s">
        <v>1845</v>
      </c>
      <c r="AX584" s="208" t="s">
        <v>1845</v>
      </c>
      <c r="BC584" s="214"/>
      <c r="BN584" s="119"/>
      <c r="BO584" s="119"/>
      <c r="BP584" s="119"/>
      <c r="BQ584" s="119"/>
      <c r="BR584" s="119"/>
      <c r="BS584" s="119"/>
      <c r="BT584" s="119"/>
      <c r="BU584" s="119"/>
      <c r="BV584" s="119"/>
      <c r="BW584" s="119"/>
      <c r="BX584" s="119"/>
      <c r="BY584" s="119"/>
      <c r="BZ584" s="119"/>
      <c r="CA584" s="119"/>
    </row>
    <row r="585" spans="1:87" ht="15" customHeight="1" thickTop="1" thickBot="1">
      <c r="A585" s="168" t="s">
        <v>1381</v>
      </c>
      <c r="B585" s="25" t="s">
        <v>1451</v>
      </c>
      <c r="C585" s="71">
        <v>10433</v>
      </c>
      <c r="D585" s="132" t="s">
        <v>1434</v>
      </c>
      <c r="E585" s="147" t="s">
        <v>1643</v>
      </c>
      <c r="F585" s="30" t="s">
        <v>1550</v>
      </c>
      <c r="G585" s="92" t="s">
        <v>223</v>
      </c>
      <c r="H585" s="25" t="s">
        <v>1902</v>
      </c>
      <c r="I585" s="25" t="s">
        <v>1903</v>
      </c>
      <c r="J585" s="25" t="s">
        <v>16</v>
      </c>
      <c r="K585" s="25" t="s">
        <v>1591</v>
      </c>
      <c r="L585" s="25" t="s">
        <v>110</v>
      </c>
      <c r="M585" s="25"/>
      <c r="N585" s="122" t="s">
        <v>1549</v>
      </c>
      <c r="O585" s="38" t="s">
        <v>1549</v>
      </c>
      <c r="P585" s="35" t="s">
        <v>1549</v>
      </c>
      <c r="Q585" s="25" t="s">
        <v>14</v>
      </c>
      <c r="R585" s="25">
        <v>10</v>
      </c>
      <c r="S585" s="25" t="s">
        <v>1370</v>
      </c>
      <c r="T585" s="25" t="s">
        <v>15</v>
      </c>
      <c r="V585" s="25" t="s">
        <v>1425</v>
      </c>
      <c r="W585" s="25" t="s">
        <v>82</v>
      </c>
      <c r="X585" s="73">
        <f>VLOOKUP(W585,Tables!$M$5:$O$9,3,FALSE)</f>
        <v>1</v>
      </c>
      <c r="Y585" s="73">
        <f>V585*X585</f>
        <v>100</v>
      </c>
      <c r="AA585" s="26" t="str">
        <f>Q585</f>
        <v>EC50</v>
      </c>
      <c r="AB585" s="26">
        <f>VLOOKUP(AA585,Tables!C$5:D$40,2,FALSE)</f>
        <v>5</v>
      </c>
      <c r="AC585" s="26">
        <f>Y585/AB585</f>
        <v>20</v>
      </c>
      <c r="AD585" s="33" t="str">
        <f>T585</f>
        <v>Chronic</v>
      </c>
      <c r="AE585" s="26">
        <f>VLOOKUP(AD585,Tables!$C$43:$D$44,2,FALSE)</f>
        <v>1</v>
      </c>
      <c r="AF585" s="26">
        <f>AC585/AE585</f>
        <v>20</v>
      </c>
      <c r="AG585" s="27"/>
      <c r="AH585" s="210" t="str">
        <f>G585</f>
        <v>Isochrysis galbana</v>
      </c>
      <c r="AI585" s="112" t="str">
        <f>Q585</f>
        <v>EC50</v>
      </c>
      <c r="AJ585" s="112" t="str">
        <f>T585</f>
        <v>Chronic</v>
      </c>
      <c r="AL585" s="26">
        <f>VLOOKUP(SUM(AB585,AE585),Tables!J$5:K$12,2,FALSE)</f>
        <v>2</v>
      </c>
      <c r="AM585" s="26" t="str">
        <f>IF(AL585=MIN($AL$583:$AL$586),"YES!!!","Reject")</f>
        <v>YES!!!</v>
      </c>
      <c r="AN585" s="107" t="str">
        <f>P585</f>
        <v>Biomass yield, Growth rate, AUC</v>
      </c>
      <c r="AO585" s="26" t="s">
        <v>96</v>
      </c>
      <c r="AP585" s="25" t="str">
        <f>CONCATENATE(R585," ",S585)</f>
        <v>10 Day</v>
      </c>
      <c r="AQ585" s="26" t="s">
        <v>1600</v>
      </c>
      <c r="AS585" s="109">
        <f>AF585</f>
        <v>20</v>
      </c>
      <c r="AW585" s="208" t="s">
        <v>1845</v>
      </c>
      <c r="AX585" s="208" t="s">
        <v>1845</v>
      </c>
      <c r="BC585" s="214"/>
      <c r="BN585" s="119"/>
      <c r="BO585" s="119"/>
      <c r="BP585" s="119"/>
      <c r="BQ585" s="119"/>
      <c r="BR585" s="119"/>
      <c r="BS585" s="119"/>
      <c r="BT585" s="119"/>
      <c r="BU585" s="119"/>
      <c r="BV585" s="119"/>
      <c r="BW585" s="119"/>
      <c r="BX585" s="119"/>
      <c r="BY585" s="119"/>
      <c r="BZ585" s="119"/>
      <c r="CA585" s="119"/>
    </row>
    <row r="586" spans="1:87" ht="15" hidden="1" customHeight="1" thickTop="1" thickBot="1">
      <c r="A586" s="168" t="s">
        <v>1381</v>
      </c>
      <c r="B586" s="25" t="s">
        <v>1451</v>
      </c>
      <c r="C586" s="71">
        <v>1603</v>
      </c>
      <c r="D586" s="132" t="s">
        <v>1434</v>
      </c>
      <c r="E586" s="147" t="s">
        <v>1643</v>
      </c>
      <c r="F586" s="30" t="s">
        <v>1550</v>
      </c>
      <c r="G586" s="92" t="s">
        <v>223</v>
      </c>
      <c r="H586" s="25" t="s">
        <v>1902</v>
      </c>
      <c r="I586" s="25" t="s">
        <v>1903</v>
      </c>
      <c r="J586" s="25" t="s">
        <v>16</v>
      </c>
      <c r="K586" s="25" t="s">
        <v>1591</v>
      </c>
      <c r="L586" s="25" t="s">
        <v>110</v>
      </c>
      <c r="M586" s="25"/>
      <c r="N586" s="122" t="s">
        <v>1549</v>
      </c>
      <c r="O586" s="38" t="s">
        <v>1549</v>
      </c>
      <c r="P586" s="35" t="s">
        <v>1549</v>
      </c>
      <c r="Q586" s="25" t="s">
        <v>14</v>
      </c>
      <c r="R586" s="25" t="s">
        <v>1547</v>
      </c>
      <c r="S586" s="25" t="s">
        <v>84</v>
      </c>
      <c r="T586" s="25" t="s">
        <v>45</v>
      </c>
      <c r="V586" s="25" t="s">
        <v>1425</v>
      </c>
      <c r="W586" s="25" t="s">
        <v>82</v>
      </c>
      <c r="X586" s="73">
        <f>VLOOKUP(W586,Tables!$M$5:$O$9,3,FALSE)</f>
        <v>1</v>
      </c>
      <c r="Y586" s="73">
        <f>V586*X586</f>
        <v>100</v>
      </c>
      <c r="AA586" s="26" t="str">
        <f>Q586</f>
        <v>EC50</v>
      </c>
      <c r="AB586" s="26">
        <f>VLOOKUP(AA586,Tables!C$5:D$40,2,FALSE)</f>
        <v>5</v>
      </c>
      <c r="AC586" s="26">
        <f>Y586/AB586</f>
        <v>20</v>
      </c>
      <c r="AD586" s="33" t="str">
        <f>T586</f>
        <v>Acute</v>
      </c>
      <c r="AE586" s="26">
        <f>VLOOKUP(AD586,Tables!$C$43:$D$44,2,FALSE)</f>
        <v>2</v>
      </c>
      <c r="AF586" s="26">
        <f>AC586/AE586</f>
        <v>10</v>
      </c>
      <c r="AG586" s="27"/>
      <c r="AH586" s="210" t="str">
        <f>G586</f>
        <v>Isochrysis galbana</v>
      </c>
      <c r="AI586" s="112" t="str">
        <f>Q586</f>
        <v>EC50</v>
      </c>
      <c r="AJ586" s="112" t="str">
        <f>T586</f>
        <v>Acute</v>
      </c>
      <c r="AL586" s="26">
        <f>VLOOKUP(SUM(AB586,AE586),Tables!J$5:K$12,2,FALSE)</f>
        <v>4</v>
      </c>
      <c r="AM586" s="26" t="str">
        <f>IF(AL586=MIN($AL$583:$AL$586),"YES!!!","Reject")</f>
        <v>Reject</v>
      </c>
      <c r="AS586"/>
      <c r="AW586" s="208" t="s">
        <v>1845</v>
      </c>
      <c r="AX586" s="208" t="s">
        <v>1845</v>
      </c>
      <c r="BC586" s="214"/>
      <c r="BN586" s="119"/>
      <c r="BO586" s="119"/>
      <c r="BP586" s="119"/>
      <c r="BQ586" s="119"/>
      <c r="BR586" s="119"/>
      <c r="BS586" s="119"/>
      <c r="BT586" s="119"/>
      <c r="BU586" s="119"/>
      <c r="BV586" s="119"/>
      <c r="BW586" s="119"/>
      <c r="BX586" s="119"/>
      <c r="BY586" s="119"/>
      <c r="BZ586" s="119"/>
      <c r="CA586" s="119"/>
    </row>
    <row r="587" spans="1:87" ht="15" hidden="1" customHeight="1" thickTop="1" thickBot="1">
      <c r="A587" s="167"/>
      <c r="B587" s="96"/>
      <c r="C587" s="17"/>
      <c r="D587" s="102"/>
      <c r="E587" s="155"/>
      <c r="F587" s="93"/>
      <c r="G587" s="94"/>
      <c r="H587" s="17"/>
      <c r="I587" s="17"/>
      <c r="J587" s="17"/>
      <c r="K587" s="17"/>
      <c r="L587" s="17"/>
      <c r="M587" s="27"/>
      <c r="N587" s="93"/>
      <c r="O587" s="17"/>
      <c r="P587" s="17"/>
      <c r="Q587" s="17"/>
      <c r="R587" s="17"/>
      <c r="S587" s="17"/>
      <c r="T587" s="17"/>
      <c r="U587" s="17"/>
      <c r="V587" s="17"/>
      <c r="W587" s="17"/>
      <c r="X587" s="95"/>
      <c r="Y587" s="95"/>
      <c r="Z587" s="27"/>
      <c r="AA587" s="17"/>
      <c r="AB587" s="17"/>
      <c r="AC587" s="95"/>
      <c r="AD587" s="20"/>
      <c r="AE587" s="17"/>
      <c r="AF587" s="95"/>
      <c r="AG587" s="27"/>
      <c r="AH587" s="211"/>
      <c r="AI587" s="17"/>
      <c r="AJ587" s="17"/>
      <c r="AK587" s="27"/>
      <c r="AL587" s="27"/>
      <c r="AM587" s="27"/>
      <c r="AN587" s="27"/>
      <c r="AO587" s="17"/>
      <c r="AP587" s="17"/>
      <c r="AQ587" s="17"/>
      <c r="AR587" s="27"/>
      <c r="AS587" s="27"/>
      <c r="AT587" s="27"/>
      <c r="AU587" s="27"/>
      <c r="AV587" s="27"/>
      <c r="AW587" s="27"/>
      <c r="AX587" s="115"/>
      <c r="AY587" s="119"/>
      <c r="AZ587" s="119"/>
      <c r="BA587" s="117"/>
      <c r="BB587" s="117"/>
      <c r="BC587" s="211"/>
      <c r="BD587" s="27"/>
      <c r="BE587" s="27"/>
      <c r="BF587" s="27"/>
      <c r="BG587" s="27"/>
      <c r="BH587" s="115"/>
      <c r="BI587" s="115"/>
      <c r="BJ587" s="115"/>
      <c r="BP587" s="119"/>
      <c r="BQ587" s="119"/>
      <c r="BR587" s="119"/>
      <c r="BS587" s="119"/>
      <c r="BT587" s="119"/>
      <c r="BU587" s="119"/>
      <c r="BV587" s="119"/>
      <c r="BW587" s="119"/>
      <c r="BX587" s="119"/>
      <c r="BY587" s="119"/>
      <c r="BZ587" s="119"/>
      <c r="CA587" s="119"/>
    </row>
    <row r="588" spans="1:87" ht="15" hidden="1" customHeight="1" thickTop="1" thickBot="1">
      <c r="A588" s="170" t="s">
        <v>1771</v>
      </c>
      <c r="B588" s="70" t="s">
        <v>1762</v>
      </c>
      <c r="C588" s="71">
        <v>1216</v>
      </c>
      <c r="D588" s="84" t="s">
        <v>290</v>
      </c>
      <c r="E588" s="149" t="s">
        <v>1644</v>
      </c>
      <c r="F588" s="30" t="s">
        <v>646</v>
      </c>
      <c r="G588" s="195" t="s">
        <v>1773</v>
      </c>
      <c r="H588" s="25" t="s">
        <v>77</v>
      </c>
      <c r="I588" s="25" t="s">
        <v>78</v>
      </c>
      <c r="J588" s="73" t="s">
        <v>79</v>
      </c>
      <c r="K588" s="25" t="s">
        <v>1591</v>
      </c>
      <c r="L588" s="25" t="s">
        <v>110</v>
      </c>
      <c r="N588" s="122" t="s">
        <v>635</v>
      </c>
      <c r="O588" s="32" t="s">
        <v>1398</v>
      </c>
      <c r="P588" s="35" t="s">
        <v>1521</v>
      </c>
      <c r="Q588" s="25" t="s">
        <v>19</v>
      </c>
      <c r="R588" s="25">
        <v>24</v>
      </c>
      <c r="S588" s="25" t="s">
        <v>84</v>
      </c>
      <c r="T588" s="25" t="s">
        <v>45</v>
      </c>
      <c r="U588"/>
      <c r="V588" s="161">
        <v>192</v>
      </c>
      <c r="W588" s="25" t="s">
        <v>58</v>
      </c>
      <c r="X588" s="73">
        <f>VLOOKUP(W588,Tables!$M$5:$O$9,3,FALSE)</f>
        <v>1</v>
      </c>
      <c r="Y588" s="73">
        <f t="shared" ref="Y588:Y605" si="281">V588*X588</f>
        <v>192</v>
      </c>
      <c r="AA588" s="26" t="str">
        <f>Q588</f>
        <v>NOEC</v>
      </c>
      <c r="AB588" s="26">
        <f>VLOOKUP(AA588,Tables!C$5:D$40,2,FALSE)</f>
        <v>1</v>
      </c>
      <c r="AC588" s="26">
        <f>Y588/AB588</f>
        <v>192</v>
      </c>
      <c r="AD588" s="33" t="str">
        <f>T588</f>
        <v>Acute</v>
      </c>
      <c r="AE588" s="26">
        <f>VLOOKUP(AD588,Tables!$C$43:$D$44,2,FALSE)</f>
        <v>2</v>
      </c>
      <c r="AF588" s="26">
        <f>AC588/AE588</f>
        <v>96</v>
      </c>
      <c r="AG588" s="27"/>
      <c r="AH588" s="210" t="str">
        <f t="shared" ref="AH588:AH605" si="282">G588</f>
        <v>Juncus effusus</v>
      </c>
      <c r="AI588" s="112" t="str">
        <f t="shared" ref="AI588:AI605" si="283">Q588</f>
        <v>NOEC</v>
      </c>
      <c r="AJ588" s="112" t="str">
        <f t="shared" ref="AJ588:AJ605" si="284">T588</f>
        <v>Acute</v>
      </c>
      <c r="AL588" s="26" t="str">
        <f>VLOOKUP(SUM(AB588,AE588),Tables!J$5:K$12,2,FALSE)</f>
        <v>Do Not Use</v>
      </c>
      <c r="AM588" s="26" t="str">
        <f>IF(AL588=MIN($AL$588:$AL$605),"YES!!!","Reject")</f>
        <v>Reject</v>
      </c>
      <c r="AO588"/>
      <c r="AP588"/>
      <c r="AQ588"/>
      <c r="AS588"/>
      <c r="AW588" s="208" t="s">
        <v>1845</v>
      </c>
      <c r="AX588" s="208" t="s">
        <v>1845</v>
      </c>
      <c r="BC588" s="214"/>
      <c r="BP588" s="119"/>
      <c r="BQ588" s="119"/>
      <c r="BR588" s="119"/>
      <c r="BS588" s="119"/>
      <c r="BT588" s="119"/>
      <c r="BU588" s="119"/>
      <c r="BV588" s="119"/>
      <c r="BW588" s="119"/>
      <c r="BX588" s="119"/>
      <c r="BY588" s="119"/>
      <c r="BZ588" s="119"/>
      <c r="CA588" s="119"/>
    </row>
    <row r="589" spans="1:87" ht="15" hidden="1" customHeight="1" thickTop="1" thickBot="1">
      <c r="A589" s="170" t="s">
        <v>1771</v>
      </c>
      <c r="B589" s="70" t="s">
        <v>1763</v>
      </c>
      <c r="C589" s="71">
        <v>1216</v>
      </c>
      <c r="D589" s="84" t="s">
        <v>290</v>
      </c>
      <c r="E589" s="149" t="s">
        <v>1644</v>
      </c>
      <c r="F589" s="30" t="s">
        <v>646</v>
      </c>
      <c r="G589" s="195" t="s">
        <v>1773</v>
      </c>
      <c r="H589" s="25" t="s">
        <v>77</v>
      </c>
      <c r="I589" s="25" t="s">
        <v>78</v>
      </c>
      <c r="J589" s="73" t="s">
        <v>79</v>
      </c>
      <c r="K589" s="25" t="s">
        <v>1591</v>
      </c>
      <c r="L589" s="25" t="s">
        <v>110</v>
      </c>
      <c r="N589" s="122" t="s">
        <v>635</v>
      </c>
      <c r="O589" s="32" t="s">
        <v>1398</v>
      </c>
      <c r="P589" s="35" t="s">
        <v>1521</v>
      </c>
      <c r="Q589" s="25" t="s">
        <v>19</v>
      </c>
      <c r="R589" s="25">
        <v>48</v>
      </c>
      <c r="S589" s="25" t="s">
        <v>84</v>
      </c>
      <c r="T589" s="25" t="s">
        <v>45</v>
      </c>
      <c r="U589"/>
      <c r="V589" s="161">
        <v>192</v>
      </c>
      <c r="W589" s="25" t="s">
        <v>58</v>
      </c>
      <c r="X589" s="73">
        <f>VLOOKUP(W589,Tables!$M$5:$O$9,3,FALSE)</f>
        <v>1</v>
      </c>
      <c r="Y589" s="73">
        <f t="shared" si="281"/>
        <v>192</v>
      </c>
      <c r="AA589" s="26" t="str">
        <f t="shared" ref="AA589:AA605" si="285">Q589</f>
        <v>NOEC</v>
      </c>
      <c r="AB589" s="26">
        <f>VLOOKUP(AA589,Tables!C$5:D$40,2,FALSE)</f>
        <v>1</v>
      </c>
      <c r="AC589" s="26">
        <f t="shared" ref="AC589:AC605" si="286">Y589/AB589</f>
        <v>192</v>
      </c>
      <c r="AD589" s="33" t="str">
        <f t="shared" ref="AD589:AD605" si="287">T589</f>
        <v>Acute</v>
      </c>
      <c r="AE589" s="26">
        <f>VLOOKUP(AD589,Tables!$C$43:$D$44,2,FALSE)</f>
        <v>2</v>
      </c>
      <c r="AF589" s="26">
        <f t="shared" ref="AF589:AF605" si="288">AC589/AE589</f>
        <v>96</v>
      </c>
      <c r="AG589" s="27"/>
      <c r="AH589" s="210" t="str">
        <f t="shared" si="282"/>
        <v>Juncus effusus</v>
      </c>
      <c r="AI589" s="112" t="str">
        <f t="shared" si="283"/>
        <v>NOEC</v>
      </c>
      <c r="AJ589" s="112" t="str">
        <f t="shared" si="284"/>
        <v>Acute</v>
      </c>
      <c r="AL589" s="26" t="str">
        <f>VLOOKUP(SUM(AB589,AE589),Tables!J$5:K$12,2,FALSE)</f>
        <v>Do Not Use</v>
      </c>
      <c r="AM589" s="26" t="str">
        <f t="shared" ref="AM589:AM605" si="289">IF(AL589=MIN($AL$588:$AL$605),"YES!!!","Reject")</f>
        <v>Reject</v>
      </c>
      <c r="AO589"/>
      <c r="AP589"/>
      <c r="AQ589"/>
      <c r="AS589"/>
      <c r="AW589" s="208" t="s">
        <v>1845</v>
      </c>
      <c r="AX589" s="208" t="s">
        <v>1845</v>
      </c>
      <c r="BC589" s="214"/>
      <c r="BP589" s="119"/>
      <c r="BQ589" s="119"/>
      <c r="BR589" s="119"/>
      <c r="BS589" s="119"/>
      <c r="BT589" s="119"/>
      <c r="BU589" s="119"/>
      <c r="BX589" s="119"/>
      <c r="BY589" s="119"/>
      <c r="BZ589" s="119"/>
      <c r="CA589" s="119"/>
      <c r="CB589" s="78"/>
      <c r="CC589" s="78"/>
      <c r="CD589" s="78"/>
      <c r="CE589" s="78"/>
      <c r="CF589" s="78"/>
      <c r="CG589" s="78"/>
      <c r="CH589" s="78"/>
      <c r="CI589" s="78"/>
    </row>
    <row r="590" spans="1:87" ht="15" hidden="1" customHeight="1" thickTop="1" thickBot="1">
      <c r="A590" s="170" t="s">
        <v>1771</v>
      </c>
      <c r="B590" s="70" t="s">
        <v>1764</v>
      </c>
      <c r="C590" s="71">
        <v>1216</v>
      </c>
      <c r="D590" s="84" t="s">
        <v>290</v>
      </c>
      <c r="E590" s="149" t="s">
        <v>1644</v>
      </c>
      <c r="F590" s="30" t="s">
        <v>646</v>
      </c>
      <c r="G590" s="195" t="s">
        <v>1773</v>
      </c>
      <c r="H590" s="25" t="s">
        <v>77</v>
      </c>
      <c r="I590" s="25" t="s">
        <v>78</v>
      </c>
      <c r="J590" s="73" t="s">
        <v>79</v>
      </c>
      <c r="K590" s="25" t="s">
        <v>1591</v>
      </c>
      <c r="L590" s="25" t="s">
        <v>110</v>
      </c>
      <c r="N590" s="122" t="s">
        <v>635</v>
      </c>
      <c r="O590" s="32" t="s">
        <v>1398</v>
      </c>
      <c r="P590" s="35" t="s">
        <v>1521</v>
      </c>
      <c r="Q590" s="25" t="s">
        <v>19</v>
      </c>
      <c r="R590" s="25">
        <v>96</v>
      </c>
      <c r="S590" s="25" t="s">
        <v>84</v>
      </c>
      <c r="T590" s="25" t="s">
        <v>45</v>
      </c>
      <c r="U590"/>
      <c r="V590" s="161">
        <v>192</v>
      </c>
      <c r="W590" s="25" t="s">
        <v>58</v>
      </c>
      <c r="X590" s="73">
        <f>VLOOKUP(W590,Tables!$M$5:$O$9,3,FALSE)</f>
        <v>1</v>
      </c>
      <c r="Y590" s="73">
        <f t="shared" si="281"/>
        <v>192</v>
      </c>
      <c r="AA590" s="26" t="str">
        <f t="shared" si="285"/>
        <v>NOEC</v>
      </c>
      <c r="AB590" s="26">
        <f>VLOOKUP(AA590,Tables!C$5:D$40,2,FALSE)</f>
        <v>1</v>
      </c>
      <c r="AC590" s="26">
        <f t="shared" si="286"/>
        <v>192</v>
      </c>
      <c r="AD590" s="33" t="str">
        <f t="shared" si="287"/>
        <v>Acute</v>
      </c>
      <c r="AE590" s="26">
        <f>VLOOKUP(AD590,Tables!$C$43:$D$44,2,FALSE)</f>
        <v>2</v>
      </c>
      <c r="AF590" s="26">
        <f t="shared" si="288"/>
        <v>96</v>
      </c>
      <c r="AG590" s="27"/>
      <c r="AH590" s="210" t="str">
        <f t="shared" si="282"/>
        <v>Juncus effusus</v>
      </c>
      <c r="AI590" s="112" t="str">
        <f t="shared" si="283"/>
        <v>NOEC</v>
      </c>
      <c r="AJ590" s="112" t="str">
        <f t="shared" si="284"/>
        <v>Acute</v>
      </c>
      <c r="AL590" s="26" t="str">
        <f>VLOOKUP(SUM(AB590,AE590),Tables!J$5:K$12,2,FALSE)</f>
        <v>Do Not Use</v>
      </c>
      <c r="AM590" s="26" t="str">
        <f t="shared" si="289"/>
        <v>Reject</v>
      </c>
      <c r="AO590"/>
      <c r="AP590"/>
      <c r="AQ590"/>
      <c r="AS590"/>
      <c r="AW590" s="208" t="s">
        <v>1845</v>
      </c>
      <c r="AX590" s="208" t="s">
        <v>1845</v>
      </c>
      <c r="BC590" s="214"/>
      <c r="BK590" s="2"/>
      <c r="BL590" s="2"/>
      <c r="BM590" s="2"/>
      <c r="BP590" s="119"/>
      <c r="BQ590" s="119"/>
      <c r="BR590" s="119"/>
      <c r="BS590" s="119"/>
      <c r="BT590" s="119"/>
      <c r="BU590" s="119"/>
      <c r="BY590" s="119"/>
      <c r="BZ590" s="119"/>
      <c r="CA590" s="119"/>
      <c r="CB590" s="78"/>
      <c r="CC590" s="78"/>
      <c r="CD590" s="78"/>
      <c r="CE590" s="78"/>
      <c r="CF590" s="78"/>
      <c r="CG590" s="78"/>
      <c r="CH590" s="78"/>
      <c r="CI590" s="78"/>
    </row>
    <row r="591" spans="1:87" ht="15" hidden="1" customHeight="1" thickTop="1" thickBot="1">
      <c r="A591" s="170" t="s">
        <v>1771</v>
      </c>
      <c r="B591" s="70" t="s">
        <v>1765</v>
      </c>
      <c r="C591" s="71">
        <v>1216</v>
      </c>
      <c r="D591" s="84" t="s">
        <v>290</v>
      </c>
      <c r="E591" s="149" t="s">
        <v>1644</v>
      </c>
      <c r="F591" s="30" t="s">
        <v>646</v>
      </c>
      <c r="G591" s="195" t="s">
        <v>1773</v>
      </c>
      <c r="H591" s="25" t="s">
        <v>77</v>
      </c>
      <c r="I591" s="25" t="s">
        <v>78</v>
      </c>
      <c r="J591" s="73" t="s">
        <v>79</v>
      </c>
      <c r="K591" s="25" t="s">
        <v>1591</v>
      </c>
      <c r="L591" s="25" t="s">
        <v>110</v>
      </c>
      <c r="N591" s="122" t="s">
        <v>635</v>
      </c>
      <c r="O591" s="32" t="s">
        <v>1398</v>
      </c>
      <c r="P591" s="35" t="s">
        <v>1521</v>
      </c>
      <c r="Q591" s="25" t="s">
        <v>19</v>
      </c>
      <c r="R591" s="25">
        <v>8</v>
      </c>
      <c r="S591" s="25" t="s">
        <v>1370</v>
      </c>
      <c r="T591" s="25" t="s">
        <v>15</v>
      </c>
      <c r="U591"/>
      <c r="V591" s="161">
        <v>192</v>
      </c>
      <c r="W591" s="25" t="s">
        <v>58</v>
      </c>
      <c r="X591" s="73">
        <f>VLOOKUP(W591,Tables!$M$5:$O$9,3,FALSE)</f>
        <v>1</v>
      </c>
      <c r="Y591" s="73">
        <f t="shared" si="281"/>
        <v>192</v>
      </c>
      <c r="AA591" s="26" t="str">
        <f t="shared" si="285"/>
        <v>NOEC</v>
      </c>
      <c r="AB591" s="26">
        <f>VLOOKUP(AA591,Tables!C$5:D$40,2,FALSE)</f>
        <v>1</v>
      </c>
      <c r="AC591" s="26">
        <f t="shared" si="286"/>
        <v>192</v>
      </c>
      <c r="AD591" s="33" t="str">
        <f t="shared" si="287"/>
        <v>Chronic</v>
      </c>
      <c r="AE591" s="26">
        <f>VLOOKUP(AD591,Tables!$C$43:$D$44,2,FALSE)</f>
        <v>1</v>
      </c>
      <c r="AF591" s="26">
        <f t="shared" si="288"/>
        <v>192</v>
      </c>
      <c r="AG591" s="27"/>
      <c r="AH591" s="210" t="str">
        <f t="shared" si="282"/>
        <v>Juncus effusus</v>
      </c>
      <c r="AI591" s="112" t="str">
        <f t="shared" si="283"/>
        <v>NOEC</v>
      </c>
      <c r="AJ591" s="112" t="str">
        <f t="shared" si="284"/>
        <v>Chronic</v>
      </c>
      <c r="AL591" s="26">
        <f>VLOOKUP(SUM(AB591,AE591),Tables!J$5:K$12,2,FALSE)</f>
        <v>1</v>
      </c>
      <c r="AM591" s="26" t="str">
        <f t="shared" si="289"/>
        <v>YES!!!</v>
      </c>
      <c r="AN591" s="107" t="str">
        <f>P591</f>
        <v>Shoot length</v>
      </c>
      <c r="AO591" s="26" t="s">
        <v>96</v>
      </c>
      <c r="AP591" s="25" t="str">
        <f>CONCATENATE(R591," ",S591)</f>
        <v>8 Day</v>
      </c>
      <c r="AQ591" s="26" t="s">
        <v>97</v>
      </c>
      <c r="AS591" s="109">
        <f>AF591</f>
        <v>192</v>
      </c>
      <c r="AT591" s="73">
        <f>GEOMEAN(AS591)</f>
        <v>192</v>
      </c>
      <c r="AU591" s="73">
        <f>MIN(AT591:AT596)</f>
        <v>192</v>
      </c>
      <c r="AV591" s="73">
        <f>MIN(AU591:AU600)</f>
        <v>192</v>
      </c>
      <c r="AW591" s="208" t="s">
        <v>1845</v>
      </c>
      <c r="AX591" s="208" t="s">
        <v>1845</v>
      </c>
      <c r="BA591" s="78" t="str">
        <f>F591</f>
        <v>Natural pond water</v>
      </c>
      <c r="BB591" s="107" t="str">
        <f>J591</f>
        <v>Macrophyte</v>
      </c>
      <c r="BC591" s="210" t="str">
        <f>G591</f>
        <v>Juncus effusus</v>
      </c>
      <c r="BD591" s="107" t="str">
        <f>H591</f>
        <v>Tracheophyta</v>
      </c>
      <c r="BE591" s="114" t="str">
        <f>I591</f>
        <v>Liliopsida</v>
      </c>
      <c r="BF591" s="112" t="str">
        <f>K591</f>
        <v>Photo</v>
      </c>
      <c r="BG591" s="26">
        <f>AL591</f>
        <v>1</v>
      </c>
      <c r="BH591" s="26">
        <f>AV591</f>
        <v>192</v>
      </c>
      <c r="BI591" s="208" t="s">
        <v>1845</v>
      </c>
      <c r="BJ591" s="208" t="s">
        <v>1845</v>
      </c>
      <c r="BP591" s="119"/>
      <c r="BQ591" s="119"/>
      <c r="BR591" s="119"/>
      <c r="BS591" s="119"/>
      <c r="BT591" s="119"/>
      <c r="BU591" s="119"/>
      <c r="BY591" s="119"/>
      <c r="BZ591" s="119"/>
      <c r="CA591" s="119"/>
      <c r="CB591" s="78"/>
      <c r="CC591" s="78"/>
      <c r="CD591" s="78"/>
      <c r="CE591" s="78"/>
      <c r="CF591" s="78"/>
      <c r="CG591" s="78"/>
      <c r="CH591" s="78"/>
      <c r="CI591" s="78"/>
    </row>
    <row r="592" spans="1:87" ht="15" hidden="1" customHeight="1" thickTop="1" thickBot="1">
      <c r="A592" s="170" t="s">
        <v>1771</v>
      </c>
      <c r="B592" s="70" t="s">
        <v>1766</v>
      </c>
      <c r="C592" s="71">
        <v>1216</v>
      </c>
      <c r="D592" s="84" t="s">
        <v>290</v>
      </c>
      <c r="E592" s="149" t="s">
        <v>1644</v>
      </c>
      <c r="F592" s="30" t="s">
        <v>646</v>
      </c>
      <c r="G592" s="195" t="s">
        <v>1773</v>
      </c>
      <c r="H592" s="25" t="s">
        <v>77</v>
      </c>
      <c r="I592" s="25" t="s">
        <v>78</v>
      </c>
      <c r="J592" s="73" t="s">
        <v>79</v>
      </c>
      <c r="K592" s="25" t="s">
        <v>1591</v>
      </c>
      <c r="L592" s="25" t="s">
        <v>110</v>
      </c>
      <c r="N592" s="122" t="s">
        <v>635</v>
      </c>
      <c r="O592" s="32" t="s">
        <v>1398</v>
      </c>
      <c r="P592" s="35" t="s">
        <v>1521</v>
      </c>
      <c r="Q592" s="25" t="s">
        <v>19</v>
      </c>
      <c r="R592" s="25">
        <v>16</v>
      </c>
      <c r="S592" s="25" t="s">
        <v>1370</v>
      </c>
      <c r="T592" s="25" t="s">
        <v>15</v>
      </c>
      <c r="U592"/>
      <c r="V592" s="161">
        <v>192</v>
      </c>
      <c r="W592" s="25" t="s">
        <v>58</v>
      </c>
      <c r="X592" s="73">
        <f>VLOOKUP(W592,Tables!$M$5:$O$9,3,FALSE)</f>
        <v>1</v>
      </c>
      <c r="Y592" s="73">
        <f t="shared" si="281"/>
        <v>192</v>
      </c>
      <c r="AA592" s="26" t="str">
        <f t="shared" si="285"/>
        <v>NOEC</v>
      </c>
      <c r="AB592" s="26">
        <f>VLOOKUP(AA592,Tables!C$5:D$40,2,FALSE)</f>
        <v>1</v>
      </c>
      <c r="AC592" s="26">
        <f t="shared" si="286"/>
        <v>192</v>
      </c>
      <c r="AD592" s="33" t="str">
        <f t="shared" si="287"/>
        <v>Chronic</v>
      </c>
      <c r="AE592" s="26">
        <f>VLOOKUP(AD592,Tables!$C$43:$D$44,2,FALSE)</f>
        <v>1</v>
      </c>
      <c r="AF592" s="26">
        <f t="shared" si="288"/>
        <v>192</v>
      </c>
      <c r="AG592" s="27"/>
      <c r="AH592" s="210" t="str">
        <f t="shared" si="282"/>
        <v>Juncus effusus</v>
      </c>
      <c r="AI592" s="112" t="str">
        <f t="shared" si="283"/>
        <v>NOEC</v>
      </c>
      <c r="AJ592" s="112" t="str">
        <f t="shared" si="284"/>
        <v>Chronic</v>
      </c>
      <c r="AL592" s="26">
        <f>VLOOKUP(SUM(AB592,AE592),Tables!J$5:K$12,2,FALSE)</f>
        <v>1</v>
      </c>
      <c r="AM592" s="26" t="str">
        <f t="shared" si="289"/>
        <v>YES!!!</v>
      </c>
      <c r="AN592" s="107" t="str">
        <f>P592</f>
        <v>Shoot length</v>
      </c>
      <c r="AO592" s="26" t="s">
        <v>96</v>
      </c>
      <c r="AP592" s="25" t="str">
        <f>CONCATENATE(R592," ",S592)</f>
        <v>16 Day</v>
      </c>
      <c r="AQ592" s="26" t="s">
        <v>1600</v>
      </c>
      <c r="AS592" s="109">
        <f>AF592</f>
        <v>192</v>
      </c>
      <c r="AT592" s="73">
        <f>GEOMEAN(AS592)</f>
        <v>192</v>
      </c>
      <c r="AW592" s="208" t="s">
        <v>1845</v>
      </c>
      <c r="AX592" s="208" t="s">
        <v>1845</v>
      </c>
      <c r="BC592" s="214"/>
      <c r="BP592" s="119"/>
      <c r="BQ592" s="119"/>
      <c r="BR592" s="119"/>
      <c r="BS592" s="119"/>
      <c r="BT592" s="119"/>
      <c r="BU592" s="119"/>
      <c r="BY592" s="119"/>
      <c r="BZ592" s="119"/>
      <c r="CA592" s="119"/>
      <c r="CB592" s="119"/>
      <c r="CC592" s="119"/>
      <c r="CD592" s="119"/>
      <c r="CE592" s="119"/>
      <c r="CF592" s="119"/>
      <c r="CG592" s="119"/>
      <c r="CH592" s="119"/>
      <c r="CI592" s="119"/>
    </row>
    <row r="593" spans="1:87" ht="15" hidden="1" customHeight="1" thickTop="1" thickBot="1">
      <c r="A593" s="170" t="s">
        <v>1771</v>
      </c>
      <c r="B593" s="70" t="s">
        <v>1767</v>
      </c>
      <c r="C593" s="71">
        <v>1216</v>
      </c>
      <c r="D593" s="84" t="s">
        <v>1772</v>
      </c>
      <c r="E593" s="149" t="s">
        <v>1644</v>
      </c>
      <c r="F593" s="30" t="s">
        <v>646</v>
      </c>
      <c r="G593" s="195" t="s">
        <v>1773</v>
      </c>
      <c r="H593" s="25" t="s">
        <v>77</v>
      </c>
      <c r="I593" s="25" t="s">
        <v>78</v>
      </c>
      <c r="J593" s="73" t="s">
        <v>79</v>
      </c>
      <c r="K593" s="25" t="s">
        <v>1591</v>
      </c>
      <c r="L593" s="25" t="s">
        <v>110</v>
      </c>
      <c r="N593" s="122" t="s">
        <v>635</v>
      </c>
      <c r="O593" s="32" t="s">
        <v>1398</v>
      </c>
      <c r="P593" s="35" t="s">
        <v>1521</v>
      </c>
      <c r="Q593" s="25" t="s">
        <v>20</v>
      </c>
      <c r="R593" s="25">
        <v>32</v>
      </c>
      <c r="S593" s="25" t="s">
        <v>1370</v>
      </c>
      <c r="T593" s="25" t="s">
        <v>15</v>
      </c>
      <c r="U593"/>
      <c r="V593" s="161">
        <v>96</v>
      </c>
      <c r="W593" s="25" t="s">
        <v>58</v>
      </c>
      <c r="X593" s="73">
        <f>VLOOKUP(W593,Tables!$M$5:$O$9,3,FALSE)</f>
        <v>1</v>
      </c>
      <c r="Y593" s="73">
        <f t="shared" si="281"/>
        <v>96</v>
      </c>
      <c r="AA593" s="26" t="str">
        <f t="shared" si="285"/>
        <v>LOEC</v>
      </c>
      <c r="AB593" s="26">
        <f>VLOOKUP(AA593,Tables!C$5:D$40,2,FALSE)</f>
        <v>2.5</v>
      </c>
      <c r="AC593" s="26">
        <f t="shared" si="286"/>
        <v>38.4</v>
      </c>
      <c r="AD593" s="33" t="str">
        <f t="shared" si="287"/>
        <v>Chronic</v>
      </c>
      <c r="AE593" s="26">
        <f>VLOOKUP(AD593,Tables!$C$43:$D$44,2,FALSE)</f>
        <v>1</v>
      </c>
      <c r="AF593" s="26">
        <f t="shared" si="288"/>
        <v>38.4</v>
      </c>
      <c r="AG593" s="27"/>
      <c r="AH593" s="210" t="str">
        <f t="shared" si="282"/>
        <v>Juncus effusus</v>
      </c>
      <c r="AI593" s="112" t="str">
        <f t="shared" si="283"/>
        <v>LOEC</v>
      </c>
      <c r="AJ593" s="112" t="str">
        <f t="shared" si="284"/>
        <v>Chronic</v>
      </c>
      <c r="AL593" s="26">
        <f>VLOOKUP(SUM(AB593,AE593),Tables!J$5:K$12,2,FALSE)</f>
        <v>2</v>
      </c>
      <c r="AM593" s="26" t="str">
        <f t="shared" si="289"/>
        <v>Reject</v>
      </c>
      <c r="AO593"/>
      <c r="AP593"/>
      <c r="AQ593"/>
      <c r="AS593"/>
      <c r="AW593" s="208" t="s">
        <v>1845</v>
      </c>
      <c r="AX593" s="208" t="s">
        <v>1845</v>
      </c>
      <c r="BC593" s="214"/>
      <c r="BP593" s="119"/>
      <c r="BQ593" s="119"/>
      <c r="BR593" s="119"/>
      <c r="BS593" s="119"/>
      <c r="BT593" s="119"/>
      <c r="BU593" s="119"/>
      <c r="BZ593" s="119"/>
      <c r="CA593" s="119"/>
    </row>
    <row r="594" spans="1:87" ht="15" hidden="1" customHeight="1" thickTop="1" thickBot="1">
      <c r="A594" s="170" t="s">
        <v>1771</v>
      </c>
      <c r="B594" s="70" t="s">
        <v>1768</v>
      </c>
      <c r="C594" s="71">
        <v>1216</v>
      </c>
      <c r="D594" s="84" t="s">
        <v>290</v>
      </c>
      <c r="E594" s="149" t="s">
        <v>1644</v>
      </c>
      <c r="F594" s="30" t="s">
        <v>646</v>
      </c>
      <c r="G594" s="195" t="s">
        <v>1773</v>
      </c>
      <c r="H594" s="25" t="s">
        <v>77</v>
      </c>
      <c r="I594" s="25" t="s">
        <v>78</v>
      </c>
      <c r="J594" s="73" t="s">
        <v>79</v>
      </c>
      <c r="K594" s="25" t="s">
        <v>1591</v>
      </c>
      <c r="L594" s="25" t="s">
        <v>110</v>
      </c>
      <c r="N594" s="122" t="s">
        <v>635</v>
      </c>
      <c r="O594" s="32" t="s">
        <v>1398</v>
      </c>
      <c r="P594" s="35" t="s">
        <v>1521</v>
      </c>
      <c r="Q594" s="25" t="s">
        <v>19</v>
      </c>
      <c r="R594" s="25">
        <v>64</v>
      </c>
      <c r="S594" s="25" t="s">
        <v>1370</v>
      </c>
      <c r="T594" s="25" t="s">
        <v>15</v>
      </c>
      <c r="U594"/>
      <c r="V594" s="161">
        <v>192</v>
      </c>
      <c r="W594" s="25" t="s">
        <v>58</v>
      </c>
      <c r="X594" s="73">
        <f>VLOOKUP(W594,Tables!$M$5:$O$9,3,FALSE)</f>
        <v>1</v>
      </c>
      <c r="Y594" s="73">
        <f t="shared" si="281"/>
        <v>192</v>
      </c>
      <c r="AA594" s="26" t="str">
        <f t="shared" si="285"/>
        <v>NOEC</v>
      </c>
      <c r="AB594" s="26">
        <f>VLOOKUP(AA594,Tables!C$5:D$40,2,FALSE)</f>
        <v>1</v>
      </c>
      <c r="AC594" s="26">
        <f t="shared" si="286"/>
        <v>192</v>
      </c>
      <c r="AD594" s="33" t="str">
        <f t="shared" si="287"/>
        <v>Chronic</v>
      </c>
      <c r="AE594" s="26">
        <f>VLOOKUP(AD594,Tables!$C$43:$D$44,2,FALSE)</f>
        <v>1</v>
      </c>
      <c r="AF594" s="26">
        <f t="shared" si="288"/>
        <v>192</v>
      </c>
      <c r="AG594" s="27"/>
      <c r="AH594" s="210" t="str">
        <f t="shared" si="282"/>
        <v>Juncus effusus</v>
      </c>
      <c r="AI594" s="112" t="str">
        <f t="shared" si="283"/>
        <v>NOEC</v>
      </c>
      <c r="AJ594" s="112" t="str">
        <f t="shared" si="284"/>
        <v>Chronic</v>
      </c>
      <c r="AL594" s="26">
        <f>VLOOKUP(SUM(AB594,AE594),Tables!J$5:K$12,2,FALSE)</f>
        <v>1</v>
      </c>
      <c r="AM594" s="26" t="str">
        <f t="shared" si="289"/>
        <v>YES!!!</v>
      </c>
      <c r="AN594" s="107" t="str">
        <f>P594</f>
        <v>Shoot length</v>
      </c>
      <c r="AO594" s="26" t="s">
        <v>96</v>
      </c>
      <c r="AP594" s="25" t="str">
        <f>CONCATENATE(R594," ",S594)</f>
        <v>64 Day</v>
      </c>
      <c r="AQ594" s="26" t="s">
        <v>1601</v>
      </c>
      <c r="AS594" s="109">
        <f>AF594</f>
        <v>192</v>
      </c>
      <c r="AT594" s="73">
        <f>GEOMEAN(AS594)</f>
        <v>192</v>
      </c>
      <c r="AW594" s="208" t="s">
        <v>1845</v>
      </c>
      <c r="AX594" s="208" t="s">
        <v>1845</v>
      </c>
      <c r="BC594" s="214"/>
      <c r="BP594" s="119"/>
      <c r="BQ594" s="119"/>
      <c r="BR594" s="119"/>
      <c r="BS594" s="119"/>
      <c r="BT594" s="119"/>
      <c r="BU594" s="119"/>
      <c r="CB594" s="119"/>
      <c r="CC594" s="119"/>
      <c r="CD594" s="119"/>
      <c r="CE594" s="119"/>
      <c r="CF594" s="119"/>
      <c r="CG594" s="119"/>
      <c r="CH594" s="119"/>
      <c r="CI594" s="119"/>
    </row>
    <row r="595" spans="1:87" ht="15" hidden="1" customHeight="1" thickTop="1" thickBot="1">
      <c r="A595" s="170" t="s">
        <v>1771</v>
      </c>
      <c r="B595" s="70" t="s">
        <v>1769</v>
      </c>
      <c r="C595" s="71">
        <v>1216</v>
      </c>
      <c r="D595" s="84" t="s">
        <v>1772</v>
      </c>
      <c r="E595" s="149" t="s">
        <v>1644</v>
      </c>
      <c r="F595" s="30" t="s">
        <v>646</v>
      </c>
      <c r="G595" s="195" t="s">
        <v>1773</v>
      </c>
      <c r="H595" s="25" t="s">
        <v>77</v>
      </c>
      <c r="I595" s="25" t="s">
        <v>78</v>
      </c>
      <c r="J595" s="73" t="s">
        <v>79</v>
      </c>
      <c r="K595" s="25" t="s">
        <v>1591</v>
      </c>
      <c r="L595" s="25" t="s">
        <v>110</v>
      </c>
      <c r="N595" s="122" t="s">
        <v>635</v>
      </c>
      <c r="O595" s="32" t="s">
        <v>1398</v>
      </c>
      <c r="P595" s="35" t="s">
        <v>1521</v>
      </c>
      <c r="Q595" s="25" t="s">
        <v>20</v>
      </c>
      <c r="R595" s="25">
        <v>70</v>
      </c>
      <c r="S595" s="25" t="s">
        <v>1370</v>
      </c>
      <c r="T595" s="25" t="s">
        <v>15</v>
      </c>
      <c r="U595"/>
      <c r="V595" s="161">
        <v>96</v>
      </c>
      <c r="W595" s="25" t="s">
        <v>58</v>
      </c>
      <c r="X595" s="73">
        <f>VLOOKUP(W595,Tables!$M$5:$O$9,3,FALSE)</f>
        <v>1</v>
      </c>
      <c r="Y595" s="73">
        <f t="shared" si="281"/>
        <v>96</v>
      </c>
      <c r="AA595" s="26" t="str">
        <f t="shared" si="285"/>
        <v>LOEC</v>
      </c>
      <c r="AB595" s="26">
        <f>VLOOKUP(AA595,Tables!C$5:D$40,2,FALSE)</f>
        <v>2.5</v>
      </c>
      <c r="AC595" s="26">
        <f t="shared" si="286"/>
        <v>38.4</v>
      </c>
      <c r="AD595" s="33" t="str">
        <f t="shared" si="287"/>
        <v>Chronic</v>
      </c>
      <c r="AE595" s="26">
        <f>VLOOKUP(AD595,Tables!$C$43:$D$44,2,FALSE)</f>
        <v>1</v>
      </c>
      <c r="AF595" s="26">
        <f t="shared" si="288"/>
        <v>38.4</v>
      </c>
      <c r="AG595" s="27"/>
      <c r="AH595" s="210" t="str">
        <f t="shared" si="282"/>
        <v>Juncus effusus</v>
      </c>
      <c r="AI595" s="112" t="str">
        <f t="shared" si="283"/>
        <v>LOEC</v>
      </c>
      <c r="AJ595" s="112" t="str">
        <f t="shared" si="284"/>
        <v>Chronic</v>
      </c>
      <c r="AL595" s="26">
        <f>VLOOKUP(SUM(AB595,AE595),Tables!J$5:K$12,2,FALSE)</f>
        <v>2</v>
      </c>
      <c r="AM595" s="26" t="str">
        <f t="shared" si="289"/>
        <v>Reject</v>
      </c>
      <c r="AO595"/>
      <c r="AP595"/>
      <c r="AQ595"/>
      <c r="AS595"/>
      <c r="AW595" s="208" t="s">
        <v>1845</v>
      </c>
      <c r="AX595" s="208" t="s">
        <v>1845</v>
      </c>
      <c r="BC595" s="214"/>
      <c r="BP595" s="119"/>
      <c r="BQ595" s="119"/>
      <c r="BR595" s="119"/>
      <c r="BS595" s="119"/>
      <c r="BT595" s="119"/>
      <c r="BU595" s="119"/>
    </row>
    <row r="596" spans="1:87" ht="15" hidden="1" customHeight="1" thickTop="1" thickBot="1">
      <c r="A596" s="170" t="s">
        <v>1771</v>
      </c>
      <c r="B596" s="70" t="s">
        <v>1770</v>
      </c>
      <c r="C596" s="71">
        <v>1216</v>
      </c>
      <c r="D596" s="84" t="s">
        <v>290</v>
      </c>
      <c r="E596" s="149" t="s">
        <v>1644</v>
      </c>
      <c r="F596" s="30" t="s">
        <v>646</v>
      </c>
      <c r="G596" s="195" t="s">
        <v>1773</v>
      </c>
      <c r="H596" s="25" t="s">
        <v>77</v>
      </c>
      <c r="I596" s="25" t="s">
        <v>78</v>
      </c>
      <c r="J596" s="73" t="s">
        <v>79</v>
      </c>
      <c r="K596" s="25" t="s">
        <v>1591</v>
      </c>
      <c r="L596" s="25" t="s">
        <v>110</v>
      </c>
      <c r="N596" s="122" t="s">
        <v>635</v>
      </c>
      <c r="O596" s="32" t="s">
        <v>1398</v>
      </c>
      <c r="P596" s="35" t="s">
        <v>1521</v>
      </c>
      <c r="Q596" s="25" t="s">
        <v>19</v>
      </c>
      <c r="R596" s="25">
        <v>94</v>
      </c>
      <c r="S596" s="25" t="s">
        <v>1370</v>
      </c>
      <c r="T596" s="25" t="s">
        <v>15</v>
      </c>
      <c r="U596"/>
      <c r="V596" s="161">
        <v>192</v>
      </c>
      <c r="W596" s="25" t="s">
        <v>58</v>
      </c>
      <c r="X596" s="73">
        <f>VLOOKUP(W596,Tables!$M$5:$O$9,3,FALSE)</f>
        <v>1</v>
      </c>
      <c r="Y596" s="73">
        <f t="shared" si="281"/>
        <v>192</v>
      </c>
      <c r="AA596" s="26" t="str">
        <f t="shared" si="285"/>
        <v>NOEC</v>
      </c>
      <c r="AB596" s="26">
        <f>VLOOKUP(AA596,Tables!C$5:D$40,2,FALSE)</f>
        <v>1</v>
      </c>
      <c r="AC596" s="26">
        <f t="shared" si="286"/>
        <v>192</v>
      </c>
      <c r="AD596" s="33" t="str">
        <f t="shared" si="287"/>
        <v>Chronic</v>
      </c>
      <c r="AE596" s="26">
        <f>VLOOKUP(AD596,Tables!$C$43:$D$44,2,FALSE)</f>
        <v>1</v>
      </c>
      <c r="AF596" s="26">
        <f t="shared" si="288"/>
        <v>192</v>
      </c>
      <c r="AG596" s="27"/>
      <c r="AH596" s="210" t="str">
        <f t="shared" si="282"/>
        <v>Juncus effusus</v>
      </c>
      <c r="AI596" s="112" t="str">
        <f t="shared" si="283"/>
        <v>NOEC</v>
      </c>
      <c r="AJ596" s="112" t="str">
        <f t="shared" si="284"/>
        <v>Chronic</v>
      </c>
      <c r="AL596" s="26">
        <f>VLOOKUP(SUM(AB596,AE596),Tables!J$5:K$12,2,FALSE)</f>
        <v>1</v>
      </c>
      <c r="AM596" s="26" t="str">
        <f t="shared" si="289"/>
        <v>YES!!!</v>
      </c>
      <c r="AN596" s="107" t="str">
        <f>P596</f>
        <v>Shoot length</v>
      </c>
      <c r="AO596" s="26" t="s">
        <v>96</v>
      </c>
      <c r="AP596" s="25" t="str">
        <f>CONCATENATE(R596," ",S596)</f>
        <v>94 Day</v>
      </c>
      <c r="AQ596" s="26" t="s">
        <v>1602</v>
      </c>
      <c r="AS596" s="109">
        <f>AF596</f>
        <v>192</v>
      </c>
      <c r="AT596" s="73">
        <f>GEOMEAN(AS596)</f>
        <v>192</v>
      </c>
      <c r="AW596" s="208" t="s">
        <v>1845</v>
      </c>
      <c r="AX596" s="208" t="s">
        <v>1845</v>
      </c>
      <c r="BC596" s="214"/>
      <c r="BP596" s="119"/>
      <c r="BQ596" s="119"/>
      <c r="BR596" s="119"/>
      <c r="BS596" s="119"/>
      <c r="BT596" s="119"/>
      <c r="BU596" s="119"/>
    </row>
    <row r="597" spans="1:87" ht="15" hidden="1" customHeight="1" thickTop="1" thickBot="1">
      <c r="A597" s="170" t="s">
        <v>1771</v>
      </c>
      <c r="B597" s="70" t="s">
        <v>1762</v>
      </c>
      <c r="C597" s="71">
        <v>1216</v>
      </c>
      <c r="D597" s="84" t="s">
        <v>290</v>
      </c>
      <c r="E597" s="149" t="s">
        <v>1644</v>
      </c>
      <c r="F597" s="30" t="s">
        <v>646</v>
      </c>
      <c r="G597" s="195" t="s">
        <v>1773</v>
      </c>
      <c r="H597" s="25" t="s">
        <v>77</v>
      </c>
      <c r="I597" s="25" t="s">
        <v>78</v>
      </c>
      <c r="J597" s="73" t="s">
        <v>79</v>
      </c>
      <c r="K597" s="25" t="s">
        <v>1591</v>
      </c>
      <c r="L597" s="25" t="s">
        <v>110</v>
      </c>
      <c r="N597" s="122" t="s">
        <v>1774</v>
      </c>
      <c r="O597" s="32" t="s">
        <v>1398</v>
      </c>
      <c r="P597" s="35" t="s">
        <v>1775</v>
      </c>
      <c r="Q597" s="25" t="s">
        <v>19</v>
      </c>
      <c r="R597" s="25">
        <v>24</v>
      </c>
      <c r="S597" s="25" t="s">
        <v>84</v>
      </c>
      <c r="T597" s="25" t="s">
        <v>45</v>
      </c>
      <c r="U597"/>
      <c r="V597" s="161">
        <v>192</v>
      </c>
      <c r="W597" s="25" t="s">
        <v>58</v>
      </c>
      <c r="X597" s="73">
        <f>VLOOKUP(W597,Tables!$M$5:$O$9,3,FALSE)</f>
        <v>1</v>
      </c>
      <c r="Y597" s="73">
        <f t="shared" si="281"/>
        <v>192</v>
      </c>
      <c r="AA597" s="26" t="str">
        <f t="shared" si="285"/>
        <v>NOEC</v>
      </c>
      <c r="AB597" s="26">
        <f>VLOOKUP(AA597,Tables!C$5:D$40,2,FALSE)</f>
        <v>1</v>
      </c>
      <c r="AC597" s="26">
        <f t="shared" si="286"/>
        <v>192</v>
      </c>
      <c r="AD597" s="33" t="str">
        <f t="shared" si="287"/>
        <v>Acute</v>
      </c>
      <c r="AE597" s="26">
        <f>VLOOKUP(AD597,Tables!$C$43:$D$44,2,FALSE)</f>
        <v>2</v>
      </c>
      <c r="AF597" s="26">
        <f t="shared" si="288"/>
        <v>96</v>
      </c>
      <c r="AG597" s="27"/>
      <c r="AH597" s="210" t="str">
        <f t="shared" si="282"/>
        <v>Juncus effusus</v>
      </c>
      <c r="AI597" s="112" t="str">
        <f t="shared" si="283"/>
        <v>NOEC</v>
      </c>
      <c r="AJ597" s="112" t="str">
        <f t="shared" si="284"/>
        <v>Acute</v>
      </c>
      <c r="AL597" s="26" t="str">
        <f>VLOOKUP(SUM(AB597,AE597),Tables!J$5:K$12,2,FALSE)</f>
        <v>Do Not Use</v>
      </c>
      <c r="AM597" s="26" t="str">
        <f t="shared" si="289"/>
        <v>Reject</v>
      </c>
      <c r="AO597"/>
      <c r="AP597"/>
      <c r="AQ597"/>
      <c r="AS597"/>
      <c r="AW597" s="208" t="s">
        <v>1845</v>
      </c>
      <c r="AX597" s="208" t="s">
        <v>1845</v>
      </c>
      <c r="BC597" s="214"/>
      <c r="BP597" s="119"/>
      <c r="BQ597" s="119"/>
      <c r="BR597" s="119"/>
      <c r="BS597" s="119"/>
      <c r="BT597" s="119"/>
      <c r="BU597" s="119"/>
    </row>
    <row r="598" spans="1:87" ht="15" hidden="1" customHeight="1" thickTop="1" thickBot="1">
      <c r="A598" s="170" t="s">
        <v>1771</v>
      </c>
      <c r="B598" s="70" t="s">
        <v>1763</v>
      </c>
      <c r="C598" s="71">
        <v>1216</v>
      </c>
      <c r="D598" s="84" t="s">
        <v>290</v>
      </c>
      <c r="E598" s="149" t="s">
        <v>1644</v>
      </c>
      <c r="F598" s="30" t="s">
        <v>646</v>
      </c>
      <c r="G598" s="195" t="s">
        <v>1773</v>
      </c>
      <c r="H598" s="25" t="s">
        <v>77</v>
      </c>
      <c r="I598" s="25" t="s">
        <v>78</v>
      </c>
      <c r="J598" s="73" t="s">
        <v>79</v>
      </c>
      <c r="K598" s="25" t="s">
        <v>1591</v>
      </c>
      <c r="L598" s="25" t="s">
        <v>110</v>
      </c>
      <c r="N598" s="122" t="s">
        <v>1774</v>
      </c>
      <c r="O598" s="32" t="s">
        <v>1398</v>
      </c>
      <c r="P598" s="35" t="s">
        <v>1775</v>
      </c>
      <c r="Q598" s="25" t="s">
        <v>19</v>
      </c>
      <c r="R598" s="25">
        <v>48</v>
      </c>
      <c r="S598" s="25" t="s">
        <v>84</v>
      </c>
      <c r="T598" s="25" t="s">
        <v>45</v>
      </c>
      <c r="U598"/>
      <c r="V598" s="161">
        <v>192</v>
      </c>
      <c r="W598" s="25" t="s">
        <v>58</v>
      </c>
      <c r="X598" s="73">
        <f>VLOOKUP(W598,Tables!$M$5:$O$9,3,FALSE)</f>
        <v>1</v>
      </c>
      <c r="Y598" s="73">
        <f t="shared" si="281"/>
        <v>192</v>
      </c>
      <c r="AA598" s="26" t="str">
        <f t="shared" si="285"/>
        <v>NOEC</v>
      </c>
      <c r="AB598" s="26">
        <f>VLOOKUP(AA598,Tables!C$5:D$40,2,FALSE)</f>
        <v>1</v>
      </c>
      <c r="AC598" s="26">
        <f t="shared" si="286"/>
        <v>192</v>
      </c>
      <c r="AD598" s="33" t="str">
        <f t="shared" si="287"/>
        <v>Acute</v>
      </c>
      <c r="AE598" s="26">
        <f>VLOOKUP(AD598,Tables!$C$43:$D$44,2,FALSE)</f>
        <v>2</v>
      </c>
      <c r="AF598" s="26">
        <f t="shared" si="288"/>
        <v>96</v>
      </c>
      <c r="AG598" s="27"/>
      <c r="AH598" s="210" t="str">
        <f t="shared" si="282"/>
        <v>Juncus effusus</v>
      </c>
      <c r="AI598" s="112" t="str">
        <f t="shared" si="283"/>
        <v>NOEC</v>
      </c>
      <c r="AJ598" s="112" t="str">
        <f t="shared" si="284"/>
        <v>Acute</v>
      </c>
      <c r="AL598" s="26" t="str">
        <f>VLOOKUP(SUM(AB598,AE598),Tables!J$5:K$12,2,FALSE)</f>
        <v>Do Not Use</v>
      </c>
      <c r="AM598" s="26" t="str">
        <f t="shared" si="289"/>
        <v>Reject</v>
      </c>
      <c r="AO598"/>
      <c r="AP598"/>
      <c r="AQ598"/>
      <c r="AS598"/>
      <c r="AW598" s="208" t="s">
        <v>1845</v>
      </c>
      <c r="AX598" s="208" t="s">
        <v>1845</v>
      </c>
      <c r="BC598" s="214"/>
      <c r="BP598" s="119"/>
      <c r="BQ598" s="119"/>
      <c r="BR598" s="119"/>
      <c r="BS598" s="119"/>
      <c r="BT598" s="119"/>
      <c r="BU598" s="119"/>
    </row>
    <row r="599" spans="1:87" ht="15" hidden="1" customHeight="1" thickTop="1" thickBot="1">
      <c r="A599" s="170" t="s">
        <v>1771</v>
      </c>
      <c r="B599" s="70" t="s">
        <v>1764</v>
      </c>
      <c r="C599" s="71">
        <v>1216</v>
      </c>
      <c r="D599" s="84" t="s">
        <v>290</v>
      </c>
      <c r="E599" s="149" t="s">
        <v>1644</v>
      </c>
      <c r="F599" s="30" t="s">
        <v>646</v>
      </c>
      <c r="G599" s="195" t="s">
        <v>1773</v>
      </c>
      <c r="H599" s="25" t="s">
        <v>77</v>
      </c>
      <c r="I599" s="25" t="s">
        <v>78</v>
      </c>
      <c r="J599" s="73" t="s">
        <v>79</v>
      </c>
      <c r="K599" s="25" t="s">
        <v>1591</v>
      </c>
      <c r="L599" s="25" t="s">
        <v>110</v>
      </c>
      <c r="N599" s="122" t="s">
        <v>1774</v>
      </c>
      <c r="O599" s="32" t="s">
        <v>1398</v>
      </c>
      <c r="P599" s="35" t="s">
        <v>1775</v>
      </c>
      <c r="Q599" s="25" t="s">
        <v>19</v>
      </c>
      <c r="R599" s="25">
        <v>96</v>
      </c>
      <c r="S599" s="25" t="s">
        <v>84</v>
      </c>
      <c r="T599" s="25" t="s">
        <v>45</v>
      </c>
      <c r="U599"/>
      <c r="V599" s="161">
        <v>192</v>
      </c>
      <c r="W599" s="25" t="s">
        <v>58</v>
      </c>
      <c r="X599" s="73">
        <f>VLOOKUP(W599,Tables!$M$5:$O$9,3,FALSE)</f>
        <v>1</v>
      </c>
      <c r="Y599" s="73">
        <f t="shared" si="281"/>
        <v>192</v>
      </c>
      <c r="AA599" s="26" t="str">
        <f t="shared" si="285"/>
        <v>NOEC</v>
      </c>
      <c r="AB599" s="26">
        <f>VLOOKUP(AA599,Tables!C$5:D$40,2,FALSE)</f>
        <v>1</v>
      </c>
      <c r="AC599" s="26">
        <f t="shared" si="286"/>
        <v>192</v>
      </c>
      <c r="AD599" s="33" t="str">
        <f t="shared" si="287"/>
        <v>Acute</v>
      </c>
      <c r="AE599" s="26">
        <f>VLOOKUP(AD599,Tables!$C$43:$D$44,2,FALSE)</f>
        <v>2</v>
      </c>
      <c r="AF599" s="26">
        <f t="shared" si="288"/>
        <v>96</v>
      </c>
      <c r="AG599" s="27"/>
      <c r="AH599" s="210" t="str">
        <f t="shared" si="282"/>
        <v>Juncus effusus</v>
      </c>
      <c r="AI599" s="112" t="str">
        <f t="shared" si="283"/>
        <v>NOEC</v>
      </c>
      <c r="AJ599" s="112" t="str">
        <f t="shared" si="284"/>
        <v>Acute</v>
      </c>
      <c r="AL599" s="26" t="str">
        <f>VLOOKUP(SUM(AB599,AE599),Tables!J$5:K$12,2,FALSE)</f>
        <v>Do Not Use</v>
      </c>
      <c r="AM599" s="26" t="str">
        <f t="shared" si="289"/>
        <v>Reject</v>
      </c>
      <c r="AO599"/>
      <c r="AP599"/>
      <c r="AQ599"/>
      <c r="AS599"/>
      <c r="AW599" s="208" t="s">
        <v>1845</v>
      </c>
      <c r="AX599" s="208" t="s">
        <v>1845</v>
      </c>
      <c r="BC599" s="214"/>
      <c r="BP599" s="119"/>
      <c r="BQ599" s="119"/>
      <c r="BR599" s="119"/>
      <c r="BS599" s="119"/>
      <c r="BT599" s="119"/>
      <c r="BU599" s="119"/>
      <c r="CB599" s="119"/>
      <c r="CC599" s="119"/>
      <c r="CD599" s="119"/>
      <c r="CE599" s="119"/>
      <c r="CF599" s="119"/>
      <c r="CG599" s="119"/>
      <c r="CH599" s="119"/>
      <c r="CI599" s="119"/>
    </row>
    <row r="600" spans="1:87" ht="15" hidden="1" customHeight="1" thickTop="1" thickBot="1">
      <c r="A600" s="170" t="s">
        <v>1771</v>
      </c>
      <c r="B600" s="70" t="s">
        <v>1765</v>
      </c>
      <c r="C600" s="71">
        <v>1216</v>
      </c>
      <c r="D600" s="84" t="s">
        <v>290</v>
      </c>
      <c r="E600" s="149" t="s">
        <v>1644</v>
      </c>
      <c r="F600" s="30" t="s">
        <v>646</v>
      </c>
      <c r="G600" s="195" t="s">
        <v>1773</v>
      </c>
      <c r="H600" s="25" t="s">
        <v>77</v>
      </c>
      <c r="I600" s="25" t="s">
        <v>78</v>
      </c>
      <c r="J600" s="73" t="s">
        <v>79</v>
      </c>
      <c r="K600" s="25" t="s">
        <v>1591</v>
      </c>
      <c r="L600" s="25" t="s">
        <v>110</v>
      </c>
      <c r="N600" s="122" t="s">
        <v>1774</v>
      </c>
      <c r="O600" s="32" t="s">
        <v>1398</v>
      </c>
      <c r="P600" s="35" t="s">
        <v>1775</v>
      </c>
      <c r="Q600" s="25" t="s">
        <v>19</v>
      </c>
      <c r="R600" s="25">
        <v>8</v>
      </c>
      <c r="S600" s="25" t="s">
        <v>1370</v>
      </c>
      <c r="T600" s="25" t="s">
        <v>15</v>
      </c>
      <c r="U600"/>
      <c r="V600" s="161">
        <v>192</v>
      </c>
      <c r="W600" s="25" t="s">
        <v>58</v>
      </c>
      <c r="X600" s="73">
        <f>VLOOKUP(W600,Tables!$M$5:$O$9,3,FALSE)</f>
        <v>1</v>
      </c>
      <c r="Y600" s="73">
        <f t="shared" si="281"/>
        <v>192</v>
      </c>
      <c r="AA600" s="26" t="str">
        <f t="shared" si="285"/>
        <v>NOEC</v>
      </c>
      <c r="AB600" s="26">
        <f>VLOOKUP(AA600,Tables!C$5:D$40,2,FALSE)</f>
        <v>1</v>
      </c>
      <c r="AC600" s="26">
        <f t="shared" si="286"/>
        <v>192</v>
      </c>
      <c r="AD600" s="33" t="str">
        <f t="shared" si="287"/>
        <v>Chronic</v>
      </c>
      <c r="AE600" s="26">
        <f>VLOOKUP(AD600,Tables!$C$43:$D$44,2,FALSE)</f>
        <v>1</v>
      </c>
      <c r="AF600" s="26">
        <f t="shared" si="288"/>
        <v>192</v>
      </c>
      <c r="AG600" s="27"/>
      <c r="AH600" s="210" t="str">
        <f t="shared" si="282"/>
        <v>Juncus effusus</v>
      </c>
      <c r="AI600" s="112" t="str">
        <f t="shared" si="283"/>
        <v>NOEC</v>
      </c>
      <c r="AJ600" s="112" t="str">
        <f t="shared" si="284"/>
        <v>Chronic</v>
      </c>
      <c r="AL600" s="26">
        <f>VLOOKUP(SUM(AB600,AE600),Tables!J$5:K$12,2,FALSE)</f>
        <v>1</v>
      </c>
      <c r="AM600" s="26" t="str">
        <f t="shared" si="289"/>
        <v>YES!!!</v>
      </c>
      <c r="AN600" s="107" t="str">
        <f>P600</f>
        <v>Shoot number</v>
      </c>
      <c r="AO600" s="26" t="s">
        <v>1598</v>
      </c>
      <c r="AP600" s="25" t="str">
        <f>CONCATENATE(R600," ",S600)</f>
        <v>8 Day</v>
      </c>
      <c r="AQ600" s="26" t="s">
        <v>1599</v>
      </c>
      <c r="AS600" s="109">
        <f>AF600</f>
        <v>192</v>
      </c>
      <c r="AT600" s="73">
        <f>GEOMEAN(AS600)</f>
        <v>192</v>
      </c>
      <c r="AU600" s="73">
        <f>MIN(AT600:AT605)</f>
        <v>192</v>
      </c>
      <c r="AW600" s="208" t="s">
        <v>1845</v>
      </c>
      <c r="AX600" s="208" t="s">
        <v>1845</v>
      </c>
      <c r="BC600" s="214"/>
      <c r="BP600" s="119"/>
      <c r="BQ600" s="119"/>
      <c r="BR600" s="119"/>
      <c r="BS600" s="119"/>
      <c r="BT600" s="119"/>
      <c r="BU600" s="119"/>
    </row>
    <row r="601" spans="1:87" ht="15" hidden="1" customHeight="1" thickTop="1" thickBot="1">
      <c r="A601" s="170" t="s">
        <v>1771</v>
      </c>
      <c r="B601" s="70" t="s">
        <v>1766</v>
      </c>
      <c r="C601" s="71">
        <v>1216</v>
      </c>
      <c r="D601" s="84" t="s">
        <v>290</v>
      </c>
      <c r="E601" s="149" t="s">
        <v>1644</v>
      </c>
      <c r="F601" s="30" t="s">
        <v>646</v>
      </c>
      <c r="G601" s="195" t="s">
        <v>1773</v>
      </c>
      <c r="H601" s="25" t="s">
        <v>77</v>
      </c>
      <c r="I601" s="25" t="s">
        <v>78</v>
      </c>
      <c r="J601" s="73" t="s">
        <v>79</v>
      </c>
      <c r="K601" s="25" t="s">
        <v>1591</v>
      </c>
      <c r="L601" s="25" t="s">
        <v>110</v>
      </c>
      <c r="N601" s="122" t="s">
        <v>1774</v>
      </c>
      <c r="O601" s="32" t="s">
        <v>1398</v>
      </c>
      <c r="P601" s="35" t="s">
        <v>1775</v>
      </c>
      <c r="Q601" s="25" t="s">
        <v>19</v>
      </c>
      <c r="R601" s="25">
        <v>16</v>
      </c>
      <c r="S601" s="25" t="s">
        <v>1370</v>
      </c>
      <c r="T601" s="25" t="s">
        <v>15</v>
      </c>
      <c r="U601"/>
      <c r="V601" s="161">
        <v>192</v>
      </c>
      <c r="W601" s="25" t="s">
        <v>58</v>
      </c>
      <c r="X601" s="73">
        <f>VLOOKUP(W601,Tables!$M$5:$O$9,3,FALSE)</f>
        <v>1</v>
      </c>
      <c r="Y601" s="73">
        <f t="shared" si="281"/>
        <v>192</v>
      </c>
      <c r="AA601" s="26" t="str">
        <f t="shared" si="285"/>
        <v>NOEC</v>
      </c>
      <c r="AB601" s="26">
        <f>VLOOKUP(AA601,Tables!C$5:D$40,2,FALSE)</f>
        <v>1</v>
      </c>
      <c r="AC601" s="26">
        <f t="shared" si="286"/>
        <v>192</v>
      </c>
      <c r="AD601" s="33" t="str">
        <f t="shared" si="287"/>
        <v>Chronic</v>
      </c>
      <c r="AE601" s="26">
        <f>VLOOKUP(AD601,Tables!$C$43:$D$44,2,FALSE)</f>
        <v>1</v>
      </c>
      <c r="AF601" s="26">
        <f t="shared" si="288"/>
        <v>192</v>
      </c>
      <c r="AG601" s="27"/>
      <c r="AH601" s="210" t="str">
        <f t="shared" si="282"/>
        <v>Juncus effusus</v>
      </c>
      <c r="AI601" s="112" t="str">
        <f t="shared" si="283"/>
        <v>NOEC</v>
      </c>
      <c r="AJ601" s="112" t="str">
        <f t="shared" si="284"/>
        <v>Chronic</v>
      </c>
      <c r="AL601" s="26">
        <f>VLOOKUP(SUM(AB601,AE601),Tables!J$5:K$12,2,FALSE)</f>
        <v>1</v>
      </c>
      <c r="AM601" s="26" t="str">
        <f t="shared" si="289"/>
        <v>YES!!!</v>
      </c>
      <c r="AN601" s="107" t="str">
        <f>P601</f>
        <v>Shoot number</v>
      </c>
      <c r="AO601" s="26" t="s">
        <v>1598</v>
      </c>
      <c r="AP601" s="25" t="str">
        <f>CONCATENATE(R601," ",S601)</f>
        <v>16 Day</v>
      </c>
      <c r="AQ601" s="26" t="s">
        <v>1612</v>
      </c>
      <c r="AS601" s="109">
        <f>AF601</f>
        <v>192</v>
      </c>
      <c r="AT601" s="73">
        <f>GEOMEAN(AS601)</f>
        <v>192</v>
      </c>
      <c r="AW601" s="208" t="s">
        <v>1845</v>
      </c>
      <c r="AX601" s="208" t="s">
        <v>1845</v>
      </c>
      <c r="BC601" s="214"/>
      <c r="BP601" s="119"/>
      <c r="BQ601" s="119"/>
      <c r="BR601" s="119"/>
      <c r="BS601" s="119"/>
      <c r="BT601" s="119"/>
      <c r="BU601" s="119"/>
      <c r="CB601" s="119"/>
      <c r="CC601" s="119"/>
      <c r="CD601" s="119"/>
      <c r="CE601" s="119"/>
      <c r="CF601" s="119"/>
      <c r="CG601" s="119"/>
      <c r="CH601" s="119"/>
      <c r="CI601" s="119"/>
    </row>
    <row r="602" spans="1:87" ht="15" hidden="1" customHeight="1" thickTop="1" thickBot="1">
      <c r="A602" s="170" t="s">
        <v>1771</v>
      </c>
      <c r="B602" s="70" t="s">
        <v>1767</v>
      </c>
      <c r="C602" s="71">
        <v>1216</v>
      </c>
      <c r="D602" s="84" t="s">
        <v>1772</v>
      </c>
      <c r="E602" s="149" t="s">
        <v>1644</v>
      </c>
      <c r="F602" s="30" t="s">
        <v>646</v>
      </c>
      <c r="G602" s="195" t="s">
        <v>1773</v>
      </c>
      <c r="H602" s="25" t="s">
        <v>77</v>
      </c>
      <c r="I602" s="25" t="s">
        <v>78</v>
      </c>
      <c r="J602" s="73" t="s">
        <v>79</v>
      </c>
      <c r="K602" s="25" t="s">
        <v>1591</v>
      </c>
      <c r="L602" s="25" t="s">
        <v>110</v>
      </c>
      <c r="N602" s="122" t="s">
        <v>1774</v>
      </c>
      <c r="O602" s="32" t="s">
        <v>1398</v>
      </c>
      <c r="P602" s="35" t="s">
        <v>1775</v>
      </c>
      <c r="Q602" s="25" t="s">
        <v>20</v>
      </c>
      <c r="R602" s="25">
        <v>32</v>
      </c>
      <c r="S602" s="25" t="s">
        <v>1370</v>
      </c>
      <c r="T602" s="25" t="s">
        <v>15</v>
      </c>
      <c r="U602"/>
      <c r="V602" s="161">
        <v>192</v>
      </c>
      <c r="W602" s="25" t="s">
        <v>58</v>
      </c>
      <c r="X602" s="73">
        <f>VLOOKUP(W602,Tables!$M$5:$O$9,3,FALSE)</f>
        <v>1</v>
      </c>
      <c r="Y602" s="73">
        <f t="shared" si="281"/>
        <v>192</v>
      </c>
      <c r="AA602" s="26" t="str">
        <f t="shared" si="285"/>
        <v>LOEC</v>
      </c>
      <c r="AB602" s="26">
        <f>VLOOKUP(AA602,Tables!C$5:D$40,2,FALSE)</f>
        <v>2.5</v>
      </c>
      <c r="AC602" s="26">
        <f t="shared" si="286"/>
        <v>76.8</v>
      </c>
      <c r="AD602" s="33" t="str">
        <f t="shared" si="287"/>
        <v>Chronic</v>
      </c>
      <c r="AE602" s="26">
        <f>VLOOKUP(AD602,Tables!$C$43:$D$44,2,FALSE)</f>
        <v>1</v>
      </c>
      <c r="AF602" s="26">
        <f t="shared" si="288"/>
        <v>76.8</v>
      </c>
      <c r="AG602" s="27"/>
      <c r="AH602" s="210" t="str">
        <f t="shared" si="282"/>
        <v>Juncus effusus</v>
      </c>
      <c r="AI602" s="112" t="str">
        <f t="shared" si="283"/>
        <v>LOEC</v>
      </c>
      <c r="AJ602" s="112" t="str">
        <f t="shared" si="284"/>
        <v>Chronic</v>
      </c>
      <c r="AL602" s="26">
        <f>VLOOKUP(SUM(AB602,AE602),Tables!J$5:K$12,2,FALSE)</f>
        <v>2</v>
      </c>
      <c r="AM602" s="26" t="str">
        <f t="shared" si="289"/>
        <v>Reject</v>
      </c>
      <c r="AO602"/>
      <c r="AP602"/>
      <c r="AQ602"/>
      <c r="AS602"/>
      <c r="AW602" s="208" t="s">
        <v>1845</v>
      </c>
      <c r="AX602" s="208" t="s">
        <v>1845</v>
      </c>
      <c r="BC602" s="214"/>
      <c r="BP602" s="119"/>
      <c r="BQ602" s="119"/>
      <c r="BR602" s="119"/>
      <c r="BS602" s="119"/>
      <c r="BT602" s="119"/>
      <c r="BU602" s="119"/>
    </row>
    <row r="603" spans="1:87" ht="15" hidden="1" customHeight="1" thickTop="1" thickBot="1">
      <c r="A603" s="170" t="s">
        <v>1771</v>
      </c>
      <c r="B603" s="70" t="s">
        <v>1768</v>
      </c>
      <c r="C603" s="71">
        <v>1216</v>
      </c>
      <c r="D603" s="84" t="s">
        <v>290</v>
      </c>
      <c r="E603" s="149" t="s">
        <v>1644</v>
      </c>
      <c r="F603" s="30" t="s">
        <v>646</v>
      </c>
      <c r="G603" s="195" t="s">
        <v>1773</v>
      </c>
      <c r="H603" s="25" t="s">
        <v>77</v>
      </c>
      <c r="I603" s="25" t="s">
        <v>78</v>
      </c>
      <c r="J603" s="73" t="s">
        <v>79</v>
      </c>
      <c r="K603" s="25" t="s">
        <v>1591</v>
      </c>
      <c r="L603" s="25" t="s">
        <v>110</v>
      </c>
      <c r="N603" s="122" t="s">
        <v>1774</v>
      </c>
      <c r="O603" s="32" t="s">
        <v>1398</v>
      </c>
      <c r="P603" s="35" t="s">
        <v>1775</v>
      </c>
      <c r="Q603" s="25" t="s">
        <v>19</v>
      </c>
      <c r="R603" s="25">
        <v>64</v>
      </c>
      <c r="S603" s="25" t="s">
        <v>1370</v>
      </c>
      <c r="T603" s="25" t="s">
        <v>15</v>
      </c>
      <c r="U603"/>
      <c r="V603" s="161">
        <v>192</v>
      </c>
      <c r="W603" s="25" t="s">
        <v>58</v>
      </c>
      <c r="X603" s="73">
        <f>VLOOKUP(W603,Tables!$M$5:$O$9,3,FALSE)</f>
        <v>1</v>
      </c>
      <c r="Y603" s="73">
        <f t="shared" si="281"/>
        <v>192</v>
      </c>
      <c r="AA603" s="26" t="str">
        <f t="shared" si="285"/>
        <v>NOEC</v>
      </c>
      <c r="AB603" s="26">
        <f>VLOOKUP(AA603,Tables!C$5:D$40,2,FALSE)</f>
        <v>1</v>
      </c>
      <c r="AC603" s="26">
        <f t="shared" si="286"/>
        <v>192</v>
      </c>
      <c r="AD603" s="33" t="str">
        <f t="shared" si="287"/>
        <v>Chronic</v>
      </c>
      <c r="AE603" s="26">
        <f>VLOOKUP(AD603,Tables!$C$43:$D$44,2,FALSE)</f>
        <v>1</v>
      </c>
      <c r="AF603" s="26">
        <f t="shared" si="288"/>
        <v>192</v>
      </c>
      <c r="AG603" s="27"/>
      <c r="AH603" s="210" t="str">
        <f t="shared" si="282"/>
        <v>Juncus effusus</v>
      </c>
      <c r="AI603" s="112" t="str">
        <f t="shared" si="283"/>
        <v>NOEC</v>
      </c>
      <c r="AJ603" s="112" t="str">
        <f t="shared" si="284"/>
        <v>Chronic</v>
      </c>
      <c r="AL603" s="26">
        <f>VLOOKUP(SUM(AB603,AE603),Tables!J$5:K$12,2,FALSE)</f>
        <v>1</v>
      </c>
      <c r="AM603" s="26" t="str">
        <f t="shared" si="289"/>
        <v>YES!!!</v>
      </c>
      <c r="AN603" s="107" t="str">
        <f>P603</f>
        <v>Shoot number</v>
      </c>
      <c r="AO603" s="26" t="s">
        <v>1598</v>
      </c>
      <c r="AP603" s="25" t="str">
        <f>CONCATENATE(R603," ",S603)</f>
        <v>64 Day</v>
      </c>
      <c r="AQ603" s="26" t="s">
        <v>1613</v>
      </c>
      <c r="AS603" s="109">
        <f>AF603</f>
        <v>192</v>
      </c>
      <c r="AT603" s="73">
        <f>GEOMEAN(AS603)</f>
        <v>192</v>
      </c>
      <c r="AW603" s="208" t="s">
        <v>1845</v>
      </c>
      <c r="AX603" s="208" t="s">
        <v>1845</v>
      </c>
      <c r="BC603" s="214"/>
      <c r="BP603" s="119"/>
      <c r="BQ603" s="119"/>
      <c r="BR603" s="119"/>
      <c r="BS603" s="119"/>
      <c r="BT603" s="119"/>
      <c r="BU603" s="119"/>
    </row>
    <row r="604" spans="1:87" ht="15" hidden="1" customHeight="1" thickTop="1" thickBot="1">
      <c r="A604" s="170" t="s">
        <v>1771</v>
      </c>
      <c r="B604" s="70" t="s">
        <v>1769</v>
      </c>
      <c r="C604" s="71">
        <v>1216</v>
      </c>
      <c r="D604" s="84" t="s">
        <v>290</v>
      </c>
      <c r="E604" s="149" t="s">
        <v>1644</v>
      </c>
      <c r="F604" s="30" t="s">
        <v>646</v>
      </c>
      <c r="G604" s="195" t="s">
        <v>1773</v>
      </c>
      <c r="H604" s="25" t="s">
        <v>77</v>
      </c>
      <c r="I604" s="25" t="s">
        <v>78</v>
      </c>
      <c r="J604" s="73" t="s">
        <v>79</v>
      </c>
      <c r="K604" s="25" t="s">
        <v>1591</v>
      </c>
      <c r="L604" s="25" t="s">
        <v>110</v>
      </c>
      <c r="N604" s="122" t="s">
        <v>1774</v>
      </c>
      <c r="O604" s="32" t="s">
        <v>1398</v>
      </c>
      <c r="P604" s="35" t="s">
        <v>1775</v>
      </c>
      <c r="Q604" s="25" t="s">
        <v>19</v>
      </c>
      <c r="R604" s="25">
        <v>70</v>
      </c>
      <c r="S604" s="25" t="s">
        <v>1370</v>
      </c>
      <c r="T604" s="25" t="s">
        <v>15</v>
      </c>
      <c r="U604"/>
      <c r="V604" s="161">
        <v>192</v>
      </c>
      <c r="W604" s="25" t="s">
        <v>58</v>
      </c>
      <c r="X604" s="73">
        <f>VLOOKUP(W604,Tables!$M$5:$O$9,3,FALSE)</f>
        <v>1</v>
      </c>
      <c r="Y604" s="73">
        <f t="shared" si="281"/>
        <v>192</v>
      </c>
      <c r="AA604" s="26" t="str">
        <f t="shared" si="285"/>
        <v>NOEC</v>
      </c>
      <c r="AB604" s="26">
        <f>VLOOKUP(AA604,Tables!C$5:D$40,2,FALSE)</f>
        <v>1</v>
      </c>
      <c r="AC604" s="26">
        <f t="shared" si="286"/>
        <v>192</v>
      </c>
      <c r="AD604" s="33" t="str">
        <f t="shared" si="287"/>
        <v>Chronic</v>
      </c>
      <c r="AE604" s="26">
        <f>VLOOKUP(AD604,Tables!$C$43:$D$44,2,FALSE)</f>
        <v>1</v>
      </c>
      <c r="AF604" s="26">
        <f t="shared" si="288"/>
        <v>192</v>
      </c>
      <c r="AG604" s="27"/>
      <c r="AH604" s="210" t="str">
        <f t="shared" si="282"/>
        <v>Juncus effusus</v>
      </c>
      <c r="AI604" s="112" t="str">
        <f t="shared" si="283"/>
        <v>NOEC</v>
      </c>
      <c r="AJ604" s="112" t="str">
        <f t="shared" si="284"/>
        <v>Chronic</v>
      </c>
      <c r="AL604" s="26">
        <f>VLOOKUP(SUM(AB604,AE604),Tables!J$5:K$12,2,FALSE)</f>
        <v>1</v>
      </c>
      <c r="AM604" s="26" t="str">
        <f t="shared" si="289"/>
        <v>YES!!!</v>
      </c>
      <c r="AN604" s="107" t="str">
        <f>P604</f>
        <v>Shoot number</v>
      </c>
      <c r="AO604" s="26" t="s">
        <v>1598</v>
      </c>
      <c r="AP604" s="25" t="str">
        <f>CONCATENATE(R604," ",S604)</f>
        <v>70 Day</v>
      </c>
      <c r="AQ604" s="26" t="s">
        <v>1614</v>
      </c>
      <c r="AS604" s="109">
        <f>AF604</f>
        <v>192</v>
      </c>
      <c r="AT604" s="73">
        <f>GEOMEAN(AS604)</f>
        <v>192</v>
      </c>
      <c r="AW604" s="208" t="s">
        <v>1845</v>
      </c>
      <c r="AX604" s="208" t="s">
        <v>1845</v>
      </c>
      <c r="BC604" s="214"/>
      <c r="BP604" s="119"/>
      <c r="BQ604" s="119"/>
      <c r="BR604" s="119"/>
      <c r="BS604" s="119"/>
      <c r="BT604" s="119"/>
      <c r="BU604" s="119"/>
    </row>
    <row r="605" spans="1:87" ht="15" hidden="1" customHeight="1" thickTop="1" thickBot="1">
      <c r="A605" s="170" t="s">
        <v>1771</v>
      </c>
      <c r="B605" s="70" t="s">
        <v>1770</v>
      </c>
      <c r="C605" s="71">
        <v>1216</v>
      </c>
      <c r="D605" s="84" t="s">
        <v>290</v>
      </c>
      <c r="E605" s="149" t="s">
        <v>1644</v>
      </c>
      <c r="F605" s="30" t="s">
        <v>646</v>
      </c>
      <c r="G605" s="195" t="s">
        <v>1773</v>
      </c>
      <c r="H605" s="25" t="s">
        <v>77</v>
      </c>
      <c r="I605" s="25" t="s">
        <v>78</v>
      </c>
      <c r="J605" s="73" t="s">
        <v>79</v>
      </c>
      <c r="K605" s="25" t="s">
        <v>1591</v>
      </c>
      <c r="L605" s="25" t="s">
        <v>110</v>
      </c>
      <c r="N605" s="122" t="s">
        <v>1774</v>
      </c>
      <c r="O605" s="32" t="s">
        <v>1398</v>
      </c>
      <c r="P605" s="35" t="s">
        <v>1775</v>
      </c>
      <c r="Q605" s="25" t="s">
        <v>19</v>
      </c>
      <c r="R605" s="25">
        <v>94</v>
      </c>
      <c r="S605" s="25" t="s">
        <v>1370</v>
      </c>
      <c r="T605" s="25" t="s">
        <v>15</v>
      </c>
      <c r="U605"/>
      <c r="V605" s="161">
        <v>192</v>
      </c>
      <c r="W605" s="25" t="s">
        <v>58</v>
      </c>
      <c r="X605" s="73">
        <f>VLOOKUP(W605,Tables!$M$5:$O$9,3,FALSE)</f>
        <v>1</v>
      </c>
      <c r="Y605" s="73">
        <f t="shared" si="281"/>
        <v>192</v>
      </c>
      <c r="AA605" s="26" t="str">
        <f t="shared" si="285"/>
        <v>NOEC</v>
      </c>
      <c r="AB605" s="26">
        <f>VLOOKUP(AA605,Tables!C$5:D$40,2,FALSE)</f>
        <v>1</v>
      </c>
      <c r="AC605" s="26">
        <f t="shared" si="286"/>
        <v>192</v>
      </c>
      <c r="AD605" s="33" t="str">
        <f t="shared" si="287"/>
        <v>Chronic</v>
      </c>
      <c r="AE605" s="26">
        <f>VLOOKUP(AD605,Tables!$C$43:$D$44,2,FALSE)</f>
        <v>1</v>
      </c>
      <c r="AF605" s="26">
        <f t="shared" si="288"/>
        <v>192</v>
      </c>
      <c r="AG605" s="27"/>
      <c r="AH605" s="210" t="str">
        <f t="shared" si="282"/>
        <v>Juncus effusus</v>
      </c>
      <c r="AI605" s="112" t="str">
        <f t="shared" si="283"/>
        <v>NOEC</v>
      </c>
      <c r="AJ605" s="112" t="str">
        <f t="shared" si="284"/>
        <v>Chronic</v>
      </c>
      <c r="AL605" s="26">
        <f>VLOOKUP(SUM(AB605,AE605),Tables!J$5:K$12,2,FALSE)</f>
        <v>1</v>
      </c>
      <c r="AM605" s="26" t="str">
        <f t="shared" si="289"/>
        <v>YES!!!</v>
      </c>
      <c r="AN605" s="107" t="str">
        <f>P605</f>
        <v>Shoot number</v>
      </c>
      <c r="AO605" s="26" t="s">
        <v>1598</v>
      </c>
      <c r="AP605" s="25" t="str">
        <f>CONCATENATE(R605," ",S605)</f>
        <v>94 Day</v>
      </c>
      <c r="AQ605" s="26" t="s">
        <v>1776</v>
      </c>
      <c r="AS605" s="109">
        <f>AF605</f>
        <v>192</v>
      </c>
      <c r="AT605" s="73">
        <f>GEOMEAN(AS605)</f>
        <v>192</v>
      </c>
      <c r="AW605" s="208" t="s">
        <v>1845</v>
      </c>
      <c r="AX605" s="208" t="s">
        <v>1845</v>
      </c>
      <c r="BC605" s="214"/>
      <c r="BN605" s="119"/>
      <c r="BO605" s="119"/>
      <c r="BP605" s="119"/>
      <c r="BQ605" s="119"/>
      <c r="BR605" s="119"/>
      <c r="BS605" s="119"/>
      <c r="BT605" s="119"/>
      <c r="BU605" s="119"/>
    </row>
    <row r="606" spans="1:87" ht="15" hidden="1" customHeight="1" thickTop="1" thickBot="1">
      <c r="A606" s="167"/>
      <c r="B606" s="96"/>
      <c r="C606" s="17"/>
      <c r="D606" s="102"/>
      <c r="E606" s="155"/>
      <c r="F606" s="93"/>
      <c r="G606" s="94"/>
      <c r="H606" s="17"/>
      <c r="I606" s="17"/>
      <c r="J606" s="17"/>
      <c r="K606" s="17"/>
      <c r="L606" s="17"/>
      <c r="M606" s="27"/>
      <c r="N606" s="93"/>
      <c r="O606" s="17"/>
      <c r="P606" s="17"/>
      <c r="Q606" s="17"/>
      <c r="R606" s="17"/>
      <c r="S606" s="17"/>
      <c r="T606" s="17"/>
      <c r="U606" s="17"/>
      <c r="V606" s="17"/>
      <c r="W606" s="17"/>
      <c r="X606" s="95"/>
      <c r="Y606" s="95"/>
      <c r="Z606" s="27"/>
      <c r="AA606" s="17"/>
      <c r="AB606" s="17"/>
      <c r="AC606" s="95"/>
      <c r="AD606" s="20"/>
      <c r="AE606" s="17"/>
      <c r="AF606" s="95"/>
      <c r="AG606" s="27"/>
      <c r="AH606" s="211"/>
      <c r="AI606" s="17"/>
      <c r="AJ606" s="17"/>
      <c r="AK606" s="27"/>
      <c r="AL606" s="27"/>
      <c r="AM606" s="27"/>
      <c r="AN606" s="27"/>
      <c r="AO606" s="17"/>
      <c r="AP606" s="17"/>
      <c r="AQ606" s="17"/>
      <c r="AR606" s="27"/>
      <c r="AS606" s="27"/>
      <c r="AT606" s="27"/>
      <c r="AU606" s="27"/>
      <c r="AV606" s="27"/>
      <c r="AW606" s="27"/>
      <c r="AX606" s="115"/>
      <c r="AY606" s="119"/>
      <c r="AZ606" s="119"/>
      <c r="BA606" s="117"/>
      <c r="BB606" s="117"/>
      <c r="BC606" s="211"/>
      <c r="BD606" s="27"/>
      <c r="BE606" s="27"/>
      <c r="BF606" s="27"/>
      <c r="BG606" s="27"/>
      <c r="BH606" s="115"/>
      <c r="BI606" s="115"/>
      <c r="BJ606" s="115"/>
      <c r="BK606" s="2"/>
      <c r="BL606" s="2"/>
      <c r="BM606" s="2"/>
      <c r="BN606" s="119"/>
      <c r="BO606" s="119"/>
      <c r="BP606" s="119"/>
      <c r="BQ606" s="119"/>
      <c r="BR606" s="119"/>
      <c r="BS606" s="119"/>
      <c r="BT606" s="119"/>
      <c r="BU606" s="119"/>
      <c r="CB606" s="119"/>
      <c r="CC606" s="119"/>
      <c r="CD606" s="119"/>
      <c r="CE606" s="119"/>
      <c r="CF606" s="119"/>
      <c r="CG606" s="119"/>
      <c r="CH606" s="119"/>
      <c r="CI606" s="119"/>
    </row>
    <row r="607" spans="1:87" ht="15" hidden="1" customHeight="1" thickTop="1" thickBot="1">
      <c r="A607" s="170" t="s">
        <v>1397</v>
      </c>
      <c r="B607" s="85">
        <v>211001</v>
      </c>
      <c r="C607" s="71" t="s">
        <v>1374</v>
      </c>
      <c r="D607" s="78"/>
      <c r="E607" s="147" t="s">
        <v>1643</v>
      </c>
      <c r="F607" s="30" t="s">
        <v>210</v>
      </c>
      <c r="G607" s="92" t="s">
        <v>250</v>
      </c>
      <c r="H607" s="25" t="s">
        <v>208</v>
      </c>
      <c r="I607" s="25" t="s">
        <v>513</v>
      </c>
      <c r="J607" s="25" t="s">
        <v>209</v>
      </c>
      <c r="K607" s="25" t="s">
        <v>1590</v>
      </c>
      <c r="L607" s="73" t="s">
        <v>110</v>
      </c>
      <c r="M607" s="78"/>
      <c r="N607" s="41" t="s">
        <v>48</v>
      </c>
      <c r="O607" s="32" t="s">
        <v>48</v>
      </c>
      <c r="P607" s="32" t="s">
        <v>48</v>
      </c>
      <c r="Q607" s="25" t="s">
        <v>18</v>
      </c>
      <c r="R607" s="25">
        <v>96</v>
      </c>
      <c r="S607" s="25" t="s">
        <v>84</v>
      </c>
      <c r="T607" s="33" t="s">
        <v>45</v>
      </c>
      <c r="U607" s="78"/>
      <c r="V607" s="25">
        <v>8500</v>
      </c>
      <c r="W607" s="25" t="s">
        <v>58</v>
      </c>
      <c r="X607" s="73">
        <f>VLOOKUP(W607,Tables!$M$5:$O$9,3,FALSE)</f>
        <v>1</v>
      </c>
      <c r="Y607" s="73">
        <f>V607*X607</f>
        <v>8500</v>
      </c>
      <c r="AA607" s="26" t="str">
        <f>Q607</f>
        <v>LC50</v>
      </c>
      <c r="AB607" s="26">
        <f>VLOOKUP(AA607,Tables!C$5:D$40,2,FALSE)</f>
        <v>5</v>
      </c>
      <c r="AC607" s="26">
        <f>Y607/AB607</f>
        <v>1700</v>
      </c>
      <c r="AD607" s="33" t="str">
        <f>T607</f>
        <v>Acute</v>
      </c>
      <c r="AE607" s="26">
        <f>VLOOKUP(AD607,Tables!$C$43:$D$44,2,FALSE)</f>
        <v>2</v>
      </c>
      <c r="AF607" s="26">
        <f>AC607/AE607</f>
        <v>850</v>
      </c>
      <c r="AG607" s="27"/>
      <c r="AH607" s="210" t="str">
        <f>G607</f>
        <v>Leiostomus xanthurus</v>
      </c>
      <c r="AI607" s="112" t="str">
        <f>Q607</f>
        <v>LC50</v>
      </c>
      <c r="AJ607" s="112" t="str">
        <f>T607</f>
        <v>Acute</v>
      </c>
      <c r="AK607" s="78"/>
      <c r="AL607" s="26">
        <f>VLOOKUP(SUM(AB607,AE607),Tables!J$5:K$12,2,FALSE)</f>
        <v>4</v>
      </c>
      <c r="AM607" s="26" t="str">
        <f>IF(AL607=MIN($AL$607),"YES!!!","Reject")</f>
        <v>YES!!!</v>
      </c>
      <c r="AN607" s="107" t="str">
        <f>P607</f>
        <v>Mortality</v>
      </c>
      <c r="AO607" s="26" t="s">
        <v>96</v>
      </c>
      <c r="AP607" s="25" t="str">
        <f>CONCATENATE(R607," ",S607)</f>
        <v>96 Hour</v>
      </c>
      <c r="AQ607" s="26" t="s">
        <v>97</v>
      </c>
      <c r="AR607" s="78"/>
      <c r="AS607" s="109">
        <f>AF607</f>
        <v>850</v>
      </c>
      <c r="AT607" s="73">
        <f>GEOMEAN(AS607)</f>
        <v>850</v>
      </c>
      <c r="AU607" s="73">
        <f>MIN(AT607)</f>
        <v>850</v>
      </c>
      <c r="AV607" s="73">
        <f>MIN(AU607)</f>
        <v>850</v>
      </c>
      <c r="AW607" s="208" t="s">
        <v>1845</v>
      </c>
      <c r="AX607" s="208" t="s">
        <v>1845</v>
      </c>
      <c r="AY607" s="78"/>
      <c r="AZ607" s="78"/>
      <c r="BA607" s="78" t="str">
        <f>F607</f>
        <v>Marine</v>
      </c>
      <c r="BB607" s="107" t="str">
        <f>J607</f>
        <v>Fish</v>
      </c>
      <c r="BC607" s="210" t="str">
        <f>G607</f>
        <v>Leiostomus xanthurus</v>
      </c>
      <c r="BD607" s="107" t="str">
        <f>H607</f>
        <v>Chordata</v>
      </c>
      <c r="BE607" s="114" t="str">
        <f>I607</f>
        <v xml:space="preserve">	Actinopterygii</v>
      </c>
      <c r="BF607" s="112" t="str">
        <f>K607</f>
        <v>Hetero</v>
      </c>
      <c r="BG607" s="26">
        <f>AL607</f>
        <v>4</v>
      </c>
      <c r="BH607" s="26">
        <f>AV607</f>
        <v>850</v>
      </c>
      <c r="BI607" s="208" t="s">
        <v>1845</v>
      </c>
      <c r="BJ607" s="208" t="s">
        <v>1845</v>
      </c>
      <c r="BN607" s="119"/>
      <c r="BO607" s="119"/>
      <c r="BP607" s="119"/>
      <c r="BQ607" s="119"/>
      <c r="BR607" s="119"/>
      <c r="BS607" s="119"/>
      <c r="BT607" s="119"/>
      <c r="BU607" s="119"/>
      <c r="BV607" s="119"/>
      <c r="BW607" s="119"/>
    </row>
    <row r="608" spans="1:87" ht="15" hidden="1" customHeight="1" thickTop="1" thickBot="1">
      <c r="A608" s="167"/>
      <c r="B608" s="17"/>
      <c r="C608" s="17"/>
      <c r="D608" s="27"/>
      <c r="E608" s="148"/>
      <c r="F608" s="93"/>
      <c r="G608" s="94"/>
      <c r="H608" s="17"/>
      <c r="I608" s="17"/>
      <c r="J608" s="17"/>
      <c r="K608" s="17"/>
      <c r="L608" s="17"/>
      <c r="M608" s="27"/>
      <c r="N608" s="93"/>
      <c r="O608" s="17"/>
      <c r="P608" s="17"/>
      <c r="Q608" s="17"/>
      <c r="R608" s="17"/>
      <c r="S608" s="17"/>
      <c r="T608" s="20"/>
      <c r="U608" s="27"/>
      <c r="V608" s="17"/>
      <c r="W608" s="17"/>
      <c r="X608" s="95"/>
      <c r="Y608" s="95"/>
      <c r="Z608" s="27"/>
      <c r="AA608" s="17"/>
      <c r="AB608" s="17"/>
      <c r="AC608" s="95"/>
      <c r="AD608" s="20"/>
      <c r="AE608" s="17"/>
      <c r="AF608" s="95"/>
      <c r="AG608" s="27"/>
      <c r="AH608" s="211"/>
      <c r="AI608" s="17"/>
      <c r="AJ608" s="17"/>
      <c r="AK608" s="27"/>
      <c r="AL608" s="27"/>
      <c r="AM608" s="27"/>
      <c r="AN608" s="27"/>
      <c r="AO608" s="17"/>
      <c r="AP608" s="17"/>
      <c r="AQ608" s="17"/>
      <c r="AR608" s="27"/>
      <c r="AS608" s="27"/>
      <c r="AT608" s="27"/>
      <c r="AU608" s="27"/>
      <c r="AV608" s="27"/>
      <c r="AW608" s="27"/>
      <c r="AX608" s="115"/>
      <c r="AY608" s="119"/>
      <c r="AZ608" s="119"/>
      <c r="BA608" s="117"/>
      <c r="BB608" s="117"/>
      <c r="BC608" s="211"/>
      <c r="BD608" s="27"/>
      <c r="BE608" s="27"/>
      <c r="BF608" s="27"/>
      <c r="BG608" s="27"/>
      <c r="BH608" s="115"/>
      <c r="BI608" s="115"/>
      <c r="BJ608" s="115"/>
      <c r="BN608" s="119"/>
      <c r="BO608" s="119"/>
      <c r="BP608" s="119"/>
      <c r="BQ608" s="119"/>
      <c r="BR608" s="119"/>
      <c r="BS608" s="119"/>
      <c r="BT608" s="119"/>
      <c r="BU608" s="119"/>
      <c r="BV608" s="119"/>
      <c r="BW608" s="119"/>
      <c r="BX608" s="119"/>
      <c r="CB608" s="78"/>
      <c r="CC608" s="107"/>
      <c r="CD608" s="107"/>
      <c r="CE608" s="107"/>
      <c r="CF608" s="114"/>
      <c r="CG608" s="112"/>
      <c r="CH608" s="26"/>
      <c r="CI608" s="26"/>
    </row>
    <row r="609" spans="1:87" ht="15" hidden="1" customHeight="1" thickTop="1" thickBot="1">
      <c r="A609" s="170" t="s">
        <v>289</v>
      </c>
      <c r="B609" s="70" t="s">
        <v>286</v>
      </c>
      <c r="C609" s="71">
        <v>160232</v>
      </c>
      <c r="D609" s="130" t="s">
        <v>292</v>
      </c>
      <c r="E609" s="149" t="s">
        <v>1644</v>
      </c>
      <c r="F609" s="30" t="s">
        <v>288</v>
      </c>
      <c r="G609" s="86" t="s">
        <v>80</v>
      </c>
      <c r="H609" s="25" t="s">
        <v>77</v>
      </c>
      <c r="I609" s="25" t="s">
        <v>78</v>
      </c>
      <c r="J609" s="73" t="s">
        <v>79</v>
      </c>
      <c r="K609" s="25" t="s">
        <v>1591</v>
      </c>
      <c r="L609" s="73" t="s">
        <v>287</v>
      </c>
      <c r="N609" s="123" t="s">
        <v>1529</v>
      </c>
      <c r="O609" s="32" t="s">
        <v>1509</v>
      </c>
      <c r="P609" s="32" t="s">
        <v>1410</v>
      </c>
      <c r="Q609" s="25" t="s">
        <v>19</v>
      </c>
      <c r="R609" s="25">
        <v>24</v>
      </c>
      <c r="S609" s="25" t="s">
        <v>84</v>
      </c>
      <c r="T609" s="33" t="s">
        <v>45</v>
      </c>
      <c r="U609" s="33"/>
      <c r="V609" s="25">
        <v>146</v>
      </c>
      <c r="W609" s="33" t="s">
        <v>58</v>
      </c>
      <c r="X609" s="73">
        <f>VLOOKUP(W609,Tables!$M$5:$O$9,3,FALSE)</f>
        <v>1</v>
      </c>
      <c r="Y609" s="73">
        <f t="shared" ref="Y609:Y641" si="290">V609*X609</f>
        <v>146</v>
      </c>
      <c r="AA609" s="26" t="str">
        <f>Q609</f>
        <v>NOEC</v>
      </c>
      <c r="AB609" s="26">
        <f>VLOOKUP(AA609,Tables!C$5:D$40,2,FALSE)</f>
        <v>1</v>
      </c>
      <c r="AC609" s="26">
        <f>Y609/AB609</f>
        <v>146</v>
      </c>
      <c r="AD609" s="33" t="str">
        <f>T609</f>
        <v>Acute</v>
      </c>
      <c r="AE609" s="26">
        <f>VLOOKUP(AD609,Tables!$C$43:$D$44,2,FALSE)</f>
        <v>2</v>
      </c>
      <c r="AF609" s="26">
        <f>AC609/AE609</f>
        <v>73</v>
      </c>
      <c r="AG609" s="27"/>
      <c r="AH609" s="210" t="str">
        <f>G609</f>
        <v>Lemna gibba</v>
      </c>
      <c r="AI609" s="112" t="str">
        <f>Q609</f>
        <v>NOEC</v>
      </c>
      <c r="AJ609" s="112" t="str">
        <f>T609</f>
        <v>Acute</v>
      </c>
      <c r="AL609" s="26" t="str">
        <f>VLOOKUP(SUM(AB609,AE609),Tables!J$5:K$12,2,FALSE)</f>
        <v>Do Not Use</v>
      </c>
      <c r="AM609" s="26" t="str">
        <f>IF(AL609=MIN($AL$609:$AL$705),"YES!!!","Reject")</f>
        <v>Reject</v>
      </c>
      <c r="AS609"/>
      <c r="AW609" s="208" t="s">
        <v>1845</v>
      </c>
      <c r="AX609" s="208" t="s">
        <v>1845</v>
      </c>
      <c r="BC609" s="214"/>
      <c r="BI609" s="42"/>
      <c r="BN609" s="119"/>
      <c r="BO609" s="119"/>
      <c r="BP609" s="119"/>
      <c r="BQ609" s="119"/>
      <c r="BR609" s="119"/>
      <c r="BS609" s="119"/>
      <c r="BT609" s="119"/>
      <c r="BU609" s="119"/>
      <c r="BV609" s="119"/>
      <c r="BW609" s="119"/>
      <c r="BX609" s="119"/>
    </row>
    <row r="610" spans="1:87" ht="15" hidden="1" customHeight="1" thickTop="1" thickBot="1">
      <c r="A610" s="170" t="s">
        <v>289</v>
      </c>
      <c r="B610" s="70" t="s">
        <v>286</v>
      </c>
      <c r="C610" s="71">
        <v>160232</v>
      </c>
      <c r="D610" s="130" t="s">
        <v>292</v>
      </c>
      <c r="E610" s="149" t="s">
        <v>1644</v>
      </c>
      <c r="F610" s="30" t="s">
        <v>288</v>
      </c>
      <c r="G610" s="86" t="s">
        <v>80</v>
      </c>
      <c r="H610" s="25" t="s">
        <v>77</v>
      </c>
      <c r="I610" s="25" t="s">
        <v>78</v>
      </c>
      <c r="J610" s="73" t="s">
        <v>79</v>
      </c>
      <c r="K610" s="25" t="s">
        <v>1591</v>
      </c>
      <c r="L610" s="73" t="s">
        <v>287</v>
      </c>
      <c r="N610" s="123" t="s">
        <v>1529</v>
      </c>
      <c r="O610" s="32" t="s">
        <v>1509</v>
      </c>
      <c r="P610" s="32" t="s">
        <v>1410</v>
      </c>
      <c r="Q610" s="25" t="s">
        <v>14</v>
      </c>
      <c r="R610" s="25">
        <v>3</v>
      </c>
      <c r="S610" s="25" t="s">
        <v>1370</v>
      </c>
      <c r="T610" s="33" t="s">
        <v>45</v>
      </c>
      <c r="U610" s="33"/>
      <c r="V610" s="25">
        <v>90</v>
      </c>
      <c r="W610" s="33" t="s">
        <v>58</v>
      </c>
      <c r="X610" s="73">
        <f>VLOOKUP(W610,Tables!$M$5:$O$9,3,FALSE)</f>
        <v>1</v>
      </c>
      <c r="Y610" s="73">
        <f t="shared" si="290"/>
        <v>90</v>
      </c>
      <c r="AA610" s="26" t="str">
        <f t="shared" ref="AA610:AA642" si="291">Q610</f>
        <v>EC50</v>
      </c>
      <c r="AB610" s="26">
        <f>VLOOKUP(AA610,Tables!C$5:D$40,2,FALSE)</f>
        <v>5</v>
      </c>
      <c r="AC610" s="26">
        <f t="shared" ref="AC610:AC642" si="292">Y610/AB610</f>
        <v>18</v>
      </c>
      <c r="AD610" s="33" t="str">
        <f t="shared" ref="AD610:AD642" si="293">T610</f>
        <v>Acute</v>
      </c>
      <c r="AE610" s="26">
        <f>VLOOKUP(AD610,Tables!$C$43:$D$44,2,FALSE)</f>
        <v>2</v>
      </c>
      <c r="AF610" s="26">
        <f t="shared" ref="AF610:AF642" si="294">AC610/AE610</f>
        <v>9</v>
      </c>
      <c r="AG610" s="27"/>
      <c r="AH610" s="210" t="str">
        <f t="shared" ref="AH610:AH683" si="295">G610</f>
        <v>Lemna gibba</v>
      </c>
      <c r="AI610" s="112" t="str">
        <f t="shared" ref="AI610:AI683" si="296">Q610</f>
        <v>EC50</v>
      </c>
      <c r="AJ610" s="112" t="str">
        <f t="shared" ref="AJ610:AJ683" si="297">T610</f>
        <v>Acute</v>
      </c>
      <c r="AL610" s="26">
        <f>VLOOKUP(SUM(AB610,AE610),Tables!J$5:K$12,2,FALSE)</f>
        <v>4</v>
      </c>
      <c r="AM610" s="26" t="str">
        <f t="shared" ref="AM610:AM674" si="298">IF(AL610=MIN($AL$609:$AL$705),"YES!!!","Reject")</f>
        <v>Reject</v>
      </c>
      <c r="AS610"/>
      <c r="AW610" s="208" t="s">
        <v>1845</v>
      </c>
      <c r="AX610" s="208" t="s">
        <v>1845</v>
      </c>
      <c r="BC610" s="214"/>
      <c r="BN610" s="119"/>
      <c r="BO610" s="119"/>
      <c r="BP610" s="119"/>
      <c r="BQ610" s="119"/>
      <c r="BR610" s="119"/>
      <c r="BS610" s="119"/>
      <c r="BT610" s="119"/>
      <c r="BU610" s="119"/>
      <c r="BV610" s="119"/>
      <c r="BW610" s="119"/>
      <c r="BX610" s="119"/>
    </row>
    <row r="611" spans="1:87" ht="15" hidden="1" customHeight="1" thickTop="1" thickBot="1">
      <c r="A611" s="170" t="s">
        <v>289</v>
      </c>
      <c r="B611" s="70" t="s">
        <v>286</v>
      </c>
      <c r="C611" s="71">
        <v>160232</v>
      </c>
      <c r="D611" s="130" t="s">
        <v>292</v>
      </c>
      <c r="E611" s="149" t="s">
        <v>1644</v>
      </c>
      <c r="F611" s="30" t="s">
        <v>288</v>
      </c>
      <c r="G611" s="86" t="s">
        <v>80</v>
      </c>
      <c r="H611" s="25" t="s">
        <v>77</v>
      </c>
      <c r="I611" s="25" t="s">
        <v>78</v>
      </c>
      <c r="J611" s="73" t="s">
        <v>79</v>
      </c>
      <c r="K611" s="25" t="s">
        <v>1591</v>
      </c>
      <c r="L611" s="73" t="s">
        <v>287</v>
      </c>
      <c r="N611" s="123" t="s">
        <v>1529</v>
      </c>
      <c r="O611" s="32" t="s">
        <v>1509</v>
      </c>
      <c r="P611" s="32" t="s">
        <v>1410</v>
      </c>
      <c r="Q611" s="25" t="s">
        <v>20</v>
      </c>
      <c r="R611" s="25">
        <v>3</v>
      </c>
      <c r="S611" s="25" t="s">
        <v>1370</v>
      </c>
      <c r="T611" s="33" t="s">
        <v>45</v>
      </c>
      <c r="U611" s="33"/>
      <c r="V611" s="25">
        <v>15</v>
      </c>
      <c r="W611" s="33" t="s">
        <v>58</v>
      </c>
      <c r="X611" s="73">
        <f>VLOOKUP(W611,Tables!$M$5:$O$9,3,FALSE)</f>
        <v>1</v>
      </c>
      <c r="Y611" s="73">
        <f t="shared" si="290"/>
        <v>15</v>
      </c>
      <c r="AA611" s="26" t="str">
        <f t="shared" ref="AA611:AA616" si="299">Q611</f>
        <v>LOEC</v>
      </c>
      <c r="AB611" s="26">
        <f>VLOOKUP(AA611,Tables!C$5:D$40,2,FALSE)</f>
        <v>2.5</v>
      </c>
      <c r="AC611" s="26">
        <f t="shared" ref="AC611:AC616" si="300">Y611/AB611</f>
        <v>6</v>
      </c>
      <c r="AD611" s="33" t="str">
        <f t="shared" ref="AD611:AD616" si="301">T611</f>
        <v>Acute</v>
      </c>
      <c r="AE611" s="26">
        <f>VLOOKUP(AD611,Tables!$C$43:$D$44,2,FALSE)</f>
        <v>2</v>
      </c>
      <c r="AF611" s="26">
        <f t="shared" ref="AF611:AF616" si="302">AC611/AE611</f>
        <v>3</v>
      </c>
      <c r="AG611" s="27"/>
      <c r="AH611" s="210" t="str">
        <f t="shared" ref="AH611:AH616" si="303">G611</f>
        <v>Lemna gibba</v>
      </c>
      <c r="AI611" s="112" t="str">
        <f t="shared" ref="AI611:AI616" si="304">Q611</f>
        <v>LOEC</v>
      </c>
      <c r="AJ611" s="112" t="str">
        <f t="shared" ref="AJ611:AJ616" si="305">T611</f>
        <v>Acute</v>
      </c>
      <c r="AL611" s="26" t="str">
        <f>VLOOKUP(SUM(AB611,AE611),Tables!J$5:K$12,2,FALSE)</f>
        <v>Do Not Use</v>
      </c>
      <c r="AM611" s="26" t="str">
        <f t="shared" si="298"/>
        <v>Reject</v>
      </c>
      <c r="AS611"/>
      <c r="AW611" s="208" t="s">
        <v>1845</v>
      </c>
      <c r="AX611" s="208" t="s">
        <v>1845</v>
      </c>
      <c r="BC611" s="214"/>
      <c r="BN611" s="119"/>
      <c r="BO611" s="119"/>
      <c r="BP611" s="119"/>
      <c r="BQ611" s="119"/>
      <c r="BR611" s="119"/>
      <c r="BS611" s="119"/>
      <c r="BT611" s="119"/>
      <c r="BU611" s="119"/>
      <c r="BV611" s="119"/>
      <c r="BW611" s="119"/>
      <c r="BX611" s="119"/>
      <c r="BY611" s="119"/>
      <c r="CB611" s="119"/>
      <c r="CC611" s="119"/>
      <c r="CD611" s="119"/>
      <c r="CE611" s="119"/>
      <c r="CF611" s="119"/>
      <c r="CG611" s="119"/>
      <c r="CH611" s="119"/>
      <c r="CI611" s="119"/>
    </row>
    <row r="612" spans="1:87" ht="15" hidden="1" customHeight="1" thickTop="1" thickBot="1">
      <c r="A612" s="170" t="s">
        <v>289</v>
      </c>
      <c r="B612" s="70" t="s">
        <v>286</v>
      </c>
      <c r="C612" s="71">
        <v>160232</v>
      </c>
      <c r="D612" s="130" t="s">
        <v>292</v>
      </c>
      <c r="E612" s="149" t="s">
        <v>1644</v>
      </c>
      <c r="F612" s="30" t="s">
        <v>288</v>
      </c>
      <c r="G612" s="86" t="s">
        <v>80</v>
      </c>
      <c r="H612" s="25" t="s">
        <v>77</v>
      </c>
      <c r="I612" s="25" t="s">
        <v>78</v>
      </c>
      <c r="J612" s="73" t="s">
        <v>79</v>
      </c>
      <c r="K612" s="25" t="s">
        <v>1591</v>
      </c>
      <c r="L612" s="73" t="s">
        <v>287</v>
      </c>
      <c r="N612" s="123" t="s">
        <v>1529</v>
      </c>
      <c r="O612" s="32" t="s">
        <v>1509</v>
      </c>
      <c r="P612" s="32" t="s">
        <v>1410</v>
      </c>
      <c r="Q612" s="25" t="s">
        <v>19</v>
      </c>
      <c r="R612" s="25">
        <v>3</v>
      </c>
      <c r="S612" s="25" t="s">
        <v>1370</v>
      </c>
      <c r="T612" s="33" t="s">
        <v>45</v>
      </c>
      <c r="U612" s="33"/>
      <c r="V612" s="25">
        <v>7.7</v>
      </c>
      <c r="W612" s="33" t="s">
        <v>58</v>
      </c>
      <c r="X612" s="73">
        <f>VLOOKUP(W612,Tables!$M$5:$O$9,3,FALSE)</f>
        <v>1</v>
      </c>
      <c r="Y612" s="73">
        <f t="shared" si="290"/>
        <v>7.7</v>
      </c>
      <c r="AA612" s="26" t="str">
        <f t="shared" si="299"/>
        <v>NOEC</v>
      </c>
      <c r="AB612" s="26">
        <f>VLOOKUP(AA612,Tables!C$5:D$40,2,FALSE)</f>
        <v>1</v>
      </c>
      <c r="AC612" s="26">
        <f t="shared" si="300"/>
        <v>7.7</v>
      </c>
      <c r="AD612" s="33" t="str">
        <f t="shared" si="301"/>
        <v>Acute</v>
      </c>
      <c r="AE612" s="26">
        <f>VLOOKUP(AD612,Tables!$C$43:$D$44,2,FALSE)</f>
        <v>2</v>
      </c>
      <c r="AF612" s="26">
        <f t="shared" si="302"/>
        <v>3.85</v>
      </c>
      <c r="AG612" s="27"/>
      <c r="AH612" s="210" t="str">
        <f t="shared" si="303"/>
        <v>Lemna gibba</v>
      </c>
      <c r="AI612" s="112" t="str">
        <f t="shared" si="304"/>
        <v>NOEC</v>
      </c>
      <c r="AJ612" s="112" t="str">
        <f t="shared" si="305"/>
        <v>Acute</v>
      </c>
      <c r="AL612" s="26" t="str">
        <f>VLOOKUP(SUM(AB612,AE612),Tables!J$5:K$12,2,FALSE)</f>
        <v>Do Not Use</v>
      </c>
      <c r="AM612" s="26" t="str">
        <f t="shared" si="298"/>
        <v>Reject</v>
      </c>
      <c r="AS612"/>
      <c r="AW612" s="208" t="s">
        <v>1845</v>
      </c>
      <c r="AX612" s="208" t="s">
        <v>1845</v>
      </c>
      <c r="BC612" s="214"/>
      <c r="BN612" s="119"/>
      <c r="BO612" s="119"/>
      <c r="BP612" s="119"/>
      <c r="BQ612" s="119"/>
      <c r="BR612" s="119"/>
      <c r="BS612" s="119"/>
      <c r="BT612" s="119"/>
      <c r="BU612" s="119"/>
      <c r="BV612" s="119"/>
      <c r="BW612" s="119"/>
      <c r="BX612" s="119"/>
      <c r="BY612" s="119"/>
      <c r="BZ612" s="119"/>
      <c r="CA612" s="119"/>
    </row>
    <row r="613" spans="1:87" ht="15" hidden="1" customHeight="1" thickTop="1" thickBot="1">
      <c r="A613" s="170" t="s">
        <v>289</v>
      </c>
      <c r="B613" s="70" t="s">
        <v>286</v>
      </c>
      <c r="C613" s="71">
        <v>160232</v>
      </c>
      <c r="D613" s="130" t="s">
        <v>292</v>
      </c>
      <c r="E613" s="149" t="s">
        <v>1644</v>
      </c>
      <c r="F613" s="30" t="s">
        <v>288</v>
      </c>
      <c r="G613" s="86" t="s">
        <v>80</v>
      </c>
      <c r="H613" s="25" t="s">
        <v>77</v>
      </c>
      <c r="I613" s="25" t="s">
        <v>78</v>
      </c>
      <c r="J613" s="73" t="s">
        <v>79</v>
      </c>
      <c r="K613" s="25" t="s">
        <v>1591</v>
      </c>
      <c r="L613" s="73" t="s">
        <v>287</v>
      </c>
      <c r="N613" s="123" t="s">
        <v>1529</v>
      </c>
      <c r="O613" s="32" t="s">
        <v>1509</v>
      </c>
      <c r="P613" s="32" t="s">
        <v>1410</v>
      </c>
      <c r="Q613" s="25" t="s">
        <v>23</v>
      </c>
      <c r="R613" s="25">
        <v>5</v>
      </c>
      <c r="S613" s="25" t="s">
        <v>1370</v>
      </c>
      <c r="T613" s="33" t="s">
        <v>45</v>
      </c>
      <c r="U613" s="33"/>
      <c r="V613" s="25">
        <v>34</v>
      </c>
      <c r="W613" s="33" t="s">
        <v>58</v>
      </c>
      <c r="X613" s="73">
        <f>VLOOKUP(W613,Tables!$M$5:$O$9,3,FALSE)</f>
        <v>1</v>
      </c>
      <c r="Y613" s="73">
        <f t="shared" si="290"/>
        <v>34</v>
      </c>
      <c r="AA613" s="26" t="str">
        <f t="shared" si="299"/>
        <v>EC10</v>
      </c>
      <c r="AB613" s="26">
        <f>VLOOKUP(AA613,Tables!C$5:D$40,2,FALSE)</f>
        <v>1</v>
      </c>
      <c r="AC613" s="26">
        <f t="shared" si="300"/>
        <v>34</v>
      </c>
      <c r="AD613" s="33" t="str">
        <f t="shared" si="301"/>
        <v>Acute</v>
      </c>
      <c r="AE613" s="26">
        <f>VLOOKUP(AD613,Tables!$C$43:$D$44,2,FALSE)</f>
        <v>2</v>
      </c>
      <c r="AF613" s="26">
        <f t="shared" si="302"/>
        <v>17</v>
      </c>
      <c r="AG613" s="27"/>
      <c r="AH613" s="210" t="str">
        <f t="shared" si="303"/>
        <v>Lemna gibba</v>
      </c>
      <c r="AI613" s="112" t="str">
        <f t="shared" si="304"/>
        <v>EC10</v>
      </c>
      <c r="AJ613" s="112" t="str">
        <f t="shared" si="305"/>
        <v>Acute</v>
      </c>
      <c r="AL613" s="26" t="str">
        <f>VLOOKUP(SUM(AB613,AE613),Tables!J$5:K$12,2,FALSE)</f>
        <v>Do Not Use</v>
      </c>
      <c r="AM613" s="26" t="str">
        <f t="shared" si="298"/>
        <v>Reject</v>
      </c>
      <c r="AS613"/>
      <c r="AW613" s="208" t="s">
        <v>1845</v>
      </c>
      <c r="AX613" s="208" t="s">
        <v>1845</v>
      </c>
      <c r="BC613" s="214"/>
      <c r="BN613" s="119"/>
      <c r="BO613" s="119"/>
      <c r="BP613" s="119"/>
      <c r="BQ613" s="119"/>
      <c r="BR613" s="119"/>
      <c r="BS613" s="119"/>
      <c r="BT613" s="119"/>
      <c r="BU613" s="119"/>
      <c r="BV613" s="119"/>
      <c r="BW613" s="119"/>
      <c r="BX613" s="119"/>
      <c r="BY613" s="119"/>
      <c r="BZ613" s="119"/>
      <c r="CA613" s="119"/>
    </row>
    <row r="614" spans="1:87" ht="15" hidden="1" customHeight="1" thickTop="1" thickBot="1">
      <c r="A614" s="170" t="s">
        <v>289</v>
      </c>
      <c r="B614" s="70" t="s">
        <v>286</v>
      </c>
      <c r="C614" s="71">
        <v>160232</v>
      </c>
      <c r="D614" s="130" t="s">
        <v>292</v>
      </c>
      <c r="E614" s="149" t="s">
        <v>1644</v>
      </c>
      <c r="F614" s="30" t="s">
        <v>288</v>
      </c>
      <c r="G614" s="86" t="s">
        <v>80</v>
      </c>
      <c r="H614" s="25" t="s">
        <v>77</v>
      </c>
      <c r="I614" s="25" t="s">
        <v>78</v>
      </c>
      <c r="J614" s="73" t="s">
        <v>79</v>
      </c>
      <c r="K614" s="25" t="s">
        <v>1591</v>
      </c>
      <c r="L614" s="73" t="s">
        <v>287</v>
      </c>
      <c r="N614" s="123" t="s">
        <v>1529</v>
      </c>
      <c r="O614" s="32" t="s">
        <v>1509</v>
      </c>
      <c r="P614" s="32" t="s">
        <v>1410</v>
      </c>
      <c r="Q614" s="25" t="s">
        <v>14</v>
      </c>
      <c r="R614" s="25">
        <v>5</v>
      </c>
      <c r="S614" s="25" t="s">
        <v>1370</v>
      </c>
      <c r="T614" s="33" t="s">
        <v>45</v>
      </c>
      <c r="U614" s="33"/>
      <c r="V614" s="25">
        <v>66</v>
      </c>
      <c r="W614" s="33" t="s">
        <v>58</v>
      </c>
      <c r="X614" s="73">
        <f>VLOOKUP(W614,Tables!$M$5:$O$9,3,FALSE)</f>
        <v>1</v>
      </c>
      <c r="Y614" s="73">
        <f t="shared" si="290"/>
        <v>66</v>
      </c>
      <c r="AA614" s="26" t="str">
        <f t="shared" si="299"/>
        <v>EC50</v>
      </c>
      <c r="AB614" s="26">
        <f>VLOOKUP(AA614,Tables!C$5:D$40,2,FALSE)</f>
        <v>5</v>
      </c>
      <c r="AC614" s="26">
        <f t="shared" si="300"/>
        <v>13.2</v>
      </c>
      <c r="AD614" s="33" t="str">
        <f t="shared" si="301"/>
        <v>Acute</v>
      </c>
      <c r="AE614" s="26">
        <f>VLOOKUP(AD614,Tables!$C$43:$D$44,2,FALSE)</f>
        <v>2</v>
      </c>
      <c r="AF614" s="26">
        <f t="shared" si="302"/>
        <v>6.6</v>
      </c>
      <c r="AG614" s="27"/>
      <c r="AH614" s="210" t="str">
        <f t="shared" si="303"/>
        <v>Lemna gibba</v>
      </c>
      <c r="AI614" s="112" t="str">
        <f t="shared" si="304"/>
        <v>EC50</v>
      </c>
      <c r="AJ614" s="112" t="str">
        <f t="shared" si="305"/>
        <v>Acute</v>
      </c>
      <c r="AL614" s="26">
        <f>VLOOKUP(SUM(AB614,AE614),Tables!J$5:K$12,2,FALSE)</f>
        <v>4</v>
      </c>
      <c r="AM614" s="26" t="str">
        <f t="shared" si="298"/>
        <v>Reject</v>
      </c>
      <c r="AS614"/>
      <c r="AW614" s="208" t="s">
        <v>1845</v>
      </c>
      <c r="AX614" s="208" t="s">
        <v>1845</v>
      </c>
      <c r="BC614" s="214"/>
      <c r="BN614" s="119"/>
      <c r="BO614" s="119"/>
      <c r="BP614" s="119"/>
      <c r="BQ614" s="119"/>
      <c r="BR614" s="119"/>
      <c r="BS614" s="119"/>
      <c r="BT614" s="119"/>
      <c r="BU614" s="119"/>
      <c r="BV614" s="119"/>
      <c r="BW614" s="119"/>
      <c r="BX614" s="119"/>
      <c r="BY614" s="119"/>
      <c r="BZ614" s="119"/>
      <c r="CA614" s="119"/>
    </row>
    <row r="615" spans="1:87" ht="15" hidden="1" customHeight="1" thickTop="1" thickBot="1">
      <c r="A615" s="170" t="s">
        <v>289</v>
      </c>
      <c r="B615" s="70" t="s">
        <v>286</v>
      </c>
      <c r="C615" s="71">
        <v>160232</v>
      </c>
      <c r="D615" s="130" t="s">
        <v>292</v>
      </c>
      <c r="E615" s="149" t="s">
        <v>1644</v>
      </c>
      <c r="F615" s="30" t="s">
        <v>288</v>
      </c>
      <c r="G615" s="86" t="s">
        <v>80</v>
      </c>
      <c r="H615" s="25" t="s">
        <v>77</v>
      </c>
      <c r="I615" s="25" t="s">
        <v>78</v>
      </c>
      <c r="J615" s="73" t="s">
        <v>79</v>
      </c>
      <c r="K615" s="25" t="s">
        <v>1591</v>
      </c>
      <c r="L615" s="73" t="s">
        <v>287</v>
      </c>
      <c r="N615" s="123" t="s">
        <v>1529</v>
      </c>
      <c r="O615" s="32" t="s">
        <v>1509</v>
      </c>
      <c r="P615" s="32" t="s">
        <v>1410</v>
      </c>
      <c r="Q615" s="25" t="s">
        <v>20</v>
      </c>
      <c r="R615" s="25">
        <v>5</v>
      </c>
      <c r="S615" s="25" t="s">
        <v>1370</v>
      </c>
      <c r="T615" s="33" t="s">
        <v>45</v>
      </c>
      <c r="U615" s="33"/>
      <c r="V615" s="25">
        <v>69</v>
      </c>
      <c r="W615" s="33" t="s">
        <v>58</v>
      </c>
      <c r="X615" s="73">
        <f>VLOOKUP(W615,Tables!$M$5:$O$9,3,FALSE)</f>
        <v>1</v>
      </c>
      <c r="Y615" s="73">
        <f t="shared" si="290"/>
        <v>69</v>
      </c>
      <c r="AA615" s="26" t="str">
        <f t="shared" si="299"/>
        <v>LOEC</v>
      </c>
      <c r="AB615" s="26">
        <f>VLOOKUP(AA615,Tables!C$5:D$40,2,FALSE)</f>
        <v>2.5</v>
      </c>
      <c r="AC615" s="26">
        <f t="shared" si="300"/>
        <v>27.6</v>
      </c>
      <c r="AD615" s="33" t="str">
        <f t="shared" si="301"/>
        <v>Acute</v>
      </c>
      <c r="AE615" s="26">
        <f>VLOOKUP(AD615,Tables!$C$43:$D$44,2,FALSE)</f>
        <v>2</v>
      </c>
      <c r="AF615" s="26">
        <f t="shared" si="302"/>
        <v>13.8</v>
      </c>
      <c r="AG615" s="27"/>
      <c r="AH615" s="210" t="str">
        <f t="shared" si="303"/>
        <v>Lemna gibba</v>
      </c>
      <c r="AI615" s="112" t="str">
        <f t="shared" si="304"/>
        <v>LOEC</v>
      </c>
      <c r="AJ615" s="112" t="str">
        <f t="shared" si="305"/>
        <v>Acute</v>
      </c>
      <c r="AL615" s="26" t="str">
        <f>VLOOKUP(SUM(AB615,AE615),Tables!J$5:K$12,2,FALSE)</f>
        <v>Do Not Use</v>
      </c>
      <c r="AM615" s="26" t="str">
        <f t="shared" si="298"/>
        <v>Reject</v>
      </c>
      <c r="AS615"/>
      <c r="AW615" s="208" t="s">
        <v>1845</v>
      </c>
      <c r="AX615" s="208" t="s">
        <v>1845</v>
      </c>
      <c r="BC615" s="214"/>
      <c r="BN615" s="119"/>
      <c r="BO615" s="119"/>
      <c r="BP615" s="119"/>
      <c r="BQ615" s="119"/>
      <c r="BR615" s="119"/>
      <c r="BS615" s="119"/>
      <c r="BT615" s="119"/>
      <c r="BU615" s="119"/>
      <c r="BV615" s="119"/>
      <c r="BW615" s="119"/>
      <c r="BX615" s="119"/>
      <c r="BY615" s="119"/>
      <c r="BZ615" s="119"/>
      <c r="CA615" s="119"/>
    </row>
    <row r="616" spans="1:87" ht="15" hidden="1" customHeight="1" thickTop="1" thickBot="1">
      <c r="A616" s="170" t="s">
        <v>289</v>
      </c>
      <c r="B616" s="70" t="s">
        <v>286</v>
      </c>
      <c r="C616" s="71">
        <v>160232</v>
      </c>
      <c r="D616" s="130" t="s">
        <v>292</v>
      </c>
      <c r="E616" s="149" t="s">
        <v>1644</v>
      </c>
      <c r="F616" s="30" t="s">
        <v>288</v>
      </c>
      <c r="G616" s="86" t="s">
        <v>80</v>
      </c>
      <c r="H616" s="25" t="s">
        <v>77</v>
      </c>
      <c r="I616" s="25" t="s">
        <v>78</v>
      </c>
      <c r="J616" s="73" t="s">
        <v>79</v>
      </c>
      <c r="K616" s="25" t="s">
        <v>1591</v>
      </c>
      <c r="L616" s="73" t="s">
        <v>287</v>
      </c>
      <c r="N616" s="123" t="s">
        <v>1529</v>
      </c>
      <c r="O616" s="32" t="s">
        <v>1509</v>
      </c>
      <c r="P616" s="32" t="s">
        <v>1410</v>
      </c>
      <c r="Q616" s="25" t="s">
        <v>19</v>
      </c>
      <c r="R616" s="25">
        <v>5</v>
      </c>
      <c r="S616" s="25" t="s">
        <v>1370</v>
      </c>
      <c r="T616" s="33" t="s">
        <v>45</v>
      </c>
      <c r="U616" s="33"/>
      <c r="V616" s="25">
        <v>34</v>
      </c>
      <c r="W616" s="33" t="s">
        <v>58</v>
      </c>
      <c r="X616" s="73">
        <f>VLOOKUP(W616,Tables!$M$5:$O$9,3,FALSE)</f>
        <v>1</v>
      </c>
      <c r="Y616" s="73">
        <f t="shared" si="290"/>
        <v>34</v>
      </c>
      <c r="AA616" s="26" t="str">
        <f t="shared" si="299"/>
        <v>NOEC</v>
      </c>
      <c r="AB616" s="26">
        <f>VLOOKUP(AA616,Tables!C$5:D$40,2,FALSE)</f>
        <v>1</v>
      </c>
      <c r="AC616" s="26">
        <f t="shared" si="300"/>
        <v>34</v>
      </c>
      <c r="AD616" s="33" t="str">
        <f t="shared" si="301"/>
        <v>Acute</v>
      </c>
      <c r="AE616" s="26">
        <f>VLOOKUP(AD616,Tables!$C$43:$D$44,2,FALSE)</f>
        <v>2</v>
      </c>
      <c r="AF616" s="26">
        <f t="shared" si="302"/>
        <v>17</v>
      </c>
      <c r="AG616" s="27"/>
      <c r="AH616" s="210" t="str">
        <f t="shared" si="303"/>
        <v>Lemna gibba</v>
      </c>
      <c r="AI616" s="112" t="str">
        <f t="shared" si="304"/>
        <v>NOEC</v>
      </c>
      <c r="AJ616" s="112" t="str">
        <f t="shared" si="305"/>
        <v>Acute</v>
      </c>
      <c r="AL616" s="26" t="str">
        <f>VLOOKUP(SUM(AB616,AE616),Tables!J$5:K$12,2,FALSE)</f>
        <v>Do Not Use</v>
      </c>
      <c r="AM616" s="26" t="str">
        <f t="shared" si="298"/>
        <v>Reject</v>
      </c>
      <c r="AS616"/>
      <c r="AW616" s="208" t="s">
        <v>1845</v>
      </c>
      <c r="AX616" s="208" t="s">
        <v>1845</v>
      </c>
      <c r="BC616" s="214"/>
      <c r="BK616" s="2"/>
      <c r="BL616" s="2"/>
      <c r="BM616" s="2"/>
      <c r="BN616" s="119"/>
      <c r="BO616" s="119"/>
      <c r="BP616" s="119"/>
      <c r="BQ616" s="119"/>
      <c r="BR616" s="119"/>
      <c r="BS616" s="119"/>
      <c r="BT616" s="119"/>
      <c r="BU616" s="119"/>
      <c r="BV616" s="119"/>
      <c r="BW616" s="119"/>
      <c r="BX616" s="119"/>
      <c r="BY616" s="119"/>
      <c r="BZ616" s="119"/>
      <c r="CA616" s="119"/>
    </row>
    <row r="617" spans="1:87" ht="15" hidden="1" customHeight="1" thickTop="1" thickBot="1">
      <c r="A617" s="170" t="s">
        <v>289</v>
      </c>
      <c r="B617" s="70" t="s">
        <v>286</v>
      </c>
      <c r="C617" s="71">
        <v>160232</v>
      </c>
      <c r="D617" s="130" t="s">
        <v>292</v>
      </c>
      <c r="E617" s="149" t="s">
        <v>1644</v>
      </c>
      <c r="F617" s="30" t="s">
        <v>288</v>
      </c>
      <c r="G617" s="86" t="s">
        <v>80</v>
      </c>
      <c r="H617" s="25" t="s">
        <v>77</v>
      </c>
      <c r="I617" s="25" t="s">
        <v>78</v>
      </c>
      <c r="J617" s="73" t="s">
        <v>79</v>
      </c>
      <c r="K617" s="25" t="s">
        <v>1591</v>
      </c>
      <c r="L617" s="73" t="s">
        <v>287</v>
      </c>
      <c r="N617" s="123" t="s">
        <v>1529</v>
      </c>
      <c r="O617" s="32" t="s">
        <v>1509</v>
      </c>
      <c r="P617" s="32" t="s">
        <v>1410</v>
      </c>
      <c r="Q617" s="25" t="s">
        <v>23</v>
      </c>
      <c r="R617" s="25">
        <v>7</v>
      </c>
      <c r="S617" s="25" t="s">
        <v>1370</v>
      </c>
      <c r="T617" s="33" t="s">
        <v>15</v>
      </c>
      <c r="U617" s="33"/>
      <c r="V617" s="25">
        <v>18</v>
      </c>
      <c r="W617" s="33" t="s">
        <v>58</v>
      </c>
      <c r="X617" s="73">
        <f>VLOOKUP(W617,Tables!$M$5:$O$9,3,FALSE)</f>
        <v>1</v>
      </c>
      <c r="Y617" s="73">
        <f t="shared" si="290"/>
        <v>18</v>
      </c>
      <c r="AA617" s="26" t="str">
        <f t="shared" si="291"/>
        <v>EC10</v>
      </c>
      <c r="AB617" s="26">
        <f>VLOOKUP(AA617,Tables!C$5:D$40,2,FALSE)</f>
        <v>1</v>
      </c>
      <c r="AC617" s="26">
        <f t="shared" si="292"/>
        <v>18</v>
      </c>
      <c r="AD617" s="33" t="str">
        <f t="shared" si="293"/>
        <v>Chronic</v>
      </c>
      <c r="AE617" s="26">
        <f>VLOOKUP(AD617,Tables!$C$43:$D$44,2,FALSE)</f>
        <v>1</v>
      </c>
      <c r="AF617" s="26">
        <f t="shared" si="294"/>
        <v>18</v>
      </c>
      <c r="AG617" s="27"/>
      <c r="AH617" s="210" t="str">
        <f t="shared" si="295"/>
        <v>Lemna gibba</v>
      </c>
      <c r="AI617" s="112" t="str">
        <f t="shared" si="296"/>
        <v>EC10</v>
      </c>
      <c r="AJ617" s="112" t="str">
        <f t="shared" si="297"/>
        <v>Chronic</v>
      </c>
      <c r="AL617" s="26">
        <f>VLOOKUP(SUM(AB617,AE617),Tables!J$5:K$12,2,FALSE)</f>
        <v>1</v>
      </c>
      <c r="AM617" s="26" t="str">
        <f t="shared" si="298"/>
        <v>YES!!!</v>
      </c>
      <c r="AN617" s="107" t="str">
        <f>P617</f>
        <v>Dry weight</v>
      </c>
      <c r="AO617" s="26" t="s">
        <v>96</v>
      </c>
      <c r="AP617" s="25" t="str">
        <f>CONCATENATE(R617," ",S617)</f>
        <v>7 Day</v>
      </c>
      <c r="AQ617" s="26" t="s">
        <v>97</v>
      </c>
      <c r="AS617" s="109">
        <f>AF617</f>
        <v>18</v>
      </c>
      <c r="AT617" s="73">
        <f>GEOMEAN(AS617,AS620,AS686,AS688)</f>
        <v>22.000328692859025</v>
      </c>
      <c r="AU617" s="73">
        <f>MIN(AT617,AT621,AT624)</f>
        <v>19.442222095223581</v>
      </c>
      <c r="AV617" s="73">
        <f>MIN(AU617:AU701)</f>
        <v>13.416407864998737</v>
      </c>
      <c r="AW617" s="208" t="s">
        <v>1845</v>
      </c>
      <c r="AX617" s="208" t="s">
        <v>1845</v>
      </c>
      <c r="BA617" s="78" t="str">
        <f>F617</f>
        <v>20x AAP algal medium</v>
      </c>
      <c r="BB617" s="107" t="str">
        <f>J617</f>
        <v>Macrophyte</v>
      </c>
      <c r="BC617" s="210" t="str">
        <f>G617</f>
        <v>Lemna gibba</v>
      </c>
      <c r="BD617" s="107" t="str">
        <f>H617</f>
        <v>Tracheophyta</v>
      </c>
      <c r="BE617" s="114" t="str">
        <f>I617</f>
        <v>Liliopsida</v>
      </c>
      <c r="BF617" s="112" t="str">
        <f>K617</f>
        <v>Photo</v>
      </c>
      <c r="BG617" s="26">
        <f>AL617</f>
        <v>1</v>
      </c>
      <c r="BH617" s="26">
        <f>AV617</f>
        <v>13.416407864998737</v>
      </c>
      <c r="BI617" s="208" t="s">
        <v>1845</v>
      </c>
      <c r="BJ617" s="208" t="s">
        <v>1845</v>
      </c>
      <c r="BN617" s="119"/>
      <c r="BO617" s="119"/>
      <c r="BP617" s="119"/>
      <c r="BQ617" s="119"/>
      <c r="BR617" s="119"/>
      <c r="BS617" s="119"/>
      <c r="BT617" s="119"/>
      <c r="BU617" s="119"/>
      <c r="BV617" s="119"/>
      <c r="BW617" s="119"/>
      <c r="BX617" s="119"/>
      <c r="BY617" s="119"/>
      <c r="BZ617" s="119"/>
      <c r="CA617" s="119"/>
    </row>
    <row r="618" spans="1:87" ht="15" hidden="1" customHeight="1" thickTop="1" thickBot="1">
      <c r="A618" s="170" t="s">
        <v>289</v>
      </c>
      <c r="B618" s="70" t="s">
        <v>286</v>
      </c>
      <c r="C618" s="71">
        <v>160232</v>
      </c>
      <c r="D618" s="130" t="s">
        <v>292</v>
      </c>
      <c r="E618" s="149" t="s">
        <v>1644</v>
      </c>
      <c r="F618" s="30" t="s">
        <v>288</v>
      </c>
      <c r="G618" s="86" t="s">
        <v>80</v>
      </c>
      <c r="H618" s="25" t="s">
        <v>77</v>
      </c>
      <c r="I618" s="25" t="s">
        <v>78</v>
      </c>
      <c r="J618" s="73" t="s">
        <v>79</v>
      </c>
      <c r="K618" s="25" t="s">
        <v>1591</v>
      </c>
      <c r="L618" s="73" t="s">
        <v>287</v>
      </c>
      <c r="N618" s="123" t="s">
        <v>1529</v>
      </c>
      <c r="O618" s="32" t="s">
        <v>1509</v>
      </c>
      <c r="P618" s="32" t="s">
        <v>1410</v>
      </c>
      <c r="Q618" s="25" t="s">
        <v>14</v>
      </c>
      <c r="R618" s="25">
        <v>7</v>
      </c>
      <c r="S618" s="25" t="s">
        <v>1370</v>
      </c>
      <c r="T618" s="33" t="s">
        <v>15</v>
      </c>
      <c r="U618" s="33"/>
      <c r="V618" s="25">
        <v>57</v>
      </c>
      <c r="W618" s="33" t="s">
        <v>58</v>
      </c>
      <c r="X618" s="73">
        <f>VLOOKUP(W618,Tables!$M$5:$O$9,3,FALSE)</f>
        <v>1</v>
      </c>
      <c r="Y618" s="73">
        <f t="shared" si="290"/>
        <v>57</v>
      </c>
      <c r="AA618" s="26" t="str">
        <f t="shared" si="291"/>
        <v>EC50</v>
      </c>
      <c r="AB618" s="26">
        <f>VLOOKUP(AA618,Tables!C$5:D$40,2,FALSE)</f>
        <v>5</v>
      </c>
      <c r="AC618" s="26">
        <f t="shared" si="292"/>
        <v>11.4</v>
      </c>
      <c r="AD618" s="33" t="str">
        <f t="shared" si="293"/>
        <v>Chronic</v>
      </c>
      <c r="AE618" s="26">
        <f>VLOOKUP(AD618,Tables!$C$43:$D$44,2,FALSE)</f>
        <v>1</v>
      </c>
      <c r="AF618" s="26">
        <f t="shared" si="294"/>
        <v>11.4</v>
      </c>
      <c r="AG618" s="27"/>
      <c r="AH618" s="210" t="str">
        <f t="shared" si="295"/>
        <v>Lemna gibba</v>
      </c>
      <c r="AI618" s="112" t="str">
        <f t="shared" si="296"/>
        <v>EC50</v>
      </c>
      <c r="AJ618" s="112" t="str">
        <f t="shared" si="297"/>
        <v>Chronic</v>
      </c>
      <c r="AL618" s="26">
        <f>VLOOKUP(SUM(AB618,AE618),Tables!J$5:K$12,2,FALSE)</f>
        <v>2</v>
      </c>
      <c r="AM618" s="26" t="str">
        <f t="shared" si="298"/>
        <v>Reject</v>
      </c>
      <c r="AS618"/>
      <c r="AW618" s="208" t="s">
        <v>1845</v>
      </c>
      <c r="AX618" s="208" t="s">
        <v>1845</v>
      </c>
      <c r="BC618" s="214"/>
      <c r="BN618" s="119"/>
      <c r="BO618" s="119"/>
      <c r="BP618" s="119"/>
      <c r="BQ618" s="119"/>
      <c r="BR618" s="119"/>
      <c r="BS618" s="119"/>
      <c r="BT618" s="119"/>
      <c r="BU618" s="119"/>
      <c r="BV618" s="119"/>
      <c r="BW618" s="119"/>
      <c r="BX618" s="119"/>
      <c r="BY618" s="119"/>
      <c r="BZ618" s="119"/>
      <c r="CA618" s="119"/>
      <c r="CB618" s="119"/>
      <c r="CC618" s="119"/>
      <c r="CD618" s="119"/>
      <c r="CE618" s="119"/>
      <c r="CF618" s="119"/>
      <c r="CG618" s="119"/>
      <c r="CH618" s="119"/>
      <c r="CI618" s="119"/>
    </row>
    <row r="619" spans="1:87" ht="15" hidden="1" customHeight="1" thickTop="1" thickBot="1">
      <c r="A619" s="170" t="s">
        <v>289</v>
      </c>
      <c r="B619" s="70" t="s">
        <v>286</v>
      </c>
      <c r="C619" s="71">
        <v>160232</v>
      </c>
      <c r="D619" s="130" t="s">
        <v>292</v>
      </c>
      <c r="E619" s="149" t="s">
        <v>1644</v>
      </c>
      <c r="F619" s="30" t="s">
        <v>288</v>
      </c>
      <c r="G619" s="86" t="s">
        <v>80</v>
      </c>
      <c r="H619" s="25" t="s">
        <v>77</v>
      </c>
      <c r="I619" s="25" t="s">
        <v>78</v>
      </c>
      <c r="J619" s="73" t="s">
        <v>79</v>
      </c>
      <c r="K619" s="25" t="s">
        <v>1591</v>
      </c>
      <c r="L619" s="73" t="s">
        <v>287</v>
      </c>
      <c r="N619" s="123" t="s">
        <v>1529</v>
      </c>
      <c r="O619" s="32" t="s">
        <v>1509</v>
      </c>
      <c r="P619" s="32" t="s">
        <v>1410</v>
      </c>
      <c r="Q619" s="25" t="s">
        <v>20</v>
      </c>
      <c r="R619" s="25">
        <v>7</v>
      </c>
      <c r="S619" s="25" t="s">
        <v>1370</v>
      </c>
      <c r="T619" s="33" t="s">
        <v>15</v>
      </c>
      <c r="U619" s="33"/>
      <c r="V619" s="25">
        <v>38</v>
      </c>
      <c r="W619" s="33" t="s">
        <v>58</v>
      </c>
      <c r="X619" s="73">
        <f>VLOOKUP(W619,Tables!$M$5:$O$9,3,FALSE)</f>
        <v>1</v>
      </c>
      <c r="Y619" s="73">
        <f t="shared" si="290"/>
        <v>38</v>
      </c>
      <c r="AA619" s="26" t="str">
        <f t="shared" si="291"/>
        <v>LOEC</v>
      </c>
      <c r="AB619" s="26">
        <f>VLOOKUP(AA619,Tables!C$5:D$40,2,FALSE)</f>
        <v>2.5</v>
      </c>
      <c r="AC619" s="26">
        <f t="shared" si="292"/>
        <v>15.2</v>
      </c>
      <c r="AD619" s="33" t="str">
        <f t="shared" si="293"/>
        <v>Chronic</v>
      </c>
      <c r="AE619" s="26">
        <f>VLOOKUP(AD619,Tables!$C$43:$D$44,2,FALSE)</f>
        <v>1</v>
      </c>
      <c r="AF619" s="26">
        <f t="shared" si="294"/>
        <v>15.2</v>
      </c>
      <c r="AG619" s="27"/>
      <c r="AH619" s="210" t="str">
        <f t="shared" si="295"/>
        <v>Lemna gibba</v>
      </c>
      <c r="AI619" s="112" t="str">
        <f t="shared" si="296"/>
        <v>LOEC</v>
      </c>
      <c r="AJ619" s="112" t="str">
        <f t="shared" si="297"/>
        <v>Chronic</v>
      </c>
      <c r="AL619" s="26">
        <f>VLOOKUP(SUM(AB619,AE619),Tables!J$5:K$12,2,FALSE)</f>
        <v>2</v>
      </c>
      <c r="AM619" s="26" t="str">
        <f t="shared" si="298"/>
        <v>Reject</v>
      </c>
      <c r="AS619"/>
      <c r="AW619" s="208" t="s">
        <v>1845</v>
      </c>
      <c r="AX619" s="208" t="s">
        <v>1845</v>
      </c>
      <c r="BC619" s="214"/>
      <c r="BN619" s="119"/>
      <c r="BO619" s="119"/>
      <c r="BP619" s="119"/>
      <c r="BQ619" s="119"/>
      <c r="BR619" s="119"/>
      <c r="BS619" s="119"/>
      <c r="BT619" s="119"/>
      <c r="BU619" s="119"/>
      <c r="BV619" s="119"/>
      <c r="BW619" s="119"/>
      <c r="BX619" s="119"/>
      <c r="BY619" s="119"/>
      <c r="BZ619" s="119"/>
      <c r="CA619" s="119"/>
      <c r="CB619" s="119"/>
      <c r="CC619" s="119"/>
      <c r="CD619" s="119"/>
      <c r="CE619" s="119"/>
      <c r="CF619" s="119"/>
      <c r="CG619" s="119"/>
      <c r="CH619" s="119"/>
      <c r="CI619" s="119"/>
    </row>
    <row r="620" spans="1:87" ht="15" hidden="1" customHeight="1" thickTop="1" thickBot="1">
      <c r="A620" s="170" t="s">
        <v>289</v>
      </c>
      <c r="B620" s="70" t="s">
        <v>286</v>
      </c>
      <c r="C620" s="71">
        <v>160232</v>
      </c>
      <c r="D620" s="130" t="s">
        <v>292</v>
      </c>
      <c r="E620" s="149" t="s">
        <v>1644</v>
      </c>
      <c r="F620" s="30" t="s">
        <v>288</v>
      </c>
      <c r="G620" s="86" t="s">
        <v>80</v>
      </c>
      <c r="H620" s="25" t="s">
        <v>77</v>
      </c>
      <c r="I620" s="25" t="s">
        <v>78</v>
      </c>
      <c r="J620" s="73" t="s">
        <v>79</v>
      </c>
      <c r="K620" s="25" t="s">
        <v>1591</v>
      </c>
      <c r="L620" s="73" t="s">
        <v>287</v>
      </c>
      <c r="N620" s="123" t="s">
        <v>1529</v>
      </c>
      <c r="O620" s="32" t="s">
        <v>1509</v>
      </c>
      <c r="P620" s="32" t="s">
        <v>1410</v>
      </c>
      <c r="Q620" s="25" t="s">
        <v>19</v>
      </c>
      <c r="R620" s="25">
        <v>7</v>
      </c>
      <c r="S620" s="25" t="s">
        <v>1370</v>
      </c>
      <c r="T620" s="33" t="s">
        <v>15</v>
      </c>
      <c r="U620" s="33"/>
      <c r="V620" s="25">
        <v>19</v>
      </c>
      <c r="W620" s="33" t="s">
        <v>58</v>
      </c>
      <c r="X620" s="73">
        <f>VLOOKUP(W620,Tables!$M$5:$O$9,3,FALSE)</f>
        <v>1</v>
      </c>
      <c r="Y620" s="73">
        <f t="shared" si="290"/>
        <v>19</v>
      </c>
      <c r="AA620" s="26" t="str">
        <f t="shared" si="291"/>
        <v>NOEC</v>
      </c>
      <c r="AB620" s="26">
        <f>VLOOKUP(AA620,Tables!C$5:D$40,2,FALSE)</f>
        <v>1</v>
      </c>
      <c r="AC620" s="26">
        <f t="shared" si="292"/>
        <v>19</v>
      </c>
      <c r="AD620" s="33" t="str">
        <f t="shared" si="293"/>
        <v>Chronic</v>
      </c>
      <c r="AE620" s="26">
        <f>VLOOKUP(AD620,Tables!$C$43:$D$44,2,FALSE)</f>
        <v>1</v>
      </c>
      <c r="AF620" s="26">
        <f t="shared" si="294"/>
        <v>19</v>
      </c>
      <c r="AG620" s="27"/>
      <c r="AH620" s="210" t="str">
        <f t="shared" si="295"/>
        <v>Lemna gibba</v>
      </c>
      <c r="AI620" s="112" t="str">
        <f t="shared" si="296"/>
        <v>NOEC</v>
      </c>
      <c r="AJ620" s="112" t="str">
        <f t="shared" si="297"/>
        <v>Chronic</v>
      </c>
      <c r="AL620" s="26">
        <f>VLOOKUP(SUM(AB620,AE620),Tables!J$5:K$12,2,FALSE)</f>
        <v>1</v>
      </c>
      <c r="AM620" s="26" t="str">
        <f t="shared" si="298"/>
        <v>YES!!!</v>
      </c>
      <c r="AN620" s="107" t="str">
        <f>P620</f>
        <v>Dry weight</v>
      </c>
      <c r="AO620" s="26" t="s">
        <v>96</v>
      </c>
      <c r="AP620" s="25" t="str">
        <f>CONCATENATE(R620," ",S620)</f>
        <v>7 Day</v>
      </c>
      <c r="AQ620" s="26" t="s">
        <v>97</v>
      </c>
      <c r="AS620" s="109">
        <f>AF620</f>
        <v>19</v>
      </c>
      <c r="AW620" s="208" t="s">
        <v>1845</v>
      </c>
      <c r="AX620" s="208" t="s">
        <v>1845</v>
      </c>
      <c r="BC620" s="214"/>
      <c r="BN620" s="119"/>
      <c r="BO620" s="119"/>
      <c r="BP620" s="119"/>
      <c r="BQ620" s="119"/>
      <c r="BR620" s="119"/>
      <c r="BS620" s="119"/>
      <c r="BT620" s="119"/>
      <c r="BU620" s="119"/>
      <c r="BV620" s="119"/>
      <c r="BW620" s="119"/>
      <c r="BX620" s="119"/>
      <c r="BY620" s="119"/>
      <c r="BZ620" s="119"/>
      <c r="CA620" s="119"/>
      <c r="CB620" s="78"/>
      <c r="CC620" s="78"/>
      <c r="CD620" s="78"/>
      <c r="CE620" s="78"/>
      <c r="CF620" s="78"/>
      <c r="CG620" s="78"/>
      <c r="CH620" s="78"/>
      <c r="CI620" s="78"/>
    </row>
    <row r="621" spans="1:87" ht="15" hidden="1" customHeight="1" thickTop="1" thickBot="1">
      <c r="A621" s="170" t="s">
        <v>289</v>
      </c>
      <c r="B621" s="70" t="s">
        <v>286</v>
      </c>
      <c r="C621" s="71">
        <v>160232</v>
      </c>
      <c r="D621" s="130" t="s">
        <v>292</v>
      </c>
      <c r="E621" s="149" t="s">
        <v>1644</v>
      </c>
      <c r="F621" s="30" t="s">
        <v>288</v>
      </c>
      <c r="G621" s="86" t="s">
        <v>80</v>
      </c>
      <c r="H621" s="25" t="s">
        <v>77</v>
      </c>
      <c r="I621" s="25" t="s">
        <v>78</v>
      </c>
      <c r="J621" s="73" t="s">
        <v>79</v>
      </c>
      <c r="K621" s="25" t="s">
        <v>1591</v>
      </c>
      <c r="L621" s="73" t="s">
        <v>287</v>
      </c>
      <c r="N621" s="123" t="s">
        <v>1529</v>
      </c>
      <c r="O621" s="32" t="s">
        <v>1509</v>
      </c>
      <c r="P621" s="32" t="s">
        <v>1410</v>
      </c>
      <c r="Q621" s="25" t="s">
        <v>23</v>
      </c>
      <c r="R621" s="25">
        <v>9</v>
      </c>
      <c r="S621" s="25" t="s">
        <v>1370</v>
      </c>
      <c r="T621" s="33" t="s">
        <v>15</v>
      </c>
      <c r="U621" s="33"/>
      <c r="V621" s="25">
        <v>21</v>
      </c>
      <c r="W621" s="33" t="s">
        <v>58</v>
      </c>
      <c r="X621" s="73">
        <f>VLOOKUP(W621,Tables!$M$5:$O$9,3,FALSE)</f>
        <v>1</v>
      </c>
      <c r="Y621" s="73">
        <f t="shared" si="290"/>
        <v>21</v>
      </c>
      <c r="AA621" s="26" t="str">
        <f t="shared" si="291"/>
        <v>EC10</v>
      </c>
      <c r="AB621" s="26">
        <f>VLOOKUP(AA621,Tables!C$5:D$40,2,FALSE)</f>
        <v>1</v>
      </c>
      <c r="AC621" s="26">
        <f t="shared" si="292"/>
        <v>21</v>
      </c>
      <c r="AD621" s="33" t="str">
        <f t="shared" si="293"/>
        <v>Chronic</v>
      </c>
      <c r="AE621" s="26">
        <f>VLOOKUP(AD621,Tables!$C$43:$D$44,2,FALSE)</f>
        <v>1</v>
      </c>
      <c r="AF621" s="26">
        <f t="shared" si="294"/>
        <v>21</v>
      </c>
      <c r="AG621" s="27"/>
      <c r="AH621" s="210" t="str">
        <f t="shared" si="295"/>
        <v>Lemna gibba</v>
      </c>
      <c r="AI621" s="112" t="str">
        <f t="shared" si="296"/>
        <v>EC10</v>
      </c>
      <c r="AJ621" s="112" t="str">
        <f t="shared" si="297"/>
        <v>Chronic</v>
      </c>
      <c r="AL621" s="26">
        <f>VLOOKUP(SUM(AB621,AE621),Tables!J$5:K$12,2,FALSE)</f>
        <v>1</v>
      </c>
      <c r="AM621" s="26" t="str">
        <f t="shared" si="298"/>
        <v>YES!!!</v>
      </c>
      <c r="AN621" s="107" t="str">
        <f>P621</f>
        <v>Dry weight</v>
      </c>
      <c r="AO621" s="26" t="s">
        <v>96</v>
      </c>
      <c r="AP621" s="25" t="str">
        <f>CONCATENATE(R621," ",S621)</f>
        <v>9 Day</v>
      </c>
      <c r="AQ621" s="26" t="s">
        <v>1600</v>
      </c>
      <c r="AS621" s="109">
        <f>AF621</f>
        <v>21</v>
      </c>
      <c r="AT621" s="73">
        <f>GEOMEAN(AS621,AS623)</f>
        <v>19.442222095223581</v>
      </c>
      <c r="AW621" s="208" t="s">
        <v>1845</v>
      </c>
      <c r="AX621" s="208" t="s">
        <v>1845</v>
      </c>
      <c r="BC621" s="214"/>
      <c r="BN621" s="119"/>
      <c r="BO621" s="119"/>
      <c r="BP621" s="119"/>
      <c r="BQ621" s="119"/>
      <c r="BR621" s="119"/>
      <c r="BS621" s="119"/>
      <c r="BT621" s="119"/>
      <c r="BU621" s="119"/>
      <c r="BV621" s="119"/>
      <c r="BW621" s="119"/>
      <c r="BX621" s="119"/>
      <c r="BY621" s="119"/>
      <c r="BZ621" s="119"/>
      <c r="CA621" s="119"/>
      <c r="CB621" s="78"/>
      <c r="CC621" s="78"/>
      <c r="CD621" s="78"/>
      <c r="CE621" s="78"/>
      <c r="CF621" s="78"/>
      <c r="CG621" s="78"/>
      <c r="CH621" s="78"/>
      <c r="CI621" s="78"/>
    </row>
    <row r="622" spans="1:87" ht="15" hidden="1" customHeight="1" thickTop="1" thickBot="1">
      <c r="A622" s="170" t="s">
        <v>289</v>
      </c>
      <c r="B622" s="70" t="s">
        <v>286</v>
      </c>
      <c r="C622" s="71">
        <v>160232</v>
      </c>
      <c r="D622" s="130" t="s">
        <v>292</v>
      </c>
      <c r="E622" s="149" t="s">
        <v>1644</v>
      </c>
      <c r="F622" s="30" t="s">
        <v>288</v>
      </c>
      <c r="G622" s="86" t="s">
        <v>80</v>
      </c>
      <c r="H622" s="25" t="s">
        <v>77</v>
      </c>
      <c r="I622" s="25" t="s">
        <v>78</v>
      </c>
      <c r="J622" s="73" t="s">
        <v>79</v>
      </c>
      <c r="K622" s="25" t="s">
        <v>1591</v>
      </c>
      <c r="L622" s="73" t="s">
        <v>287</v>
      </c>
      <c r="N622" s="123" t="s">
        <v>1529</v>
      </c>
      <c r="O622" s="32" t="s">
        <v>1509</v>
      </c>
      <c r="P622" s="32" t="s">
        <v>1410</v>
      </c>
      <c r="Q622" s="25" t="s">
        <v>20</v>
      </c>
      <c r="R622" s="25">
        <v>9</v>
      </c>
      <c r="S622" s="25" t="s">
        <v>1370</v>
      </c>
      <c r="T622" s="33" t="s">
        <v>15</v>
      </c>
      <c r="U622" s="33"/>
      <c r="V622" s="25">
        <v>37</v>
      </c>
      <c r="W622" s="33" t="s">
        <v>58</v>
      </c>
      <c r="X622" s="73">
        <f>VLOOKUP(W622,Tables!$M$5:$O$9,3,FALSE)</f>
        <v>1</v>
      </c>
      <c r="Y622" s="73">
        <f t="shared" si="290"/>
        <v>37</v>
      </c>
      <c r="AA622" s="26" t="str">
        <f t="shared" si="291"/>
        <v>LOEC</v>
      </c>
      <c r="AB622" s="26">
        <f>VLOOKUP(AA622,Tables!C$5:D$40,2,FALSE)</f>
        <v>2.5</v>
      </c>
      <c r="AC622" s="26">
        <f t="shared" si="292"/>
        <v>14.8</v>
      </c>
      <c r="AD622" s="33" t="str">
        <f t="shared" si="293"/>
        <v>Chronic</v>
      </c>
      <c r="AE622" s="26">
        <f>VLOOKUP(AD622,Tables!$C$43:$D$44,2,FALSE)</f>
        <v>1</v>
      </c>
      <c r="AF622" s="26">
        <f t="shared" si="294"/>
        <v>14.8</v>
      </c>
      <c r="AG622" s="27"/>
      <c r="AH622" s="210" t="str">
        <f t="shared" si="295"/>
        <v>Lemna gibba</v>
      </c>
      <c r="AI622" s="112" t="str">
        <f t="shared" si="296"/>
        <v>LOEC</v>
      </c>
      <c r="AJ622" s="112" t="str">
        <f t="shared" si="297"/>
        <v>Chronic</v>
      </c>
      <c r="AL622" s="26">
        <f>VLOOKUP(SUM(AB622,AE622),Tables!J$5:K$12,2,FALSE)</f>
        <v>2</v>
      </c>
      <c r="AM622" s="26" t="str">
        <f t="shared" si="298"/>
        <v>Reject</v>
      </c>
      <c r="AN622" s="107"/>
      <c r="AO622" s="26"/>
      <c r="AQ622" s="26"/>
      <c r="AS622"/>
      <c r="AW622" s="208" t="s">
        <v>1845</v>
      </c>
      <c r="AX622" s="208" t="s">
        <v>1845</v>
      </c>
      <c r="BC622" s="214"/>
      <c r="BN622" s="119"/>
      <c r="BO622" s="119"/>
      <c r="BP622" s="119"/>
      <c r="BQ622" s="119"/>
      <c r="BR622" s="119"/>
      <c r="BS622" s="119"/>
      <c r="BT622" s="119"/>
      <c r="BU622" s="119"/>
      <c r="BV622" s="119"/>
      <c r="BW622" s="119"/>
      <c r="BX622" s="119"/>
      <c r="BY622" s="119"/>
      <c r="BZ622" s="119"/>
      <c r="CA622" s="119"/>
      <c r="CB622" s="119"/>
      <c r="CC622" s="119"/>
      <c r="CD622" s="119"/>
      <c r="CE622" s="119"/>
      <c r="CF622" s="119"/>
      <c r="CG622" s="119"/>
      <c r="CH622" s="119"/>
      <c r="CI622" s="119"/>
    </row>
    <row r="623" spans="1:87" ht="15" hidden="1" customHeight="1" thickTop="1" thickBot="1">
      <c r="A623" s="170" t="s">
        <v>289</v>
      </c>
      <c r="B623" s="70" t="s">
        <v>286</v>
      </c>
      <c r="C623" s="71">
        <v>160232</v>
      </c>
      <c r="D623" s="130" t="s">
        <v>292</v>
      </c>
      <c r="E623" s="149" t="s">
        <v>1644</v>
      </c>
      <c r="F623" s="30" t="s">
        <v>288</v>
      </c>
      <c r="G623" s="86" t="s">
        <v>80</v>
      </c>
      <c r="H623" s="25" t="s">
        <v>77</v>
      </c>
      <c r="I623" s="25" t="s">
        <v>78</v>
      </c>
      <c r="J623" s="73" t="s">
        <v>79</v>
      </c>
      <c r="K623" s="25" t="s">
        <v>1591</v>
      </c>
      <c r="L623" s="73" t="s">
        <v>287</v>
      </c>
      <c r="N623" s="123" t="s">
        <v>1529</v>
      </c>
      <c r="O623" s="32" t="s">
        <v>1509</v>
      </c>
      <c r="P623" s="32" t="s">
        <v>1410</v>
      </c>
      <c r="Q623" s="25" t="s">
        <v>19</v>
      </c>
      <c r="R623" s="25">
        <v>9</v>
      </c>
      <c r="S623" s="25" t="s">
        <v>1370</v>
      </c>
      <c r="T623" s="33" t="s">
        <v>15</v>
      </c>
      <c r="U623" s="33"/>
      <c r="V623" s="25">
        <v>18</v>
      </c>
      <c r="W623" s="33" t="s">
        <v>58</v>
      </c>
      <c r="X623" s="73">
        <f>VLOOKUP(W623,Tables!$M$5:$O$9,3,FALSE)</f>
        <v>1</v>
      </c>
      <c r="Y623" s="73">
        <f t="shared" si="290"/>
        <v>18</v>
      </c>
      <c r="AA623" s="26" t="str">
        <f t="shared" si="291"/>
        <v>NOEC</v>
      </c>
      <c r="AB623" s="26">
        <f>VLOOKUP(AA623,Tables!C$5:D$40,2,FALSE)</f>
        <v>1</v>
      </c>
      <c r="AC623" s="26">
        <f t="shared" si="292"/>
        <v>18</v>
      </c>
      <c r="AD623" s="33" t="str">
        <f t="shared" si="293"/>
        <v>Chronic</v>
      </c>
      <c r="AE623" s="26">
        <f>VLOOKUP(AD623,Tables!$C$43:$D$44,2,FALSE)</f>
        <v>1</v>
      </c>
      <c r="AF623" s="26">
        <f t="shared" si="294"/>
        <v>18</v>
      </c>
      <c r="AG623" s="27"/>
      <c r="AH623" s="210" t="str">
        <f t="shared" si="295"/>
        <v>Lemna gibba</v>
      </c>
      <c r="AI623" s="112" t="str">
        <f t="shared" si="296"/>
        <v>NOEC</v>
      </c>
      <c r="AJ623" s="112" t="str">
        <f t="shared" si="297"/>
        <v>Chronic</v>
      </c>
      <c r="AL623" s="26">
        <f>VLOOKUP(SUM(AB623,AE623),Tables!J$5:K$12,2,FALSE)</f>
        <v>1</v>
      </c>
      <c r="AM623" s="26" t="str">
        <f t="shared" si="298"/>
        <v>YES!!!</v>
      </c>
      <c r="AN623" s="107" t="str">
        <f>P623</f>
        <v>Dry weight</v>
      </c>
      <c r="AO623" s="25" t="s">
        <v>96</v>
      </c>
      <c r="AP623" s="25" t="str">
        <f>CONCATENATE(R623," ",S623)</f>
        <v>9 Day</v>
      </c>
      <c r="AQ623" s="25" t="s">
        <v>1600</v>
      </c>
      <c r="AS623" s="109">
        <f>AF623</f>
        <v>18</v>
      </c>
      <c r="AW623" s="208" t="s">
        <v>1845</v>
      </c>
      <c r="AX623" s="208" t="s">
        <v>1845</v>
      </c>
      <c r="BC623" s="214"/>
      <c r="BN623" s="119"/>
      <c r="BO623" s="119"/>
      <c r="BP623" s="119"/>
      <c r="BQ623" s="119"/>
      <c r="BR623" s="119"/>
      <c r="BS623" s="119"/>
      <c r="BT623" s="119"/>
      <c r="BU623" s="119"/>
      <c r="BV623" s="119"/>
      <c r="BW623" s="119"/>
      <c r="BX623" s="119"/>
      <c r="BY623" s="119"/>
      <c r="BZ623" s="119"/>
      <c r="CA623" s="119"/>
    </row>
    <row r="624" spans="1:87" ht="15" hidden="1" customHeight="1" thickTop="1" thickBot="1">
      <c r="A624" s="170" t="s">
        <v>289</v>
      </c>
      <c r="B624" s="70" t="s">
        <v>286</v>
      </c>
      <c r="C624" s="71">
        <v>160232</v>
      </c>
      <c r="D624" s="130" t="s">
        <v>292</v>
      </c>
      <c r="E624" s="149" t="s">
        <v>1644</v>
      </c>
      <c r="F624" s="30" t="s">
        <v>288</v>
      </c>
      <c r="G624" s="86" t="s">
        <v>80</v>
      </c>
      <c r="H624" s="25" t="s">
        <v>77</v>
      </c>
      <c r="I624" s="25" t="s">
        <v>78</v>
      </c>
      <c r="J624" s="73" t="s">
        <v>79</v>
      </c>
      <c r="K624" s="25" t="s">
        <v>1591</v>
      </c>
      <c r="L624" s="73" t="s">
        <v>287</v>
      </c>
      <c r="N624" s="123" t="s">
        <v>1529</v>
      </c>
      <c r="O624" s="32" t="s">
        <v>1509</v>
      </c>
      <c r="P624" s="32" t="s">
        <v>1410</v>
      </c>
      <c r="Q624" s="25" t="s">
        <v>23</v>
      </c>
      <c r="R624" s="25">
        <v>14</v>
      </c>
      <c r="S624" s="25" t="s">
        <v>1370</v>
      </c>
      <c r="T624" s="33" t="s">
        <v>15</v>
      </c>
      <c r="U624" s="33"/>
      <c r="V624" s="25">
        <v>27</v>
      </c>
      <c r="W624" s="33" t="s">
        <v>58</v>
      </c>
      <c r="X624" s="73">
        <f>VLOOKUP(W624,Tables!$M$5:$O$9,3,FALSE)</f>
        <v>1</v>
      </c>
      <c r="Y624" s="73">
        <f t="shared" si="290"/>
        <v>27</v>
      </c>
      <c r="AA624" s="26" t="str">
        <f t="shared" si="291"/>
        <v>EC10</v>
      </c>
      <c r="AB624" s="26">
        <f>VLOOKUP(AA624,Tables!C$5:D$40,2,FALSE)</f>
        <v>1</v>
      </c>
      <c r="AC624" s="26">
        <f t="shared" si="292"/>
        <v>27</v>
      </c>
      <c r="AD624" s="33" t="str">
        <f t="shared" si="293"/>
        <v>Chronic</v>
      </c>
      <c r="AE624" s="26">
        <f>VLOOKUP(AD624,Tables!$C$43:$D$44,2,FALSE)</f>
        <v>1</v>
      </c>
      <c r="AF624" s="26">
        <f t="shared" si="294"/>
        <v>27</v>
      </c>
      <c r="AG624" s="27"/>
      <c r="AH624" s="210" t="str">
        <f t="shared" si="295"/>
        <v>Lemna gibba</v>
      </c>
      <c r="AI624" s="112" t="str">
        <f t="shared" si="296"/>
        <v>EC10</v>
      </c>
      <c r="AJ624" s="112" t="str">
        <f t="shared" si="297"/>
        <v>Chronic</v>
      </c>
      <c r="AL624" s="26">
        <f>VLOOKUP(SUM(AB624,AE624),Tables!J$5:K$12,2,FALSE)</f>
        <v>1</v>
      </c>
      <c r="AM624" s="26" t="str">
        <f t="shared" si="298"/>
        <v>YES!!!</v>
      </c>
      <c r="AN624" s="107" t="str">
        <f>P624</f>
        <v>Dry weight</v>
      </c>
      <c r="AO624" s="25" t="s">
        <v>96</v>
      </c>
      <c r="AP624" s="25" t="str">
        <f>CONCATENATE(R624," ",S624)</f>
        <v>14 Day</v>
      </c>
      <c r="AQ624" s="25" t="s">
        <v>1601</v>
      </c>
      <c r="AS624" s="109">
        <f>AF624</f>
        <v>27</v>
      </c>
      <c r="AT624" s="73">
        <f>GEOMEAN(AS624,AS627)</f>
        <v>22.045407685048602</v>
      </c>
      <c r="AW624" s="208" t="s">
        <v>1845</v>
      </c>
      <c r="AX624" s="208" t="s">
        <v>1845</v>
      </c>
      <c r="BC624" s="214"/>
      <c r="BN624" s="119"/>
      <c r="BO624" s="119"/>
      <c r="BP624" s="119"/>
      <c r="BQ624" s="119"/>
      <c r="BR624" s="119"/>
      <c r="BS624" s="119"/>
      <c r="BT624" s="119"/>
      <c r="BU624" s="119"/>
      <c r="BV624" s="119"/>
      <c r="BW624" s="119"/>
      <c r="BX624" s="119"/>
      <c r="BY624" s="119"/>
      <c r="BZ624" s="119"/>
      <c r="CA624" s="119"/>
      <c r="CB624" s="22"/>
      <c r="CC624" s="22"/>
      <c r="CD624" s="22"/>
      <c r="CE624" s="22"/>
      <c r="CF624" s="22"/>
      <c r="CG624" s="22"/>
      <c r="CH624" s="22"/>
      <c r="CI624" s="22"/>
    </row>
    <row r="625" spans="1:87" ht="15" hidden="1" customHeight="1" thickTop="1" thickBot="1">
      <c r="A625" s="170" t="s">
        <v>289</v>
      </c>
      <c r="B625" s="70" t="s">
        <v>286</v>
      </c>
      <c r="C625" s="71">
        <v>160232</v>
      </c>
      <c r="D625" s="130" t="s">
        <v>292</v>
      </c>
      <c r="E625" s="149" t="s">
        <v>1644</v>
      </c>
      <c r="F625" s="30" t="s">
        <v>288</v>
      </c>
      <c r="G625" s="86" t="s">
        <v>80</v>
      </c>
      <c r="H625" s="25" t="s">
        <v>77</v>
      </c>
      <c r="I625" s="25" t="s">
        <v>78</v>
      </c>
      <c r="J625" s="73" t="s">
        <v>79</v>
      </c>
      <c r="K625" s="25" t="s">
        <v>1591</v>
      </c>
      <c r="L625" s="73" t="s">
        <v>287</v>
      </c>
      <c r="N625" s="123" t="s">
        <v>1529</v>
      </c>
      <c r="O625" s="32" t="s">
        <v>1509</v>
      </c>
      <c r="P625" s="32" t="s">
        <v>1410</v>
      </c>
      <c r="Q625" s="25" t="s">
        <v>14</v>
      </c>
      <c r="R625" s="25">
        <v>14</v>
      </c>
      <c r="S625" s="25" t="s">
        <v>1370</v>
      </c>
      <c r="T625" s="33" t="s">
        <v>15</v>
      </c>
      <c r="U625" s="33"/>
      <c r="V625" s="25">
        <v>64</v>
      </c>
      <c r="W625" s="33" t="s">
        <v>58</v>
      </c>
      <c r="X625" s="73">
        <f>VLOOKUP(W625,Tables!$M$5:$O$9,3,FALSE)</f>
        <v>1</v>
      </c>
      <c r="Y625" s="73">
        <f t="shared" si="290"/>
        <v>64</v>
      </c>
      <c r="AA625" s="26" t="str">
        <f t="shared" si="291"/>
        <v>EC50</v>
      </c>
      <c r="AB625" s="26">
        <f>VLOOKUP(AA625,Tables!C$5:D$40,2,FALSE)</f>
        <v>5</v>
      </c>
      <c r="AC625" s="26">
        <f t="shared" si="292"/>
        <v>12.8</v>
      </c>
      <c r="AD625" s="33" t="str">
        <f t="shared" si="293"/>
        <v>Chronic</v>
      </c>
      <c r="AE625" s="26">
        <f>VLOOKUP(AD625,Tables!$C$43:$D$44,2,FALSE)</f>
        <v>1</v>
      </c>
      <c r="AF625" s="26">
        <f t="shared" si="294"/>
        <v>12.8</v>
      </c>
      <c r="AG625" s="27"/>
      <c r="AH625" s="210" t="str">
        <f t="shared" si="295"/>
        <v>Lemna gibba</v>
      </c>
      <c r="AI625" s="112" t="str">
        <f t="shared" si="296"/>
        <v>EC50</v>
      </c>
      <c r="AJ625" s="112" t="str">
        <f t="shared" si="297"/>
        <v>Chronic</v>
      </c>
      <c r="AL625" s="26">
        <f>VLOOKUP(SUM(AB625,AE625),Tables!J$5:K$12,2,FALSE)</f>
        <v>2</v>
      </c>
      <c r="AM625" s="26" t="str">
        <f t="shared" si="298"/>
        <v>Reject</v>
      </c>
      <c r="AS625"/>
      <c r="AW625" s="208" t="s">
        <v>1845</v>
      </c>
      <c r="AX625" s="208" t="s">
        <v>1845</v>
      </c>
      <c r="BC625" s="214"/>
      <c r="BN625" s="119"/>
      <c r="BO625" s="119"/>
      <c r="BP625" s="119"/>
      <c r="BQ625" s="119"/>
      <c r="BR625" s="119"/>
      <c r="BS625" s="119"/>
      <c r="BT625" s="119"/>
      <c r="BU625" s="119"/>
      <c r="BV625" s="119"/>
      <c r="BW625" s="119"/>
      <c r="BX625" s="119"/>
      <c r="BY625" s="119"/>
      <c r="BZ625" s="119"/>
      <c r="CA625" s="119"/>
      <c r="CB625" s="119"/>
      <c r="CC625" s="119"/>
      <c r="CD625" s="119"/>
      <c r="CE625" s="119"/>
      <c r="CF625" s="119"/>
      <c r="CG625" s="119"/>
      <c r="CH625" s="119"/>
      <c r="CI625" s="119"/>
    </row>
    <row r="626" spans="1:87" ht="15" hidden="1" customHeight="1" thickTop="1" thickBot="1">
      <c r="A626" s="170" t="s">
        <v>289</v>
      </c>
      <c r="B626" s="70" t="s">
        <v>286</v>
      </c>
      <c r="C626" s="71">
        <v>160232</v>
      </c>
      <c r="D626" s="130" t="s">
        <v>292</v>
      </c>
      <c r="E626" s="149" t="s">
        <v>1644</v>
      </c>
      <c r="F626" s="30" t="s">
        <v>288</v>
      </c>
      <c r="G626" s="86" t="s">
        <v>80</v>
      </c>
      <c r="H626" s="25" t="s">
        <v>77</v>
      </c>
      <c r="I626" s="25" t="s">
        <v>78</v>
      </c>
      <c r="J626" s="73" t="s">
        <v>79</v>
      </c>
      <c r="K626" s="25" t="s">
        <v>1591</v>
      </c>
      <c r="L626" s="73" t="s">
        <v>287</v>
      </c>
      <c r="N626" s="123" t="s">
        <v>1529</v>
      </c>
      <c r="O626" s="32" t="s">
        <v>1509</v>
      </c>
      <c r="P626" s="32" t="s">
        <v>1410</v>
      </c>
      <c r="Q626" s="25" t="s">
        <v>20</v>
      </c>
      <c r="R626" s="25">
        <v>14</v>
      </c>
      <c r="S626" s="25" t="s">
        <v>1370</v>
      </c>
      <c r="T626" s="33" t="s">
        <v>15</v>
      </c>
      <c r="U626" s="33"/>
      <c r="V626" s="25">
        <v>37</v>
      </c>
      <c r="W626" s="33" t="s">
        <v>58</v>
      </c>
      <c r="X626" s="73">
        <f>VLOOKUP(W626,Tables!$M$5:$O$9,3,FALSE)</f>
        <v>1</v>
      </c>
      <c r="Y626" s="73">
        <f t="shared" si="290"/>
        <v>37</v>
      </c>
      <c r="AA626" s="26" t="str">
        <f t="shared" si="291"/>
        <v>LOEC</v>
      </c>
      <c r="AB626" s="26">
        <f>VLOOKUP(AA626,Tables!C$5:D$40,2,FALSE)</f>
        <v>2.5</v>
      </c>
      <c r="AC626" s="26">
        <f t="shared" si="292"/>
        <v>14.8</v>
      </c>
      <c r="AD626" s="33" t="str">
        <f t="shared" si="293"/>
        <v>Chronic</v>
      </c>
      <c r="AE626" s="26">
        <f>VLOOKUP(AD626,Tables!$C$43:$D$44,2,FALSE)</f>
        <v>1</v>
      </c>
      <c r="AF626" s="26">
        <f t="shared" si="294"/>
        <v>14.8</v>
      </c>
      <c r="AG626" s="27"/>
      <c r="AH626" s="210" t="str">
        <f t="shared" si="295"/>
        <v>Lemna gibba</v>
      </c>
      <c r="AI626" s="112" t="str">
        <f t="shared" si="296"/>
        <v>LOEC</v>
      </c>
      <c r="AJ626" s="112" t="str">
        <f t="shared" si="297"/>
        <v>Chronic</v>
      </c>
      <c r="AL626" s="26">
        <f>VLOOKUP(SUM(AB626,AE626),Tables!J$5:K$12,2,FALSE)</f>
        <v>2</v>
      </c>
      <c r="AM626" s="26" t="str">
        <f t="shared" si="298"/>
        <v>Reject</v>
      </c>
      <c r="AS626"/>
      <c r="AW626" s="208" t="s">
        <v>1845</v>
      </c>
      <c r="AX626" s="208" t="s">
        <v>1845</v>
      </c>
      <c r="BC626" s="214"/>
      <c r="BN626" s="119"/>
      <c r="BO626" s="119"/>
      <c r="BP626" s="119"/>
      <c r="BQ626" s="119"/>
      <c r="BR626" s="119"/>
      <c r="BS626" s="119"/>
      <c r="BT626" s="119"/>
      <c r="BU626" s="119"/>
      <c r="BV626" s="119"/>
      <c r="BW626" s="119"/>
      <c r="BX626" s="119"/>
      <c r="BY626" s="119"/>
      <c r="BZ626" s="119"/>
      <c r="CA626" s="119"/>
      <c r="CB626" s="78"/>
      <c r="CC626" s="107"/>
      <c r="CD626" s="107"/>
      <c r="CE626" s="107"/>
      <c r="CF626" s="114"/>
      <c r="CG626" s="112"/>
      <c r="CH626" s="26"/>
      <c r="CI626" s="26"/>
    </row>
    <row r="627" spans="1:87" ht="15" hidden="1" customHeight="1" thickTop="1" thickBot="1">
      <c r="A627" s="170" t="s">
        <v>289</v>
      </c>
      <c r="B627" s="70" t="s">
        <v>286</v>
      </c>
      <c r="C627" s="71">
        <v>160232</v>
      </c>
      <c r="D627" s="130" t="s">
        <v>292</v>
      </c>
      <c r="E627" s="149" t="s">
        <v>1644</v>
      </c>
      <c r="F627" s="30" t="s">
        <v>288</v>
      </c>
      <c r="G627" s="86" t="s">
        <v>80</v>
      </c>
      <c r="H627" s="25" t="s">
        <v>77</v>
      </c>
      <c r="I627" s="25" t="s">
        <v>78</v>
      </c>
      <c r="J627" s="73" t="s">
        <v>79</v>
      </c>
      <c r="K627" s="25" t="s">
        <v>1591</v>
      </c>
      <c r="L627" s="73" t="s">
        <v>287</v>
      </c>
      <c r="N627" s="123" t="s">
        <v>1529</v>
      </c>
      <c r="O627" s="32" t="s">
        <v>1509</v>
      </c>
      <c r="P627" s="32" t="s">
        <v>1410</v>
      </c>
      <c r="Q627" s="25" t="s">
        <v>19</v>
      </c>
      <c r="R627" s="25">
        <v>14</v>
      </c>
      <c r="S627" s="25" t="s">
        <v>1370</v>
      </c>
      <c r="T627" s="33" t="s">
        <v>15</v>
      </c>
      <c r="U627" s="33"/>
      <c r="V627" s="25">
        <v>18</v>
      </c>
      <c r="W627" s="33" t="s">
        <v>58</v>
      </c>
      <c r="X627" s="73">
        <f>VLOOKUP(W627,Tables!$M$5:$O$9,3,FALSE)</f>
        <v>1</v>
      </c>
      <c r="Y627" s="73">
        <f t="shared" si="290"/>
        <v>18</v>
      </c>
      <c r="AA627" s="26" t="str">
        <f t="shared" si="291"/>
        <v>NOEC</v>
      </c>
      <c r="AB627" s="26">
        <f>VLOOKUP(AA627,Tables!C$5:D$40,2,FALSE)</f>
        <v>1</v>
      </c>
      <c r="AC627" s="26">
        <f t="shared" si="292"/>
        <v>18</v>
      </c>
      <c r="AD627" s="33" t="str">
        <f t="shared" si="293"/>
        <v>Chronic</v>
      </c>
      <c r="AE627" s="26">
        <f>VLOOKUP(AD627,Tables!$C$43:$D$44,2,FALSE)</f>
        <v>1</v>
      </c>
      <c r="AF627" s="26">
        <f t="shared" si="294"/>
        <v>18</v>
      </c>
      <c r="AG627" s="27"/>
      <c r="AH627" s="210" t="str">
        <f t="shared" si="295"/>
        <v>Lemna gibba</v>
      </c>
      <c r="AI627" s="112" t="str">
        <f t="shared" si="296"/>
        <v>NOEC</v>
      </c>
      <c r="AJ627" s="112" t="str">
        <f t="shared" si="297"/>
        <v>Chronic</v>
      </c>
      <c r="AL627" s="26">
        <f>VLOOKUP(SUM(AB627,AE627),Tables!J$5:K$12,2,FALSE)</f>
        <v>1</v>
      </c>
      <c r="AM627" s="26" t="str">
        <f t="shared" si="298"/>
        <v>YES!!!</v>
      </c>
      <c r="AN627" s="107" t="str">
        <f>P627</f>
        <v>Dry weight</v>
      </c>
      <c r="AO627" s="25" t="s">
        <v>96</v>
      </c>
      <c r="AP627" s="25" t="str">
        <f>CONCATENATE(R627," ",S627)</f>
        <v>14 Day</v>
      </c>
      <c r="AQ627" s="25" t="s">
        <v>1601</v>
      </c>
      <c r="AS627" s="109">
        <f>AF627</f>
        <v>18</v>
      </c>
      <c r="AW627" s="208" t="s">
        <v>1845</v>
      </c>
      <c r="AX627" s="208" t="s">
        <v>1845</v>
      </c>
      <c r="BC627" s="214"/>
      <c r="BN627" s="119"/>
      <c r="BO627" s="119"/>
      <c r="BP627" s="119"/>
      <c r="BQ627" s="119"/>
      <c r="BR627" s="119"/>
      <c r="BS627" s="119"/>
      <c r="BT627" s="119"/>
      <c r="BU627" s="119"/>
      <c r="BV627" s="119"/>
      <c r="BW627" s="119"/>
      <c r="BX627" s="119"/>
      <c r="BY627" s="119"/>
      <c r="BZ627" s="119"/>
      <c r="CA627" s="119"/>
      <c r="CB627" s="78"/>
      <c r="CC627" s="107"/>
      <c r="CD627" s="107"/>
      <c r="CE627" s="107"/>
      <c r="CF627" s="114"/>
      <c r="CG627" s="112"/>
      <c r="CH627" s="26"/>
      <c r="CI627" s="26"/>
    </row>
    <row r="628" spans="1:87" ht="15" hidden="1" customHeight="1" thickTop="1" thickBot="1">
      <c r="A628" s="168" t="s">
        <v>1381</v>
      </c>
      <c r="B628" s="25" t="s">
        <v>1430</v>
      </c>
      <c r="C628" s="71">
        <v>1615</v>
      </c>
      <c r="D628" s="132" t="s">
        <v>1413</v>
      </c>
      <c r="E628" s="149" t="s">
        <v>1644</v>
      </c>
      <c r="F628" s="30" t="s">
        <v>1551</v>
      </c>
      <c r="G628" s="86" t="s">
        <v>80</v>
      </c>
      <c r="H628" s="25" t="s">
        <v>77</v>
      </c>
      <c r="I628" s="25" t="s">
        <v>78</v>
      </c>
      <c r="J628" s="73" t="s">
        <v>79</v>
      </c>
      <c r="K628" s="25" t="s">
        <v>1591</v>
      </c>
      <c r="L628" s="25" t="s">
        <v>110</v>
      </c>
      <c r="M628" s="25"/>
      <c r="N628" s="122" t="s">
        <v>1552</v>
      </c>
      <c r="O628" s="35" t="s">
        <v>1552</v>
      </c>
      <c r="P628" s="35" t="s">
        <v>1552</v>
      </c>
      <c r="Q628" s="25" t="s">
        <v>14</v>
      </c>
      <c r="R628" s="25">
        <v>5</v>
      </c>
      <c r="S628" s="25" t="s">
        <v>1370</v>
      </c>
      <c r="T628" s="33" t="s">
        <v>45</v>
      </c>
      <c r="V628" s="25" t="s">
        <v>1431</v>
      </c>
      <c r="W628" s="25" t="s">
        <v>82</v>
      </c>
      <c r="X628" s="73">
        <f>VLOOKUP(W628,Tables!$M$5:$O$9,3,FALSE)</f>
        <v>1</v>
      </c>
      <c r="Y628" s="73">
        <f t="shared" si="290"/>
        <v>170</v>
      </c>
      <c r="AA628" s="26" t="str">
        <f t="shared" si="291"/>
        <v>EC50</v>
      </c>
      <c r="AB628" s="26">
        <f>VLOOKUP(AA628,Tables!C$5:D$40,2,FALSE)</f>
        <v>5</v>
      </c>
      <c r="AC628" s="26">
        <f t="shared" si="292"/>
        <v>34</v>
      </c>
      <c r="AD628" s="33" t="str">
        <f t="shared" si="293"/>
        <v>Acute</v>
      </c>
      <c r="AE628" s="26">
        <f>VLOOKUP(AD628,Tables!$C$43:$D$44,2,FALSE)</f>
        <v>2</v>
      </c>
      <c r="AF628" s="26">
        <f t="shared" si="294"/>
        <v>17</v>
      </c>
      <c r="AG628" s="27"/>
      <c r="AH628" s="210" t="str">
        <f t="shared" si="295"/>
        <v>Lemna gibba</v>
      </c>
      <c r="AI628" s="112" t="str">
        <f t="shared" si="296"/>
        <v>EC50</v>
      </c>
      <c r="AJ628" s="112" t="str">
        <f t="shared" si="297"/>
        <v>Acute</v>
      </c>
      <c r="AL628" s="26">
        <f>VLOOKUP(SUM(AB628,AE628),Tables!J$5:K$12,2,FALSE)</f>
        <v>4</v>
      </c>
      <c r="AM628" s="26" t="str">
        <f t="shared" si="298"/>
        <v>Reject</v>
      </c>
      <c r="AS628"/>
      <c r="AW628" s="208" t="s">
        <v>1845</v>
      </c>
      <c r="AX628" s="208" t="s">
        <v>1845</v>
      </c>
      <c r="BC628" s="214"/>
      <c r="BN628" s="119"/>
      <c r="BO628" s="119"/>
      <c r="BP628" s="119"/>
      <c r="BQ628" s="119"/>
      <c r="BR628" s="119"/>
      <c r="BS628" s="119"/>
      <c r="BT628" s="119"/>
      <c r="BU628" s="119"/>
      <c r="BV628" s="119"/>
      <c r="BW628" s="119"/>
      <c r="BX628" s="119"/>
      <c r="BY628" s="119"/>
      <c r="BZ628" s="119"/>
      <c r="CA628" s="119"/>
      <c r="CB628" s="78"/>
      <c r="CC628" s="107"/>
      <c r="CD628" s="107"/>
      <c r="CE628" s="107"/>
      <c r="CF628" s="114"/>
      <c r="CG628" s="112"/>
      <c r="CH628" s="26"/>
      <c r="CI628" s="26"/>
    </row>
    <row r="629" spans="1:87" ht="15" hidden="1" customHeight="1" thickTop="1" thickBot="1">
      <c r="A629" s="168" t="s">
        <v>1381</v>
      </c>
      <c r="B629" s="25" t="s">
        <v>1430</v>
      </c>
      <c r="C629" s="71">
        <v>1615</v>
      </c>
      <c r="D629" s="132" t="s">
        <v>1413</v>
      </c>
      <c r="E629" s="149" t="s">
        <v>1644</v>
      </c>
      <c r="F629" s="30" t="s">
        <v>1551</v>
      </c>
      <c r="G629" s="86" t="s">
        <v>80</v>
      </c>
      <c r="H629" s="25" t="s">
        <v>77</v>
      </c>
      <c r="I629" s="25" t="s">
        <v>78</v>
      </c>
      <c r="J629" s="73" t="s">
        <v>79</v>
      </c>
      <c r="K629" s="25" t="s">
        <v>1591</v>
      </c>
      <c r="L629" s="25" t="s">
        <v>110</v>
      </c>
      <c r="M629" s="25"/>
      <c r="N629" s="122" t="s">
        <v>1552</v>
      </c>
      <c r="O629" s="35" t="s">
        <v>1552</v>
      </c>
      <c r="P629" s="35" t="s">
        <v>1552</v>
      </c>
      <c r="Q629" s="25" t="s">
        <v>1480</v>
      </c>
      <c r="R629" s="25">
        <v>5</v>
      </c>
      <c r="S629" s="25" t="s">
        <v>1370</v>
      </c>
      <c r="T629" s="33" t="s">
        <v>45</v>
      </c>
      <c r="V629" s="25">
        <v>100</v>
      </c>
      <c r="W629" s="25" t="s">
        <v>82</v>
      </c>
      <c r="X629" s="73">
        <f>VLOOKUP(W629,Tables!$M$5:$O$9,3,FALSE)</f>
        <v>1</v>
      </c>
      <c r="Y629" s="73">
        <f t="shared" ref="Y629" si="306">V629*X629</f>
        <v>100</v>
      </c>
      <c r="AA629" s="26" t="str">
        <f t="shared" ref="AA629" si="307">Q629</f>
        <v>LOEL</v>
      </c>
      <c r="AB629" s="26">
        <f>VLOOKUP(AA629,Tables!C$5:D$40,2,FALSE)</f>
        <v>2.5</v>
      </c>
      <c r="AC629" s="26">
        <f t="shared" ref="AC629" si="308">Y629/AB629</f>
        <v>40</v>
      </c>
      <c r="AD629" s="33" t="str">
        <f t="shared" ref="AD629" si="309">T629</f>
        <v>Acute</v>
      </c>
      <c r="AE629" s="26">
        <f>VLOOKUP(AD629,Tables!$C$43:$D$44,2,FALSE)</f>
        <v>2</v>
      </c>
      <c r="AF629" s="26">
        <f t="shared" ref="AF629" si="310">AC629/AE629</f>
        <v>20</v>
      </c>
      <c r="AG629" s="27"/>
      <c r="AH629" s="210" t="str">
        <f t="shared" ref="AH629" si="311">G629</f>
        <v>Lemna gibba</v>
      </c>
      <c r="AI629" s="112" t="str">
        <f t="shared" ref="AI629" si="312">Q629</f>
        <v>LOEL</v>
      </c>
      <c r="AJ629" s="112" t="str">
        <f t="shared" ref="AJ629" si="313">T629</f>
        <v>Acute</v>
      </c>
      <c r="AL629" s="26" t="str">
        <f>VLOOKUP(SUM(AB629,AE629),Tables!J$5:K$12,2,FALSE)</f>
        <v>Do Not Use</v>
      </c>
      <c r="AM629" s="26" t="str">
        <f t="shared" ref="AM629" si="314">IF(AL629=MIN($AL$609:$AL$705),"YES!!!","Reject")</f>
        <v>Reject</v>
      </c>
      <c r="AS629"/>
      <c r="AW629" s="208" t="s">
        <v>1845</v>
      </c>
      <c r="AX629" s="208" t="s">
        <v>1845</v>
      </c>
      <c r="BC629" s="214"/>
      <c r="BN629" s="119"/>
      <c r="BO629" s="119"/>
      <c r="BP629" s="119"/>
      <c r="BQ629" s="119"/>
      <c r="BR629" s="119"/>
      <c r="BS629" s="119"/>
      <c r="BT629" s="119"/>
      <c r="BU629" s="119"/>
      <c r="BV629" s="119"/>
      <c r="BW629" s="119"/>
      <c r="BX629" s="119"/>
      <c r="BY629" s="119"/>
      <c r="BZ629" s="119"/>
      <c r="CA629" s="119"/>
      <c r="CB629" s="78"/>
      <c r="CC629" s="107"/>
      <c r="CD629" s="107"/>
      <c r="CE629" s="107"/>
      <c r="CF629" s="114"/>
      <c r="CG629" s="112"/>
      <c r="CH629" s="26"/>
      <c r="CI629" s="26"/>
    </row>
    <row r="630" spans="1:87" ht="15" hidden="1" customHeight="1" thickTop="1" thickBot="1">
      <c r="A630" s="168" t="s">
        <v>1381</v>
      </c>
      <c r="B630" s="25" t="s">
        <v>1412</v>
      </c>
      <c r="C630" s="71">
        <v>19094</v>
      </c>
      <c r="D630" s="132" t="s">
        <v>1413</v>
      </c>
      <c r="E630" s="149" t="s">
        <v>1644</v>
      </c>
      <c r="F630" s="30" t="s">
        <v>1551</v>
      </c>
      <c r="G630" s="86" t="s">
        <v>80</v>
      </c>
      <c r="H630" s="25" t="s">
        <v>77</v>
      </c>
      <c r="I630" s="25" t="s">
        <v>78</v>
      </c>
      <c r="J630" s="73" t="s">
        <v>79</v>
      </c>
      <c r="K630" s="25" t="s">
        <v>1591</v>
      </c>
      <c r="L630" s="25" t="s">
        <v>110</v>
      </c>
      <c r="M630" s="25"/>
      <c r="N630" s="122" t="s">
        <v>1552</v>
      </c>
      <c r="O630" s="35" t="s">
        <v>1552</v>
      </c>
      <c r="P630" s="35" t="s">
        <v>1552</v>
      </c>
      <c r="Q630" s="25" t="s">
        <v>14</v>
      </c>
      <c r="R630" s="25">
        <v>7</v>
      </c>
      <c r="S630" s="25" t="s">
        <v>1370</v>
      </c>
      <c r="T630" s="33" t="s">
        <v>15</v>
      </c>
      <c r="V630" s="25" t="s">
        <v>229</v>
      </c>
      <c r="W630" s="25" t="s">
        <v>82</v>
      </c>
      <c r="X630" s="73">
        <f>VLOOKUP(W630,Tables!$M$5:$O$9,3,FALSE)</f>
        <v>1</v>
      </c>
      <c r="Y630" s="73">
        <f t="shared" si="290"/>
        <v>57</v>
      </c>
      <c r="AA630" s="26" t="str">
        <f t="shared" si="291"/>
        <v>EC50</v>
      </c>
      <c r="AB630" s="26">
        <f>VLOOKUP(AA630,Tables!C$5:D$40,2,FALSE)</f>
        <v>5</v>
      </c>
      <c r="AC630" s="26">
        <f t="shared" si="292"/>
        <v>11.4</v>
      </c>
      <c r="AD630" s="33" t="str">
        <f t="shared" si="293"/>
        <v>Chronic</v>
      </c>
      <c r="AE630" s="26">
        <f>VLOOKUP(AD630,Tables!$C$43:$D$44,2,FALSE)</f>
        <v>1</v>
      </c>
      <c r="AF630" s="26">
        <f t="shared" si="294"/>
        <v>11.4</v>
      </c>
      <c r="AG630" s="27"/>
      <c r="AH630" s="210" t="str">
        <f t="shared" si="295"/>
        <v>Lemna gibba</v>
      </c>
      <c r="AI630" s="112" t="str">
        <f t="shared" si="296"/>
        <v>EC50</v>
      </c>
      <c r="AJ630" s="112" t="str">
        <f t="shared" si="297"/>
        <v>Chronic</v>
      </c>
      <c r="AL630" s="26">
        <f>VLOOKUP(SUM(AB630,AE630),Tables!J$5:K$12,2,FALSE)</f>
        <v>2</v>
      </c>
      <c r="AM630" s="26" t="str">
        <f t="shared" si="298"/>
        <v>Reject</v>
      </c>
      <c r="AS630"/>
      <c r="AW630" s="208" t="s">
        <v>1845</v>
      </c>
      <c r="AX630" s="208" t="s">
        <v>1845</v>
      </c>
      <c r="BC630" s="214"/>
      <c r="BN630" s="119"/>
      <c r="BO630" s="119"/>
      <c r="BP630" s="119"/>
      <c r="BQ630" s="119"/>
      <c r="BR630" s="119"/>
      <c r="BS630" s="119"/>
      <c r="BT630" s="119"/>
      <c r="BU630" s="119"/>
      <c r="BV630" s="119"/>
      <c r="BW630" s="119"/>
      <c r="BX630" s="119"/>
      <c r="BY630" s="119"/>
      <c r="BZ630" s="119"/>
      <c r="CA630" s="119"/>
      <c r="CB630" s="119"/>
      <c r="CC630" s="119"/>
      <c r="CD630" s="119"/>
      <c r="CE630" s="119"/>
      <c r="CF630" s="119"/>
      <c r="CG630" s="119"/>
      <c r="CH630" s="119"/>
      <c r="CI630" s="119"/>
    </row>
    <row r="631" spans="1:87" ht="15" hidden="1" customHeight="1" thickTop="1" thickBot="1">
      <c r="A631" s="168" t="s">
        <v>1381</v>
      </c>
      <c r="B631" s="25" t="s">
        <v>1412</v>
      </c>
      <c r="C631" s="71">
        <v>19094</v>
      </c>
      <c r="D631" s="132" t="s">
        <v>1413</v>
      </c>
      <c r="E631" s="149" t="s">
        <v>1644</v>
      </c>
      <c r="F631" s="30" t="s">
        <v>1551</v>
      </c>
      <c r="G631" s="86" t="s">
        <v>80</v>
      </c>
      <c r="H631" s="25" t="s">
        <v>77</v>
      </c>
      <c r="I631" s="25" t="s">
        <v>78</v>
      </c>
      <c r="J631" s="73" t="s">
        <v>79</v>
      </c>
      <c r="K631" s="25" t="s">
        <v>1591</v>
      </c>
      <c r="L631" s="25" t="s">
        <v>110</v>
      </c>
      <c r="M631" s="25"/>
      <c r="N631" s="122" t="s">
        <v>1552</v>
      </c>
      <c r="O631" s="35" t="s">
        <v>1552</v>
      </c>
      <c r="P631" s="35" t="s">
        <v>1552</v>
      </c>
      <c r="Q631" s="25" t="s">
        <v>102</v>
      </c>
      <c r="R631" s="25">
        <v>7</v>
      </c>
      <c r="S631" s="25" t="s">
        <v>1370</v>
      </c>
      <c r="T631" s="33" t="s">
        <v>15</v>
      </c>
      <c r="V631" s="25">
        <v>19</v>
      </c>
      <c r="W631" s="25" t="s">
        <v>82</v>
      </c>
      <c r="X631" s="73">
        <f>VLOOKUP(W631,Tables!$M$5:$O$9,3,FALSE)</f>
        <v>1</v>
      </c>
      <c r="Y631" s="73">
        <f t="shared" si="290"/>
        <v>19</v>
      </c>
      <c r="AA631" s="26" t="str">
        <f t="shared" si="291"/>
        <v>NOEL</v>
      </c>
      <c r="AB631" s="26">
        <f>VLOOKUP(AA631,Tables!C$5:D$40,2,FALSE)</f>
        <v>1</v>
      </c>
      <c r="AC631" s="26">
        <f t="shared" si="292"/>
        <v>19</v>
      </c>
      <c r="AD631" s="33" t="str">
        <f t="shared" si="293"/>
        <v>Chronic</v>
      </c>
      <c r="AE631" s="26">
        <f>VLOOKUP(AD631,Tables!$C$43:$D$44,2,FALSE)</f>
        <v>1</v>
      </c>
      <c r="AF631" s="26">
        <f t="shared" si="294"/>
        <v>19</v>
      </c>
      <c r="AG631" s="27"/>
      <c r="AH631" s="210" t="str">
        <f t="shared" si="295"/>
        <v>Lemna gibba</v>
      </c>
      <c r="AI631" s="112" t="str">
        <f t="shared" si="296"/>
        <v>NOEL</v>
      </c>
      <c r="AJ631" s="112" t="str">
        <f t="shared" si="297"/>
        <v>Chronic</v>
      </c>
      <c r="AL631" s="26">
        <f>VLOOKUP(SUM(AB631,AE631),Tables!J$5:K$12,2,FALSE)</f>
        <v>1</v>
      </c>
      <c r="AM631" s="26" t="str">
        <f t="shared" si="298"/>
        <v>YES!!!</v>
      </c>
      <c r="AN631" s="107" t="str">
        <f>P631</f>
        <v>Frond number, Dry weight, Frond area</v>
      </c>
      <c r="AO631" s="25" t="s">
        <v>1598</v>
      </c>
      <c r="AP631" s="25" t="str">
        <f>CONCATENATE(R631," ",S631)</f>
        <v>7 Day</v>
      </c>
      <c r="AQ631" s="25" t="s">
        <v>1599</v>
      </c>
      <c r="AS631" s="109">
        <f>AF631</f>
        <v>19</v>
      </c>
      <c r="AT631" s="73">
        <f>GEOMEAN(AS631,AS633)</f>
        <v>23.065125189341593</v>
      </c>
      <c r="AU631" s="73">
        <f>MIN(AT631,AT635)</f>
        <v>13.416407864998737</v>
      </c>
      <c r="AW631" s="208" t="s">
        <v>1845</v>
      </c>
      <c r="AX631" s="208" t="s">
        <v>1845</v>
      </c>
      <c r="BC631" s="214"/>
      <c r="BN631" s="119"/>
      <c r="BO631" s="119"/>
      <c r="BP631" s="119"/>
      <c r="BQ631" s="119"/>
      <c r="BR631" s="119"/>
      <c r="BS631" s="119"/>
      <c r="BT631" s="119"/>
      <c r="BU631" s="119"/>
      <c r="BV631" s="119"/>
      <c r="BW631" s="119"/>
      <c r="BX631" s="119"/>
      <c r="BY631" s="119"/>
      <c r="BZ631" s="119"/>
      <c r="CA631" s="119"/>
      <c r="CB631" s="119"/>
      <c r="CC631" s="119"/>
      <c r="CD631" s="119"/>
      <c r="CE631" s="119"/>
      <c r="CF631" s="119"/>
      <c r="CG631" s="119"/>
      <c r="CH631" s="119"/>
      <c r="CI631" s="119"/>
    </row>
    <row r="632" spans="1:87" ht="15" hidden="1" customHeight="1" thickTop="1" thickBot="1">
      <c r="A632" s="168" t="s">
        <v>1381</v>
      </c>
      <c r="B632" s="25" t="s">
        <v>1464</v>
      </c>
      <c r="C632" s="71">
        <v>5532</v>
      </c>
      <c r="D632" s="132" t="s">
        <v>1413</v>
      </c>
      <c r="E632" s="149" t="s">
        <v>1644</v>
      </c>
      <c r="F632" s="30" t="s">
        <v>1551</v>
      </c>
      <c r="G632" s="86" t="s">
        <v>80</v>
      </c>
      <c r="H632" s="25" t="s">
        <v>77</v>
      </c>
      <c r="I632" s="25" t="s">
        <v>78</v>
      </c>
      <c r="J632" s="73" t="s">
        <v>79</v>
      </c>
      <c r="K632" s="25" t="s">
        <v>1591</v>
      </c>
      <c r="L632" s="25" t="s">
        <v>110</v>
      </c>
      <c r="M632" s="25"/>
      <c r="N632" s="122" t="s">
        <v>1552</v>
      </c>
      <c r="O632" s="35" t="s">
        <v>1552</v>
      </c>
      <c r="P632" s="35" t="s">
        <v>1552</v>
      </c>
      <c r="Q632" s="25" t="s">
        <v>14</v>
      </c>
      <c r="R632" s="25">
        <v>7</v>
      </c>
      <c r="S632" s="25" t="s">
        <v>1370</v>
      </c>
      <c r="T632" s="33" t="s">
        <v>15</v>
      </c>
      <c r="V632" s="25" t="s">
        <v>1431</v>
      </c>
      <c r="W632" s="25" t="s">
        <v>82</v>
      </c>
      <c r="X632" s="73">
        <f>VLOOKUP(W632,Tables!$M$5:$O$9,3,FALSE)</f>
        <v>1</v>
      </c>
      <c r="Y632" s="73">
        <f t="shared" si="290"/>
        <v>170</v>
      </c>
      <c r="AA632" s="26" t="str">
        <f t="shared" si="291"/>
        <v>EC50</v>
      </c>
      <c r="AB632" s="26">
        <f>VLOOKUP(AA632,Tables!C$5:D$40,2,FALSE)</f>
        <v>5</v>
      </c>
      <c r="AC632" s="26">
        <f t="shared" si="292"/>
        <v>34</v>
      </c>
      <c r="AD632" s="33" t="str">
        <f t="shared" si="293"/>
        <v>Chronic</v>
      </c>
      <c r="AE632" s="26">
        <f>VLOOKUP(AD632,Tables!$C$43:$D$44,2,FALSE)</f>
        <v>1</v>
      </c>
      <c r="AF632" s="26">
        <f t="shared" si="294"/>
        <v>34</v>
      </c>
      <c r="AG632" s="27"/>
      <c r="AH632" s="210" t="str">
        <f t="shared" si="295"/>
        <v>Lemna gibba</v>
      </c>
      <c r="AI632" s="112" t="str">
        <f t="shared" si="296"/>
        <v>EC50</v>
      </c>
      <c r="AJ632" s="112" t="str">
        <f t="shared" si="297"/>
        <v>Chronic</v>
      </c>
      <c r="AL632" s="26">
        <f>VLOOKUP(SUM(AB632,AE632),Tables!J$5:K$12,2,FALSE)</f>
        <v>2</v>
      </c>
      <c r="AM632" s="26" t="str">
        <f t="shared" si="298"/>
        <v>Reject</v>
      </c>
      <c r="AS632"/>
      <c r="AW632" s="208" t="s">
        <v>1845</v>
      </c>
      <c r="AX632" s="208" t="s">
        <v>1845</v>
      </c>
      <c r="BC632" s="214"/>
      <c r="BN632" s="119"/>
      <c r="BO632" s="119"/>
      <c r="BP632" s="119"/>
      <c r="BQ632" s="119"/>
      <c r="BR632" s="119"/>
      <c r="BS632" s="119"/>
      <c r="BT632" s="119"/>
      <c r="BU632" s="119"/>
      <c r="BV632" s="119"/>
      <c r="BW632" s="119"/>
      <c r="BX632" s="119"/>
      <c r="BY632" s="119"/>
      <c r="BZ632" s="119"/>
      <c r="CA632" s="119"/>
    </row>
    <row r="633" spans="1:87" ht="15" hidden="1" customHeight="1" thickTop="1" thickBot="1">
      <c r="A633" s="168" t="s">
        <v>1381</v>
      </c>
      <c r="B633" s="25" t="s">
        <v>1464</v>
      </c>
      <c r="C633" s="71">
        <v>5532</v>
      </c>
      <c r="D633" s="132" t="s">
        <v>1413</v>
      </c>
      <c r="E633" s="149" t="s">
        <v>1644</v>
      </c>
      <c r="F633" s="30" t="s">
        <v>1551</v>
      </c>
      <c r="G633" s="86" t="s">
        <v>80</v>
      </c>
      <c r="H633" s="25" t="s">
        <v>77</v>
      </c>
      <c r="I633" s="25" t="s">
        <v>78</v>
      </c>
      <c r="J633" s="73" t="s">
        <v>79</v>
      </c>
      <c r="K633" s="25" t="s">
        <v>1591</v>
      </c>
      <c r="L633" s="25" t="s">
        <v>110</v>
      </c>
      <c r="M633" s="25"/>
      <c r="N633" s="122" t="s">
        <v>1552</v>
      </c>
      <c r="O633" s="35" t="s">
        <v>1552</v>
      </c>
      <c r="P633" s="35" t="s">
        <v>1552</v>
      </c>
      <c r="Q633" s="25" t="s">
        <v>102</v>
      </c>
      <c r="R633" s="25">
        <v>7</v>
      </c>
      <c r="S633" s="25" t="s">
        <v>1370</v>
      </c>
      <c r="T633" s="33" t="s">
        <v>15</v>
      </c>
      <c r="V633" s="25">
        <v>28</v>
      </c>
      <c r="W633" s="25" t="s">
        <v>82</v>
      </c>
      <c r="X633" s="73">
        <f>VLOOKUP(W633,Tables!$M$5:$O$9,3,FALSE)</f>
        <v>1</v>
      </c>
      <c r="Y633" s="73">
        <f t="shared" si="290"/>
        <v>28</v>
      </c>
      <c r="AA633" s="26" t="str">
        <f t="shared" si="291"/>
        <v>NOEL</v>
      </c>
      <c r="AB633" s="26">
        <f>VLOOKUP(AA633,Tables!C$5:D$40,2,FALSE)</f>
        <v>1</v>
      </c>
      <c r="AC633" s="26">
        <f t="shared" si="292"/>
        <v>28</v>
      </c>
      <c r="AD633" s="33" t="str">
        <f t="shared" si="293"/>
        <v>Chronic</v>
      </c>
      <c r="AE633" s="26">
        <f>VLOOKUP(AD633,Tables!$C$43:$D$44,2,FALSE)</f>
        <v>1</v>
      </c>
      <c r="AF633" s="26">
        <f t="shared" si="294"/>
        <v>28</v>
      </c>
      <c r="AG633" s="27"/>
      <c r="AH633" s="210" t="str">
        <f t="shared" si="295"/>
        <v>Lemna gibba</v>
      </c>
      <c r="AI633" s="112" t="str">
        <f t="shared" si="296"/>
        <v>NOEL</v>
      </c>
      <c r="AJ633" s="112" t="str">
        <f t="shared" si="297"/>
        <v>Chronic</v>
      </c>
      <c r="AL633" s="26">
        <f>VLOOKUP(SUM(AB633,AE633),Tables!J$5:K$12,2,FALSE)</f>
        <v>1</v>
      </c>
      <c r="AM633" s="26" t="str">
        <f t="shared" si="298"/>
        <v>YES!!!</v>
      </c>
      <c r="AN633" s="107" t="str">
        <f>P633</f>
        <v>Frond number, Dry weight, Frond area</v>
      </c>
      <c r="AO633" s="25" t="s">
        <v>1598</v>
      </c>
      <c r="AP633" s="25" t="str">
        <f>CONCATENATE(R633," ",S633)</f>
        <v>7 Day</v>
      </c>
      <c r="AQ633" s="25" t="s">
        <v>1599</v>
      </c>
      <c r="AS633" s="109">
        <f>AF633</f>
        <v>28</v>
      </c>
      <c r="AW633" s="208" t="s">
        <v>1845</v>
      </c>
      <c r="AX633" s="208" t="s">
        <v>1845</v>
      </c>
      <c r="BC633" s="214"/>
      <c r="BN633" s="119"/>
      <c r="BO633" s="119"/>
      <c r="BP633" s="119"/>
      <c r="BQ633" s="119"/>
      <c r="BR633" s="119"/>
      <c r="BS633" s="119"/>
      <c r="BT633" s="119"/>
      <c r="BU633" s="119"/>
      <c r="BV633" s="119"/>
      <c r="BW633" s="119"/>
      <c r="BX633" s="119"/>
      <c r="BY633" s="119"/>
      <c r="BZ633" s="119"/>
      <c r="CA633" s="119"/>
      <c r="CB633" s="119"/>
      <c r="CC633" s="119"/>
      <c r="CD633" s="119"/>
      <c r="CE633" s="119"/>
      <c r="CF633" s="119"/>
      <c r="CG633" s="119"/>
      <c r="CH633" s="119"/>
      <c r="CI633" s="119"/>
    </row>
    <row r="634" spans="1:87" ht="15" hidden="1" customHeight="1" thickTop="1" thickBot="1">
      <c r="A634" s="168" t="s">
        <v>1381</v>
      </c>
      <c r="B634" s="25" t="s">
        <v>1412</v>
      </c>
      <c r="C634" s="71">
        <v>24927</v>
      </c>
      <c r="D634" s="132" t="s">
        <v>1413</v>
      </c>
      <c r="E634" s="149" t="s">
        <v>1644</v>
      </c>
      <c r="F634" s="30" t="s">
        <v>1551</v>
      </c>
      <c r="G634" s="86" t="s">
        <v>80</v>
      </c>
      <c r="H634" s="25" t="s">
        <v>77</v>
      </c>
      <c r="I634" s="25" t="s">
        <v>78</v>
      </c>
      <c r="J634" s="73" t="s">
        <v>79</v>
      </c>
      <c r="K634" s="25" t="s">
        <v>1591</v>
      </c>
      <c r="L634" s="25" t="s">
        <v>110</v>
      </c>
      <c r="M634" s="25"/>
      <c r="N634" s="122" t="s">
        <v>1552</v>
      </c>
      <c r="O634" s="35" t="s">
        <v>1552</v>
      </c>
      <c r="P634" s="35" t="s">
        <v>1552</v>
      </c>
      <c r="Q634" s="25" t="s">
        <v>14</v>
      </c>
      <c r="R634" s="25">
        <v>14</v>
      </c>
      <c r="S634" s="25" t="s">
        <v>1370</v>
      </c>
      <c r="T634" s="33" t="s">
        <v>15</v>
      </c>
      <c r="V634" s="25" t="s">
        <v>258</v>
      </c>
      <c r="W634" s="25" t="s">
        <v>82</v>
      </c>
      <c r="X634" s="73">
        <f>VLOOKUP(W634,Tables!$M$5:$O$9,3,FALSE)</f>
        <v>1</v>
      </c>
      <c r="Y634" s="73">
        <f t="shared" si="290"/>
        <v>66</v>
      </c>
      <c r="AA634" s="26" t="str">
        <f t="shared" si="291"/>
        <v>EC50</v>
      </c>
      <c r="AB634" s="26">
        <f>VLOOKUP(AA634,Tables!C$5:D$40,2,FALSE)</f>
        <v>5</v>
      </c>
      <c r="AC634" s="26">
        <f t="shared" si="292"/>
        <v>13.2</v>
      </c>
      <c r="AD634" s="33" t="str">
        <f t="shared" si="293"/>
        <v>Chronic</v>
      </c>
      <c r="AE634" s="26">
        <f>VLOOKUP(AD634,Tables!$C$43:$D$44,2,FALSE)</f>
        <v>1</v>
      </c>
      <c r="AF634" s="26">
        <f t="shared" si="294"/>
        <v>13.2</v>
      </c>
      <c r="AG634" s="27"/>
      <c r="AH634" s="210" t="str">
        <f t="shared" si="295"/>
        <v>Lemna gibba</v>
      </c>
      <c r="AI634" s="112" t="str">
        <f t="shared" si="296"/>
        <v>EC50</v>
      </c>
      <c r="AJ634" s="112" t="str">
        <f t="shared" si="297"/>
        <v>Chronic</v>
      </c>
      <c r="AL634" s="26">
        <f>VLOOKUP(SUM(AB634,AE634),Tables!J$5:K$12,2,FALSE)</f>
        <v>2</v>
      </c>
      <c r="AM634" s="26" t="str">
        <f t="shared" si="298"/>
        <v>Reject</v>
      </c>
      <c r="AS634"/>
      <c r="AW634" s="208" t="s">
        <v>1845</v>
      </c>
      <c r="AX634" s="208" t="s">
        <v>1845</v>
      </c>
      <c r="BC634" s="214"/>
      <c r="BN634" s="119"/>
      <c r="BO634" s="119"/>
      <c r="BP634" s="119"/>
      <c r="BQ634" s="119"/>
      <c r="BR634" s="119"/>
      <c r="BS634" s="119"/>
      <c r="BT634" s="119"/>
      <c r="BU634" s="119"/>
      <c r="BV634" s="119"/>
      <c r="BW634" s="119"/>
      <c r="BX634" s="119"/>
      <c r="BY634" s="119"/>
      <c r="BZ634" s="119"/>
      <c r="CA634" s="119"/>
    </row>
    <row r="635" spans="1:87" ht="15" hidden="1" customHeight="1" thickTop="1" thickBot="1">
      <c r="A635" s="168" t="s">
        <v>1381</v>
      </c>
      <c r="B635" s="25" t="s">
        <v>1412</v>
      </c>
      <c r="C635" s="71">
        <v>24927</v>
      </c>
      <c r="D635" s="132" t="s">
        <v>1413</v>
      </c>
      <c r="E635" s="149" t="s">
        <v>1644</v>
      </c>
      <c r="F635" s="30" t="s">
        <v>1551</v>
      </c>
      <c r="G635" s="86" t="s">
        <v>80</v>
      </c>
      <c r="H635" s="25" t="s">
        <v>77</v>
      </c>
      <c r="I635" s="25" t="s">
        <v>78</v>
      </c>
      <c r="J635" s="73" t="s">
        <v>79</v>
      </c>
      <c r="K635" s="25" t="s">
        <v>1591</v>
      </c>
      <c r="L635" s="25" t="s">
        <v>110</v>
      </c>
      <c r="M635" s="25"/>
      <c r="N635" s="122" t="s">
        <v>1552</v>
      </c>
      <c r="O635" s="35" t="s">
        <v>1552</v>
      </c>
      <c r="P635" s="35" t="s">
        <v>1552</v>
      </c>
      <c r="Q635" s="25" t="s">
        <v>102</v>
      </c>
      <c r="R635" s="25">
        <v>14</v>
      </c>
      <c r="S635" s="25" t="s">
        <v>1370</v>
      </c>
      <c r="T635" s="33" t="s">
        <v>15</v>
      </c>
      <c r="V635" s="25">
        <v>18</v>
      </c>
      <c r="W635" s="25" t="s">
        <v>82</v>
      </c>
      <c r="X635" s="73">
        <f>VLOOKUP(W635,Tables!$M$5:$O$9,3,FALSE)</f>
        <v>1</v>
      </c>
      <c r="Y635" s="73">
        <f t="shared" si="290"/>
        <v>18</v>
      </c>
      <c r="AA635" s="26" t="str">
        <f t="shared" si="291"/>
        <v>NOEL</v>
      </c>
      <c r="AB635" s="26">
        <f>VLOOKUP(AA635,Tables!C$5:D$40,2,FALSE)</f>
        <v>1</v>
      </c>
      <c r="AC635" s="26">
        <f t="shared" si="292"/>
        <v>18</v>
      </c>
      <c r="AD635" s="33" t="str">
        <f t="shared" si="293"/>
        <v>Chronic</v>
      </c>
      <c r="AE635" s="26">
        <f>VLOOKUP(AD635,Tables!$C$43:$D$44,2,FALSE)</f>
        <v>1</v>
      </c>
      <c r="AF635" s="26">
        <f t="shared" si="294"/>
        <v>18</v>
      </c>
      <c r="AG635" s="27"/>
      <c r="AH635" s="210" t="str">
        <f t="shared" si="295"/>
        <v>Lemna gibba</v>
      </c>
      <c r="AI635" s="112" t="str">
        <f t="shared" si="296"/>
        <v>NOEL</v>
      </c>
      <c r="AJ635" s="112" t="str">
        <f t="shared" si="297"/>
        <v>Chronic</v>
      </c>
      <c r="AL635" s="26">
        <f>VLOOKUP(SUM(AB635,AE635),Tables!J$5:K$12,2,FALSE)</f>
        <v>1</v>
      </c>
      <c r="AM635" s="26" t="str">
        <f t="shared" si="298"/>
        <v>YES!!!</v>
      </c>
      <c r="AN635" s="107" t="str">
        <f>P635</f>
        <v>Frond number, Dry weight, Frond area</v>
      </c>
      <c r="AO635" s="25" t="s">
        <v>1598</v>
      </c>
      <c r="AP635" s="25" t="str">
        <f>CONCATENATE(R635," ",S635)</f>
        <v>14 Day</v>
      </c>
      <c r="AQ635" s="25" t="s">
        <v>1612</v>
      </c>
      <c r="AS635" s="109">
        <f>AF635</f>
        <v>18</v>
      </c>
      <c r="AT635" s="73">
        <f>GEOMEAN(AS635,AS639)</f>
        <v>13.416407864998737</v>
      </c>
      <c r="AW635" s="208" t="s">
        <v>1845</v>
      </c>
      <c r="AX635" s="208" t="s">
        <v>1845</v>
      </c>
      <c r="BC635" s="214"/>
      <c r="BN635" s="119"/>
      <c r="BO635" s="119"/>
      <c r="BP635" s="119"/>
      <c r="BQ635" s="119"/>
      <c r="BR635" s="119"/>
      <c r="BS635" s="119"/>
      <c r="BT635" s="119"/>
      <c r="BU635" s="119"/>
      <c r="BV635" s="119"/>
      <c r="BW635" s="119"/>
      <c r="BX635" s="119"/>
      <c r="BY635" s="119"/>
      <c r="BZ635" s="119"/>
      <c r="CA635" s="119"/>
      <c r="CB635" s="119"/>
      <c r="CC635" s="119"/>
      <c r="CD635" s="119"/>
      <c r="CE635" s="119"/>
      <c r="CF635" s="119"/>
      <c r="CG635" s="119"/>
      <c r="CH635" s="119"/>
      <c r="CI635" s="119"/>
    </row>
    <row r="636" spans="1:87" ht="15" hidden="1" customHeight="1" thickTop="1" thickBot="1">
      <c r="A636" s="168" t="s">
        <v>1381</v>
      </c>
      <c r="B636" s="25" t="s">
        <v>1478</v>
      </c>
      <c r="C636" s="71">
        <v>8817</v>
      </c>
      <c r="D636" s="132" t="s">
        <v>1413</v>
      </c>
      <c r="E636" s="149" t="s">
        <v>1644</v>
      </c>
      <c r="F636" s="30" t="s">
        <v>1551</v>
      </c>
      <c r="G636" s="86" t="s">
        <v>80</v>
      </c>
      <c r="H636" s="25" t="s">
        <v>77</v>
      </c>
      <c r="I636" s="25" t="s">
        <v>78</v>
      </c>
      <c r="J636" s="73" t="s">
        <v>79</v>
      </c>
      <c r="K636" s="25" t="s">
        <v>1591</v>
      </c>
      <c r="L636" s="25" t="s">
        <v>110</v>
      </c>
      <c r="M636" s="25"/>
      <c r="N636" s="122" t="s">
        <v>1552</v>
      </c>
      <c r="O636" s="35" t="s">
        <v>1552</v>
      </c>
      <c r="P636" s="35" t="s">
        <v>1552</v>
      </c>
      <c r="Q636" s="25" t="s">
        <v>14</v>
      </c>
      <c r="R636" s="25">
        <v>14</v>
      </c>
      <c r="S636" s="25" t="s">
        <v>1370</v>
      </c>
      <c r="T636" s="33" t="s">
        <v>15</v>
      </c>
      <c r="V636" s="25" t="s">
        <v>1479</v>
      </c>
      <c r="W636" s="25" t="s">
        <v>82</v>
      </c>
      <c r="X636" s="73">
        <f>VLOOKUP(W636,Tables!$M$5:$O$9,3,FALSE)</f>
        <v>1</v>
      </c>
      <c r="Y636" s="73">
        <f t="shared" si="290"/>
        <v>37</v>
      </c>
      <c r="AA636" s="26" t="str">
        <f t="shared" si="291"/>
        <v>EC50</v>
      </c>
      <c r="AB636" s="26">
        <f>VLOOKUP(AA636,Tables!C$5:D$40,2,FALSE)</f>
        <v>5</v>
      </c>
      <c r="AC636" s="26">
        <f t="shared" si="292"/>
        <v>7.4</v>
      </c>
      <c r="AD636" s="33" t="str">
        <f t="shared" si="293"/>
        <v>Chronic</v>
      </c>
      <c r="AE636" s="26">
        <f>VLOOKUP(AD636,Tables!$C$43:$D$44,2,FALSE)</f>
        <v>1</v>
      </c>
      <c r="AF636" s="26">
        <f t="shared" si="294"/>
        <v>7.4</v>
      </c>
      <c r="AG636" s="27"/>
      <c r="AH636" s="210" t="str">
        <f t="shared" si="295"/>
        <v>Lemna gibba</v>
      </c>
      <c r="AI636" s="112" t="str">
        <f t="shared" si="296"/>
        <v>EC50</v>
      </c>
      <c r="AJ636" s="112" t="str">
        <f t="shared" si="297"/>
        <v>Chronic</v>
      </c>
      <c r="AL636" s="26">
        <f>VLOOKUP(SUM(AB636,AE636),Tables!J$5:K$12,2,FALSE)</f>
        <v>2</v>
      </c>
      <c r="AM636" s="26" t="str">
        <f t="shared" si="298"/>
        <v>Reject</v>
      </c>
      <c r="AS636"/>
      <c r="AW636" s="208" t="s">
        <v>1845</v>
      </c>
      <c r="AX636" s="208" t="s">
        <v>1845</v>
      </c>
      <c r="BC636" s="214"/>
      <c r="BN636" s="119"/>
      <c r="BO636" s="119"/>
      <c r="BP636" s="119"/>
      <c r="BQ636" s="119"/>
      <c r="BR636" s="119"/>
      <c r="BS636" s="119"/>
      <c r="BT636" s="119"/>
      <c r="BU636" s="119"/>
      <c r="BV636" s="119"/>
      <c r="BW636" s="119"/>
      <c r="BX636" s="119"/>
      <c r="BY636" s="119"/>
      <c r="BZ636" s="119"/>
      <c r="CA636" s="119"/>
    </row>
    <row r="637" spans="1:87" ht="15" hidden="1" customHeight="1" thickTop="1" thickBot="1">
      <c r="A637" s="168" t="s">
        <v>1381</v>
      </c>
      <c r="B637" s="25" t="s">
        <v>1478</v>
      </c>
      <c r="C637" s="71">
        <v>8817</v>
      </c>
      <c r="D637" s="132" t="s">
        <v>1413</v>
      </c>
      <c r="E637" s="149" t="s">
        <v>1644</v>
      </c>
      <c r="F637" s="30" t="s">
        <v>1551</v>
      </c>
      <c r="G637" s="86" t="s">
        <v>80</v>
      </c>
      <c r="H637" s="25" t="s">
        <v>77</v>
      </c>
      <c r="I637" s="25" t="s">
        <v>78</v>
      </c>
      <c r="J637" s="73" t="s">
        <v>79</v>
      </c>
      <c r="K637" s="25" t="s">
        <v>1591</v>
      </c>
      <c r="L637" s="25" t="s">
        <v>110</v>
      </c>
      <c r="M637" s="25"/>
      <c r="N637" s="122" t="s">
        <v>1552</v>
      </c>
      <c r="O637" s="35" t="s">
        <v>1552</v>
      </c>
      <c r="P637" s="35" t="s">
        <v>1552</v>
      </c>
      <c r="Q637" s="25" t="s">
        <v>1480</v>
      </c>
      <c r="R637" s="25">
        <v>14</v>
      </c>
      <c r="S637" s="25" t="s">
        <v>1370</v>
      </c>
      <c r="T637" s="33" t="s">
        <v>15</v>
      </c>
      <c r="V637" s="73">
        <v>3.4</v>
      </c>
      <c r="W637" s="25" t="s">
        <v>82</v>
      </c>
      <c r="X637" s="73">
        <f>VLOOKUP(W637,Tables!$M$5:$O$9,3,FALSE)</f>
        <v>1</v>
      </c>
      <c r="Y637" s="73">
        <f t="shared" si="290"/>
        <v>3.4</v>
      </c>
      <c r="AA637" s="26" t="str">
        <f t="shared" si="291"/>
        <v>LOEL</v>
      </c>
      <c r="AB637" s="26">
        <f>VLOOKUP(AA637,Tables!C$5:D$40,2,FALSE)</f>
        <v>2.5</v>
      </c>
      <c r="AC637" s="26">
        <f t="shared" si="292"/>
        <v>1.3599999999999999</v>
      </c>
      <c r="AD637" s="33" t="str">
        <f t="shared" si="293"/>
        <v>Chronic</v>
      </c>
      <c r="AE637" s="26">
        <f>VLOOKUP(AD637,Tables!$C$43:$D$44,2,FALSE)</f>
        <v>1</v>
      </c>
      <c r="AF637" s="26">
        <f t="shared" si="294"/>
        <v>1.3599999999999999</v>
      </c>
      <c r="AG637" s="27"/>
      <c r="AH637" s="210" t="str">
        <f t="shared" si="295"/>
        <v>Lemna gibba</v>
      </c>
      <c r="AI637" s="112" t="str">
        <f t="shared" si="296"/>
        <v>LOEL</v>
      </c>
      <c r="AJ637" s="112" t="str">
        <f t="shared" si="297"/>
        <v>Chronic</v>
      </c>
      <c r="AL637" s="26">
        <f>VLOOKUP(SUM(AB637,AE637),Tables!J$5:K$12,2,FALSE)</f>
        <v>2</v>
      </c>
      <c r="AM637" s="26" t="str">
        <f t="shared" si="298"/>
        <v>Reject</v>
      </c>
      <c r="AS637"/>
      <c r="AW637" s="208" t="s">
        <v>1845</v>
      </c>
      <c r="AX637" s="208" t="s">
        <v>1845</v>
      </c>
      <c r="BC637" s="214"/>
      <c r="BN637" s="119"/>
      <c r="BO637" s="119"/>
      <c r="BP637" s="119"/>
      <c r="BQ637" s="119"/>
      <c r="BR637" s="119"/>
      <c r="BS637" s="119"/>
      <c r="BT637" s="119"/>
      <c r="BU637" s="119"/>
      <c r="BV637" s="119"/>
      <c r="BW637" s="119"/>
      <c r="BX637" s="119"/>
      <c r="BY637" s="119"/>
      <c r="BZ637" s="119"/>
      <c r="CA637" s="119"/>
    </row>
    <row r="638" spans="1:87" ht="15" hidden="1" customHeight="1" thickTop="1" thickBot="1">
      <c r="A638" s="168" t="s">
        <v>1381</v>
      </c>
      <c r="B638" s="25" t="s">
        <v>1483</v>
      </c>
      <c r="C638" s="71">
        <v>8819</v>
      </c>
      <c r="D638" s="132" t="s">
        <v>1413</v>
      </c>
      <c r="E638" s="149" t="s">
        <v>1644</v>
      </c>
      <c r="F638" s="30" t="s">
        <v>1551</v>
      </c>
      <c r="G638" s="86" t="s">
        <v>80</v>
      </c>
      <c r="H638" s="25" t="s">
        <v>77</v>
      </c>
      <c r="I638" s="25" t="s">
        <v>78</v>
      </c>
      <c r="J638" s="73" t="s">
        <v>79</v>
      </c>
      <c r="K638" s="25" t="s">
        <v>1591</v>
      </c>
      <c r="L638" s="25" t="s">
        <v>110</v>
      </c>
      <c r="M638" s="25"/>
      <c r="N638" s="122" t="s">
        <v>1552</v>
      </c>
      <c r="O638" s="35" t="s">
        <v>1552</v>
      </c>
      <c r="P638" s="35" t="s">
        <v>1552</v>
      </c>
      <c r="Q638" s="25" t="s">
        <v>14</v>
      </c>
      <c r="R638" s="25">
        <v>14</v>
      </c>
      <c r="S638" s="25" t="s">
        <v>1370</v>
      </c>
      <c r="T638" s="33" t="s">
        <v>15</v>
      </c>
      <c r="V638" s="25" t="s">
        <v>1484</v>
      </c>
      <c r="W638" s="25" t="s">
        <v>82</v>
      </c>
      <c r="X638" s="73">
        <f>VLOOKUP(W638,Tables!$M$5:$O$9,3,FALSE)</f>
        <v>1</v>
      </c>
      <c r="Y638" s="73">
        <f t="shared" si="290"/>
        <v>43</v>
      </c>
      <c r="AA638" s="26" t="str">
        <f t="shared" si="291"/>
        <v>EC50</v>
      </c>
      <c r="AB638" s="26">
        <f>VLOOKUP(AA638,Tables!C$5:D$40,2,FALSE)</f>
        <v>5</v>
      </c>
      <c r="AC638" s="26">
        <f t="shared" si="292"/>
        <v>8.6</v>
      </c>
      <c r="AD638" s="33" t="str">
        <f t="shared" si="293"/>
        <v>Chronic</v>
      </c>
      <c r="AE638" s="26">
        <f>VLOOKUP(AD638,Tables!$C$43:$D$44,2,FALSE)</f>
        <v>1</v>
      </c>
      <c r="AF638" s="26">
        <f t="shared" si="294"/>
        <v>8.6</v>
      </c>
      <c r="AG638" s="27"/>
      <c r="AH638" s="210" t="str">
        <f t="shared" si="295"/>
        <v>Lemna gibba</v>
      </c>
      <c r="AI638" s="112" t="str">
        <f t="shared" si="296"/>
        <v>EC50</v>
      </c>
      <c r="AJ638" s="112" t="str">
        <f t="shared" si="297"/>
        <v>Chronic</v>
      </c>
      <c r="AL638" s="26">
        <f>VLOOKUP(SUM(AB638,AE638),Tables!J$5:K$12,2,FALSE)</f>
        <v>2</v>
      </c>
      <c r="AM638" s="26" t="str">
        <f t="shared" si="298"/>
        <v>Reject</v>
      </c>
      <c r="AS638"/>
      <c r="AW638" s="208" t="s">
        <v>1845</v>
      </c>
      <c r="AX638" s="208" t="s">
        <v>1845</v>
      </c>
      <c r="BC638" s="214"/>
      <c r="BN638" s="119"/>
      <c r="BO638" s="119"/>
      <c r="BP638" s="119"/>
      <c r="BQ638" s="119"/>
      <c r="BR638" s="119"/>
      <c r="BS638" s="119"/>
      <c r="BT638" s="119"/>
      <c r="BU638" s="119"/>
      <c r="BV638" s="119"/>
      <c r="BW638" s="119"/>
      <c r="BX638" s="119"/>
      <c r="BY638" s="119"/>
      <c r="BZ638" s="119"/>
      <c r="CA638" s="119"/>
    </row>
    <row r="639" spans="1:87" ht="15" hidden="1" customHeight="1" thickTop="1" thickBot="1">
      <c r="A639" s="168" t="s">
        <v>1381</v>
      </c>
      <c r="B639" s="25" t="s">
        <v>1483</v>
      </c>
      <c r="C639" s="71">
        <v>8819</v>
      </c>
      <c r="D639" s="132" t="s">
        <v>1413</v>
      </c>
      <c r="E639" s="149" t="s">
        <v>1644</v>
      </c>
      <c r="F639" s="30" t="s">
        <v>1551</v>
      </c>
      <c r="G639" s="86" t="s">
        <v>80</v>
      </c>
      <c r="H639" s="25" t="s">
        <v>77</v>
      </c>
      <c r="I639" s="25" t="s">
        <v>78</v>
      </c>
      <c r="J639" s="73" t="s">
        <v>79</v>
      </c>
      <c r="K639" s="25" t="s">
        <v>1591</v>
      </c>
      <c r="L639" s="25" t="s">
        <v>110</v>
      </c>
      <c r="M639" s="25"/>
      <c r="N639" s="122" t="s">
        <v>1552</v>
      </c>
      <c r="O639" s="35" t="s">
        <v>1552</v>
      </c>
      <c r="P639" s="35" t="s">
        <v>1552</v>
      </c>
      <c r="Q639" s="25" t="s">
        <v>102</v>
      </c>
      <c r="R639" s="25">
        <v>14</v>
      </c>
      <c r="S639" s="25" t="s">
        <v>1370</v>
      </c>
      <c r="T639" s="33" t="s">
        <v>15</v>
      </c>
      <c r="V639" s="25">
        <v>10</v>
      </c>
      <c r="W639" s="25" t="s">
        <v>82</v>
      </c>
      <c r="X639" s="73">
        <f>VLOOKUP(W639,Tables!$M$5:$O$9,3,FALSE)</f>
        <v>1</v>
      </c>
      <c r="Y639" s="73">
        <f t="shared" si="290"/>
        <v>10</v>
      </c>
      <c r="AA639" s="26" t="str">
        <f t="shared" si="291"/>
        <v>NOEL</v>
      </c>
      <c r="AB639" s="26">
        <f>VLOOKUP(AA639,Tables!C$5:D$40,2,FALSE)</f>
        <v>1</v>
      </c>
      <c r="AC639" s="26">
        <f t="shared" si="292"/>
        <v>10</v>
      </c>
      <c r="AD639" s="33" t="str">
        <f t="shared" si="293"/>
        <v>Chronic</v>
      </c>
      <c r="AE639" s="26">
        <f>VLOOKUP(AD639,Tables!$C$43:$D$44,2,FALSE)</f>
        <v>1</v>
      </c>
      <c r="AF639" s="26">
        <f t="shared" si="294"/>
        <v>10</v>
      </c>
      <c r="AG639" s="27"/>
      <c r="AH639" s="210" t="str">
        <f t="shared" si="295"/>
        <v>Lemna gibba</v>
      </c>
      <c r="AI639" s="112" t="str">
        <f t="shared" si="296"/>
        <v>NOEL</v>
      </c>
      <c r="AJ639" s="112" t="str">
        <f t="shared" si="297"/>
        <v>Chronic</v>
      </c>
      <c r="AL639" s="26">
        <f>VLOOKUP(SUM(AB639,AE639),Tables!J$5:K$12,2,FALSE)</f>
        <v>1</v>
      </c>
      <c r="AM639" s="26" t="str">
        <f t="shared" si="298"/>
        <v>YES!!!</v>
      </c>
      <c r="AN639" s="107" t="str">
        <f>P639</f>
        <v>Frond number, Dry weight, Frond area</v>
      </c>
      <c r="AO639" s="25" t="s">
        <v>1598</v>
      </c>
      <c r="AP639" s="25" t="str">
        <f>CONCATENATE(R639," ",S639)</f>
        <v>14 Day</v>
      </c>
      <c r="AQ639" s="25" t="s">
        <v>1612</v>
      </c>
      <c r="AS639" s="109">
        <f>AF639</f>
        <v>10</v>
      </c>
      <c r="AW639" s="208" t="s">
        <v>1845</v>
      </c>
      <c r="AX639" s="208" t="s">
        <v>1845</v>
      </c>
      <c r="BC639" s="214"/>
      <c r="BN639" s="119"/>
      <c r="BO639" s="119"/>
      <c r="BP639" s="119"/>
      <c r="BQ639" s="119"/>
      <c r="BR639" s="119"/>
      <c r="BS639" s="119"/>
      <c r="BT639" s="119"/>
      <c r="BU639" s="119"/>
      <c r="BV639" s="119"/>
      <c r="BW639" s="119"/>
      <c r="BX639" s="119"/>
      <c r="BY639" s="119"/>
      <c r="BZ639" s="119"/>
      <c r="CA639" s="119"/>
    </row>
    <row r="640" spans="1:87" ht="15" hidden="1" customHeight="1" thickTop="1" thickBot="1">
      <c r="A640" s="170" t="s">
        <v>289</v>
      </c>
      <c r="B640" s="70" t="s">
        <v>286</v>
      </c>
      <c r="C640" s="71">
        <v>160232</v>
      </c>
      <c r="D640" s="130" t="s">
        <v>292</v>
      </c>
      <c r="E640" s="149" t="s">
        <v>1644</v>
      </c>
      <c r="F640" s="30" t="s">
        <v>288</v>
      </c>
      <c r="G640" s="86" t="s">
        <v>80</v>
      </c>
      <c r="H640" s="25" t="s">
        <v>77</v>
      </c>
      <c r="I640" s="25" t="s">
        <v>78</v>
      </c>
      <c r="J640" s="73" t="s">
        <v>79</v>
      </c>
      <c r="K640" s="25" t="s">
        <v>1591</v>
      </c>
      <c r="L640" s="73" t="s">
        <v>287</v>
      </c>
      <c r="M640" s="25"/>
      <c r="N640" s="41" t="s">
        <v>291</v>
      </c>
      <c r="O640" s="32" t="s">
        <v>1398</v>
      </c>
      <c r="P640" s="32" t="s">
        <v>1522</v>
      </c>
      <c r="Q640" s="25" t="s">
        <v>19</v>
      </c>
      <c r="R640" s="25">
        <v>24</v>
      </c>
      <c r="S640" s="25" t="s">
        <v>84</v>
      </c>
      <c r="T640" s="33" t="s">
        <v>45</v>
      </c>
      <c r="V640" s="25">
        <v>146</v>
      </c>
      <c r="W640" s="33" t="s">
        <v>58</v>
      </c>
      <c r="X640" s="73">
        <f>VLOOKUP(W640,Tables!$M$5:$O$9,3,FALSE)</f>
        <v>1</v>
      </c>
      <c r="Y640" s="73">
        <f t="shared" si="290"/>
        <v>146</v>
      </c>
      <c r="AA640" s="26" t="str">
        <f>Q640</f>
        <v>NOEC</v>
      </c>
      <c r="AB640" s="26">
        <f>VLOOKUP(AA640,Tables!C$5:D$40,2,FALSE)</f>
        <v>1</v>
      </c>
      <c r="AC640" s="26">
        <f>Y640/AB640</f>
        <v>146</v>
      </c>
      <c r="AD640" s="33" t="str">
        <f>T640</f>
        <v>Acute</v>
      </c>
      <c r="AE640" s="26">
        <f>VLOOKUP(AD640,Tables!$C$43:$D$44,2,FALSE)</f>
        <v>2</v>
      </c>
      <c r="AF640" s="26">
        <f>AC640/AE640</f>
        <v>73</v>
      </c>
      <c r="AG640" s="27"/>
      <c r="AH640" s="210" t="str">
        <f>G640</f>
        <v>Lemna gibba</v>
      </c>
      <c r="AI640" s="112" t="str">
        <f>Q640</f>
        <v>NOEC</v>
      </c>
      <c r="AJ640" s="112" t="str">
        <f>T640</f>
        <v>Acute</v>
      </c>
      <c r="AL640" s="26" t="str">
        <f>VLOOKUP(SUM(AB640,AE640),Tables!J$5:K$12,2,FALSE)</f>
        <v>Do Not Use</v>
      </c>
      <c r="AM640" s="26" t="str">
        <f t="shared" si="298"/>
        <v>Reject</v>
      </c>
      <c r="AN640" s="107"/>
      <c r="AS640" s="109"/>
      <c r="AW640" s="208" t="s">
        <v>1845</v>
      </c>
      <c r="AX640" s="208" t="s">
        <v>1845</v>
      </c>
      <c r="BC640" s="214"/>
      <c r="BN640" s="119"/>
      <c r="BO640" s="119"/>
      <c r="BP640" s="119"/>
      <c r="BQ640" s="119"/>
      <c r="BR640" s="119"/>
      <c r="BS640" s="119"/>
      <c r="BT640" s="119"/>
      <c r="BU640" s="119"/>
      <c r="BV640" s="119"/>
      <c r="BW640" s="119"/>
      <c r="BX640" s="119"/>
      <c r="BY640" s="119"/>
      <c r="BZ640" s="119"/>
      <c r="CA640" s="119"/>
      <c r="CB640" s="119"/>
      <c r="CC640" s="119"/>
      <c r="CD640" s="119"/>
      <c r="CE640" s="119"/>
      <c r="CF640" s="119"/>
      <c r="CG640" s="119"/>
      <c r="CH640" s="119"/>
      <c r="CI640" s="119"/>
    </row>
    <row r="641" spans="1:87" ht="15" hidden="1" customHeight="1" thickTop="1" thickBot="1">
      <c r="A641" s="170" t="s">
        <v>289</v>
      </c>
      <c r="B641" s="70" t="s">
        <v>286</v>
      </c>
      <c r="C641" s="71">
        <v>160232</v>
      </c>
      <c r="D641" s="130" t="s">
        <v>292</v>
      </c>
      <c r="E641" s="149" t="s">
        <v>1644</v>
      </c>
      <c r="F641" s="30" t="s">
        <v>288</v>
      </c>
      <c r="G641" s="86" t="s">
        <v>80</v>
      </c>
      <c r="H641" s="25" t="s">
        <v>77</v>
      </c>
      <c r="I641" s="25" t="s">
        <v>78</v>
      </c>
      <c r="J641" s="73" t="s">
        <v>79</v>
      </c>
      <c r="K641" s="25" t="s">
        <v>1591</v>
      </c>
      <c r="L641" s="73" t="s">
        <v>287</v>
      </c>
      <c r="N641" s="41" t="s">
        <v>291</v>
      </c>
      <c r="O641" s="32" t="s">
        <v>1398</v>
      </c>
      <c r="P641" s="32" t="s">
        <v>1522</v>
      </c>
      <c r="Q641" s="25" t="s">
        <v>14</v>
      </c>
      <c r="R641" s="25">
        <v>3</v>
      </c>
      <c r="S641" s="25" t="s">
        <v>1370</v>
      </c>
      <c r="T641" s="33" t="s">
        <v>45</v>
      </c>
      <c r="U641" s="33"/>
      <c r="V641" s="25">
        <v>102</v>
      </c>
      <c r="W641" s="33" t="s">
        <v>58</v>
      </c>
      <c r="X641" s="73">
        <f>VLOOKUP(W641,Tables!$M$5:$O$9,3,FALSE)</f>
        <v>1</v>
      </c>
      <c r="Y641" s="73">
        <f t="shared" si="290"/>
        <v>102</v>
      </c>
      <c r="AA641" s="26" t="str">
        <f t="shared" si="291"/>
        <v>EC50</v>
      </c>
      <c r="AB641" s="26">
        <f>VLOOKUP(AA641,Tables!C$5:D$40,2,FALSE)</f>
        <v>5</v>
      </c>
      <c r="AC641" s="26">
        <f t="shared" si="292"/>
        <v>20.399999999999999</v>
      </c>
      <c r="AD641" s="33" t="str">
        <f t="shared" si="293"/>
        <v>Acute</v>
      </c>
      <c r="AE641" s="26">
        <f>VLOOKUP(AD641,Tables!$C$43:$D$44,2,FALSE)</f>
        <v>2</v>
      </c>
      <c r="AF641" s="26">
        <f t="shared" si="294"/>
        <v>10.199999999999999</v>
      </c>
      <c r="AG641" s="27"/>
      <c r="AH641" s="210" t="str">
        <f t="shared" si="295"/>
        <v>Lemna gibba</v>
      </c>
      <c r="AI641" s="112" t="str">
        <f t="shared" si="296"/>
        <v>EC50</v>
      </c>
      <c r="AJ641" s="112" t="str">
        <f t="shared" si="297"/>
        <v>Acute</v>
      </c>
      <c r="AL641" s="26">
        <f>VLOOKUP(SUM(AB641,AE641),Tables!J$5:K$12,2,FALSE)</f>
        <v>4</v>
      </c>
      <c r="AM641" s="26" t="str">
        <f t="shared" si="298"/>
        <v>Reject</v>
      </c>
      <c r="AS641"/>
      <c r="AW641" s="208" t="s">
        <v>1845</v>
      </c>
      <c r="AX641" s="208" t="s">
        <v>1845</v>
      </c>
      <c r="BC641" s="214"/>
      <c r="BN641" s="119"/>
      <c r="BO641" s="119"/>
      <c r="BP641" s="119"/>
      <c r="BQ641" s="119"/>
      <c r="BR641" s="119"/>
      <c r="BS641" s="119"/>
      <c r="BT641" s="119"/>
      <c r="BU641" s="119"/>
      <c r="BV641" s="119"/>
      <c r="BW641" s="119"/>
      <c r="BX641" s="119"/>
      <c r="BY641" s="119"/>
      <c r="BZ641" s="119"/>
      <c r="CA641" s="119"/>
      <c r="CB641" s="119"/>
      <c r="CC641" s="119"/>
      <c r="CD641" s="119"/>
      <c r="CE641" s="119"/>
      <c r="CF641" s="119"/>
      <c r="CG641" s="119"/>
      <c r="CH641" s="119"/>
      <c r="CI641" s="119"/>
    </row>
    <row r="642" spans="1:87" ht="15" hidden="1" customHeight="1" thickTop="1" thickBot="1">
      <c r="A642" s="170" t="s">
        <v>289</v>
      </c>
      <c r="B642" s="70" t="s">
        <v>286</v>
      </c>
      <c r="C642" s="71">
        <v>160232</v>
      </c>
      <c r="D642" s="130" t="s">
        <v>292</v>
      </c>
      <c r="E642" s="149" t="s">
        <v>1644</v>
      </c>
      <c r="F642" s="30" t="s">
        <v>288</v>
      </c>
      <c r="G642" s="86" t="s">
        <v>80</v>
      </c>
      <c r="H642" s="25" t="s">
        <v>77</v>
      </c>
      <c r="I642" s="25" t="s">
        <v>78</v>
      </c>
      <c r="J642" s="73" t="s">
        <v>79</v>
      </c>
      <c r="K642" s="25" t="s">
        <v>1591</v>
      </c>
      <c r="L642" s="73" t="s">
        <v>287</v>
      </c>
      <c r="N642" s="41" t="s">
        <v>291</v>
      </c>
      <c r="O642" s="32" t="s">
        <v>1398</v>
      </c>
      <c r="P642" s="32" t="s">
        <v>1522</v>
      </c>
      <c r="Q642" s="25" t="s">
        <v>20</v>
      </c>
      <c r="R642" s="25">
        <v>3</v>
      </c>
      <c r="S642" s="25" t="s">
        <v>1370</v>
      </c>
      <c r="T642" s="33" t="s">
        <v>45</v>
      </c>
      <c r="U642" s="33"/>
      <c r="V642" s="25">
        <v>62</v>
      </c>
      <c r="W642" s="33" t="s">
        <v>58</v>
      </c>
      <c r="X642" s="73">
        <f>VLOOKUP(W642,Tables!$M$5:$O$9,3,FALSE)</f>
        <v>1</v>
      </c>
      <c r="Y642" s="73">
        <f t="shared" ref="Y642:Y673" si="315">V642*X642</f>
        <v>62</v>
      </c>
      <c r="AA642" s="26" t="str">
        <f t="shared" si="291"/>
        <v>LOEC</v>
      </c>
      <c r="AB642" s="26">
        <f>VLOOKUP(AA642,Tables!C$5:D$40,2,FALSE)</f>
        <v>2.5</v>
      </c>
      <c r="AC642" s="26">
        <f t="shared" si="292"/>
        <v>24.8</v>
      </c>
      <c r="AD642" s="33" t="str">
        <f t="shared" si="293"/>
        <v>Acute</v>
      </c>
      <c r="AE642" s="26">
        <f>VLOOKUP(AD642,Tables!$C$43:$D$44,2,FALSE)</f>
        <v>2</v>
      </c>
      <c r="AF642" s="26">
        <f t="shared" si="294"/>
        <v>12.4</v>
      </c>
      <c r="AG642" s="27"/>
      <c r="AH642" s="210" t="str">
        <f t="shared" ref="AH642:AH650" si="316">G642</f>
        <v>Lemna gibba</v>
      </c>
      <c r="AI642" s="112" t="str">
        <f t="shared" ref="AI642:AI650" si="317">Q642</f>
        <v>LOEC</v>
      </c>
      <c r="AJ642" s="112" t="str">
        <f t="shared" ref="AJ642:AJ650" si="318">T642</f>
        <v>Acute</v>
      </c>
      <c r="AL642" s="26" t="str">
        <f>VLOOKUP(SUM(AB642,AE642),Tables!J$5:K$12,2,FALSE)</f>
        <v>Do Not Use</v>
      </c>
      <c r="AM642" s="26" t="str">
        <f t="shared" si="298"/>
        <v>Reject</v>
      </c>
      <c r="AS642"/>
      <c r="AW642" s="208" t="s">
        <v>1845</v>
      </c>
      <c r="AX642" s="208" t="s">
        <v>1845</v>
      </c>
      <c r="BC642" s="214"/>
      <c r="BN642" s="119"/>
      <c r="BO642" s="119"/>
      <c r="BP642" s="119"/>
      <c r="BQ642" s="119"/>
      <c r="BR642" s="119"/>
      <c r="BS642" s="119"/>
      <c r="BT642" s="119"/>
      <c r="BU642" s="119"/>
      <c r="BV642" s="119"/>
      <c r="BW642" s="119"/>
      <c r="BX642" s="119"/>
      <c r="BY642" s="119"/>
      <c r="BZ642" s="119"/>
      <c r="CA642" s="119"/>
      <c r="CB642" s="164"/>
      <c r="CC642" s="164"/>
      <c r="CD642" s="164"/>
      <c r="CE642" s="164"/>
      <c r="CF642" s="164"/>
      <c r="CG642" s="164"/>
      <c r="CH642" s="164"/>
      <c r="CI642" s="164"/>
    </row>
    <row r="643" spans="1:87" ht="15" hidden="1" customHeight="1" thickTop="1" thickBot="1">
      <c r="A643" s="170" t="s">
        <v>289</v>
      </c>
      <c r="B643" s="70" t="s">
        <v>286</v>
      </c>
      <c r="C643" s="71">
        <v>160232</v>
      </c>
      <c r="D643" s="130" t="s">
        <v>292</v>
      </c>
      <c r="E643" s="149" t="s">
        <v>1644</v>
      </c>
      <c r="F643" s="30" t="s">
        <v>288</v>
      </c>
      <c r="G643" s="86" t="s">
        <v>80</v>
      </c>
      <c r="H643" s="25" t="s">
        <v>77</v>
      </c>
      <c r="I643" s="25" t="s">
        <v>78</v>
      </c>
      <c r="J643" s="73" t="s">
        <v>79</v>
      </c>
      <c r="K643" s="25" t="s">
        <v>1591</v>
      </c>
      <c r="L643" s="73" t="s">
        <v>287</v>
      </c>
      <c r="N643" s="41" t="s">
        <v>291</v>
      </c>
      <c r="O643" s="32" t="s">
        <v>1398</v>
      </c>
      <c r="P643" s="32" t="s">
        <v>1522</v>
      </c>
      <c r="Q643" s="25" t="s">
        <v>19</v>
      </c>
      <c r="R643" s="25">
        <v>3</v>
      </c>
      <c r="S643" s="25" t="s">
        <v>1370</v>
      </c>
      <c r="T643" s="33" t="s">
        <v>45</v>
      </c>
      <c r="U643" s="33"/>
      <c r="V643" s="25">
        <v>31</v>
      </c>
      <c r="W643" s="33" t="s">
        <v>58</v>
      </c>
      <c r="X643" s="73">
        <f>VLOOKUP(W643,Tables!$M$5:$O$9,3,FALSE)</f>
        <v>1</v>
      </c>
      <c r="Y643" s="73">
        <f t="shared" si="315"/>
        <v>31</v>
      </c>
      <c r="AA643" s="26" t="str">
        <f t="shared" ref="AA643:AA650" si="319">Q643</f>
        <v>NOEC</v>
      </c>
      <c r="AB643" s="26">
        <f>VLOOKUP(AA643,Tables!C$5:D$40,2,FALSE)</f>
        <v>1</v>
      </c>
      <c r="AC643" s="26">
        <f t="shared" ref="AC643:AC650" si="320">Y643/AB643</f>
        <v>31</v>
      </c>
      <c r="AD643" s="33" t="str">
        <f t="shared" ref="AD643:AD650" si="321">T643</f>
        <v>Acute</v>
      </c>
      <c r="AE643" s="26">
        <f>VLOOKUP(AD643,Tables!$C$43:$D$44,2,FALSE)</f>
        <v>2</v>
      </c>
      <c r="AF643" s="26">
        <f t="shared" ref="AF643:AF650" si="322">AC643/AE643</f>
        <v>15.5</v>
      </c>
      <c r="AG643" s="27"/>
      <c r="AH643" s="210" t="str">
        <f t="shared" si="316"/>
        <v>Lemna gibba</v>
      </c>
      <c r="AI643" s="112" t="str">
        <f t="shared" si="317"/>
        <v>NOEC</v>
      </c>
      <c r="AJ643" s="112" t="str">
        <f t="shared" si="318"/>
        <v>Acute</v>
      </c>
      <c r="AL643" s="26" t="str">
        <f>VLOOKUP(SUM(AB643,AE643),Tables!J$5:K$12,2,FALSE)</f>
        <v>Do Not Use</v>
      </c>
      <c r="AM643" s="26" t="str">
        <f t="shared" si="298"/>
        <v>Reject</v>
      </c>
      <c r="AS643"/>
      <c r="AW643" s="208" t="s">
        <v>1845</v>
      </c>
      <c r="AX643" s="208" t="s">
        <v>1845</v>
      </c>
      <c r="BC643" s="214"/>
      <c r="BN643" s="119"/>
      <c r="BO643" s="119"/>
      <c r="BP643" s="119"/>
      <c r="BQ643" s="119"/>
      <c r="BR643" s="119"/>
      <c r="BS643" s="119"/>
      <c r="BT643" s="119"/>
      <c r="BU643" s="119"/>
      <c r="BV643" s="119"/>
      <c r="BW643" s="119"/>
      <c r="BX643" s="119"/>
      <c r="BY643" s="119"/>
      <c r="BZ643" s="119"/>
      <c r="CA643" s="119"/>
    </row>
    <row r="644" spans="1:87" ht="15" hidden="1" customHeight="1" thickTop="1" thickBot="1">
      <c r="A644" s="170" t="s">
        <v>289</v>
      </c>
      <c r="B644" s="70" t="s">
        <v>286</v>
      </c>
      <c r="C644" s="71">
        <v>160232</v>
      </c>
      <c r="D644" s="130" t="s">
        <v>292</v>
      </c>
      <c r="E644" s="149" t="s">
        <v>1644</v>
      </c>
      <c r="F644" s="30" t="s">
        <v>288</v>
      </c>
      <c r="G644" s="86" t="s">
        <v>80</v>
      </c>
      <c r="H644" s="25" t="s">
        <v>77</v>
      </c>
      <c r="I644" s="25" t="s">
        <v>78</v>
      </c>
      <c r="J644" s="73" t="s">
        <v>79</v>
      </c>
      <c r="K644" s="25" t="s">
        <v>1591</v>
      </c>
      <c r="L644" s="73" t="s">
        <v>287</v>
      </c>
      <c r="N644" s="41" t="s">
        <v>291</v>
      </c>
      <c r="O644" s="32" t="s">
        <v>1398</v>
      </c>
      <c r="P644" s="32" t="s">
        <v>1522</v>
      </c>
      <c r="Q644" s="25" t="s">
        <v>23</v>
      </c>
      <c r="R644" s="25">
        <v>5</v>
      </c>
      <c r="S644" s="25" t="s">
        <v>1370</v>
      </c>
      <c r="T644" s="33" t="s">
        <v>45</v>
      </c>
      <c r="U644" s="33"/>
      <c r="V644" s="25">
        <v>31</v>
      </c>
      <c r="W644" s="33" t="s">
        <v>58</v>
      </c>
      <c r="X644" s="73">
        <f>VLOOKUP(W644,Tables!$M$5:$O$9,3,FALSE)</f>
        <v>1</v>
      </c>
      <c r="Y644" s="73">
        <f t="shared" si="315"/>
        <v>31</v>
      </c>
      <c r="AA644" s="26" t="str">
        <f t="shared" si="319"/>
        <v>EC10</v>
      </c>
      <c r="AB644" s="26">
        <f>VLOOKUP(AA644,Tables!C$5:D$40,2,FALSE)</f>
        <v>1</v>
      </c>
      <c r="AC644" s="26">
        <f t="shared" si="320"/>
        <v>31</v>
      </c>
      <c r="AD644" s="33" t="str">
        <f t="shared" si="321"/>
        <v>Acute</v>
      </c>
      <c r="AE644" s="26">
        <f>VLOOKUP(AD644,Tables!$C$43:$D$44,2,FALSE)</f>
        <v>2</v>
      </c>
      <c r="AF644" s="26">
        <f t="shared" si="322"/>
        <v>15.5</v>
      </c>
      <c r="AG644" s="27"/>
      <c r="AH644" s="210" t="str">
        <f t="shared" si="316"/>
        <v>Lemna gibba</v>
      </c>
      <c r="AI644" s="112" t="str">
        <f t="shared" si="317"/>
        <v>EC10</v>
      </c>
      <c r="AJ644" s="112" t="str">
        <f t="shared" si="318"/>
        <v>Acute</v>
      </c>
      <c r="AL644" s="26" t="str">
        <f>VLOOKUP(SUM(AB644,AE644),Tables!J$5:K$12,2,FALSE)</f>
        <v>Do Not Use</v>
      </c>
      <c r="AM644" s="26" t="str">
        <f t="shared" si="298"/>
        <v>Reject</v>
      </c>
      <c r="AS644"/>
      <c r="AW644" s="208" t="s">
        <v>1845</v>
      </c>
      <c r="AX644" s="208" t="s">
        <v>1845</v>
      </c>
      <c r="BC644" s="214"/>
      <c r="BN644" s="119"/>
      <c r="BO644" s="119"/>
      <c r="BP644" s="119"/>
      <c r="BQ644" s="119"/>
      <c r="BR644" s="119"/>
      <c r="BS644" s="119"/>
      <c r="BT644" s="119"/>
      <c r="BU644" s="119"/>
      <c r="BV644" s="119"/>
      <c r="BW644" s="119"/>
      <c r="BX644" s="119"/>
      <c r="BY644" s="119"/>
      <c r="BZ644" s="119"/>
      <c r="CA644" s="119"/>
    </row>
    <row r="645" spans="1:87" ht="15" hidden="1" customHeight="1" thickTop="1" thickBot="1">
      <c r="A645" s="170" t="s">
        <v>289</v>
      </c>
      <c r="B645" s="70" t="s">
        <v>286</v>
      </c>
      <c r="C645" s="71">
        <v>160232</v>
      </c>
      <c r="D645" s="130" t="s">
        <v>292</v>
      </c>
      <c r="E645" s="149" t="s">
        <v>1644</v>
      </c>
      <c r="F645" s="30" t="s">
        <v>288</v>
      </c>
      <c r="G645" s="86" t="s">
        <v>80</v>
      </c>
      <c r="H645" s="25" t="s">
        <v>77</v>
      </c>
      <c r="I645" s="25" t="s">
        <v>78</v>
      </c>
      <c r="J645" s="73" t="s">
        <v>79</v>
      </c>
      <c r="K645" s="25" t="s">
        <v>1591</v>
      </c>
      <c r="L645" s="73" t="s">
        <v>287</v>
      </c>
      <c r="N645" s="41" t="s">
        <v>291</v>
      </c>
      <c r="O645" s="32" t="s">
        <v>1398</v>
      </c>
      <c r="P645" s="32" t="s">
        <v>1522</v>
      </c>
      <c r="Q645" s="25" t="s">
        <v>14</v>
      </c>
      <c r="R645" s="25">
        <v>5</v>
      </c>
      <c r="S645" s="25" t="s">
        <v>1370</v>
      </c>
      <c r="T645" s="33" t="s">
        <v>45</v>
      </c>
      <c r="U645" s="33"/>
      <c r="V645" s="25">
        <v>86</v>
      </c>
      <c r="W645" s="33" t="s">
        <v>58</v>
      </c>
      <c r="X645" s="73">
        <f>VLOOKUP(W645,Tables!$M$5:$O$9,3,FALSE)</f>
        <v>1</v>
      </c>
      <c r="Y645" s="73">
        <f t="shared" si="315"/>
        <v>86</v>
      </c>
      <c r="AA645" s="26" t="str">
        <f t="shared" si="319"/>
        <v>EC50</v>
      </c>
      <c r="AB645" s="26">
        <f>VLOOKUP(AA645,Tables!C$5:D$40,2,FALSE)</f>
        <v>5</v>
      </c>
      <c r="AC645" s="26">
        <f t="shared" si="320"/>
        <v>17.2</v>
      </c>
      <c r="AD645" s="33" t="str">
        <f t="shared" si="321"/>
        <v>Acute</v>
      </c>
      <c r="AE645" s="26">
        <f>VLOOKUP(AD645,Tables!$C$43:$D$44,2,FALSE)</f>
        <v>2</v>
      </c>
      <c r="AF645" s="26">
        <f t="shared" si="322"/>
        <v>8.6</v>
      </c>
      <c r="AG645" s="27"/>
      <c r="AH645" s="210" t="str">
        <f t="shared" si="316"/>
        <v>Lemna gibba</v>
      </c>
      <c r="AI645" s="112" t="str">
        <f t="shared" si="317"/>
        <v>EC50</v>
      </c>
      <c r="AJ645" s="112" t="str">
        <f t="shared" si="318"/>
        <v>Acute</v>
      </c>
      <c r="AL645" s="26">
        <f>VLOOKUP(SUM(AB645,AE645),Tables!J$5:K$12,2,FALSE)</f>
        <v>4</v>
      </c>
      <c r="AM645" s="26" t="str">
        <f t="shared" si="298"/>
        <v>Reject</v>
      </c>
      <c r="AS645"/>
      <c r="AW645" s="208" t="s">
        <v>1845</v>
      </c>
      <c r="AX645" s="208" t="s">
        <v>1845</v>
      </c>
      <c r="BC645" s="214"/>
      <c r="BN645" s="119"/>
      <c r="BO645" s="119"/>
      <c r="BP645" s="119"/>
      <c r="BQ645" s="119"/>
      <c r="BR645" s="119"/>
      <c r="BS645" s="119"/>
      <c r="BT645" s="119"/>
      <c r="BU645" s="119"/>
      <c r="BV645" s="119"/>
      <c r="BW645" s="119"/>
      <c r="BX645" s="119"/>
      <c r="BY645" s="119"/>
      <c r="BZ645" s="119"/>
      <c r="CA645" s="119"/>
    </row>
    <row r="646" spans="1:87" ht="15" hidden="1" customHeight="1" thickTop="1" thickBot="1">
      <c r="A646" s="170" t="s">
        <v>289</v>
      </c>
      <c r="B646" s="70" t="s">
        <v>286</v>
      </c>
      <c r="C646" s="71">
        <v>160232</v>
      </c>
      <c r="D646" s="130" t="s">
        <v>292</v>
      </c>
      <c r="E646" s="149" t="s">
        <v>1644</v>
      </c>
      <c r="F646" s="30" t="s">
        <v>288</v>
      </c>
      <c r="G646" s="86" t="s">
        <v>80</v>
      </c>
      <c r="H646" s="25" t="s">
        <v>77</v>
      </c>
      <c r="I646" s="25" t="s">
        <v>78</v>
      </c>
      <c r="J646" s="73" t="s">
        <v>79</v>
      </c>
      <c r="K646" s="25" t="s">
        <v>1591</v>
      </c>
      <c r="L646" s="73" t="s">
        <v>287</v>
      </c>
      <c r="N646" s="41" t="s">
        <v>291</v>
      </c>
      <c r="O646" s="32" t="s">
        <v>1398</v>
      </c>
      <c r="P646" s="32" t="s">
        <v>1522</v>
      </c>
      <c r="Q646" s="25" t="s">
        <v>19</v>
      </c>
      <c r="R646" s="25">
        <v>5</v>
      </c>
      <c r="S646" s="25" t="s">
        <v>1370</v>
      </c>
      <c r="T646" s="33" t="s">
        <v>45</v>
      </c>
      <c r="U646" s="33"/>
      <c r="V646" s="25">
        <v>137</v>
      </c>
      <c r="W646" s="33" t="s">
        <v>58</v>
      </c>
      <c r="X646" s="73">
        <f>VLOOKUP(W646,Tables!$M$5:$O$9,3,FALSE)</f>
        <v>1</v>
      </c>
      <c r="Y646" s="73">
        <f t="shared" si="315"/>
        <v>137</v>
      </c>
      <c r="AA646" s="26" t="str">
        <f t="shared" si="319"/>
        <v>NOEC</v>
      </c>
      <c r="AB646" s="26">
        <f>VLOOKUP(AA646,Tables!C$5:D$40,2,FALSE)</f>
        <v>1</v>
      </c>
      <c r="AC646" s="26">
        <f t="shared" si="320"/>
        <v>137</v>
      </c>
      <c r="AD646" s="33" t="str">
        <f t="shared" si="321"/>
        <v>Acute</v>
      </c>
      <c r="AE646" s="26">
        <f>VLOOKUP(AD646,Tables!$C$43:$D$44,2,FALSE)</f>
        <v>2</v>
      </c>
      <c r="AF646" s="26">
        <f t="shared" si="322"/>
        <v>68.5</v>
      </c>
      <c r="AG646" s="27"/>
      <c r="AH646" s="210" t="str">
        <f t="shared" si="316"/>
        <v>Lemna gibba</v>
      </c>
      <c r="AI646" s="112" t="str">
        <f t="shared" si="317"/>
        <v>NOEC</v>
      </c>
      <c r="AJ646" s="112" t="str">
        <f t="shared" si="318"/>
        <v>Acute</v>
      </c>
      <c r="AL646" s="26" t="str">
        <f>VLOOKUP(SUM(AB646,AE646),Tables!J$5:K$12,2,FALSE)</f>
        <v>Do Not Use</v>
      </c>
      <c r="AM646" s="26" t="str">
        <f t="shared" si="298"/>
        <v>Reject</v>
      </c>
      <c r="AS646"/>
      <c r="AW646" s="208" t="s">
        <v>1845</v>
      </c>
      <c r="AX646" s="208" t="s">
        <v>1845</v>
      </c>
      <c r="BC646" s="214"/>
      <c r="BN646" s="119"/>
      <c r="BO646" s="119"/>
      <c r="BP646" s="119"/>
      <c r="BQ646" s="119"/>
      <c r="BR646" s="119"/>
      <c r="BS646" s="119"/>
      <c r="BT646" s="119"/>
      <c r="BU646" s="119"/>
      <c r="BV646" s="119"/>
      <c r="BW646" s="119"/>
      <c r="BX646" s="119"/>
      <c r="BY646" s="119"/>
      <c r="BZ646" s="119"/>
      <c r="CA646" s="119"/>
      <c r="CB646" s="119"/>
      <c r="CC646" s="119"/>
      <c r="CD646" s="119"/>
      <c r="CE646" s="119"/>
      <c r="CF646" s="119"/>
      <c r="CG646" s="119"/>
      <c r="CH646" s="119"/>
      <c r="CI646" s="119"/>
    </row>
    <row r="647" spans="1:87" ht="15" hidden="1" customHeight="1" thickTop="1" thickBot="1">
      <c r="A647" s="170" t="s">
        <v>289</v>
      </c>
      <c r="B647" s="70" t="s">
        <v>286</v>
      </c>
      <c r="C647" s="71">
        <v>160232</v>
      </c>
      <c r="D647" s="130" t="s">
        <v>292</v>
      </c>
      <c r="E647" s="149" t="s">
        <v>1644</v>
      </c>
      <c r="F647" s="30" t="s">
        <v>288</v>
      </c>
      <c r="G647" s="86" t="s">
        <v>80</v>
      </c>
      <c r="H647" s="25" t="s">
        <v>77</v>
      </c>
      <c r="I647" s="25" t="s">
        <v>78</v>
      </c>
      <c r="J647" s="73" t="s">
        <v>79</v>
      </c>
      <c r="K647" s="25" t="s">
        <v>1591</v>
      </c>
      <c r="L647" s="73" t="s">
        <v>287</v>
      </c>
      <c r="N647" s="41" t="s">
        <v>291</v>
      </c>
      <c r="O647" s="32" t="s">
        <v>1398</v>
      </c>
      <c r="P647" s="32" t="s">
        <v>1522</v>
      </c>
      <c r="Q647" s="25" t="s">
        <v>20</v>
      </c>
      <c r="R647" s="25">
        <v>5</v>
      </c>
      <c r="S647" s="25" t="s">
        <v>1370</v>
      </c>
      <c r="T647" s="33" t="s">
        <v>45</v>
      </c>
      <c r="U647" s="33"/>
      <c r="V647" s="25">
        <v>69</v>
      </c>
      <c r="W647" s="33" t="s">
        <v>58</v>
      </c>
      <c r="X647" s="73">
        <f>VLOOKUP(W647,Tables!$M$5:$O$9,3,FALSE)</f>
        <v>1</v>
      </c>
      <c r="Y647" s="73">
        <f t="shared" si="315"/>
        <v>69</v>
      </c>
      <c r="AA647" s="26" t="str">
        <f t="shared" si="319"/>
        <v>LOEC</v>
      </c>
      <c r="AB647" s="26">
        <f>VLOOKUP(AA647,Tables!C$5:D$40,2,FALSE)</f>
        <v>2.5</v>
      </c>
      <c r="AC647" s="26">
        <f t="shared" si="320"/>
        <v>27.6</v>
      </c>
      <c r="AD647" s="33" t="str">
        <f t="shared" si="321"/>
        <v>Acute</v>
      </c>
      <c r="AE647" s="26">
        <f>VLOOKUP(AD647,Tables!$C$43:$D$44,2,FALSE)</f>
        <v>2</v>
      </c>
      <c r="AF647" s="26">
        <f t="shared" si="322"/>
        <v>13.8</v>
      </c>
      <c r="AG647" s="27"/>
      <c r="AH647" s="210" t="str">
        <f t="shared" si="316"/>
        <v>Lemna gibba</v>
      </c>
      <c r="AI647" s="112" t="str">
        <f t="shared" si="317"/>
        <v>LOEC</v>
      </c>
      <c r="AJ647" s="112" t="str">
        <f t="shared" si="318"/>
        <v>Acute</v>
      </c>
      <c r="AL647" s="26" t="str">
        <f>VLOOKUP(SUM(AB647,AE647),Tables!J$5:K$12,2,FALSE)</f>
        <v>Do Not Use</v>
      </c>
      <c r="AM647" s="26" t="str">
        <f t="shared" si="298"/>
        <v>Reject</v>
      </c>
      <c r="AS647"/>
      <c r="AW647" s="208" t="s">
        <v>1845</v>
      </c>
      <c r="AX647" s="208" t="s">
        <v>1845</v>
      </c>
      <c r="BC647" s="214"/>
      <c r="BN647" s="119"/>
      <c r="BO647" s="119"/>
      <c r="BP647" s="119"/>
      <c r="BQ647" s="119"/>
      <c r="BR647" s="119"/>
      <c r="BS647" s="119"/>
      <c r="BT647" s="119"/>
      <c r="BU647" s="119"/>
      <c r="BV647" s="119"/>
      <c r="BW647" s="119"/>
      <c r="BX647" s="119"/>
      <c r="BY647" s="119"/>
      <c r="BZ647" s="119"/>
      <c r="CA647" s="119"/>
    </row>
    <row r="648" spans="1:87" ht="15" hidden="1" customHeight="1" thickTop="1" thickBot="1">
      <c r="A648" s="170" t="s">
        <v>289</v>
      </c>
      <c r="B648" s="70" t="s">
        <v>286</v>
      </c>
      <c r="C648" s="71">
        <v>160232</v>
      </c>
      <c r="D648" s="130" t="s">
        <v>292</v>
      </c>
      <c r="E648" s="149" t="s">
        <v>1644</v>
      </c>
      <c r="F648" s="30" t="s">
        <v>288</v>
      </c>
      <c r="G648" s="86" t="s">
        <v>80</v>
      </c>
      <c r="H648" s="25" t="s">
        <v>77</v>
      </c>
      <c r="I648" s="25" t="s">
        <v>78</v>
      </c>
      <c r="J648" s="73" t="s">
        <v>79</v>
      </c>
      <c r="K648" s="25" t="s">
        <v>1591</v>
      </c>
      <c r="L648" s="73" t="s">
        <v>287</v>
      </c>
      <c r="N648" s="41" t="s">
        <v>291</v>
      </c>
      <c r="O648" s="32" t="s">
        <v>1398</v>
      </c>
      <c r="P648" s="32" t="s">
        <v>1522</v>
      </c>
      <c r="Q648" s="25" t="s">
        <v>23</v>
      </c>
      <c r="R648" s="25">
        <v>5</v>
      </c>
      <c r="S648" s="25" t="s">
        <v>1370</v>
      </c>
      <c r="T648" s="33" t="s">
        <v>45</v>
      </c>
      <c r="U648" s="33"/>
      <c r="V648" s="25">
        <v>34</v>
      </c>
      <c r="W648" s="33" t="s">
        <v>58</v>
      </c>
      <c r="X648" s="73">
        <f>VLOOKUP(W648,Tables!$M$5:$O$9,3,FALSE)</f>
        <v>1</v>
      </c>
      <c r="Y648" s="73">
        <f t="shared" si="315"/>
        <v>34</v>
      </c>
      <c r="AA648" s="26" t="str">
        <f t="shared" si="319"/>
        <v>EC10</v>
      </c>
      <c r="AB648" s="26">
        <f>VLOOKUP(AA648,Tables!C$5:D$40,2,FALSE)</f>
        <v>1</v>
      </c>
      <c r="AC648" s="26">
        <f t="shared" si="320"/>
        <v>34</v>
      </c>
      <c r="AD648" s="33" t="str">
        <f t="shared" si="321"/>
        <v>Acute</v>
      </c>
      <c r="AE648" s="26">
        <f>VLOOKUP(AD648,Tables!$C$43:$D$44,2,FALSE)</f>
        <v>2</v>
      </c>
      <c r="AF648" s="26">
        <f t="shared" si="322"/>
        <v>17</v>
      </c>
      <c r="AG648" s="27"/>
      <c r="AH648" s="210" t="str">
        <f t="shared" si="316"/>
        <v>Lemna gibba</v>
      </c>
      <c r="AI648" s="112" t="str">
        <f t="shared" si="317"/>
        <v>EC10</v>
      </c>
      <c r="AJ648" s="112" t="str">
        <f t="shared" si="318"/>
        <v>Acute</v>
      </c>
      <c r="AL648" s="26" t="str">
        <f>VLOOKUP(SUM(AB648,AE648),Tables!J$5:K$12,2,FALSE)</f>
        <v>Do Not Use</v>
      </c>
      <c r="AM648" s="26" t="str">
        <f t="shared" si="298"/>
        <v>Reject</v>
      </c>
      <c r="AS648"/>
      <c r="AW648" s="208" t="s">
        <v>1845</v>
      </c>
      <c r="AX648" s="208" t="s">
        <v>1845</v>
      </c>
      <c r="BC648" s="214"/>
      <c r="BN648" s="119"/>
      <c r="BO648" s="119"/>
      <c r="BP648" s="119"/>
      <c r="BQ648" s="119"/>
      <c r="BR648" s="119"/>
      <c r="BS648" s="119"/>
      <c r="BT648" s="119"/>
      <c r="BU648" s="119"/>
      <c r="BV648" s="119"/>
      <c r="BW648" s="119"/>
      <c r="BX648" s="119"/>
      <c r="BY648" s="119"/>
      <c r="BZ648" s="119"/>
      <c r="CA648" s="119"/>
    </row>
    <row r="649" spans="1:87" ht="15" hidden="1" customHeight="1" thickTop="1" thickBot="1">
      <c r="A649" s="170" t="s">
        <v>289</v>
      </c>
      <c r="B649" s="70" t="s">
        <v>286</v>
      </c>
      <c r="C649" s="71">
        <v>160232</v>
      </c>
      <c r="D649" s="130" t="s">
        <v>292</v>
      </c>
      <c r="E649" s="149" t="s">
        <v>1644</v>
      </c>
      <c r="F649" s="30" t="s">
        <v>288</v>
      </c>
      <c r="G649" s="86" t="s">
        <v>80</v>
      </c>
      <c r="H649" s="25" t="s">
        <v>77</v>
      </c>
      <c r="I649" s="25" t="s">
        <v>78</v>
      </c>
      <c r="J649" s="73" t="s">
        <v>79</v>
      </c>
      <c r="K649" s="25" t="s">
        <v>1591</v>
      </c>
      <c r="L649" s="73" t="s">
        <v>287</v>
      </c>
      <c r="N649" s="41" t="s">
        <v>291</v>
      </c>
      <c r="O649" s="32" t="s">
        <v>1398</v>
      </c>
      <c r="P649" s="32" t="s">
        <v>1522</v>
      </c>
      <c r="Q649" s="25" t="s">
        <v>20</v>
      </c>
      <c r="R649" s="25">
        <v>5</v>
      </c>
      <c r="S649" s="25" t="s">
        <v>1370</v>
      </c>
      <c r="T649" s="33" t="s">
        <v>45</v>
      </c>
      <c r="U649" s="33"/>
      <c r="V649" s="25">
        <v>66</v>
      </c>
      <c r="W649" s="33" t="s">
        <v>58</v>
      </c>
      <c r="X649" s="73">
        <f>VLOOKUP(W649,Tables!$M$5:$O$9,3,FALSE)</f>
        <v>1</v>
      </c>
      <c r="Y649" s="73">
        <f t="shared" si="315"/>
        <v>66</v>
      </c>
      <c r="AA649" s="26" t="str">
        <f t="shared" si="319"/>
        <v>LOEC</v>
      </c>
      <c r="AB649" s="26">
        <f>VLOOKUP(AA649,Tables!C$5:D$40,2,FALSE)</f>
        <v>2.5</v>
      </c>
      <c r="AC649" s="26">
        <f t="shared" si="320"/>
        <v>26.4</v>
      </c>
      <c r="AD649" s="33" t="str">
        <f t="shared" si="321"/>
        <v>Acute</v>
      </c>
      <c r="AE649" s="26">
        <f>VLOOKUP(AD649,Tables!$C$43:$D$44,2,FALSE)</f>
        <v>2</v>
      </c>
      <c r="AF649" s="26">
        <f t="shared" si="322"/>
        <v>13.2</v>
      </c>
      <c r="AG649" s="27"/>
      <c r="AH649" s="210" t="str">
        <f t="shared" si="316"/>
        <v>Lemna gibba</v>
      </c>
      <c r="AI649" s="112" t="str">
        <f t="shared" si="317"/>
        <v>LOEC</v>
      </c>
      <c r="AJ649" s="112" t="str">
        <f t="shared" si="318"/>
        <v>Acute</v>
      </c>
      <c r="AL649" s="26" t="str">
        <f>VLOOKUP(SUM(AB649,AE649),Tables!J$5:K$12,2,FALSE)</f>
        <v>Do Not Use</v>
      </c>
      <c r="AM649" s="26" t="str">
        <f t="shared" si="298"/>
        <v>Reject</v>
      </c>
      <c r="AS649"/>
      <c r="AW649" s="208" t="s">
        <v>1845</v>
      </c>
      <c r="AX649" s="208" t="s">
        <v>1845</v>
      </c>
      <c r="BC649" s="214"/>
      <c r="BN649" s="119"/>
      <c r="BO649" s="119"/>
      <c r="BP649" s="119"/>
      <c r="BQ649" s="119"/>
      <c r="BR649" s="119"/>
      <c r="BS649" s="119"/>
      <c r="BT649" s="119"/>
      <c r="BU649" s="119"/>
      <c r="BV649" s="119"/>
      <c r="BW649" s="119"/>
      <c r="BX649" s="119"/>
      <c r="BY649" s="119"/>
      <c r="BZ649" s="119"/>
      <c r="CA649" s="119"/>
    </row>
    <row r="650" spans="1:87" ht="15" hidden="1" customHeight="1" thickTop="1" thickBot="1">
      <c r="A650" s="170" t="s">
        <v>289</v>
      </c>
      <c r="B650" s="70" t="s">
        <v>286</v>
      </c>
      <c r="C650" s="71">
        <v>160232</v>
      </c>
      <c r="D650" s="130" t="s">
        <v>292</v>
      </c>
      <c r="E650" s="149" t="s">
        <v>1644</v>
      </c>
      <c r="F650" s="30" t="s">
        <v>288</v>
      </c>
      <c r="G650" s="86" t="s">
        <v>80</v>
      </c>
      <c r="H650" s="25" t="s">
        <v>77</v>
      </c>
      <c r="I650" s="25" t="s">
        <v>78</v>
      </c>
      <c r="J650" s="73" t="s">
        <v>79</v>
      </c>
      <c r="K650" s="25" t="s">
        <v>1591</v>
      </c>
      <c r="L650" s="73" t="s">
        <v>287</v>
      </c>
      <c r="N650" s="41" t="s">
        <v>291</v>
      </c>
      <c r="O650" s="32" t="s">
        <v>1398</v>
      </c>
      <c r="P650" s="32" t="s">
        <v>1522</v>
      </c>
      <c r="Q650" s="25" t="s">
        <v>19</v>
      </c>
      <c r="R650" s="25">
        <v>5</v>
      </c>
      <c r="S650" s="25" t="s">
        <v>1370</v>
      </c>
      <c r="T650" s="33" t="s">
        <v>45</v>
      </c>
      <c r="U650" s="33"/>
      <c r="V650" s="25">
        <v>69</v>
      </c>
      <c r="W650" s="33" t="s">
        <v>58</v>
      </c>
      <c r="X650" s="73">
        <f>VLOOKUP(W650,Tables!$M$5:$O$9,3,FALSE)</f>
        <v>1</v>
      </c>
      <c r="Y650" s="73">
        <f t="shared" si="315"/>
        <v>69</v>
      </c>
      <c r="AA650" s="26" t="str">
        <f t="shared" si="319"/>
        <v>NOEC</v>
      </c>
      <c r="AB650" s="26">
        <f>VLOOKUP(AA650,Tables!C$5:D$40,2,FALSE)</f>
        <v>1</v>
      </c>
      <c r="AC650" s="26">
        <f t="shared" si="320"/>
        <v>69</v>
      </c>
      <c r="AD650" s="33" t="str">
        <f t="shared" si="321"/>
        <v>Acute</v>
      </c>
      <c r="AE650" s="26">
        <f>VLOOKUP(AD650,Tables!$C$43:$D$44,2,FALSE)</f>
        <v>2</v>
      </c>
      <c r="AF650" s="26">
        <f t="shared" si="322"/>
        <v>34.5</v>
      </c>
      <c r="AG650" s="27"/>
      <c r="AH650" s="210" t="str">
        <f t="shared" si="316"/>
        <v>Lemna gibba</v>
      </c>
      <c r="AI650" s="112" t="str">
        <f t="shared" si="317"/>
        <v>NOEC</v>
      </c>
      <c r="AJ650" s="112" t="str">
        <f t="shared" si="318"/>
        <v>Acute</v>
      </c>
      <c r="AL650" s="26" t="str">
        <f>VLOOKUP(SUM(AB650,AE650),Tables!J$5:K$12,2,FALSE)</f>
        <v>Do Not Use</v>
      </c>
      <c r="AM650" s="26" t="str">
        <f t="shared" si="298"/>
        <v>Reject</v>
      </c>
      <c r="AS650"/>
      <c r="AW650" s="208" t="s">
        <v>1845</v>
      </c>
      <c r="AX650" s="208" t="s">
        <v>1845</v>
      </c>
      <c r="BC650" s="214"/>
      <c r="BN650" s="119"/>
      <c r="BO650" s="119"/>
      <c r="BP650" s="119"/>
      <c r="BQ650" s="119"/>
      <c r="BR650" s="119"/>
      <c r="BS650" s="119"/>
      <c r="BT650" s="119"/>
      <c r="BU650" s="119"/>
      <c r="BV650" s="119"/>
      <c r="BW650" s="119"/>
      <c r="BX650" s="119"/>
      <c r="BY650" s="119"/>
      <c r="BZ650" s="119"/>
      <c r="CA650" s="119"/>
    </row>
    <row r="651" spans="1:87" ht="15" hidden="1" customHeight="1" thickTop="1" thickBot="1">
      <c r="A651" s="170" t="s">
        <v>289</v>
      </c>
      <c r="B651" s="70" t="s">
        <v>286</v>
      </c>
      <c r="C651" s="71">
        <v>160232</v>
      </c>
      <c r="D651" s="130" t="s">
        <v>292</v>
      </c>
      <c r="E651" s="149" t="s">
        <v>1644</v>
      </c>
      <c r="F651" s="30" t="s">
        <v>288</v>
      </c>
      <c r="G651" s="86" t="s">
        <v>80</v>
      </c>
      <c r="H651" s="25" t="s">
        <v>77</v>
      </c>
      <c r="I651" s="25" t="s">
        <v>78</v>
      </c>
      <c r="J651" s="73" t="s">
        <v>79</v>
      </c>
      <c r="K651" s="25" t="s">
        <v>1591</v>
      </c>
      <c r="L651" s="73" t="s">
        <v>287</v>
      </c>
      <c r="N651" s="41" t="s">
        <v>291</v>
      </c>
      <c r="O651" s="32" t="s">
        <v>1398</v>
      </c>
      <c r="P651" s="32" t="s">
        <v>1522</v>
      </c>
      <c r="Q651" s="25" t="s">
        <v>23</v>
      </c>
      <c r="R651" s="25">
        <v>7</v>
      </c>
      <c r="S651" s="25" t="s">
        <v>1370</v>
      </c>
      <c r="T651" s="33" t="s">
        <v>15</v>
      </c>
      <c r="U651" s="33"/>
      <c r="V651" s="25">
        <v>28</v>
      </c>
      <c r="W651" s="33" t="s">
        <v>58</v>
      </c>
      <c r="X651" s="73">
        <f>VLOOKUP(W651,Tables!$M$5:$O$9,3,FALSE)</f>
        <v>1</v>
      </c>
      <c r="Y651" s="73">
        <f t="shared" si="315"/>
        <v>28</v>
      </c>
      <c r="AA651" s="26" t="str">
        <f t="shared" ref="AA651:AA682" si="323">Q651</f>
        <v>EC10</v>
      </c>
      <c r="AB651" s="26">
        <f>VLOOKUP(AA651,Tables!C$5:D$40,2,FALSE)</f>
        <v>1</v>
      </c>
      <c r="AC651" s="26">
        <f t="shared" ref="AC651:AC682" si="324">Y651/AB651</f>
        <v>28</v>
      </c>
      <c r="AD651" s="33" t="str">
        <f t="shared" ref="AD651:AD682" si="325">T651</f>
        <v>Chronic</v>
      </c>
      <c r="AE651" s="26">
        <f>VLOOKUP(AD651,Tables!$C$43:$D$44,2,FALSE)</f>
        <v>1</v>
      </c>
      <c r="AF651" s="26">
        <f t="shared" ref="AF651:AF682" si="326">AC651/AE651</f>
        <v>28</v>
      </c>
      <c r="AG651" s="27"/>
      <c r="AH651" s="210" t="str">
        <f t="shared" si="295"/>
        <v>Lemna gibba</v>
      </c>
      <c r="AI651" s="112" t="str">
        <f t="shared" si="296"/>
        <v>EC10</v>
      </c>
      <c r="AJ651" s="112" t="str">
        <f t="shared" si="297"/>
        <v>Chronic</v>
      </c>
      <c r="AL651" s="26">
        <f>VLOOKUP(SUM(AB651,AE651),Tables!J$5:K$12,2,FALSE)</f>
        <v>1</v>
      </c>
      <c r="AM651" s="26" t="str">
        <f t="shared" si="298"/>
        <v>YES!!!</v>
      </c>
      <c r="AN651" s="107" t="str">
        <f>P651</f>
        <v>Frond number</v>
      </c>
      <c r="AO651" s="25" t="s">
        <v>1603</v>
      </c>
      <c r="AP651" s="25" t="str">
        <f>CONCATENATE(R651," ",S651)</f>
        <v>7 Day</v>
      </c>
      <c r="AQ651" s="25" t="s">
        <v>1607</v>
      </c>
      <c r="AS651" s="109">
        <f>AF651</f>
        <v>28</v>
      </c>
      <c r="AT651" s="73">
        <f>GEOMEAN(AS651:AS673,AS691,AS693)</f>
        <v>33.906342968912952</v>
      </c>
      <c r="AU651" s="73">
        <f>MIN(AT651,AT659,AT665)</f>
        <v>26.094330639002767</v>
      </c>
      <c r="AW651" s="208" t="s">
        <v>1845</v>
      </c>
      <c r="AX651" s="208" t="s">
        <v>1845</v>
      </c>
      <c r="BC651" s="214"/>
      <c r="BN651" s="119"/>
      <c r="BO651" s="119"/>
      <c r="BP651" s="119"/>
      <c r="BQ651" s="119"/>
      <c r="BR651" s="119"/>
      <c r="BS651" s="119"/>
      <c r="BT651" s="119"/>
      <c r="BU651" s="119"/>
      <c r="BV651" s="119"/>
      <c r="BW651" s="119"/>
      <c r="BX651" s="119"/>
      <c r="BY651" s="119"/>
      <c r="BZ651" s="119"/>
      <c r="CA651" s="119"/>
    </row>
    <row r="652" spans="1:87" ht="15" hidden="1" customHeight="1" thickTop="1" thickBot="1">
      <c r="A652" s="170" t="s">
        <v>289</v>
      </c>
      <c r="B652" s="70" t="s">
        <v>286</v>
      </c>
      <c r="C652" s="71">
        <v>160232</v>
      </c>
      <c r="D652" s="130" t="s">
        <v>292</v>
      </c>
      <c r="E652" s="149" t="s">
        <v>1644</v>
      </c>
      <c r="F652" s="30" t="s">
        <v>288</v>
      </c>
      <c r="G652" s="86" t="s">
        <v>80</v>
      </c>
      <c r="H652" s="25" t="s">
        <v>77</v>
      </c>
      <c r="I652" s="25" t="s">
        <v>78</v>
      </c>
      <c r="J652" s="73" t="s">
        <v>79</v>
      </c>
      <c r="K652" s="25" t="s">
        <v>1591</v>
      </c>
      <c r="L652" s="73" t="s">
        <v>287</v>
      </c>
      <c r="N652" s="41" t="s">
        <v>291</v>
      </c>
      <c r="O652" s="32" t="s">
        <v>1398</v>
      </c>
      <c r="P652" s="32" t="s">
        <v>1522</v>
      </c>
      <c r="Q652" s="25" t="s">
        <v>14</v>
      </c>
      <c r="R652" s="25">
        <v>7</v>
      </c>
      <c r="S652" s="25" t="s">
        <v>1370</v>
      </c>
      <c r="T652" s="33" t="s">
        <v>15</v>
      </c>
      <c r="U652" s="33"/>
      <c r="V652" s="25">
        <v>65</v>
      </c>
      <c r="W652" s="33" t="s">
        <v>58</v>
      </c>
      <c r="X652" s="73">
        <f>VLOOKUP(W652,Tables!$M$5:$O$9,3,FALSE)</f>
        <v>1</v>
      </c>
      <c r="Y652" s="73">
        <f t="shared" si="315"/>
        <v>65</v>
      </c>
      <c r="AA652" s="26" t="str">
        <f t="shared" si="323"/>
        <v>EC50</v>
      </c>
      <c r="AB652" s="26">
        <f>VLOOKUP(AA652,Tables!C$5:D$40,2,FALSE)</f>
        <v>5</v>
      </c>
      <c r="AC652" s="26">
        <f t="shared" si="324"/>
        <v>13</v>
      </c>
      <c r="AD652" s="33" t="str">
        <f t="shared" si="325"/>
        <v>Chronic</v>
      </c>
      <c r="AE652" s="26">
        <f>VLOOKUP(AD652,Tables!$C$43:$D$44,2,FALSE)</f>
        <v>1</v>
      </c>
      <c r="AF652" s="26">
        <f t="shared" si="326"/>
        <v>13</v>
      </c>
      <c r="AG652" s="27"/>
      <c r="AH652" s="210" t="str">
        <f t="shared" si="295"/>
        <v>Lemna gibba</v>
      </c>
      <c r="AI652" s="112" t="str">
        <f t="shared" si="296"/>
        <v>EC50</v>
      </c>
      <c r="AJ652" s="112" t="str">
        <f t="shared" si="297"/>
        <v>Chronic</v>
      </c>
      <c r="AL652" s="26">
        <f>VLOOKUP(SUM(AB652,AE652),Tables!J$5:K$12,2,FALSE)</f>
        <v>2</v>
      </c>
      <c r="AM652" s="26" t="str">
        <f t="shared" si="298"/>
        <v>Reject</v>
      </c>
      <c r="AS652"/>
      <c r="AW652" s="208" t="s">
        <v>1845</v>
      </c>
      <c r="AX652" s="208" t="s">
        <v>1845</v>
      </c>
      <c r="BC652" s="214"/>
      <c r="BN652" s="119"/>
      <c r="BO652" s="119"/>
      <c r="BP652" s="119"/>
      <c r="BQ652" s="119"/>
      <c r="BR652" s="119"/>
      <c r="BS652" s="119"/>
      <c r="BT652" s="119"/>
      <c r="BU652" s="119"/>
      <c r="BV652" s="119"/>
      <c r="BW652" s="119"/>
      <c r="BX652" s="119"/>
      <c r="BY652" s="119"/>
      <c r="BZ652" s="119"/>
      <c r="CA652" s="119"/>
    </row>
    <row r="653" spans="1:87" ht="15" hidden="1" customHeight="1" thickTop="1" thickBot="1">
      <c r="A653" s="170" t="s">
        <v>289</v>
      </c>
      <c r="B653" s="70" t="s">
        <v>286</v>
      </c>
      <c r="C653" s="71">
        <v>160232</v>
      </c>
      <c r="D653" s="130" t="s">
        <v>292</v>
      </c>
      <c r="E653" s="149" t="s">
        <v>1644</v>
      </c>
      <c r="F653" s="30" t="s">
        <v>288</v>
      </c>
      <c r="G653" s="86" t="s">
        <v>80</v>
      </c>
      <c r="H653" s="25" t="s">
        <v>77</v>
      </c>
      <c r="I653" s="25" t="s">
        <v>78</v>
      </c>
      <c r="J653" s="73" t="s">
        <v>79</v>
      </c>
      <c r="K653" s="25" t="s">
        <v>1591</v>
      </c>
      <c r="L653" s="73" t="s">
        <v>287</v>
      </c>
      <c r="N653" s="41" t="s">
        <v>291</v>
      </c>
      <c r="O653" s="32" t="s">
        <v>1398</v>
      </c>
      <c r="P653" s="32" t="s">
        <v>1522</v>
      </c>
      <c r="Q653" s="25" t="s">
        <v>20</v>
      </c>
      <c r="R653" s="25">
        <v>7</v>
      </c>
      <c r="S653" s="25" t="s">
        <v>1370</v>
      </c>
      <c r="T653" s="33" t="s">
        <v>15</v>
      </c>
      <c r="U653" s="33"/>
      <c r="V653" s="25">
        <v>77</v>
      </c>
      <c r="W653" s="33" t="s">
        <v>58</v>
      </c>
      <c r="X653" s="73">
        <f>VLOOKUP(W653,Tables!$M$5:$O$9,3,FALSE)</f>
        <v>1</v>
      </c>
      <c r="Y653" s="73">
        <f t="shared" si="315"/>
        <v>77</v>
      </c>
      <c r="AA653" s="26" t="str">
        <f t="shared" si="323"/>
        <v>LOEC</v>
      </c>
      <c r="AB653" s="26">
        <f>VLOOKUP(AA653,Tables!C$5:D$40,2,FALSE)</f>
        <v>2.5</v>
      </c>
      <c r="AC653" s="26">
        <f t="shared" si="324"/>
        <v>30.8</v>
      </c>
      <c r="AD653" s="33" t="str">
        <f t="shared" si="325"/>
        <v>Chronic</v>
      </c>
      <c r="AE653" s="26">
        <f>VLOOKUP(AD653,Tables!$C$43:$D$44,2,FALSE)</f>
        <v>1</v>
      </c>
      <c r="AF653" s="26">
        <f t="shared" si="326"/>
        <v>30.8</v>
      </c>
      <c r="AG653" s="27"/>
      <c r="AH653" s="210" t="str">
        <f t="shared" si="295"/>
        <v>Lemna gibba</v>
      </c>
      <c r="AI653" s="112" t="str">
        <f t="shared" si="296"/>
        <v>LOEC</v>
      </c>
      <c r="AJ653" s="112" t="str">
        <f t="shared" si="297"/>
        <v>Chronic</v>
      </c>
      <c r="AL653" s="26">
        <f>VLOOKUP(SUM(AB653,AE653),Tables!J$5:K$12,2,FALSE)</f>
        <v>2</v>
      </c>
      <c r="AM653" s="26" t="str">
        <f t="shared" si="298"/>
        <v>Reject</v>
      </c>
      <c r="AS653"/>
      <c r="AW653" s="208" t="s">
        <v>1845</v>
      </c>
      <c r="AX653" s="208" t="s">
        <v>1845</v>
      </c>
      <c r="BC653" s="214"/>
      <c r="BN653" s="119"/>
      <c r="BO653" s="119"/>
      <c r="BP653" s="119"/>
      <c r="BQ653" s="119"/>
      <c r="BR653" s="119"/>
      <c r="BS653" s="119"/>
      <c r="BT653" s="119"/>
      <c r="BU653" s="119"/>
      <c r="BV653" s="119"/>
      <c r="BW653" s="119"/>
      <c r="BX653" s="119"/>
      <c r="BY653" s="119"/>
      <c r="BZ653" s="119"/>
      <c r="CA653" s="119"/>
    </row>
    <row r="654" spans="1:87" ht="15" hidden="1" customHeight="1" thickTop="1" thickBot="1">
      <c r="A654" s="170" t="s">
        <v>289</v>
      </c>
      <c r="B654" s="70" t="s">
        <v>286</v>
      </c>
      <c r="C654" s="71">
        <v>160232</v>
      </c>
      <c r="D654" s="130" t="s">
        <v>292</v>
      </c>
      <c r="E654" s="149" t="s">
        <v>1644</v>
      </c>
      <c r="F654" s="30" t="s">
        <v>288</v>
      </c>
      <c r="G654" s="86" t="s">
        <v>80</v>
      </c>
      <c r="H654" s="25" t="s">
        <v>77</v>
      </c>
      <c r="I654" s="25" t="s">
        <v>78</v>
      </c>
      <c r="J654" s="73" t="s">
        <v>79</v>
      </c>
      <c r="K654" s="25" t="s">
        <v>1591</v>
      </c>
      <c r="L654" s="73" t="s">
        <v>287</v>
      </c>
      <c r="N654" s="41" t="s">
        <v>291</v>
      </c>
      <c r="O654" s="32" t="s">
        <v>1398</v>
      </c>
      <c r="P654" s="32" t="s">
        <v>1522</v>
      </c>
      <c r="Q654" s="25" t="s">
        <v>19</v>
      </c>
      <c r="R654" s="25">
        <v>7</v>
      </c>
      <c r="S654" s="25" t="s">
        <v>1370</v>
      </c>
      <c r="T654" s="33" t="s">
        <v>15</v>
      </c>
      <c r="U654" s="33"/>
      <c r="V654" s="25">
        <v>38</v>
      </c>
      <c r="W654" s="33" t="s">
        <v>58</v>
      </c>
      <c r="X654" s="73">
        <f>VLOOKUP(W654,Tables!$M$5:$O$9,3,FALSE)</f>
        <v>1</v>
      </c>
      <c r="Y654" s="73">
        <f t="shared" si="315"/>
        <v>38</v>
      </c>
      <c r="AA654" s="26" t="str">
        <f t="shared" si="323"/>
        <v>NOEC</v>
      </c>
      <c r="AB654" s="26">
        <f>VLOOKUP(AA654,Tables!C$5:D$40,2,FALSE)</f>
        <v>1</v>
      </c>
      <c r="AC654" s="26">
        <f t="shared" si="324"/>
        <v>38</v>
      </c>
      <c r="AD654" s="33" t="str">
        <f t="shared" si="325"/>
        <v>Chronic</v>
      </c>
      <c r="AE654" s="26">
        <f>VLOOKUP(AD654,Tables!$C$43:$D$44,2,FALSE)</f>
        <v>1</v>
      </c>
      <c r="AF654" s="26">
        <f t="shared" si="326"/>
        <v>38</v>
      </c>
      <c r="AG654" s="27"/>
      <c r="AH654" s="210" t="str">
        <f t="shared" si="295"/>
        <v>Lemna gibba</v>
      </c>
      <c r="AI654" s="112" t="str">
        <f t="shared" si="296"/>
        <v>NOEC</v>
      </c>
      <c r="AJ654" s="112" t="str">
        <f t="shared" si="297"/>
        <v>Chronic</v>
      </c>
      <c r="AL654" s="26">
        <f>VLOOKUP(SUM(AB654,AE654),Tables!J$5:K$12,2,FALSE)</f>
        <v>1</v>
      </c>
      <c r="AM654" s="26" t="str">
        <f t="shared" si="298"/>
        <v>YES!!!</v>
      </c>
      <c r="AN654" s="107" t="str">
        <f>P654</f>
        <v>Frond number</v>
      </c>
      <c r="AO654" s="25" t="s">
        <v>1603</v>
      </c>
      <c r="AP654" s="25" t="str">
        <f>CONCATENATE(R654," ",S654)</f>
        <v>7 Day</v>
      </c>
      <c r="AQ654" s="25" t="s">
        <v>1607</v>
      </c>
      <c r="AS654" s="109">
        <f>AF654</f>
        <v>38</v>
      </c>
      <c r="AW654" s="208" t="s">
        <v>1845</v>
      </c>
      <c r="AX654" s="208" t="s">
        <v>1845</v>
      </c>
      <c r="BC654" s="214"/>
      <c r="BN654" s="119"/>
      <c r="BO654" s="119"/>
      <c r="BP654" s="119"/>
      <c r="BQ654" s="119"/>
      <c r="BR654" s="119"/>
      <c r="BS654" s="119"/>
      <c r="BT654" s="119"/>
      <c r="BU654" s="119"/>
      <c r="BV654" s="119"/>
      <c r="BW654" s="119"/>
      <c r="BX654" s="119"/>
      <c r="BY654" s="119"/>
      <c r="BZ654" s="119"/>
      <c r="CA654" s="119"/>
    </row>
    <row r="655" spans="1:87" ht="15" hidden="1" customHeight="1" thickTop="1" thickBot="1">
      <c r="A655" s="170" t="s">
        <v>289</v>
      </c>
      <c r="B655" s="70" t="s">
        <v>286</v>
      </c>
      <c r="C655" s="71">
        <v>160232</v>
      </c>
      <c r="D655" s="130" t="s">
        <v>292</v>
      </c>
      <c r="E655" s="149" t="s">
        <v>1644</v>
      </c>
      <c r="F655" s="30" t="s">
        <v>288</v>
      </c>
      <c r="G655" s="86" t="s">
        <v>80</v>
      </c>
      <c r="H655" s="25" t="s">
        <v>77</v>
      </c>
      <c r="I655" s="25" t="s">
        <v>78</v>
      </c>
      <c r="J655" s="73" t="s">
        <v>79</v>
      </c>
      <c r="K655" s="25" t="s">
        <v>1591</v>
      </c>
      <c r="L655" s="73" t="s">
        <v>287</v>
      </c>
      <c r="N655" s="41" t="s">
        <v>291</v>
      </c>
      <c r="O655" s="32" t="s">
        <v>1398</v>
      </c>
      <c r="P655" s="32" t="s">
        <v>1522</v>
      </c>
      <c r="Q655" s="25" t="s">
        <v>23</v>
      </c>
      <c r="R655" s="25">
        <v>7</v>
      </c>
      <c r="S655" s="25" t="s">
        <v>1370</v>
      </c>
      <c r="T655" s="33" t="s">
        <v>15</v>
      </c>
      <c r="U655" s="33"/>
      <c r="V655" s="25">
        <v>45</v>
      </c>
      <c r="W655" s="33" t="s">
        <v>58</v>
      </c>
      <c r="X655" s="73">
        <f>VLOOKUP(W655,Tables!$M$5:$O$9,3,FALSE)</f>
        <v>1</v>
      </c>
      <c r="Y655" s="73">
        <f t="shared" si="315"/>
        <v>45</v>
      </c>
      <c r="AA655" s="26" t="str">
        <f t="shared" si="323"/>
        <v>EC10</v>
      </c>
      <c r="AB655" s="26">
        <f>VLOOKUP(AA655,Tables!C$5:D$40,2,FALSE)</f>
        <v>1</v>
      </c>
      <c r="AC655" s="26">
        <f t="shared" si="324"/>
        <v>45</v>
      </c>
      <c r="AD655" s="33" t="str">
        <f t="shared" si="325"/>
        <v>Chronic</v>
      </c>
      <c r="AE655" s="26">
        <f>VLOOKUP(AD655,Tables!$C$43:$D$44,2,FALSE)</f>
        <v>1</v>
      </c>
      <c r="AF655" s="26">
        <f t="shared" si="326"/>
        <v>45</v>
      </c>
      <c r="AG655" s="27"/>
      <c r="AH655" s="210" t="str">
        <f t="shared" si="295"/>
        <v>Lemna gibba</v>
      </c>
      <c r="AI655" s="112" t="str">
        <f t="shared" si="296"/>
        <v>EC10</v>
      </c>
      <c r="AJ655" s="112" t="str">
        <f t="shared" si="297"/>
        <v>Chronic</v>
      </c>
      <c r="AL655" s="26">
        <f>VLOOKUP(SUM(AB655,AE655),Tables!J$5:K$12,2,FALSE)</f>
        <v>1</v>
      </c>
      <c r="AM655" s="26" t="str">
        <f t="shared" si="298"/>
        <v>YES!!!</v>
      </c>
      <c r="AN655" s="107" t="str">
        <f>P655</f>
        <v>Frond number</v>
      </c>
      <c r="AO655" s="25" t="s">
        <v>1603</v>
      </c>
      <c r="AP655" s="25" t="str">
        <f>CONCATENATE(R655," ",S655)</f>
        <v>7 Day</v>
      </c>
      <c r="AQ655" s="25" t="s">
        <v>1607</v>
      </c>
      <c r="AS655" s="109">
        <f>AF655</f>
        <v>45</v>
      </c>
      <c r="AW655" s="208" t="s">
        <v>1845</v>
      </c>
      <c r="AX655" s="208" t="s">
        <v>1845</v>
      </c>
      <c r="BC655" s="214"/>
      <c r="BN655" s="119"/>
      <c r="BO655" s="119"/>
      <c r="BP655" s="119"/>
      <c r="BQ655" s="119"/>
      <c r="BR655" s="119"/>
      <c r="BS655" s="119"/>
      <c r="BT655" s="119"/>
      <c r="BU655" s="119"/>
      <c r="BV655" s="119"/>
      <c r="BW655" s="119"/>
      <c r="BX655" s="119"/>
      <c r="BY655" s="119"/>
      <c r="BZ655" s="119"/>
      <c r="CA655" s="119"/>
    </row>
    <row r="656" spans="1:87" ht="15" hidden="1" customHeight="1" thickTop="1" thickBot="1">
      <c r="A656" s="170" t="s">
        <v>289</v>
      </c>
      <c r="B656" s="70" t="s">
        <v>286</v>
      </c>
      <c r="C656" s="71">
        <v>160232</v>
      </c>
      <c r="D656" s="130" t="s">
        <v>292</v>
      </c>
      <c r="E656" s="149" t="s">
        <v>1644</v>
      </c>
      <c r="F656" s="30" t="s">
        <v>288</v>
      </c>
      <c r="G656" s="86" t="s">
        <v>80</v>
      </c>
      <c r="H656" s="25" t="s">
        <v>77</v>
      </c>
      <c r="I656" s="25" t="s">
        <v>78</v>
      </c>
      <c r="J656" s="73" t="s">
        <v>79</v>
      </c>
      <c r="K656" s="25" t="s">
        <v>1591</v>
      </c>
      <c r="L656" s="73" t="s">
        <v>287</v>
      </c>
      <c r="N656" s="41" t="s">
        <v>291</v>
      </c>
      <c r="O656" s="32" t="s">
        <v>1398</v>
      </c>
      <c r="P656" s="32" t="s">
        <v>1522</v>
      </c>
      <c r="Q656" s="25" t="s">
        <v>14</v>
      </c>
      <c r="R656" s="25">
        <v>7</v>
      </c>
      <c r="S656" s="25" t="s">
        <v>1370</v>
      </c>
      <c r="T656" s="33" t="s">
        <v>15</v>
      </c>
      <c r="U656" s="33"/>
      <c r="V656" s="25">
        <v>124</v>
      </c>
      <c r="W656" s="33" t="s">
        <v>58</v>
      </c>
      <c r="X656" s="73">
        <f>VLOOKUP(W656,Tables!$M$5:$O$9,3,FALSE)</f>
        <v>1</v>
      </c>
      <c r="Y656" s="73">
        <f t="shared" si="315"/>
        <v>124</v>
      </c>
      <c r="AA656" s="26" t="str">
        <f t="shared" si="323"/>
        <v>EC50</v>
      </c>
      <c r="AB656" s="26">
        <f>VLOOKUP(AA656,Tables!C$5:D$40,2,FALSE)</f>
        <v>5</v>
      </c>
      <c r="AC656" s="26">
        <f t="shared" si="324"/>
        <v>24.8</v>
      </c>
      <c r="AD656" s="33" t="str">
        <f t="shared" si="325"/>
        <v>Chronic</v>
      </c>
      <c r="AE656" s="26">
        <f>VLOOKUP(AD656,Tables!$C$43:$D$44,2,FALSE)</f>
        <v>1</v>
      </c>
      <c r="AF656" s="26">
        <f t="shared" si="326"/>
        <v>24.8</v>
      </c>
      <c r="AG656" s="27"/>
      <c r="AH656" s="210" t="str">
        <f t="shared" si="295"/>
        <v>Lemna gibba</v>
      </c>
      <c r="AI656" s="112" t="str">
        <f t="shared" si="296"/>
        <v>EC50</v>
      </c>
      <c r="AJ656" s="112" t="str">
        <f t="shared" si="297"/>
        <v>Chronic</v>
      </c>
      <c r="AL656" s="26">
        <f>VLOOKUP(SUM(AB656,AE656),Tables!J$5:K$12,2,FALSE)</f>
        <v>2</v>
      </c>
      <c r="AM656" s="26" t="str">
        <f t="shared" si="298"/>
        <v>Reject</v>
      </c>
      <c r="AS656"/>
      <c r="AW656" s="208" t="s">
        <v>1845</v>
      </c>
      <c r="AX656" s="208" t="s">
        <v>1845</v>
      </c>
      <c r="BC656" s="214"/>
      <c r="BN656" s="119"/>
      <c r="BO656" s="119"/>
      <c r="BP656" s="119"/>
      <c r="BQ656" s="119"/>
      <c r="BR656" s="119"/>
      <c r="BS656" s="119"/>
      <c r="BT656" s="119"/>
      <c r="BU656" s="119"/>
      <c r="BV656" s="119"/>
      <c r="BW656" s="119"/>
      <c r="BX656" s="119"/>
      <c r="BY656" s="119"/>
      <c r="BZ656" s="119"/>
      <c r="CA656" s="119"/>
    </row>
    <row r="657" spans="1:87" ht="15" hidden="1" customHeight="1" thickTop="1" thickBot="1">
      <c r="A657" s="170" t="s">
        <v>289</v>
      </c>
      <c r="B657" s="70" t="s">
        <v>286</v>
      </c>
      <c r="C657" s="71">
        <v>160232</v>
      </c>
      <c r="D657" s="130" t="s">
        <v>292</v>
      </c>
      <c r="E657" s="149" t="s">
        <v>1644</v>
      </c>
      <c r="F657" s="30" t="s">
        <v>288</v>
      </c>
      <c r="G657" s="86" t="s">
        <v>80</v>
      </c>
      <c r="H657" s="25" t="s">
        <v>77</v>
      </c>
      <c r="I657" s="25" t="s">
        <v>78</v>
      </c>
      <c r="J657" s="73" t="s">
        <v>79</v>
      </c>
      <c r="K657" s="25" t="s">
        <v>1591</v>
      </c>
      <c r="L657" s="73" t="s">
        <v>287</v>
      </c>
      <c r="N657" s="41" t="s">
        <v>291</v>
      </c>
      <c r="O657" s="32" t="s">
        <v>1398</v>
      </c>
      <c r="P657" s="32" t="s">
        <v>1522</v>
      </c>
      <c r="Q657" s="25" t="s">
        <v>20</v>
      </c>
      <c r="R657" s="25">
        <v>7</v>
      </c>
      <c r="S657" s="25" t="s">
        <v>1370</v>
      </c>
      <c r="T657" s="33" t="s">
        <v>15</v>
      </c>
      <c r="U657" s="33"/>
      <c r="V657" s="25">
        <v>77</v>
      </c>
      <c r="W657" s="33" t="s">
        <v>58</v>
      </c>
      <c r="X657" s="73">
        <f>VLOOKUP(W657,Tables!$M$5:$O$9,3,FALSE)</f>
        <v>1</v>
      </c>
      <c r="Y657" s="73">
        <f t="shared" si="315"/>
        <v>77</v>
      </c>
      <c r="AA657" s="26" t="str">
        <f t="shared" si="323"/>
        <v>LOEC</v>
      </c>
      <c r="AB657" s="26">
        <f>VLOOKUP(AA657,Tables!C$5:D$40,2,FALSE)</f>
        <v>2.5</v>
      </c>
      <c r="AC657" s="26">
        <f t="shared" si="324"/>
        <v>30.8</v>
      </c>
      <c r="AD657" s="33" t="str">
        <f t="shared" si="325"/>
        <v>Chronic</v>
      </c>
      <c r="AE657" s="26">
        <f>VLOOKUP(AD657,Tables!$C$43:$D$44,2,FALSE)</f>
        <v>1</v>
      </c>
      <c r="AF657" s="26">
        <f t="shared" si="326"/>
        <v>30.8</v>
      </c>
      <c r="AG657" s="27"/>
      <c r="AH657" s="210" t="str">
        <f t="shared" si="295"/>
        <v>Lemna gibba</v>
      </c>
      <c r="AI657" s="112" t="str">
        <f t="shared" si="296"/>
        <v>LOEC</v>
      </c>
      <c r="AJ657" s="112" t="str">
        <f t="shared" si="297"/>
        <v>Chronic</v>
      </c>
      <c r="AL657" s="26">
        <f>VLOOKUP(SUM(AB657,AE657),Tables!J$5:K$12,2,FALSE)</f>
        <v>2</v>
      </c>
      <c r="AM657" s="26" t="str">
        <f t="shared" si="298"/>
        <v>Reject</v>
      </c>
      <c r="AS657"/>
      <c r="AW657" s="208" t="s">
        <v>1845</v>
      </c>
      <c r="AX657" s="208" t="s">
        <v>1845</v>
      </c>
      <c r="BC657" s="214"/>
      <c r="BN657" s="119"/>
      <c r="BO657" s="119"/>
      <c r="BP657" s="119"/>
      <c r="BQ657" s="119"/>
      <c r="BR657" s="119"/>
      <c r="BS657" s="119"/>
      <c r="BT657" s="119"/>
      <c r="BU657" s="119"/>
      <c r="BV657" s="119"/>
      <c r="BW657" s="119"/>
      <c r="BX657" s="119"/>
      <c r="BY657" s="119"/>
      <c r="BZ657" s="119"/>
      <c r="CA657" s="119"/>
    </row>
    <row r="658" spans="1:87" ht="15" hidden="1" customHeight="1" thickTop="1" thickBot="1">
      <c r="A658" s="170" t="s">
        <v>289</v>
      </c>
      <c r="B658" s="70" t="s">
        <v>286</v>
      </c>
      <c r="C658" s="71">
        <v>160232</v>
      </c>
      <c r="D658" s="130" t="s">
        <v>292</v>
      </c>
      <c r="E658" s="149" t="s">
        <v>1644</v>
      </c>
      <c r="F658" s="30" t="s">
        <v>288</v>
      </c>
      <c r="G658" s="86" t="s">
        <v>80</v>
      </c>
      <c r="H658" s="25" t="s">
        <v>77</v>
      </c>
      <c r="I658" s="25" t="s">
        <v>78</v>
      </c>
      <c r="J658" s="73" t="s">
        <v>79</v>
      </c>
      <c r="K658" s="25" t="s">
        <v>1591</v>
      </c>
      <c r="L658" s="73" t="s">
        <v>287</v>
      </c>
      <c r="N658" s="41" t="s">
        <v>291</v>
      </c>
      <c r="O658" s="32" t="s">
        <v>1398</v>
      </c>
      <c r="P658" s="32" t="s">
        <v>1522</v>
      </c>
      <c r="Q658" s="25" t="s">
        <v>19</v>
      </c>
      <c r="R658" s="25">
        <v>7</v>
      </c>
      <c r="S658" s="25" t="s">
        <v>1370</v>
      </c>
      <c r="T658" s="33" t="s">
        <v>15</v>
      </c>
      <c r="U658" s="33"/>
      <c r="V658" s="25">
        <v>38</v>
      </c>
      <c r="W658" s="33" t="s">
        <v>58</v>
      </c>
      <c r="X658" s="73">
        <f>VLOOKUP(W658,Tables!$M$5:$O$9,3,FALSE)</f>
        <v>1</v>
      </c>
      <c r="Y658" s="73">
        <f t="shared" si="315"/>
        <v>38</v>
      </c>
      <c r="AA658" s="26" t="str">
        <f t="shared" si="323"/>
        <v>NOEC</v>
      </c>
      <c r="AB658" s="26">
        <f>VLOOKUP(AA658,Tables!C$5:D$40,2,FALSE)</f>
        <v>1</v>
      </c>
      <c r="AC658" s="26">
        <f t="shared" si="324"/>
        <v>38</v>
      </c>
      <c r="AD658" s="33" t="str">
        <f t="shared" si="325"/>
        <v>Chronic</v>
      </c>
      <c r="AE658" s="26">
        <f>VLOOKUP(AD658,Tables!$C$43:$D$44,2,FALSE)</f>
        <v>1</v>
      </c>
      <c r="AF658" s="26">
        <f t="shared" si="326"/>
        <v>38</v>
      </c>
      <c r="AG658" s="27"/>
      <c r="AH658" s="210" t="str">
        <f t="shared" si="295"/>
        <v>Lemna gibba</v>
      </c>
      <c r="AI658" s="112" t="str">
        <f t="shared" si="296"/>
        <v>NOEC</v>
      </c>
      <c r="AJ658" s="112" t="str">
        <f t="shared" si="297"/>
        <v>Chronic</v>
      </c>
      <c r="AL658" s="26">
        <f>VLOOKUP(SUM(AB658,AE658),Tables!J$5:K$12,2,FALSE)</f>
        <v>1</v>
      </c>
      <c r="AM658" s="26" t="str">
        <f t="shared" si="298"/>
        <v>YES!!!</v>
      </c>
      <c r="AN658" s="107" t="str">
        <f>P658</f>
        <v>Frond number</v>
      </c>
      <c r="AO658" s="25" t="s">
        <v>1603</v>
      </c>
      <c r="AP658" s="25" t="str">
        <f>CONCATENATE(R658," ",S658)</f>
        <v>7 Day</v>
      </c>
      <c r="AQ658" s="25" t="s">
        <v>1607</v>
      </c>
      <c r="AS658" s="109">
        <f>AF658</f>
        <v>38</v>
      </c>
      <c r="AW658" s="208" t="s">
        <v>1845</v>
      </c>
      <c r="AX658" s="208" t="s">
        <v>1845</v>
      </c>
      <c r="BC658" s="214"/>
      <c r="BN658" s="119"/>
      <c r="BO658" s="119"/>
      <c r="BP658" s="119"/>
      <c r="BQ658" s="119"/>
      <c r="BR658" s="119"/>
      <c r="BS658" s="119"/>
      <c r="BT658" s="119"/>
      <c r="BU658" s="119"/>
      <c r="BV658" s="119"/>
      <c r="BW658" s="119"/>
      <c r="BX658" s="119"/>
      <c r="BY658" s="119"/>
      <c r="BZ658" s="119"/>
      <c r="CA658" s="119"/>
    </row>
    <row r="659" spans="1:87" ht="15" hidden="1" customHeight="1" thickTop="1" thickBot="1">
      <c r="A659" s="170" t="s">
        <v>289</v>
      </c>
      <c r="B659" s="70" t="s">
        <v>286</v>
      </c>
      <c r="C659" s="71">
        <v>160232</v>
      </c>
      <c r="D659" s="130" t="s">
        <v>292</v>
      </c>
      <c r="E659" s="149" t="s">
        <v>1644</v>
      </c>
      <c r="F659" s="30" t="s">
        <v>288</v>
      </c>
      <c r="G659" s="86" t="s">
        <v>80</v>
      </c>
      <c r="H659" s="25" t="s">
        <v>77</v>
      </c>
      <c r="I659" s="25" t="s">
        <v>78</v>
      </c>
      <c r="J659" s="73" t="s">
        <v>79</v>
      </c>
      <c r="K659" s="25" t="s">
        <v>1591</v>
      </c>
      <c r="L659" s="73" t="s">
        <v>287</v>
      </c>
      <c r="N659" s="41" t="s">
        <v>291</v>
      </c>
      <c r="O659" s="32" t="s">
        <v>1398</v>
      </c>
      <c r="P659" s="32" t="s">
        <v>1522</v>
      </c>
      <c r="Q659" s="25" t="s">
        <v>23</v>
      </c>
      <c r="R659" s="25">
        <v>9</v>
      </c>
      <c r="S659" s="25" t="s">
        <v>1370</v>
      </c>
      <c r="T659" s="33" t="s">
        <v>15</v>
      </c>
      <c r="U659" s="33"/>
      <c r="V659" s="25">
        <v>26</v>
      </c>
      <c r="W659" s="33" t="s">
        <v>58</v>
      </c>
      <c r="X659" s="73">
        <f>VLOOKUP(W659,Tables!$M$5:$O$9,3,FALSE)</f>
        <v>1</v>
      </c>
      <c r="Y659" s="73">
        <f t="shared" si="315"/>
        <v>26</v>
      </c>
      <c r="AA659" s="26" t="str">
        <f t="shared" ref="AA659:AA671" si="327">Q659</f>
        <v>EC10</v>
      </c>
      <c r="AB659" s="26">
        <f>VLOOKUP(AA659,Tables!C$5:D$40,2,FALSE)</f>
        <v>1</v>
      </c>
      <c r="AC659" s="26">
        <f t="shared" ref="AC659:AC671" si="328">Y659/AB659</f>
        <v>26</v>
      </c>
      <c r="AD659" s="33" t="str">
        <f t="shared" ref="AD659:AD671" si="329">T659</f>
        <v>Chronic</v>
      </c>
      <c r="AE659" s="26">
        <f>VLOOKUP(AD659,Tables!$C$43:$D$44,2,FALSE)</f>
        <v>1</v>
      </c>
      <c r="AF659" s="26">
        <f t="shared" ref="AF659:AF671" si="330">AC659/AE659</f>
        <v>26</v>
      </c>
      <c r="AG659" s="27"/>
      <c r="AH659" s="210" t="str">
        <f t="shared" ref="AH659:AH671" si="331">G659</f>
        <v>Lemna gibba</v>
      </c>
      <c r="AI659" s="112" t="str">
        <f t="shared" ref="AI659:AI671" si="332">Q659</f>
        <v>EC10</v>
      </c>
      <c r="AJ659" s="112" t="str">
        <f t="shared" ref="AJ659:AJ671" si="333">T659</f>
        <v>Chronic</v>
      </c>
      <c r="AL659" s="26">
        <f>VLOOKUP(SUM(AB659,AE659),Tables!J$5:K$12,2,FALSE)</f>
        <v>1</v>
      </c>
      <c r="AM659" s="26" t="str">
        <f t="shared" si="298"/>
        <v>YES!!!</v>
      </c>
      <c r="AN659" s="107" t="str">
        <f>P659</f>
        <v>Frond number</v>
      </c>
      <c r="AO659" s="25" t="s">
        <v>1603</v>
      </c>
      <c r="AP659" s="25" t="str">
        <f>CONCATENATE(R659," ",S659)</f>
        <v>9 Day</v>
      </c>
      <c r="AQ659" s="25" t="s">
        <v>1618</v>
      </c>
      <c r="AS659" s="109">
        <f>AF659</f>
        <v>26</v>
      </c>
      <c r="AT659" s="73">
        <f>GEOMEAN(AS659:AS664)</f>
        <v>30.655220076311934</v>
      </c>
      <c r="AW659" s="208" t="s">
        <v>1845</v>
      </c>
      <c r="AX659" s="208" t="s">
        <v>1845</v>
      </c>
      <c r="BC659" s="214"/>
      <c r="BN659" s="119"/>
      <c r="BO659" s="119"/>
      <c r="BP659" s="119"/>
      <c r="BQ659" s="119"/>
      <c r="BR659" s="119"/>
      <c r="BS659" s="119"/>
      <c r="BT659" s="119"/>
      <c r="BU659" s="119"/>
      <c r="BV659" s="119"/>
      <c r="BW659" s="119"/>
      <c r="BX659" s="119"/>
      <c r="BY659" s="119"/>
      <c r="BZ659" s="119"/>
      <c r="CA659" s="119"/>
      <c r="CB659" s="119"/>
      <c r="CC659" s="119"/>
      <c r="CD659" s="119"/>
      <c r="CE659" s="119"/>
      <c r="CF659" s="119"/>
      <c r="CG659" s="119"/>
      <c r="CH659" s="119"/>
      <c r="CI659" s="119"/>
    </row>
    <row r="660" spans="1:87" ht="15" hidden="1" customHeight="1" thickTop="1" thickBot="1">
      <c r="A660" s="170" t="s">
        <v>289</v>
      </c>
      <c r="B660" s="70" t="s">
        <v>286</v>
      </c>
      <c r="C660" s="71">
        <v>160232</v>
      </c>
      <c r="D660" s="130" t="s">
        <v>292</v>
      </c>
      <c r="E660" s="149" t="s">
        <v>1644</v>
      </c>
      <c r="F660" s="30" t="s">
        <v>288</v>
      </c>
      <c r="G660" s="86" t="s">
        <v>80</v>
      </c>
      <c r="H660" s="25" t="s">
        <v>77</v>
      </c>
      <c r="I660" s="25" t="s">
        <v>78</v>
      </c>
      <c r="J660" s="73" t="s">
        <v>79</v>
      </c>
      <c r="K660" s="25" t="s">
        <v>1591</v>
      </c>
      <c r="L660" s="73" t="s">
        <v>287</v>
      </c>
      <c r="N660" s="41" t="s">
        <v>291</v>
      </c>
      <c r="O660" s="32" t="s">
        <v>1398</v>
      </c>
      <c r="P660" s="32" t="s">
        <v>1522</v>
      </c>
      <c r="Q660" s="25" t="s">
        <v>20</v>
      </c>
      <c r="R660" s="25">
        <v>9</v>
      </c>
      <c r="S660" s="25" t="s">
        <v>1370</v>
      </c>
      <c r="T660" s="33" t="s">
        <v>15</v>
      </c>
      <c r="U660" s="33"/>
      <c r="V660" s="25">
        <v>37</v>
      </c>
      <c r="W660" s="33" t="s">
        <v>58</v>
      </c>
      <c r="X660" s="73">
        <f>VLOOKUP(W660,Tables!$M$5:$O$9,3,FALSE)</f>
        <v>1</v>
      </c>
      <c r="Y660" s="73">
        <f t="shared" si="315"/>
        <v>37</v>
      </c>
      <c r="AA660" s="26" t="str">
        <f t="shared" si="327"/>
        <v>LOEC</v>
      </c>
      <c r="AB660" s="26">
        <f>VLOOKUP(AA660,Tables!C$5:D$40,2,FALSE)</f>
        <v>2.5</v>
      </c>
      <c r="AC660" s="26">
        <f t="shared" si="328"/>
        <v>14.8</v>
      </c>
      <c r="AD660" s="33" t="str">
        <f t="shared" si="329"/>
        <v>Chronic</v>
      </c>
      <c r="AE660" s="26">
        <f>VLOOKUP(AD660,Tables!$C$43:$D$44,2,FALSE)</f>
        <v>1</v>
      </c>
      <c r="AF660" s="26">
        <f t="shared" si="330"/>
        <v>14.8</v>
      </c>
      <c r="AG660" s="27"/>
      <c r="AH660" s="210" t="str">
        <f t="shared" si="331"/>
        <v>Lemna gibba</v>
      </c>
      <c r="AI660" s="112" t="str">
        <f t="shared" si="332"/>
        <v>LOEC</v>
      </c>
      <c r="AJ660" s="112" t="str">
        <f t="shared" si="333"/>
        <v>Chronic</v>
      </c>
      <c r="AL660" s="26">
        <f>VLOOKUP(SUM(AB660,AE660),Tables!J$5:K$12,2,FALSE)</f>
        <v>2</v>
      </c>
      <c r="AM660" s="26" t="str">
        <f t="shared" si="298"/>
        <v>Reject</v>
      </c>
      <c r="AS660"/>
      <c r="AW660" s="208" t="s">
        <v>1845</v>
      </c>
      <c r="AX660" s="208" t="s">
        <v>1845</v>
      </c>
      <c r="BC660" s="214"/>
      <c r="BN660" s="119"/>
      <c r="BO660" s="119"/>
      <c r="BP660" s="119"/>
      <c r="BQ660" s="119"/>
      <c r="BR660" s="119"/>
      <c r="BS660" s="119"/>
      <c r="BT660" s="119"/>
      <c r="BU660" s="119"/>
      <c r="BV660" s="119"/>
      <c r="BW660" s="119"/>
      <c r="BX660" s="119"/>
      <c r="BY660" s="119"/>
      <c r="BZ660" s="119"/>
      <c r="CA660" s="119"/>
    </row>
    <row r="661" spans="1:87" ht="15" hidden="1" customHeight="1" thickTop="1" thickBot="1">
      <c r="A661" s="170" t="s">
        <v>289</v>
      </c>
      <c r="B661" s="70" t="s">
        <v>286</v>
      </c>
      <c r="C661" s="71">
        <v>160232</v>
      </c>
      <c r="D661" s="130" t="s">
        <v>292</v>
      </c>
      <c r="E661" s="149" t="s">
        <v>1644</v>
      </c>
      <c r="F661" s="30" t="s">
        <v>288</v>
      </c>
      <c r="G661" s="86" t="s">
        <v>80</v>
      </c>
      <c r="H661" s="25" t="s">
        <v>77</v>
      </c>
      <c r="I661" s="25" t="s">
        <v>78</v>
      </c>
      <c r="J661" s="73" t="s">
        <v>79</v>
      </c>
      <c r="K661" s="25" t="s">
        <v>1591</v>
      </c>
      <c r="L661" s="73" t="s">
        <v>287</v>
      </c>
      <c r="N661" s="41" t="s">
        <v>291</v>
      </c>
      <c r="O661" s="32" t="s">
        <v>1398</v>
      </c>
      <c r="P661" s="32" t="s">
        <v>1522</v>
      </c>
      <c r="Q661" s="25" t="s">
        <v>19</v>
      </c>
      <c r="R661" s="25">
        <v>9</v>
      </c>
      <c r="S661" s="25" t="s">
        <v>1370</v>
      </c>
      <c r="T661" s="33" t="s">
        <v>15</v>
      </c>
      <c r="U661" s="33"/>
      <c r="V661" s="25">
        <v>18</v>
      </c>
      <c r="W661" s="33" t="s">
        <v>58</v>
      </c>
      <c r="X661" s="73">
        <f>VLOOKUP(W661,Tables!$M$5:$O$9,3,FALSE)</f>
        <v>1</v>
      </c>
      <c r="Y661" s="73">
        <f t="shared" si="315"/>
        <v>18</v>
      </c>
      <c r="AA661" s="26" t="str">
        <f t="shared" si="327"/>
        <v>NOEC</v>
      </c>
      <c r="AB661" s="26">
        <f>VLOOKUP(AA661,Tables!C$5:D$40,2,FALSE)</f>
        <v>1</v>
      </c>
      <c r="AC661" s="26">
        <f t="shared" si="328"/>
        <v>18</v>
      </c>
      <c r="AD661" s="33" t="str">
        <f t="shared" si="329"/>
        <v>Chronic</v>
      </c>
      <c r="AE661" s="26">
        <f>VLOOKUP(AD661,Tables!$C$43:$D$44,2,FALSE)</f>
        <v>1</v>
      </c>
      <c r="AF661" s="26">
        <f t="shared" si="330"/>
        <v>18</v>
      </c>
      <c r="AG661" s="27"/>
      <c r="AH661" s="210" t="str">
        <f t="shared" si="331"/>
        <v>Lemna gibba</v>
      </c>
      <c r="AI661" s="112" t="str">
        <f t="shared" si="332"/>
        <v>NOEC</v>
      </c>
      <c r="AJ661" s="112" t="str">
        <f t="shared" si="333"/>
        <v>Chronic</v>
      </c>
      <c r="AL661" s="26">
        <f>VLOOKUP(SUM(AB661,AE661),Tables!J$5:K$12,2,FALSE)</f>
        <v>1</v>
      </c>
      <c r="AM661" s="26" t="str">
        <f t="shared" si="298"/>
        <v>YES!!!</v>
      </c>
      <c r="AN661" s="107" t="str">
        <f>P661</f>
        <v>Frond number</v>
      </c>
      <c r="AO661" s="25" t="s">
        <v>1603</v>
      </c>
      <c r="AP661" s="25" t="str">
        <f>CONCATENATE(R661," ",S661)</f>
        <v>9 Day</v>
      </c>
      <c r="AQ661" s="25" t="s">
        <v>1618</v>
      </c>
      <c r="AS661" s="109">
        <f>AF661</f>
        <v>18</v>
      </c>
      <c r="AW661" s="208" t="s">
        <v>1845</v>
      </c>
      <c r="AX661" s="208" t="s">
        <v>1845</v>
      </c>
      <c r="BC661" s="214"/>
      <c r="BN661" s="119"/>
      <c r="BO661" s="119"/>
      <c r="BP661" s="119"/>
      <c r="BQ661" s="119"/>
      <c r="BR661" s="119"/>
      <c r="BS661" s="119"/>
      <c r="BT661" s="119"/>
      <c r="BU661" s="119"/>
      <c r="BV661" s="119"/>
      <c r="BW661" s="119"/>
      <c r="BX661" s="119"/>
      <c r="BY661" s="119"/>
      <c r="BZ661" s="119"/>
      <c r="CA661" s="119"/>
    </row>
    <row r="662" spans="1:87" ht="15" hidden="1" customHeight="1" thickTop="1" thickBot="1">
      <c r="A662" s="170" t="s">
        <v>289</v>
      </c>
      <c r="B662" s="70" t="s">
        <v>286</v>
      </c>
      <c r="C662" s="71">
        <v>160232</v>
      </c>
      <c r="D662" s="130" t="s">
        <v>292</v>
      </c>
      <c r="E662" s="149" t="s">
        <v>1644</v>
      </c>
      <c r="F662" s="30" t="s">
        <v>288</v>
      </c>
      <c r="G662" s="86" t="s">
        <v>80</v>
      </c>
      <c r="H662" s="25" t="s">
        <v>77</v>
      </c>
      <c r="I662" s="25" t="s">
        <v>78</v>
      </c>
      <c r="J662" s="73" t="s">
        <v>79</v>
      </c>
      <c r="K662" s="25" t="s">
        <v>1591</v>
      </c>
      <c r="L662" s="73" t="s">
        <v>287</v>
      </c>
      <c r="N662" s="41" t="s">
        <v>291</v>
      </c>
      <c r="O662" s="32" t="s">
        <v>1398</v>
      </c>
      <c r="P662" s="32" t="s">
        <v>1522</v>
      </c>
      <c r="Q662" s="25" t="s">
        <v>23</v>
      </c>
      <c r="R662" s="25">
        <v>9</v>
      </c>
      <c r="S662" s="25" t="s">
        <v>1370</v>
      </c>
      <c r="T662" s="33" t="s">
        <v>15</v>
      </c>
      <c r="U662" s="33"/>
      <c r="V662" s="25">
        <v>51</v>
      </c>
      <c r="W662" s="33" t="s">
        <v>58</v>
      </c>
      <c r="X662" s="73">
        <f>VLOOKUP(W662,Tables!$M$5:$O$9,3,FALSE)</f>
        <v>1</v>
      </c>
      <c r="Y662" s="73">
        <f t="shared" si="315"/>
        <v>51</v>
      </c>
      <c r="AA662" s="26" t="str">
        <f t="shared" si="327"/>
        <v>EC10</v>
      </c>
      <c r="AB662" s="26">
        <f>VLOOKUP(AA662,Tables!C$5:D$40,2,FALSE)</f>
        <v>1</v>
      </c>
      <c r="AC662" s="26">
        <f t="shared" si="328"/>
        <v>51</v>
      </c>
      <c r="AD662" s="33" t="str">
        <f t="shared" si="329"/>
        <v>Chronic</v>
      </c>
      <c r="AE662" s="26">
        <f>VLOOKUP(AD662,Tables!$C$43:$D$44,2,FALSE)</f>
        <v>1</v>
      </c>
      <c r="AF662" s="26">
        <f t="shared" si="330"/>
        <v>51</v>
      </c>
      <c r="AG662" s="27"/>
      <c r="AH662" s="210" t="str">
        <f t="shared" si="331"/>
        <v>Lemna gibba</v>
      </c>
      <c r="AI662" s="112" t="str">
        <f t="shared" si="332"/>
        <v>EC10</v>
      </c>
      <c r="AJ662" s="112" t="str">
        <f t="shared" si="333"/>
        <v>Chronic</v>
      </c>
      <c r="AL662" s="26">
        <f>VLOOKUP(SUM(AB662,AE662),Tables!J$5:K$12,2,FALSE)</f>
        <v>1</v>
      </c>
      <c r="AM662" s="26" t="str">
        <f t="shared" si="298"/>
        <v>YES!!!</v>
      </c>
      <c r="AN662" s="107" t="str">
        <f>P662</f>
        <v>Frond number</v>
      </c>
      <c r="AO662" s="25" t="s">
        <v>1603</v>
      </c>
      <c r="AP662" s="25" t="str">
        <f>CONCATENATE(R662," ",S662)</f>
        <v>9 Day</v>
      </c>
      <c r="AQ662" s="25" t="s">
        <v>1618</v>
      </c>
      <c r="AS662" s="109">
        <f>AF662</f>
        <v>51</v>
      </c>
      <c r="AW662" s="208" t="s">
        <v>1845</v>
      </c>
      <c r="AX662" s="208" t="s">
        <v>1845</v>
      </c>
      <c r="BC662" s="214"/>
      <c r="BN662" s="119"/>
      <c r="BO662" s="119"/>
      <c r="BP662" s="119"/>
      <c r="BQ662" s="119"/>
      <c r="BR662" s="119"/>
      <c r="BS662" s="119"/>
      <c r="BT662" s="119"/>
      <c r="BU662" s="119"/>
      <c r="BV662" s="119"/>
      <c r="BW662" s="119"/>
      <c r="BX662" s="119"/>
      <c r="BY662" s="119"/>
      <c r="BZ662" s="119"/>
      <c r="CA662" s="119"/>
    </row>
    <row r="663" spans="1:87" ht="15" hidden="1" customHeight="1" thickTop="1" thickBot="1">
      <c r="A663" s="170" t="s">
        <v>289</v>
      </c>
      <c r="B663" s="70" t="s">
        <v>286</v>
      </c>
      <c r="C663" s="71">
        <v>160232</v>
      </c>
      <c r="D663" s="130" t="s">
        <v>292</v>
      </c>
      <c r="E663" s="149" t="s">
        <v>1644</v>
      </c>
      <c r="F663" s="30" t="s">
        <v>288</v>
      </c>
      <c r="G663" s="86" t="s">
        <v>80</v>
      </c>
      <c r="H663" s="25" t="s">
        <v>77</v>
      </c>
      <c r="I663" s="25" t="s">
        <v>78</v>
      </c>
      <c r="J663" s="73" t="s">
        <v>79</v>
      </c>
      <c r="K663" s="25" t="s">
        <v>1591</v>
      </c>
      <c r="L663" s="73" t="s">
        <v>287</v>
      </c>
      <c r="N663" s="41" t="s">
        <v>291</v>
      </c>
      <c r="O663" s="32" t="s">
        <v>1398</v>
      </c>
      <c r="P663" s="32" t="s">
        <v>1522</v>
      </c>
      <c r="Q663" s="25" t="s">
        <v>20</v>
      </c>
      <c r="R663" s="25">
        <v>9</v>
      </c>
      <c r="S663" s="25" t="s">
        <v>1370</v>
      </c>
      <c r="T663" s="33" t="s">
        <v>15</v>
      </c>
      <c r="U663" s="33"/>
      <c r="V663" s="25">
        <v>77</v>
      </c>
      <c r="W663" s="33" t="s">
        <v>58</v>
      </c>
      <c r="X663" s="73">
        <f>VLOOKUP(W663,Tables!$M$5:$O$9,3,FALSE)</f>
        <v>1</v>
      </c>
      <c r="Y663" s="73">
        <f t="shared" si="315"/>
        <v>77</v>
      </c>
      <c r="AA663" s="26" t="str">
        <f t="shared" si="327"/>
        <v>LOEC</v>
      </c>
      <c r="AB663" s="26">
        <f>VLOOKUP(AA663,Tables!C$5:D$40,2,FALSE)</f>
        <v>2.5</v>
      </c>
      <c r="AC663" s="26">
        <f t="shared" si="328"/>
        <v>30.8</v>
      </c>
      <c r="AD663" s="33" t="str">
        <f t="shared" si="329"/>
        <v>Chronic</v>
      </c>
      <c r="AE663" s="26">
        <f>VLOOKUP(AD663,Tables!$C$43:$D$44,2,FALSE)</f>
        <v>1</v>
      </c>
      <c r="AF663" s="26">
        <f t="shared" si="330"/>
        <v>30.8</v>
      </c>
      <c r="AG663" s="27"/>
      <c r="AH663" s="210" t="str">
        <f t="shared" si="331"/>
        <v>Lemna gibba</v>
      </c>
      <c r="AI663" s="112" t="str">
        <f t="shared" si="332"/>
        <v>LOEC</v>
      </c>
      <c r="AJ663" s="112" t="str">
        <f t="shared" si="333"/>
        <v>Chronic</v>
      </c>
      <c r="AL663" s="26">
        <f>VLOOKUP(SUM(AB663,AE663),Tables!J$5:K$12,2,FALSE)</f>
        <v>2</v>
      </c>
      <c r="AM663" s="26" t="str">
        <f t="shared" si="298"/>
        <v>Reject</v>
      </c>
      <c r="AS663"/>
      <c r="AW663" s="208" t="s">
        <v>1845</v>
      </c>
      <c r="AX663" s="208" t="s">
        <v>1845</v>
      </c>
      <c r="BC663" s="214"/>
      <c r="BN663" s="119"/>
      <c r="BO663" s="119"/>
      <c r="BP663" s="119"/>
      <c r="BQ663" s="119"/>
      <c r="BR663" s="119"/>
      <c r="BS663" s="119"/>
      <c r="BT663" s="119"/>
      <c r="BU663" s="119"/>
      <c r="BV663" s="119"/>
      <c r="BW663" s="119"/>
      <c r="BX663" s="119"/>
      <c r="BY663" s="119"/>
      <c r="BZ663" s="119"/>
      <c r="CA663" s="119"/>
      <c r="CB663" s="119"/>
      <c r="CC663" s="119"/>
      <c r="CD663" s="119"/>
      <c r="CE663" s="119"/>
      <c r="CF663" s="119"/>
      <c r="CG663" s="119"/>
      <c r="CH663" s="119"/>
      <c r="CI663" s="119"/>
    </row>
    <row r="664" spans="1:87" ht="15" hidden="1" customHeight="1" thickTop="1" thickBot="1">
      <c r="A664" s="170" t="s">
        <v>289</v>
      </c>
      <c r="B664" s="70" t="s">
        <v>286</v>
      </c>
      <c r="C664" s="71">
        <v>160232</v>
      </c>
      <c r="D664" s="130" t="s">
        <v>292</v>
      </c>
      <c r="E664" s="149" t="s">
        <v>1644</v>
      </c>
      <c r="F664" s="30" t="s">
        <v>288</v>
      </c>
      <c r="G664" s="86" t="s">
        <v>80</v>
      </c>
      <c r="H664" s="25" t="s">
        <v>77</v>
      </c>
      <c r="I664" s="25" t="s">
        <v>78</v>
      </c>
      <c r="J664" s="73" t="s">
        <v>79</v>
      </c>
      <c r="K664" s="25" t="s">
        <v>1591</v>
      </c>
      <c r="L664" s="73" t="s">
        <v>287</v>
      </c>
      <c r="N664" s="41" t="s">
        <v>291</v>
      </c>
      <c r="O664" s="32" t="s">
        <v>1398</v>
      </c>
      <c r="P664" s="32" t="s">
        <v>1522</v>
      </c>
      <c r="Q664" s="25" t="s">
        <v>19</v>
      </c>
      <c r="R664" s="25">
        <v>9</v>
      </c>
      <c r="S664" s="25" t="s">
        <v>1370</v>
      </c>
      <c r="T664" s="33" t="s">
        <v>15</v>
      </c>
      <c r="U664" s="33"/>
      <c r="V664" s="25">
        <v>37</v>
      </c>
      <c r="W664" s="33" t="s">
        <v>58</v>
      </c>
      <c r="X664" s="73">
        <f>VLOOKUP(W664,Tables!$M$5:$O$9,3,FALSE)</f>
        <v>1</v>
      </c>
      <c r="Y664" s="73">
        <f t="shared" si="315"/>
        <v>37</v>
      </c>
      <c r="AA664" s="26" t="str">
        <f t="shared" si="327"/>
        <v>NOEC</v>
      </c>
      <c r="AB664" s="26">
        <f>VLOOKUP(AA664,Tables!C$5:D$40,2,FALSE)</f>
        <v>1</v>
      </c>
      <c r="AC664" s="26">
        <f t="shared" si="328"/>
        <v>37</v>
      </c>
      <c r="AD664" s="33" t="str">
        <f t="shared" si="329"/>
        <v>Chronic</v>
      </c>
      <c r="AE664" s="26">
        <f>VLOOKUP(AD664,Tables!$C$43:$D$44,2,FALSE)</f>
        <v>1</v>
      </c>
      <c r="AF664" s="26">
        <f t="shared" si="330"/>
        <v>37</v>
      </c>
      <c r="AG664" s="27"/>
      <c r="AH664" s="210" t="str">
        <f t="shared" si="331"/>
        <v>Lemna gibba</v>
      </c>
      <c r="AI664" s="112" t="str">
        <f t="shared" si="332"/>
        <v>NOEC</v>
      </c>
      <c r="AJ664" s="112" t="str">
        <f t="shared" si="333"/>
        <v>Chronic</v>
      </c>
      <c r="AL664" s="26">
        <f>VLOOKUP(SUM(AB664,AE664),Tables!J$5:K$12,2,FALSE)</f>
        <v>1</v>
      </c>
      <c r="AM664" s="26" t="str">
        <f t="shared" si="298"/>
        <v>YES!!!</v>
      </c>
      <c r="AN664" s="107" t="str">
        <f>P664</f>
        <v>Frond number</v>
      </c>
      <c r="AO664" s="25" t="s">
        <v>1603</v>
      </c>
      <c r="AP664" s="25" t="str">
        <f>CONCATENATE(R664," ",S664)</f>
        <v>9 Day</v>
      </c>
      <c r="AQ664" s="25" t="s">
        <v>1618</v>
      </c>
      <c r="AS664" s="109">
        <f>AF664</f>
        <v>37</v>
      </c>
      <c r="AW664" s="208" t="s">
        <v>1845</v>
      </c>
      <c r="AX664" s="208" t="s">
        <v>1845</v>
      </c>
      <c r="BC664" s="214"/>
      <c r="BN664" s="119"/>
      <c r="BO664" s="119"/>
      <c r="BP664" s="119"/>
      <c r="BQ664" s="119"/>
      <c r="BR664" s="119"/>
      <c r="BS664" s="119"/>
      <c r="BT664" s="119"/>
      <c r="BU664" s="119"/>
      <c r="BV664" s="119"/>
      <c r="BW664" s="119"/>
      <c r="BX664" s="119"/>
      <c r="BY664" s="119"/>
      <c r="BZ664" s="119"/>
      <c r="CA664" s="119"/>
    </row>
    <row r="665" spans="1:87" ht="15" hidden="1" customHeight="1" thickTop="1" thickBot="1">
      <c r="A665" s="170" t="s">
        <v>289</v>
      </c>
      <c r="B665" s="70" t="s">
        <v>286</v>
      </c>
      <c r="C665" s="71">
        <v>160232</v>
      </c>
      <c r="D665" s="130" t="s">
        <v>292</v>
      </c>
      <c r="E665" s="149" t="s">
        <v>1644</v>
      </c>
      <c r="F665" s="30" t="s">
        <v>288</v>
      </c>
      <c r="G665" s="86" t="s">
        <v>80</v>
      </c>
      <c r="H665" s="25" t="s">
        <v>77</v>
      </c>
      <c r="I665" s="25" t="s">
        <v>78</v>
      </c>
      <c r="J665" s="73" t="s">
        <v>79</v>
      </c>
      <c r="K665" s="25" t="s">
        <v>1591</v>
      </c>
      <c r="L665" s="73" t="s">
        <v>287</v>
      </c>
      <c r="N665" s="41" t="s">
        <v>291</v>
      </c>
      <c r="O665" s="32" t="s">
        <v>1398</v>
      </c>
      <c r="P665" s="32" t="s">
        <v>1522</v>
      </c>
      <c r="Q665" s="25" t="s">
        <v>23</v>
      </c>
      <c r="R665" s="25">
        <v>14</v>
      </c>
      <c r="S665" s="25" t="s">
        <v>1370</v>
      </c>
      <c r="T665" s="33" t="s">
        <v>15</v>
      </c>
      <c r="U665" s="33"/>
      <c r="V665" s="25">
        <v>27</v>
      </c>
      <c r="W665" s="33" t="s">
        <v>58</v>
      </c>
      <c r="X665" s="73">
        <f>VLOOKUP(W665,Tables!$M$5:$O$9,3,FALSE)</f>
        <v>1</v>
      </c>
      <c r="Y665" s="73">
        <f t="shared" si="315"/>
        <v>27</v>
      </c>
      <c r="AA665" s="26" t="str">
        <f t="shared" si="327"/>
        <v>EC10</v>
      </c>
      <c r="AB665" s="26">
        <f>VLOOKUP(AA665,Tables!C$5:D$40,2,FALSE)</f>
        <v>1</v>
      </c>
      <c r="AC665" s="26">
        <f t="shared" si="328"/>
        <v>27</v>
      </c>
      <c r="AD665" s="33" t="str">
        <f t="shared" si="329"/>
        <v>Chronic</v>
      </c>
      <c r="AE665" s="26">
        <f>VLOOKUP(AD665,Tables!$C$43:$D$44,2,FALSE)</f>
        <v>1</v>
      </c>
      <c r="AF665" s="26">
        <f t="shared" si="330"/>
        <v>27</v>
      </c>
      <c r="AG665" s="27"/>
      <c r="AH665" s="210" t="str">
        <f t="shared" si="331"/>
        <v>Lemna gibba</v>
      </c>
      <c r="AI665" s="112" t="str">
        <f t="shared" si="332"/>
        <v>EC10</v>
      </c>
      <c r="AJ665" s="112" t="str">
        <f t="shared" si="333"/>
        <v>Chronic</v>
      </c>
      <c r="AL665" s="26">
        <f>VLOOKUP(SUM(AB665,AE665),Tables!J$5:K$12,2,FALSE)</f>
        <v>1</v>
      </c>
      <c r="AM665" s="26" t="str">
        <f t="shared" si="298"/>
        <v>YES!!!</v>
      </c>
      <c r="AN665" s="107" t="str">
        <f>P665</f>
        <v>Frond number</v>
      </c>
      <c r="AO665" s="25" t="s">
        <v>1603</v>
      </c>
      <c r="AP665" s="25" t="str">
        <f>CONCATENATE(R665," ",S665)</f>
        <v>14 Day</v>
      </c>
      <c r="AQ665" s="25" t="s">
        <v>1619</v>
      </c>
      <c r="AS665" s="109">
        <f>AF665</f>
        <v>27</v>
      </c>
      <c r="AT665" s="73">
        <f>GEOMEAN(AS665:AS671)</f>
        <v>26.094330639002767</v>
      </c>
      <c r="AW665" s="208" t="s">
        <v>1845</v>
      </c>
      <c r="AX665" s="208" t="s">
        <v>1845</v>
      </c>
      <c r="BC665" s="214"/>
      <c r="BN665" s="119"/>
      <c r="BO665" s="119"/>
      <c r="BP665" s="119"/>
      <c r="BQ665" s="119"/>
      <c r="BR665" s="119"/>
      <c r="BS665" s="119"/>
      <c r="BT665" s="119"/>
      <c r="BU665" s="119"/>
      <c r="BV665" s="119"/>
      <c r="BW665" s="119"/>
      <c r="BX665" s="119"/>
      <c r="BY665" s="119"/>
      <c r="BZ665" s="119"/>
      <c r="CA665" s="119"/>
    </row>
    <row r="666" spans="1:87" ht="15" hidden="1" customHeight="1" thickTop="1" thickBot="1">
      <c r="A666" s="170" t="s">
        <v>289</v>
      </c>
      <c r="B666" s="70" t="s">
        <v>286</v>
      </c>
      <c r="C666" s="71">
        <v>160232</v>
      </c>
      <c r="D666" s="130" t="s">
        <v>292</v>
      </c>
      <c r="E666" s="149" t="s">
        <v>1644</v>
      </c>
      <c r="F666" s="30" t="s">
        <v>288</v>
      </c>
      <c r="G666" s="86" t="s">
        <v>80</v>
      </c>
      <c r="H666" s="25" t="s">
        <v>77</v>
      </c>
      <c r="I666" s="25" t="s">
        <v>78</v>
      </c>
      <c r="J666" s="73" t="s">
        <v>79</v>
      </c>
      <c r="K666" s="25" t="s">
        <v>1591</v>
      </c>
      <c r="L666" s="73" t="s">
        <v>287</v>
      </c>
      <c r="N666" s="41" t="s">
        <v>291</v>
      </c>
      <c r="O666" s="32" t="s">
        <v>1398</v>
      </c>
      <c r="P666" s="32" t="s">
        <v>1522</v>
      </c>
      <c r="Q666" s="25" t="s">
        <v>14</v>
      </c>
      <c r="R666" s="25">
        <v>14</v>
      </c>
      <c r="S666" s="25" t="s">
        <v>1370</v>
      </c>
      <c r="T666" s="33" t="s">
        <v>15</v>
      </c>
      <c r="U666" s="33"/>
      <c r="V666" s="25">
        <v>67</v>
      </c>
      <c r="W666" s="33" t="s">
        <v>58</v>
      </c>
      <c r="X666" s="73">
        <f>VLOOKUP(W666,Tables!$M$5:$O$9,3,FALSE)</f>
        <v>1</v>
      </c>
      <c r="Y666" s="73">
        <f t="shared" si="315"/>
        <v>67</v>
      </c>
      <c r="AA666" s="26" t="str">
        <f t="shared" si="327"/>
        <v>EC50</v>
      </c>
      <c r="AB666" s="26">
        <f>VLOOKUP(AA666,Tables!C$5:D$40,2,FALSE)</f>
        <v>5</v>
      </c>
      <c r="AC666" s="26">
        <f t="shared" si="328"/>
        <v>13.4</v>
      </c>
      <c r="AD666" s="33" t="str">
        <f t="shared" si="329"/>
        <v>Chronic</v>
      </c>
      <c r="AE666" s="26">
        <f>VLOOKUP(AD666,Tables!$C$43:$D$44,2,FALSE)</f>
        <v>1</v>
      </c>
      <c r="AF666" s="26">
        <f t="shared" si="330"/>
        <v>13.4</v>
      </c>
      <c r="AG666" s="27"/>
      <c r="AH666" s="210" t="str">
        <f t="shared" si="331"/>
        <v>Lemna gibba</v>
      </c>
      <c r="AI666" s="112" t="str">
        <f t="shared" si="332"/>
        <v>EC50</v>
      </c>
      <c r="AJ666" s="112" t="str">
        <f t="shared" si="333"/>
        <v>Chronic</v>
      </c>
      <c r="AL666" s="26">
        <f>VLOOKUP(SUM(AB666,AE666),Tables!J$5:K$12,2,FALSE)</f>
        <v>2</v>
      </c>
      <c r="AM666" s="26" t="str">
        <f t="shared" si="298"/>
        <v>Reject</v>
      </c>
      <c r="AS666"/>
      <c r="AW666" s="208" t="s">
        <v>1845</v>
      </c>
      <c r="AX666" s="208" t="s">
        <v>1845</v>
      </c>
      <c r="BC666" s="214"/>
      <c r="BN666" s="119"/>
      <c r="BO666" s="119"/>
      <c r="BP666" s="119"/>
      <c r="BQ666" s="119"/>
      <c r="BR666" s="119"/>
      <c r="BS666" s="119"/>
      <c r="BT666" s="119"/>
      <c r="BU666" s="119"/>
      <c r="BV666" s="119"/>
      <c r="BW666" s="119"/>
      <c r="BX666" s="119"/>
      <c r="BY666" s="119"/>
      <c r="BZ666" s="119"/>
      <c r="CA666" s="119"/>
    </row>
    <row r="667" spans="1:87" ht="15" hidden="1" customHeight="1" thickTop="1" thickBot="1">
      <c r="A667" s="170" t="s">
        <v>289</v>
      </c>
      <c r="B667" s="70" t="s">
        <v>286</v>
      </c>
      <c r="C667" s="71">
        <v>160232</v>
      </c>
      <c r="D667" s="130" t="s">
        <v>292</v>
      </c>
      <c r="E667" s="149" t="s">
        <v>1644</v>
      </c>
      <c r="F667" s="30" t="s">
        <v>288</v>
      </c>
      <c r="G667" s="86" t="s">
        <v>80</v>
      </c>
      <c r="H667" s="25" t="s">
        <v>77</v>
      </c>
      <c r="I667" s="25" t="s">
        <v>78</v>
      </c>
      <c r="J667" s="73" t="s">
        <v>79</v>
      </c>
      <c r="K667" s="25" t="s">
        <v>1591</v>
      </c>
      <c r="L667" s="73" t="s">
        <v>287</v>
      </c>
      <c r="N667" s="41" t="s">
        <v>291</v>
      </c>
      <c r="O667" s="32" t="s">
        <v>1398</v>
      </c>
      <c r="P667" s="32" t="s">
        <v>1522</v>
      </c>
      <c r="Q667" s="25" t="s">
        <v>20</v>
      </c>
      <c r="R667" s="25">
        <v>14</v>
      </c>
      <c r="S667" s="25" t="s">
        <v>1370</v>
      </c>
      <c r="T667" s="33" t="s">
        <v>15</v>
      </c>
      <c r="U667" s="33"/>
      <c r="V667" s="25">
        <v>37</v>
      </c>
      <c r="W667" s="33" t="s">
        <v>58</v>
      </c>
      <c r="X667" s="73">
        <f>VLOOKUP(W667,Tables!$M$5:$O$9,3,FALSE)</f>
        <v>1</v>
      </c>
      <c r="Y667" s="73">
        <f t="shared" si="315"/>
        <v>37</v>
      </c>
      <c r="AA667" s="26" t="str">
        <f t="shared" si="327"/>
        <v>LOEC</v>
      </c>
      <c r="AB667" s="26">
        <f>VLOOKUP(AA667,Tables!C$5:D$40,2,FALSE)</f>
        <v>2.5</v>
      </c>
      <c r="AC667" s="26">
        <f t="shared" si="328"/>
        <v>14.8</v>
      </c>
      <c r="AD667" s="33" t="str">
        <f t="shared" si="329"/>
        <v>Chronic</v>
      </c>
      <c r="AE667" s="26">
        <f>VLOOKUP(AD667,Tables!$C$43:$D$44,2,FALSE)</f>
        <v>1</v>
      </c>
      <c r="AF667" s="26">
        <f t="shared" si="330"/>
        <v>14.8</v>
      </c>
      <c r="AG667" s="27"/>
      <c r="AH667" s="210" t="str">
        <f t="shared" si="331"/>
        <v>Lemna gibba</v>
      </c>
      <c r="AI667" s="112" t="str">
        <f t="shared" si="332"/>
        <v>LOEC</v>
      </c>
      <c r="AJ667" s="112" t="str">
        <f t="shared" si="333"/>
        <v>Chronic</v>
      </c>
      <c r="AL667" s="26">
        <f>VLOOKUP(SUM(AB667,AE667),Tables!J$5:K$12,2,FALSE)</f>
        <v>2</v>
      </c>
      <c r="AM667" s="26" t="str">
        <f t="shared" si="298"/>
        <v>Reject</v>
      </c>
      <c r="AS667"/>
      <c r="AW667" s="208" t="s">
        <v>1845</v>
      </c>
      <c r="AX667" s="208" t="s">
        <v>1845</v>
      </c>
      <c r="BC667" s="214"/>
      <c r="BN667" s="119"/>
      <c r="BO667" s="119"/>
      <c r="BP667" s="119"/>
      <c r="BQ667" s="119"/>
      <c r="BR667" s="119"/>
      <c r="BS667" s="119"/>
      <c r="BT667" s="119"/>
      <c r="BU667" s="119"/>
      <c r="BV667" s="119"/>
      <c r="BW667" s="119"/>
      <c r="BX667" s="119"/>
      <c r="BY667" s="119"/>
      <c r="BZ667" s="119"/>
      <c r="CA667" s="119"/>
    </row>
    <row r="668" spans="1:87" ht="15" hidden="1" customHeight="1" thickTop="1" thickBot="1">
      <c r="A668" s="170" t="s">
        <v>289</v>
      </c>
      <c r="B668" s="70" t="s">
        <v>286</v>
      </c>
      <c r="C668" s="71">
        <v>160232</v>
      </c>
      <c r="D668" s="130" t="s">
        <v>292</v>
      </c>
      <c r="E668" s="149" t="s">
        <v>1644</v>
      </c>
      <c r="F668" s="30" t="s">
        <v>288</v>
      </c>
      <c r="G668" s="86" t="s">
        <v>80</v>
      </c>
      <c r="H668" s="25" t="s">
        <v>77</v>
      </c>
      <c r="I668" s="25" t="s">
        <v>78</v>
      </c>
      <c r="J668" s="73" t="s">
        <v>79</v>
      </c>
      <c r="K668" s="25" t="s">
        <v>1591</v>
      </c>
      <c r="L668" s="73" t="s">
        <v>287</v>
      </c>
      <c r="N668" s="41" t="s">
        <v>291</v>
      </c>
      <c r="O668" s="32" t="s">
        <v>1398</v>
      </c>
      <c r="P668" s="32" t="s">
        <v>1522</v>
      </c>
      <c r="Q668" s="25" t="s">
        <v>19</v>
      </c>
      <c r="R668" s="25">
        <v>14</v>
      </c>
      <c r="S668" s="25" t="s">
        <v>1370</v>
      </c>
      <c r="T668" s="33" t="s">
        <v>15</v>
      </c>
      <c r="U668" s="33"/>
      <c r="V668" s="25">
        <v>18</v>
      </c>
      <c r="W668" s="33" t="s">
        <v>58</v>
      </c>
      <c r="X668" s="73">
        <f>VLOOKUP(W668,Tables!$M$5:$O$9,3,FALSE)</f>
        <v>1</v>
      </c>
      <c r="Y668" s="73">
        <f t="shared" si="315"/>
        <v>18</v>
      </c>
      <c r="AA668" s="26" t="str">
        <f t="shared" si="327"/>
        <v>NOEC</v>
      </c>
      <c r="AB668" s="26">
        <f>VLOOKUP(AA668,Tables!C$5:D$40,2,FALSE)</f>
        <v>1</v>
      </c>
      <c r="AC668" s="26">
        <f t="shared" si="328"/>
        <v>18</v>
      </c>
      <c r="AD668" s="33" t="str">
        <f t="shared" si="329"/>
        <v>Chronic</v>
      </c>
      <c r="AE668" s="26">
        <f>VLOOKUP(AD668,Tables!$C$43:$D$44,2,FALSE)</f>
        <v>1</v>
      </c>
      <c r="AF668" s="26">
        <f t="shared" si="330"/>
        <v>18</v>
      </c>
      <c r="AG668" s="27"/>
      <c r="AH668" s="210" t="str">
        <f t="shared" si="331"/>
        <v>Lemna gibba</v>
      </c>
      <c r="AI668" s="112" t="str">
        <f t="shared" si="332"/>
        <v>NOEC</v>
      </c>
      <c r="AJ668" s="112" t="str">
        <f t="shared" si="333"/>
        <v>Chronic</v>
      </c>
      <c r="AL668" s="26">
        <f>VLOOKUP(SUM(AB668,AE668),Tables!J$5:K$12,2,FALSE)</f>
        <v>1</v>
      </c>
      <c r="AM668" s="26" t="str">
        <f t="shared" si="298"/>
        <v>YES!!!</v>
      </c>
      <c r="AN668" s="107" t="str">
        <f>P668</f>
        <v>Frond number</v>
      </c>
      <c r="AO668" s="25" t="s">
        <v>1603</v>
      </c>
      <c r="AP668" s="25" t="str">
        <f>CONCATENATE(R668," ",S668)</f>
        <v>14 Day</v>
      </c>
      <c r="AQ668" s="25" t="s">
        <v>1619</v>
      </c>
      <c r="AS668" s="109">
        <f>AF668</f>
        <v>18</v>
      </c>
      <c r="AW668" s="208" t="s">
        <v>1845</v>
      </c>
      <c r="AX668" s="208" t="s">
        <v>1845</v>
      </c>
      <c r="BC668" s="214"/>
      <c r="BN668" s="119"/>
      <c r="BO668" s="119"/>
      <c r="BP668" s="119"/>
      <c r="BQ668" s="119"/>
      <c r="BR668" s="119"/>
      <c r="BS668" s="119"/>
      <c r="BT668" s="119"/>
      <c r="BU668" s="119"/>
      <c r="BV668" s="119"/>
      <c r="BW668" s="119"/>
      <c r="BX668" s="119"/>
      <c r="BY668" s="119"/>
      <c r="BZ668" s="119"/>
      <c r="CA668" s="119"/>
    </row>
    <row r="669" spans="1:87" ht="15" hidden="1" customHeight="1" thickTop="1" thickBot="1">
      <c r="A669" s="170" t="s">
        <v>289</v>
      </c>
      <c r="B669" s="70" t="s">
        <v>286</v>
      </c>
      <c r="C669" s="71">
        <v>160232</v>
      </c>
      <c r="D669" s="130" t="s">
        <v>292</v>
      </c>
      <c r="E669" s="149" t="s">
        <v>1644</v>
      </c>
      <c r="F669" s="30" t="s">
        <v>288</v>
      </c>
      <c r="G669" s="86" t="s">
        <v>80</v>
      </c>
      <c r="H669" s="25" t="s">
        <v>77</v>
      </c>
      <c r="I669" s="25" t="s">
        <v>78</v>
      </c>
      <c r="J669" s="73" t="s">
        <v>79</v>
      </c>
      <c r="K669" s="25" t="s">
        <v>1591</v>
      </c>
      <c r="L669" s="73" t="s">
        <v>287</v>
      </c>
      <c r="N669" s="41" t="s">
        <v>291</v>
      </c>
      <c r="O669" s="32" t="s">
        <v>1398</v>
      </c>
      <c r="P669" s="32" t="s">
        <v>1522</v>
      </c>
      <c r="Q669" s="25" t="s">
        <v>23</v>
      </c>
      <c r="R669" s="25">
        <v>14</v>
      </c>
      <c r="S669" s="25" t="s">
        <v>1370</v>
      </c>
      <c r="T669" s="33" t="s">
        <v>15</v>
      </c>
      <c r="U669" s="33"/>
      <c r="V669" s="25">
        <v>53</v>
      </c>
      <c r="W669" s="33" t="s">
        <v>58</v>
      </c>
      <c r="X669" s="73">
        <f>VLOOKUP(W669,Tables!$M$5:$O$9,3,FALSE)</f>
        <v>1</v>
      </c>
      <c r="Y669" s="73">
        <f t="shared" si="315"/>
        <v>53</v>
      </c>
      <c r="AA669" s="26" t="str">
        <f t="shared" si="327"/>
        <v>EC10</v>
      </c>
      <c r="AB669" s="26">
        <f>VLOOKUP(AA669,Tables!C$5:D$40,2,FALSE)</f>
        <v>1</v>
      </c>
      <c r="AC669" s="26">
        <f t="shared" si="328"/>
        <v>53</v>
      </c>
      <c r="AD669" s="33" t="str">
        <f t="shared" si="329"/>
        <v>Chronic</v>
      </c>
      <c r="AE669" s="26">
        <f>VLOOKUP(AD669,Tables!$C$43:$D$44,2,FALSE)</f>
        <v>1</v>
      </c>
      <c r="AF669" s="26">
        <f t="shared" si="330"/>
        <v>53</v>
      </c>
      <c r="AG669" s="27"/>
      <c r="AH669" s="210" t="str">
        <f t="shared" si="331"/>
        <v>Lemna gibba</v>
      </c>
      <c r="AI669" s="112" t="str">
        <f t="shared" si="332"/>
        <v>EC10</v>
      </c>
      <c r="AJ669" s="112" t="str">
        <f t="shared" si="333"/>
        <v>Chronic</v>
      </c>
      <c r="AL669" s="26">
        <f>VLOOKUP(SUM(AB669,AE669),Tables!J$5:K$12,2,FALSE)</f>
        <v>1</v>
      </c>
      <c r="AM669" s="26" t="str">
        <f t="shared" si="298"/>
        <v>YES!!!</v>
      </c>
      <c r="AN669" s="107" t="str">
        <f>P669</f>
        <v>Frond number</v>
      </c>
      <c r="AO669" s="25" t="s">
        <v>1603</v>
      </c>
      <c r="AP669" s="25" t="str">
        <f>CONCATENATE(R669," ",S669)</f>
        <v>14 Day</v>
      </c>
      <c r="AQ669" s="25" t="s">
        <v>1619</v>
      </c>
      <c r="AS669" s="109">
        <f>AF669</f>
        <v>53</v>
      </c>
      <c r="AW669" s="208" t="s">
        <v>1845</v>
      </c>
      <c r="AX669" s="208" t="s">
        <v>1845</v>
      </c>
      <c r="BC669" s="214"/>
      <c r="BN669" s="119"/>
      <c r="BO669" s="119"/>
      <c r="BP669" s="119"/>
      <c r="BQ669" s="119"/>
      <c r="BR669" s="119"/>
      <c r="BS669" s="119"/>
      <c r="BT669" s="119"/>
      <c r="BU669" s="119"/>
      <c r="BV669" s="119"/>
      <c r="BW669" s="119"/>
      <c r="BX669" s="119"/>
      <c r="BY669" s="119"/>
      <c r="BZ669" s="119"/>
      <c r="CA669" s="119"/>
    </row>
    <row r="670" spans="1:87" ht="15" hidden="1" customHeight="1" thickTop="1" thickBot="1">
      <c r="A670" s="170" t="s">
        <v>289</v>
      </c>
      <c r="B670" s="70" t="s">
        <v>286</v>
      </c>
      <c r="C670" s="71">
        <v>160232</v>
      </c>
      <c r="D670" s="130" t="s">
        <v>292</v>
      </c>
      <c r="E670" s="149" t="s">
        <v>1644</v>
      </c>
      <c r="F670" s="30" t="s">
        <v>288</v>
      </c>
      <c r="G670" s="86" t="s">
        <v>80</v>
      </c>
      <c r="H670" s="25" t="s">
        <v>77</v>
      </c>
      <c r="I670" s="25" t="s">
        <v>78</v>
      </c>
      <c r="J670" s="73" t="s">
        <v>79</v>
      </c>
      <c r="K670" s="25" t="s">
        <v>1591</v>
      </c>
      <c r="L670" s="73" t="s">
        <v>287</v>
      </c>
      <c r="N670" s="41" t="s">
        <v>291</v>
      </c>
      <c r="O670" s="32" t="s">
        <v>1398</v>
      </c>
      <c r="P670" s="32" t="s">
        <v>1522</v>
      </c>
      <c r="Q670" s="25" t="s">
        <v>20</v>
      </c>
      <c r="R670" s="25">
        <v>14</v>
      </c>
      <c r="S670" s="25" t="s">
        <v>1370</v>
      </c>
      <c r="T670" s="33" t="s">
        <v>15</v>
      </c>
      <c r="U670" s="33"/>
      <c r="V670" s="25">
        <v>37</v>
      </c>
      <c r="W670" s="33" t="s">
        <v>58</v>
      </c>
      <c r="X670" s="73">
        <f>VLOOKUP(W670,Tables!$M$5:$O$9,3,FALSE)</f>
        <v>1</v>
      </c>
      <c r="Y670" s="73">
        <f t="shared" si="315"/>
        <v>37</v>
      </c>
      <c r="AA670" s="26" t="str">
        <f t="shared" si="327"/>
        <v>LOEC</v>
      </c>
      <c r="AB670" s="26">
        <f>VLOOKUP(AA670,Tables!C$5:D$40,2,FALSE)</f>
        <v>2.5</v>
      </c>
      <c r="AC670" s="26">
        <f t="shared" si="328"/>
        <v>14.8</v>
      </c>
      <c r="AD670" s="33" t="str">
        <f t="shared" si="329"/>
        <v>Chronic</v>
      </c>
      <c r="AE670" s="26">
        <f>VLOOKUP(AD670,Tables!$C$43:$D$44,2,FALSE)</f>
        <v>1</v>
      </c>
      <c r="AF670" s="26">
        <f t="shared" si="330"/>
        <v>14.8</v>
      </c>
      <c r="AG670" s="27"/>
      <c r="AH670" s="210" t="str">
        <f t="shared" si="331"/>
        <v>Lemna gibba</v>
      </c>
      <c r="AI670" s="112" t="str">
        <f t="shared" si="332"/>
        <v>LOEC</v>
      </c>
      <c r="AJ670" s="112" t="str">
        <f t="shared" si="333"/>
        <v>Chronic</v>
      </c>
      <c r="AL670" s="26">
        <f>VLOOKUP(SUM(AB670,AE670),Tables!J$5:K$12,2,FALSE)</f>
        <v>2</v>
      </c>
      <c r="AM670" s="26" t="str">
        <f t="shared" si="298"/>
        <v>Reject</v>
      </c>
      <c r="AS670"/>
      <c r="AW670" s="208" t="s">
        <v>1845</v>
      </c>
      <c r="AX670" s="208" t="s">
        <v>1845</v>
      </c>
      <c r="BC670" s="214"/>
      <c r="BN670" s="119"/>
      <c r="BO670" s="119"/>
      <c r="BP670" s="119"/>
      <c r="BQ670" s="119"/>
      <c r="BR670" s="119"/>
      <c r="BS670" s="119"/>
      <c r="BT670" s="119"/>
      <c r="BU670" s="119"/>
      <c r="BV670" s="119"/>
      <c r="BW670" s="119"/>
      <c r="BX670" s="119"/>
      <c r="BY670" s="119"/>
      <c r="BZ670" s="119"/>
      <c r="CA670" s="119"/>
    </row>
    <row r="671" spans="1:87" ht="15" hidden="1" customHeight="1" thickTop="1" thickBot="1">
      <c r="A671" s="170" t="s">
        <v>289</v>
      </c>
      <c r="B671" s="70" t="s">
        <v>286</v>
      </c>
      <c r="C671" s="71">
        <v>160232</v>
      </c>
      <c r="D671" s="130" t="s">
        <v>292</v>
      </c>
      <c r="E671" s="149" t="s">
        <v>1644</v>
      </c>
      <c r="F671" s="30" t="s">
        <v>288</v>
      </c>
      <c r="G671" s="86" t="s">
        <v>80</v>
      </c>
      <c r="H671" s="25" t="s">
        <v>77</v>
      </c>
      <c r="I671" s="25" t="s">
        <v>78</v>
      </c>
      <c r="J671" s="73" t="s">
        <v>79</v>
      </c>
      <c r="K671" s="25" t="s">
        <v>1591</v>
      </c>
      <c r="L671" s="73" t="s">
        <v>287</v>
      </c>
      <c r="N671" s="41" t="s">
        <v>291</v>
      </c>
      <c r="O671" s="32" t="s">
        <v>1398</v>
      </c>
      <c r="P671" s="32" t="s">
        <v>1522</v>
      </c>
      <c r="Q671" s="25" t="s">
        <v>19</v>
      </c>
      <c r="R671" s="25">
        <v>14</v>
      </c>
      <c r="S671" s="25" t="s">
        <v>1370</v>
      </c>
      <c r="T671" s="33" t="s">
        <v>15</v>
      </c>
      <c r="U671" s="33"/>
      <c r="V671" s="25">
        <v>18</v>
      </c>
      <c r="W671" s="33" t="s">
        <v>58</v>
      </c>
      <c r="X671" s="73">
        <f>VLOOKUP(W671,Tables!$M$5:$O$9,3,FALSE)</f>
        <v>1</v>
      </c>
      <c r="Y671" s="73">
        <f t="shared" si="315"/>
        <v>18</v>
      </c>
      <c r="AA671" s="26" t="str">
        <f t="shared" si="327"/>
        <v>NOEC</v>
      </c>
      <c r="AB671" s="26">
        <f>VLOOKUP(AA671,Tables!C$5:D$40,2,FALSE)</f>
        <v>1</v>
      </c>
      <c r="AC671" s="26">
        <f t="shared" si="328"/>
        <v>18</v>
      </c>
      <c r="AD671" s="33" t="str">
        <f t="shared" si="329"/>
        <v>Chronic</v>
      </c>
      <c r="AE671" s="26">
        <f>VLOOKUP(AD671,Tables!$C$43:$D$44,2,FALSE)</f>
        <v>1</v>
      </c>
      <c r="AF671" s="26">
        <f t="shared" si="330"/>
        <v>18</v>
      </c>
      <c r="AG671" s="27"/>
      <c r="AH671" s="210" t="str">
        <f t="shared" si="331"/>
        <v>Lemna gibba</v>
      </c>
      <c r="AI671" s="112" t="str">
        <f t="shared" si="332"/>
        <v>NOEC</v>
      </c>
      <c r="AJ671" s="112" t="str">
        <f t="shared" si="333"/>
        <v>Chronic</v>
      </c>
      <c r="AL671" s="26">
        <f>VLOOKUP(SUM(AB671,AE671),Tables!J$5:K$12,2,FALSE)</f>
        <v>1</v>
      </c>
      <c r="AM671" s="26" t="str">
        <f t="shared" si="298"/>
        <v>YES!!!</v>
      </c>
      <c r="AN671" s="107" t="str">
        <f>P671</f>
        <v>Frond number</v>
      </c>
      <c r="AO671" s="25" t="s">
        <v>1603</v>
      </c>
      <c r="AP671" s="25" t="str">
        <f>CONCATENATE(R671," ",S671)</f>
        <v>14 Day</v>
      </c>
      <c r="AQ671" s="25" t="s">
        <v>1619</v>
      </c>
      <c r="AS671" s="109">
        <f>AF671</f>
        <v>18</v>
      </c>
      <c r="AW671" s="208" t="s">
        <v>1845</v>
      </c>
      <c r="AX671" s="208" t="s">
        <v>1845</v>
      </c>
      <c r="BC671" s="214"/>
      <c r="BN671" s="119"/>
      <c r="BO671" s="119"/>
      <c r="BP671" s="119"/>
      <c r="BQ671" s="119"/>
      <c r="BR671" s="119"/>
      <c r="BS671" s="119"/>
      <c r="BT671" s="119"/>
      <c r="BU671" s="119"/>
      <c r="BV671" s="119"/>
      <c r="BW671" s="119"/>
      <c r="BX671" s="119"/>
      <c r="BY671" s="119"/>
      <c r="BZ671" s="119"/>
      <c r="CA671" s="119"/>
    </row>
    <row r="672" spans="1:87" ht="15" hidden="1" customHeight="1" thickTop="1" thickBot="1">
      <c r="A672" s="170" t="s">
        <v>422</v>
      </c>
      <c r="B672" s="70" t="s">
        <v>420</v>
      </c>
      <c r="C672" s="71">
        <v>154073</v>
      </c>
      <c r="D672" s="72" t="s">
        <v>99</v>
      </c>
      <c r="E672" s="149" t="s">
        <v>1644</v>
      </c>
      <c r="F672" s="75" t="s">
        <v>425</v>
      </c>
      <c r="G672" s="86" t="s">
        <v>80</v>
      </c>
      <c r="H672" s="25" t="s">
        <v>77</v>
      </c>
      <c r="I672" s="25" t="s">
        <v>78</v>
      </c>
      <c r="J672" s="73" t="s">
        <v>79</v>
      </c>
      <c r="K672" s="25" t="s">
        <v>1591</v>
      </c>
      <c r="L672" s="25" t="s">
        <v>423</v>
      </c>
      <c r="N672" s="123" t="s">
        <v>424</v>
      </c>
      <c r="O672" s="35" t="s">
        <v>1398</v>
      </c>
      <c r="P672" s="32" t="s">
        <v>1522</v>
      </c>
      <c r="Q672" s="25" t="s">
        <v>20</v>
      </c>
      <c r="R672" s="25">
        <v>7</v>
      </c>
      <c r="S672" s="25" t="s">
        <v>1370</v>
      </c>
      <c r="T672" s="33" t="s">
        <v>15</v>
      </c>
      <c r="U672" s="33"/>
      <c r="V672" s="25">
        <v>12.5</v>
      </c>
      <c r="W672" s="33" t="s">
        <v>58</v>
      </c>
      <c r="X672" s="73">
        <f>VLOOKUP(W672,Tables!$M$5:$O$9,3,FALSE)</f>
        <v>1</v>
      </c>
      <c r="Y672" s="73">
        <f t="shared" si="315"/>
        <v>12.5</v>
      </c>
      <c r="AA672" s="26" t="str">
        <f t="shared" si="323"/>
        <v>LOEC</v>
      </c>
      <c r="AB672" s="26">
        <f>VLOOKUP(AA672,Tables!C$5:D$40,2,FALSE)</f>
        <v>2.5</v>
      </c>
      <c r="AC672" s="26">
        <f t="shared" si="324"/>
        <v>5</v>
      </c>
      <c r="AD672" s="33" t="str">
        <f t="shared" si="325"/>
        <v>Chronic</v>
      </c>
      <c r="AE672" s="26">
        <f>VLOOKUP(AD672,Tables!$C$43:$D$44,2,FALSE)</f>
        <v>1</v>
      </c>
      <c r="AF672" s="26">
        <f t="shared" si="326"/>
        <v>5</v>
      </c>
      <c r="AG672" s="27"/>
      <c r="AH672" s="210" t="str">
        <f t="shared" si="295"/>
        <v>Lemna gibba</v>
      </c>
      <c r="AI672" s="112" t="str">
        <f t="shared" si="296"/>
        <v>LOEC</v>
      </c>
      <c r="AJ672" s="112" t="str">
        <f t="shared" si="297"/>
        <v>Chronic</v>
      </c>
      <c r="AL672" s="26">
        <f>VLOOKUP(SUM(AB672,AE672),Tables!J$5:K$12,2,FALSE)</f>
        <v>2</v>
      </c>
      <c r="AM672" s="26" t="str">
        <f t="shared" si="298"/>
        <v>Reject</v>
      </c>
      <c r="AS672"/>
      <c r="AW672" s="208" t="s">
        <v>1845</v>
      </c>
      <c r="AX672" s="208" t="s">
        <v>1845</v>
      </c>
      <c r="BC672" s="214"/>
      <c r="BN672" s="119"/>
      <c r="BO672" s="119"/>
      <c r="BP672" s="119"/>
      <c r="BQ672" s="119"/>
      <c r="BR672" s="119"/>
      <c r="BS672" s="119"/>
      <c r="BT672" s="119"/>
      <c r="BU672" s="119"/>
      <c r="BV672" s="119"/>
      <c r="BW672" s="119"/>
      <c r="BX672" s="119"/>
      <c r="BY672" s="119"/>
      <c r="BZ672" s="119"/>
      <c r="CA672" s="119"/>
    </row>
    <row r="673" spans="1:87" ht="15" hidden="1" customHeight="1" thickTop="1" thickBot="1">
      <c r="A673" s="170" t="s">
        <v>422</v>
      </c>
      <c r="B673" s="70" t="s">
        <v>420</v>
      </c>
      <c r="C673" s="71">
        <v>154073</v>
      </c>
      <c r="D673" s="72" t="s">
        <v>99</v>
      </c>
      <c r="E673" s="149" t="s">
        <v>1644</v>
      </c>
      <c r="F673" s="75" t="s">
        <v>425</v>
      </c>
      <c r="G673" s="86" t="s">
        <v>80</v>
      </c>
      <c r="H673" s="25" t="s">
        <v>77</v>
      </c>
      <c r="I673" s="25" t="s">
        <v>78</v>
      </c>
      <c r="J673" s="73" t="s">
        <v>79</v>
      </c>
      <c r="K673" s="25" t="s">
        <v>1591</v>
      </c>
      <c r="L673" s="25" t="s">
        <v>423</v>
      </c>
      <c r="N673" s="123" t="s">
        <v>424</v>
      </c>
      <c r="O673" s="35" t="s">
        <v>1398</v>
      </c>
      <c r="P673" s="32" t="s">
        <v>1522</v>
      </c>
      <c r="Q673" s="25" t="s">
        <v>23</v>
      </c>
      <c r="R673" s="25">
        <v>7</v>
      </c>
      <c r="S673" s="25" t="s">
        <v>1370</v>
      </c>
      <c r="T673" s="33" t="s">
        <v>15</v>
      </c>
      <c r="U673" s="33"/>
      <c r="V673" s="25">
        <v>41.8</v>
      </c>
      <c r="W673" s="33" t="s">
        <v>58</v>
      </c>
      <c r="X673" s="73">
        <f>VLOOKUP(W673,Tables!$M$5:$O$9,3,FALSE)</f>
        <v>1</v>
      </c>
      <c r="Y673" s="73">
        <f t="shared" si="315"/>
        <v>41.8</v>
      </c>
      <c r="AA673" s="26" t="str">
        <f t="shared" si="323"/>
        <v>EC10</v>
      </c>
      <c r="AB673" s="26">
        <f>VLOOKUP(AA673,Tables!C$5:D$40,2,FALSE)</f>
        <v>1</v>
      </c>
      <c r="AC673" s="26">
        <f t="shared" si="324"/>
        <v>41.8</v>
      </c>
      <c r="AD673" s="33" t="str">
        <f t="shared" si="325"/>
        <v>Chronic</v>
      </c>
      <c r="AE673" s="26">
        <f>VLOOKUP(AD673,Tables!$C$43:$D$44,2,FALSE)</f>
        <v>1</v>
      </c>
      <c r="AF673" s="26">
        <f t="shared" si="326"/>
        <v>41.8</v>
      </c>
      <c r="AG673" s="27"/>
      <c r="AH673" s="210" t="str">
        <f t="shared" si="295"/>
        <v>Lemna gibba</v>
      </c>
      <c r="AI673" s="112" t="str">
        <f t="shared" si="296"/>
        <v>EC10</v>
      </c>
      <c r="AJ673" s="112" t="str">
        <f t="shared" si="297"/>
        <v>Chronic</v>
      </c>
      <c r="AL673" s="26">
        <f>VLOOKUP(SUM(AB673,AE673),Tables!J$5:K$12,2,FALSE)</f>
        <v>1</v>
      </c>
      <c r="AM673" s="26" t="str">
        <f t="shared" si="298"/>
        <v>YES!!!</v>
      </c>
      <c r="AN673" s="107" t="str">
        <f>P673</f>
        <v>Frond number</v>
      </c>
      <c r="AO673" s="25" t="s">
        <v>1603</v>
      </c>
      <c r="AP673" s="25" t="str">
        <f>CONCATENATE(R673," ",S673)</f>
        <v>7 Day</v>
      </c>
      <c r="AQ673" s="25" t="s">
        <v>1607</v>
      </c>
      <c r="AS673" s="109">
        <f>AF673</f>
        <v>41.8</v>
      </c>
      <c r="AW673" s="208" t="s">
        <v>1845</v>
      </c>
      <c r="AX673" s="208" t="s">
        <v>1845</v>
      </c>
      <c r="BC673" s="214"/>
      <c r="BN673" s="119"/>
      <c r="BO673" s="119"/>
      <c r="BP673" s="119"/>
      <c r="BQ673" s="119"/>
      <c r="BR673" s="119"/>
      <c r="BS673" s="119"/>
      <c r="BT673" s="119"/>
      <c r="BU673" s="119"/>
      <c r="BV673" s="119"/>
      <c r="BW673" s="119"/>
      <c r="BX673" s="119"/>
      <c r="BY673" s="119"/>
      <c r="BZ673" s="119"/>
      <c r="CA673" s="119"/>
    </row>
    <row r="674" spans="1:87" ht="15" hidden="1" customHeight="1" thickTop="1" thickBot="1">
      <c r="A674" s="170" t="s">
        <v>422</v>
      </c>
      <c r="B674" s="70" t="s">
        <v>420</v>
      </c>
      <c r="C674" s="71">
        <v>154073</v>
      </c>
      <c r="D674" s="72" t="s">
        <v>99</v>
      </c>
      <c r="E674" s="149" t="s">
        <v>1644</v>
      </c>
      <c r="F674" s="75" t="s">
        <v>425</v>
      </c>
      <c r="G674" s="86" t="s">
        <v>80</v>
      </c>
      <c r="H674" s="25" t="s">
        <v>77</v>
      </c>
      <c r="I674" s="25" t="s">
        <v>78</v>
      </c>
      <c r="J674" s="73" t="s">
        <v>79</v>
      </c>
      <c r="K674" s="25" t="s">
        <v>1591</v>
      </c>
      <c r="L674" s="25" t="s">
        <v>423</v>
      </c>
      <c r="N674" s="123" t="s">
        <v>424</v>
      </c>
      <c r="O674" s="35" t="s">
        <v>1398</v>
      </c>
      <c r="P674" s="32" t="s">
        <v>1522</v>
      </c>
      <c r="Q674" s="25" t="s">
        <v>178</v>
      </c>
      <c r="R674" s="25">
        <v>7</v>
      </c>
      <c r="S674" s="25" t="s">
        <v>1370</v>
      </c>
      <c r="T674" s="33" t="s">
        <v>15</v>
      </c>
      <c r="U674" s="33"/>
      <c r="V674" s="25">
        <v>70.8</v>
      </c>
      <c r="W674" s="33" t="s">
        <v>58</v>
      </c>
      <c r="X674" s="73">
        <f>VLOOKUP(W674,Tables!$M$5:$O$9,3,FALSE)</f>
        <v>1</v>
      </c>
      <c r="Y674" s="73">
        <f t="shared" ref="Y674:Y705" si="334">V674*X674</f>
        <v>70.8</v>
      </c>
      <c r="AA674" s="26" t="str">
        <f t="shared" si="323"/>
        <v>EC25</v>
      </c>
      <c r="AB674" s="26">
        <f>VLOOKUP(AA674,Tables!C$5:D$40,2,FALSE)</f>
        <v>2.5</v>
      </c>
      <c r="AC674" s="26">
        <f t="shared" si="324"/>
        <v>28.32</v>
      </c>
      <c r="AD674" s="33" t="str">
        <f t="shared" si="325"/>
        <v>Chronic</v>
      </c>
      <c r="AE674" s="26">
        <f>VLOOKUP(AD674,Tables!$C$43:$D$44,2,FALSE)</f>
        <v>1</v>
      </c>
      <c r="AF674" s="26">
        <f t="shared" si="326"/>
        <v>28.32</v>
      </c>
      <c r="AG674" s="27"/>
      <c r="AH674" s="210" t="str">
        <f t="shared" si="295"/>
        <v>Lemna gibba</v>
      </c>
      <c r="AI674" s="112" t="str">
        <f t="shared" si="296"/>
        <v>EC25</v>
      </c>
      <c r="AJ674" s="112" t="str">
        <f t="shared" si="297"/>
        <v>Chronic</v>
      </c>
      <c r="AL674" s="26">
        <f>VLOOKUP(SUM(AB674,AE674),Tables!J$5:K$12,2,FALSE)</f>
        <v>2</v>
      </c>
      <c r="AM674" s="26" t="str">
        <f t="shared" si="298"/>
        <v>Reject</v>
      </c>
      <c r="AS674"/>
      <c r="AW674" s="208" t="s">
        <v>1845</v>
      </c>
      <c r="AX674" s="208" t="s">
        <v>1845</v>
      </c>
      <c r="BC674" s="214"/>
      <c r="BN674" s="119"/>
      <c r="BO674" s="119"/>
      <c r="BP674" s="119"/>
      <c r="BQ674" s="119"/>
      <c r="BR674" s="119"/>
      <c r="BS674" s="119"/>
      <c r="BT674" s="119"/>
      <c r="BU674" s="119"/>
      <c r="BV674" s="119"/>
      <c r="BW674" s="119"/>
      <c r="BX674" s="119"/>
      <c r="BY674" s="119"/>
      <c r="BZ674" s="119"/>
      <c r="CA674" s="119"/>
    </row>
    <row r="675" spans="1:87" ht="15" hidden="1" customHeight="1" thickTop="1" thickBot="1">
      <c r="A675" s="170" t="s">
        <v>422</v>
      </c>
      <c r="B675" s="70" t="s">
        <v>420</v>
      </c>
      <c r="C675" s="71">
        <v>154073</v>
      </c>
      <c r="D675" s="72" t="s">
        <v>99</v>
      </c>
      <c r="E675" s="149" t="s">
        <v>1644</v>
      </c>
      <c r="F675" s="75" t="s">
        <v>425</v>
      </c>
      <c r="G675" s="86" t="s">
        <v>80</v>
      </c>
      <c r="H675" s="25" t="s">
        <v>77</v>
      </c>
      <c r="I675" s="25" t="s">
        <v>78</v>
      </c>
      <c r="J675" s="73" t="s">
        <v>79</v>
      </c>
      <c r="K675" s="25" t="s">
        <v>1591</v>
      </c>
      <c r="L675" s="25" t="s">
        <v>423</v>
      </c>
      <c r="N675" s="123" t="s">
        <v>424</v>
      </c>
      <c r="O675" s="35" t="s">
        <v>1398</v>
      </c>
      <c r="P675" s="32" t="s">
        <v>1522</v>
      </c>
      <c r="Q675" s="25" t="s">
        <v>14</v>
      </c>
      <c r="R675" s="25">
        <v>7</v>
      </c>
      <c r="S675" s="25" t="s">
        <v>1370</v>
      </c>
      <c r="T675" s="33" t="s">
        <v>15</v>
      </c>
      <c r="U675" s="33"/>
      <c r="V675" s="25">
        <v>120</v>
      </c>
      <c r="W675" s="33" t="s">
        <v>58</v>
      </c>
      <c r="X675" s="73">
        <f>VLOOKUP(W675,Tables!$M$5:$O$9,3,FALSE)</f>
        <v>1</v>
      </c>
      <c r="Y675" s="73">
        <f t="shared" si="334"/>
        <v>120</v>
      </c>
      <c r="AA675" s="26" t="str">
        <f t="shared" si="323"/>
        <v>EC50</v>
      </c>
      <c r="AB675" s="26">
        <f>VLOOKUP(AA675,Tables!C$5:D$40,2,FALSE)</f>
        <v>5</v>
      </c>
      <c r="AC675" s="26">
        <f t="shared" si="324"/>
        <v>24</v>
      </c>
      <c r="AD675" s="33" t="str">
        <f t="shared" si="325"/>
        <v>Chronic</v>
      </c>
      <c r="AE675" s="26">
        <f>VLOOKUP(AD675,Tables!$C$43:$D$44,2,FALSE)</f>
        <v>1</v>
      </c>
      <c r="AF675" s="26">
        <f t="shared" si="326"/>
        <v>24</v>
      </c>
      <c r="AG675" s="27"/>
      <c r="AH675" s="210" t="str">
        <f t="shared" si="295"/>
        <v>Lemna gibba</v>
      </c>
      <c r="AI675" s="112" t="str">
        <f t="shared" si="296"/>
        <v>EC50</v>
      </c>
      <c r="AJ675" s="112" t="str">
        <f t="shared" si="297"/>
        <v>Chronic</v>
      </c>
      <c r="AL675" s="26">
        <f>VLOOKUP(SUM(AB675,AE675),Tables!J$5:K$12,2,FALSE)</f>
        <v>2</v>
      </c>
      <c r="AM675" s="26" t="str">
        <f t="shared" ref="AM675:AM705" si="335">IF(AL675=MIN($AL$609:$AL$705),"YES!!!","Reject")</f>
        <v>Reject</v>
      </c>
      <c r="AS675"/>
      <c r="AW675" s="208" t="s">
        <v>1845</v>
      </c>
      <c r="AX675" s="208" t="s">
        <v>1845</v>
      </c>
      <c r="BC675" s="214"/>
      <c r="BN675" s="119"/>
      <c r="BO675" s="119"/>
      <c r="BP675" s="119"/>
      <c r="BQ675" s="119"/>
      <c r="BR675" s="119"/>
      <c r="BS675" s="119"/>
      <c r="BT675" s="119"/>
      <c r="BU675" s="119"/>
      <c r="BV675" s="119"/>
      <c r="BW675" s="119"/>
      <c r="BX675" s="119"/>
      <c r="BY675" s="119"/>
      <c r="BZ675" s="119"/>
      <c r="CA675" s="119"/>
    </row>
    <row r="676" spans="1:87" ht="15" hidden="1" customHeight="1" thickTop="1" thickBot="1">
      <c r="A676" s="170" t="s">
        <v>422</v>
      </c>
      <c r="B676" s="70" t="s">
        <v>420</v>
      </c>
      <c r="C676" s="71">
        <v>154073</v>
      </c>
      <c r="D676" s="72" t="s">
        <v>99</v>
      </c>
      <c r="E676" s="149" t="s">
        <v>1644</v>
      </c>
      <c r="F676" s="75" t="s">
        <v>425</v>
      </c>
      <c r="G676" s="86" t="s">
        <v>80</v>
      </c>
      <c r="H676" s="25" t="s">
        <v>77</v>
      </c>
      <c r="I676" s="25" t="s">
        <v>78</v>
      </c>
      <c r="J676" s="73" t="s">
        <v>79</v>
      </c>
      <c r="K676" s="25" t="s">
        <v>1591</v>
      </c>
      <c r="L676" s="25" t="s">
        <v>423</v>
      </c>
      <c r="N676" s="123" t="s">
        <v>426</v>
      </c>
      <c r="O676" s="35" t="s">
        <v>1398</v>
      </c>
      <c r="P676" s="32" t="s">
        <v>1537</v>
      </c>
      <c r="Q676" s="25" t="s">
        <v>19</v>
      </c>
      <c r="R676" s="25">
        <v>7</v>
      </c>
      <c r="S676" s="25" t="s">
        <v>1370</v>
      </c>
      <c r="T676" s="33" t="s">
        <v>15</v>
      </c>
      <c r="U676" s="33"/>
      <c r="V676" s="25">
        <v>100</v>
      </c>
      <c r="W676" s="33" t="s">
        <v>58</v>
      </c>
      <c r="X676" s="73">
        <f>VLOOKUP(W676,Tables!$M$5:$O$9,3,FALSE)</f>
        <v>1</v>
      </c>
      <c r="Y676" s="73">
        <f t="shared" si="334"/>
        <v>100</v>
      </c>
      <c r="AA676" s="26" t="str">
        <f t="shared" si="323"/>
        <v>NOEC</v>
      </c>
      <c r="AB676" s="26">
        <f>VLOOKUP(AA676,Tables!C$5:D$40,2,FALSE)</f>
        <v>1</v>
      </c>
      <c r="AC676" s="26">
        <f t="shared" si="324"/>
        <v>100</v>
      </c>
      <c r="AD676" s="33" t="str">
        <f t="shared" si="325"/>
        <v>Chronic</v>
      </c>
      <c r="AE676" s="26">
        <f>VLOOKUP(AD676,Tables!$C$43:$D$44,2,FALSE)</f>
        <v>1</v>
      </c>
      <c r="AF676" s="26">
        <f t="shared" si="326"/>
        <v>100</v>
      </c>
      <c r="AG676" s="27"/>
      <c r="AH676" s="210" t="str">
        <f t="shared" si="295"/>
        <v>Lemna gibba</v>
      </c>
      <c r="AI676" s="112" t="str">
        <f t="shared" si="296"/>
        <v>NOEC</v>
      </c>
      <c r="AJ676" s="112" t="str">
        <f t="shared" si="297"/>
        <v>Chronic</v>
      </c>
      <c r="AL676" s="26">
        <f>VLOOKUP(SUM(AB676,AE676),Tables!J$5:K$12,2,FALSE)</f>
        <v>1</v>
      </c>
      <c r="AM676" s="26" t="str">
        <f t="shared" si="335"/>
        <v>YES!!!</v>
      </c>
      <c r="AN676" s="107" t="str">
        <f>P676</f>
        <v>Plant number</v>
      </c>
      <c r="AO676" s="25" t="s">
        <v>212</v>
      </c>
      <c r="AP676" s="25" t="str">
        <f>CONCATENATE(R676," ",S676)</f>
        <v>7 Day</v>
      </c>
      <c r="AQ676" s="25" t="s">
        <v>1608</v>
      </c>
      <c r="AS676" s="109">
        <f>AF676</f>
        <v>100</v>
      </c>
      <c r="AT676" s="73">
        <f>GEOMEAN(AS676:AS678,AS696:AS698)</f>
        <v>50.523714098845879</v>
      </c>
      <c r="AU676" s="73">
        <f>MIN(AT676,AT696)</f>
        <v>50.523714098845879</v>
      </c>
      <c r="AW676" s="208" t="s">
        <v>1845</v>
      </c>
      <c r="AX676" s="208" t="s">
        <v>1845</v>
      </c>
      <c r="BC676" s="214"/>
      <c r="BN676" s="119"/>
      <c r="BO676" s="119"/>
      <c r="BP676" s="119"/>
      <c r="BQ676" s="119"/>
      <c r="BR676" s="119"/>
      <c r="BS676" s="119"/>
      <c r="BT676" s="119"/>
      <c r="BU676" s="119"/>
      <c r="BV676" s="119"/>
      <c r="BW676" s="119"/>
      <c r="BX676" s="119"/>
      <c r="BY676" s="119"/>
      <c r="BZ676" s="119"/>
      <c r="CA676" s="119"/>
    </row>
    <row r="677" spans="1:87" ht="15" hidden="1" customHeight="1" thickTop="1" thickBot="1">
      <c r="A677" s="170" t="s">
        <v>422</v>
      </c>
      <c r="B677" s="70" t="s">
        <v>420</v>
      </c>
      <c r="C677" s="71">
        <v>154073</v>
      </c>
      <c r="D677" s="72" t="s">
        <v>99</v>
      </c>
      <c r="E677" s="149" t="s">
        <v>1644</v>
      </c>
      <c r="F677" s="75" t="s">
        <v>425</v>
      </c>
      <c r="G677" s="86" t="s">
        <v>80</v>
      </c>
      <c r="H677" s="25" t="s">
        <v>77</v>
      </c>
      <c r="I677" s="25" t="s">
        <v>78</v>
      </c>
      <c r="J677" s="73" t="s">
        <v>79</v>
      </c>
      <c r="K677" s="25" t="s">
        <v>1591</v>
      </c>
      <c r="L677" s="25" t="s">
        <v>423</v>
      </c>
      <c r="N677" s="123" t="s">
        <v>426</v>
      </c>
      <c r="O677" s="35" t="s">
        <v>1398</v>
      </c>
      <c r="P677" s="32" t="s">
        <v>1537</v>
      </c>
      <c r="Q677" s="25" t="s">
        <v>20</v>
      </c>
      <c r="R677" s="25">
        <v>7</v>
      </c>
      <c r="S677" s="25" t="s">
        <v>1370</v>
      </c>
      <c r="T677" s="33" t="s">
        <v>15</v>
      </c>
      <c r="U677" s="33"/>
      <c r="V677" s="25">
        <v>200</v>
      </c>
      <c r="W677" s="33" t="s">
        <v>58</v>
      </c>
      <c r="X677" s="73">
        <f>VLOOKUP(W677,Tables!$M$5:$O$9,3,FALSE)</f>
        <v>1</v>
      </c>
      <c r="Y677" s="73">
        <f t="shared" si="334"/>
        <v>200</v>
      </c>
      <c r="AA677" s="26" t="str">
        <f t="shared" si="323"/>
        <v>LOEC</v>
      </c>
      <c r="AB677" s="26">
        <f>VLOOKUP(AA677,Tables!C$5:D$40,2,FALSE)</f>
        <v>2.5</v>
      </c>
      <c r="AC677" s="26">
        <f t="shared" si="324"/>
        <v>80</v>
      </c>
      <c r="AD677" s="33" t="str">
        <f t="shared" si="325"/>
        <v>Chronic</v>
      </c>
      <c r="AE677" s="26">
        <f>VLOOKUP(AD677,Tables!$C$43:$D$44,2,FALSE)</f>
        <v>1</v>
      </c>
      <c r="AF677" s="26">
        <f t="shared" si="326"/>
        <v>80</v>
      </c>
      <c r="AG677" s="27"/>
      <c r="AH677" s="210" t="str">
        <f t="shared" si="295"/>
        <v>Lemna gibba</v>
      </c>
      <c r="AI677" s="112" t="str">
        <f t="shared" si="296"/>
        <v>LOEC</v>
      </c>
      <c r="AJ677" s="112" t="str">
        <f t="shared" si="297"/>
        <v>Chronic</v>
      </c>
      <c r="AL677" s="26">
        <f>VLOOKUP(SUM(AB677,AE677),Tables!J$5:K$12,2,FALSE)</f>
        <v>2</v>
      </c>
      <c r="AM677" s="26" t="str">
        <f t="shared" si="335"/>
        <v>Reject</v>
      </c>
      <c r="AS677"/>
      <c r="AW677" s="208" t="s">
        <v>1845</v>
      </c>
      <c r="AX677" s="208" t="s">
        <v>1845</v>
      </c>
      <c r="BC677" s="214"/>
      <c r="BN677" s="119"/>
      <c r="BO677" s="119"/>
      <c r="BP677" s="119"/>
      <c r="BQ677" s="119"/>
      <c r="BR677" s="119"/>
      <c r="BS677" s="119"/>
      <c r="BT677" s="119"/>
      <c r="BU677" s="119"/>
      <c r="BV677" s="119"/>
      <c r="BW677" s="119"/>
      <c r="BX677" s="119"/>
      <c r="BY677" s="119"/>
      <c r="BZ677" s="119"/>
      <c r="CA677" s="119"/>
    </row>
    <row r="678" spans="1:87" ht="15" hidden="1" customHeight="1" thickTop="1" thickBot="1">
      <c r="A678" s="170" t="s">
        <v>422</v>
      </c>
      <c r="B678" s="70" t="s">
        <v>420</v>
      </c>
      <c r="C678" s="71">
        <v>154073</v>
      </c>
      <c r="D678" s="72" t="s">
        <v>99</v>
      </c>
      <c r="E678" s="149" t="s">
        <v>1644</v>
      </c>
      <c r="F678" s="75" t="s">
        <v>425</v>
      </c>
      <c r="G678" s="86" t="s">
        <v>80</v>
      </c>
      <c r="H678" s="25" t="s">
        <v>77</v>
      </c>
      <c r="I678" s="25" t="s">
        <v>78</v>
      </c>
      <c r="J678" s="73" t="s">
        <v>79</v>
      </c>
      <c r="K678" s="25" t="s">
        <v>1591</v>
      </c>
      <c r="L678" s="25" t="s">
        <v>423</v>
      </c>
      <c r="N678" s="123" t="s">
        <v>426</v>
      </c>
      <c r="O678" s="35" t="s">
        <v>1398</v>
      </c>
      <c r="P678" s="32" t="s">
        <v>1537</v>
      </c>
      <c r="Q678" s="25" t="s">
        <v>23</v>
      </c>
      <c r="R678" s="25">
        <v>7</v>
      </c>
      <c r="S678" s="25" t="s">
        <v>1370</v>
      </c>
      <c r="T678" s="33" t="s">
        <v>15</v>
      </c>
      <c r="U678" s="33"/>
      <c r="V678" s="25">
        <v>18</v>
      </c>
      <c r="W678" s="33" t="s">
        <v>58</v>
      </c>
      <c r="X678" s="73">
        <f>VLOOKUP(W678,Tables!$M$5:$O$9,3,FALSE)</f>
        <v>1</v>
      </c>
      <c r="Y678" s="73">
        <f t="shared" si="334"/>
        <v>18</v>
      </c>
      <c r="AA678" s="26" t="str">
        <f t="shared" si="323"/>
        <v>EC10</v>
      </c>
      <c r="AB678" s="26">
        <f>VLOOKUP(AA678,Tables!C$5:D$40,2,FALSE)</f>
        <v>1</v>
      </c>
      <c r="AC678" s="26">
        <f t="shared" si="324"/>
        <v>18</v>
      </c>
      <c r="AD678" s="33" t="str">
        <f t="shared" si="325"/>
        <v>Chronic</v>
      </c>
      <c r="AE678" s="26">
        <f>VLOOKUP(AD678,Tables!$C$43:$D$44,2,FALSE)</f>
        <v>1</v>
      </c>
      <c r="AF678" s="26">
        <f t="shared" si="326"/>
        <v>18</v>
      </c>
      <c r="AG678" s="27"/>
      <c r="AH678" s="210" t="str">
        <f t="shared" si="295"/>
        <v>Lemna gibba</v>
      </c>
      <c r="AI678" s="112" t="str">
        <f t="shared" si="296"/>
        <v>EC10</v>
      </c>
      <c r="AJ678" s="112" t="str">
        <f t="shared" si="297"/>
        <v>Chronic</v>
      </c>
      <c r="AL678" s="26">
        <f>VLOOKUP(SUM(AB678,AE678),Tables!J$5:K$12,2,FALSE)</f>
        <v>1</v>
      </c>
      <c r="AM678" s="26" t="str">
        <f t="shared" si="335"/>
        <v>YES!!!</v>
      </c>
      <c r="AN678" s="107" t="str">
        <f>P678</f>
        <v>Plant number</v>
      </c>
      <c r="AO678" s="25" t="s">
        <v>212</v>
      </c>
      <c r="AP678" s="25" t="str">
        <f>CONCATENATE(R678," ",S678)</f>
        <v>7 Day</v>
      </c>
      <c r="AQ678" s="25" t="s">
        <v>1608</v>
      </c>
      <c r="AS678" s="109">
        <f>AF678</f>
        <v>18</v>
      </c>
      <c r="AW678" s="208" t="s">
        <v>1845</v>
      </c>
      <c r="AX678" s="208" t="s">
        <v>1845</v>
      </c>
      <c r="BC678" s="214"/>
      <c r="BN678" s="119"/>
      <c r="BO678" s="119"/>
      <c r="BP678" s="119"/>
      <c r="BQ678" s="119"/>
      <c r="BR678" s="119"/>
      <c r="BS678" s="119"/>
      <c r="BT678" s="119"/>
      <c r="BU678" s="119"/>
      <c r="BV678" s="119"/>
      <c r="BW678" s="119"/>
      <c r="BX678" s="119"/>
      <c r="BY678" s="119"/>
      <c r="BZ678" s="119"/>
      <c r="CA678" s="119"/>
    </row>
    <row r="679" spans="1:87" ht="15" hidden="1" customHeight="1" thickTop="1" thickBot="1">
      <c r="A679" s="170" t="s">
        <v>422</v>
      </c>
      <c r="B679" s="70" t="s">
        <v>420</v>
      </c>
      <c r="C679" s="71">
        <v>154073</v>
      </c>
      <c r="D679" s="72" t="s">
        <v>99</v>
      </c>
      <c r="E679" s="149" t="s">
        <v>1644</v>
      </c>
      <c r="F679" s="75" t="s">
        <v>425</v>
      </c>
      <c r="G679" s="86" t="s">
        <v>80</v>
      </c>
      <c r="H679" s="25" t="s">
        <v>77</v>
      </c>
      <c r="I679" s="25" t="s">
        <v>78</v>
      </c>
      <c r="J679" s="73" t="s">
        <v>79</v>
      </c>
      <c r="K679" s="25" t="s">
        <v>1591</v>
      </c>
      <c r="L679" s="25" t="s">
        <v>423</v>
      </c>
      <c r="N679" s="123" t="s">
        <v>426</v>
      </c>
      <c r="O679" s="35" t="s">
        <v>1398</v>
      </c>
      <c r="P679" s="32" t="s">
        <v>1537</v>
      </c>
      <c r="Q679" s="25" t="s">
        <v>178</v>
      </c>
      <c r="R679" s="25">
        <v>7</v>
      </c>
      <c r="S679" s="25" t="s">
        <v>1370</v>
      </c>
      <c r="T679" s="33" t="s">
        <v>15</v>
      </c>
      <c r="U679" s="33"/>
      <c r="V679" s="25">
        <v>48</v>
      </c>
      <c r="W679" s="33" t="s">
        <v>58</v>
      </c>
      <c r="X679" s="73">
        <f>VLOOKUP(W679,Tables!$M$5:$O$9,3,FALSE)</f>
        <v>1</v>
      </c>
      <c r="Y679" s="73">
        <f t="shared" si="334"/>
        <v>48</v>
      </c>
      <c r="AA679" s="26" t="str">
        <f t="shared" si="323"/>
        <v>EC25</v>
      </c>
      <c r="AB679" s="26">
        <f>VLOOKUP(AA679,Tables!C$5:D$40,2,FALSE)</f>
        <v>2.5</v>
      </c>
      <c r="AC679" s="26">
        <f t="shared" si="324"/>
        <v>19.2</v>
      </c>
      <c r="AD679" s="33" t="str">
        <f t="shared" si="325"/>
        <v>Chronic</v>
      </c>
      <c r="AE679" s="26">
        <f>VLOOKUP(AD679,Tables!$C$43:$D$44,2,FALSE)</f>
        <v>1</v>
      </c>
      <c r="AF679" s="26">
        <f t="shared" si="326"/>
        <v>19.2</v>
      </c>
      <c r="AG679" s="27"/>
      <c r="AH679" s="210" t="str">
        <f t="shared" si="295"/>
        <v>Lemna gibba</v>
      </c>
      <c r="AI679" s="112" t="str">
        <f t="shared" si="296"/>
        <v>EC25</v>
      </c>
      <c r="AJ679" s="112" t="str">
        <f t="shared" si="297"/>
        <v>Chronic</v>
      </c>
      <c r="AL679" s="26">
        <f>VLOOKUP(SUM(AB679,AE679),Tables!J$5:K$12,2,FALSE)</f>
        <v>2</v>
      </c>
      <c r="AM679" s="26" t="str">
        <f t="shared" si="335"/>
        <v>Reject</v>
      </c>
      <c r="AS679"/>
      <c r="AW679" s="208" t="s">
        <v>1845</v>
      </c>
      <c r="AX679" s="208" t="s">
        <v>1845</v>
      </c>
      <c r="BC679" s="214"/>
      <c r="BN679" s="119"/>
      <c r="BO679" s="119"/>
      <c r="BP679" s="119"/>
      <c r="BQ679" s="119"/>
      <c r="BR679" s="119"/>
      <c r="BS679" s="119"/>
      <c r="BT679" s="119"/>
      <c r="BU679" s="119"/>
      <c r="BV679" s="119"/>
      <c r="BW679" s="119"/>
      <c r="BX679" s="119"/>
      <c r="BY679" s="119"/>
      <c r="BZ679" s="119"/>
      <c r="CA679" s="119"/>
    </row>
    <row r="680" spans="1:87" ht="15" hidden="1" customHeight="1" thickTop="1" thickBot="1">
      <c r="A680" s="170" t="s">
        <v>422</v>
      </c>
      <c r="B680" s="70" t="s">
        <v>420</v>
      </c>
      <c r="C680" s="71">
        <v>154073</v>
      </c>
      <c r="D680" s="72" t="s">
        <v>99</v>
      </c>
      <c r="E680" s="149" t="s">
        <v>1644</v>
      </c>
      <c r="F680" s="75" t="s">
        <v>425</v>
      </c>
      <c r="G680" s="86" t="s">
        <v>80</v>
      </c>
      <c r="H680" s="25" t="s">
        <v>77</v>
      </c>
      <c r="I680" s="25" t="s">
        <v>78</v>
      </c>
      <c r="J680" s="73" t="s">
        <v>79</v>
      </c>
      <c r="K680" s="25" t="s">
        <v>1591</v>
      </c>
      <c r="L680" s="25" t="s">
        <v>423</v>
      </c>
      <c r="N680" s="123" t="s">
        <v>426</v>
      </c>
      <c r="O680" s="35" t="s">
        <v>1398</v>
      </c>
      <c r="P680" s="32" t="s">
        <v>1537</v>
      </c>
      <c r="Q680" s="25" t="s">
        <v>14</v>
      </c>
      <c r="R680" s="25">
        <v>7</v>
      </c>
      <c r="S680" s="25" t="s">
        <v>1370</v>
      </c>
      <c r="T680" s="33" t="s">
        <v>15</v>
      </c>
      <c r="U680" s="33"/>
      <c r="V680" s="25">
        <v>128.4</v>
      </c>
      <c r="W680" s="33" t="s">
        <v>58</v>
      </c>
      <c r="X680" s="73">
        <f>VLOOKUP(W680,Tables!$M$5:$O$9,3,FALSE)</f>
        <v>1</v>
      </c>
      <c r="Y680" s="73">
        <f t="shared" si="334"/>
        <v>128.4</v>
      </c>
      <c r="AA680" s="26" t="str">
        <f t="shared" si="323"/>
        <v>EC50</v>
      </c>
      <c r="AB680" s="26">
        <f>VLOOKUP(AA680,Tables!C$5:D$40,2,FALSE)</f>
        <v>5</v>
      </c>
      <c r="AC680" s="26">
        <f t="shared" si="324"/>
        <v>25.68</v>
      </c>
      <c r="AD680" s="33" t="str">
        <f t="shared" si="325"/>
        <v>Chronic</v>
      </c>
      <c r="AE680" s="26">
        <f>VLOOKUP(AD680,Tables!$C$43:$D$44,2,FALSE)</f>
        <v>1</v>
      </c>
      <c r="AF680" s="26">
        <f t="shared" si="326"/>
        <v>25.68</v>
      </c>
      <c r="AG680" s="27"/>
      <c r="AH680" s="210" t="str">
        <f t="shared" si="295"/>
        <v>Lemna gibba</v>
      </c>
      <c r="AI680" s="112" t="str">
        <f t="shared" si="296"/>
        <v>EC50</v>
      </c>
      <c r="AJ680" s="112" t="str">
        <f t="shared" si="297"/>
        <v>Chronic</v>
      </c>
      <c r="AL680" s="26">
        <f>VLOOKUP(SUM(AB680,AE680),Tables!J$5:K$12,2,FALSE)</f>
        <v>2</v>
      </c>
      <c r="AM680" s="26" t="str">
        <f t="shared" si="335"/>
        <v>Reject</v>
      </c>
      <c r="AS680"/>
      <c r="AW680" s="208" t="s">
        <v>1845</v>
      </c>
      <c r="AX680" s="208" t="s">
        <v>1845</v>
      </c>
      <c r="BC680" s="214"/>
      <c r="BN680" s="119"/>
      <c r="BO680" s="119"/>
      <c r="BP680" s="119"/>
      <c r="BQ680" s="119"/>
      <c r="BR680" s="119"/>
      <c r="BS680" s="119"/>
      <c r="BT680" s="119"/>
      <c r="BU680" s="119"/>
      <c r="BV680" s="119"/>
      <c r="BW680" s="119"/>
      <c r="BX680" s="119"/>
      <c r="BY680" s="119"/>
      <c r="BZ680" s="119"/>
      <c r="CA680" s="119"/>
    </row>
    <row r="681" spans="1:87" ht="15" hidden="1" customHeight="1" thickTop="1" thickBot="1">
      <c r="A681" s="170" t="s">
        <v>422</v>
      </c>
      <c r="B681" s="70" t="s">
        <v>420</v>
      </c>
      <c r="C681" s="71">
        <v>154073</v>
      </c>
      <c r="D681" s="72" t="s">
        <v>99</v>
      </c>
      <c r="E681" s="149" t="s">
        <v>1644</v>
      </c>
      <c r="F681" s="75" t="s">
        <v>425</v>
      </c>
      <c r="G681" s="86" t="s">
        <v>80</v>
      </c>
      <c r="H681" s="25" t="s">
        <v>77</v>
      </c>
      <c r="I681" s="25" t="s">
        <v>78</v>
      </c>
      <c r="J681" s="73" t="s">
        <v>79</v>
      </c>
      <c r="K681" s="25" t="s">
        <v>1591</v>
      </c>
      <c r="L681" s="25" t="s">
        <v>423</v>
      </c>
      <c r="N681" s="123" t="s">
        <v>427</v>
      </c>
      <c r="O681" s="35" t="s">
        <v>1398</v>
      </c>
      <c r="P681" s="32" t="s">
        <v>1538</v>
      </c>
      <c r="Q681" s="25" t="s">
        <v>19</v>
      </c>
      <c r="R681" s="25">
        <v>7</v>
      </c>
      <c r="S681" s="25" t="s">
        <v>1370</v>
      </c>
      <c r="T681" s="33" t="s">
        <v>15</v>
      </c>
      <c r="U681" s="33"/>
      <c r="V681" s="25">
        <v>100</v>
      </c>
      <c r="W681" s="33" t="s">
        <v>58</v>
      </c>
      <c r="X681" s="73">
        <f>VLOOKUP(W681,Tables!$M$5:$O$9,3,FALSE)</f>
        <v>1</v>
      </c>
      <c r="Y681" s="73">
        <f t="shared" si="334"/>
        <v>100</v>
      </c>
      <c r="AA681" s="26" t="str">
        <f t="shared" si="323"/>
        <v>NOEC</v>
      </c>
      <c r="AB681" s="26">
        <f>VLOOKUP(AA681,Tables!C$5:D$40,2,FALSE)</f>
        <v>1</v>
      </c>
      <c r="AC681" s="26">
        <f t="shared" si="324"/>
        <v>100</v>
      </c>
      <c r="AD681" s="33" t="str">
        <f t="shared" si="325"/>
        <v>Chronic</v>
      </c>
      <c r="AE681" s="26">
        <f>VLOOKUP(AD681,Tables!$C$43:$D$44,2,FALSE)</f>
        <v>1</v>
      </c>
      <c r="AF681" s="26">
        <f t="shared" si="326"/>
        <v>100</v>
      </c>
      <c r="AG681" s="27"/>
      <c r="AH681" s="210" t="str">
        <f t="shared" si="295"/>
        <v>Lemna gibba</v>
      </c>
      <c r="AI681" s="112" t="str">
        <f t="shared" si="296"/>
        <v>NOEC</v>
      </c>
      <c r="AJ681" s="112" t="str">
        <f t="shared" si="297"/>
        <v>Chronic</v>
      </c>
      <c r="AL681" s="26">
        <f>VLOOKUP(SUM(AB681,AE681),Tables!J$5:K$12,2,FALSE)</f>
        <v>1</v>
      </c>
      <c r="AM681" s="26" t="str">
        <f t="shared" si="335"/>
        <v>YES!!!</v>
      </c>
      <c r="AN681" s="107" t="str">
        <f>P681</f>
        <v>Wet mass</v>
      </c>
      <c r="AO681" s="25" t="s">
        <v>1604</v>
      </c>
      <c r="AP681" s="25" t="str">
        <f>CONCATENATE(R681," ",S681)</f>
        <v>7 Day</v>
      </c>
      <c r="AQ681" s="25" t="s">
        <v>1609</v>
      </c>
      <c r="AS681" s="109">
        <f>AF681</f>
        <v>100</v>
      </c>
      <c r="AT681" s="73">
        <f>GEOMEAN(AS681:AS683)</f>
        <v>26.645825188948457</v>
      </c>
      <c r="AU681" s="73">
        <f>MIN(AT681)</f>
        <v>26.645825188948457</v>
      </c>
      <c r="AW681" s="208" t="s">
        <v>1845</v>
      </c>
      <c r="AX681" s="208" t="s">
        <v>1845</v>
      </c>
      <c r="BC681" s="214"/>
      <c r="BN681" s="119"/>
      <c r="BO681" s="119"/>
      <c r="BP681" s="119"/>
      <c r="BQ681" s="119"/>
      <c r="BR681" s="119"/>
      <c r="BS681" s="119"/>
      <c r="BT681" s="119"/>
      <c r="BU681" s="119"/>
      <c r="BV681" s="119"/>
      <c r="BW681" s="119"/>
      <c r="BX681" s="119"/>
      <c r="BY681" s="119"/>
      <c r="BZ681" s="119"/>
      <c r="CA681" s="119"/>
      <c r="CB681" s="119"/>
      <c r="CC681" s="119"/>
      <c r="CD681" s="119"/>
      <c r="CE681" s="119"/>
      <c r="CF681" s="119"/>
      <c r="CG681" s="119"/>
      <c r="CH681" s="119"/>
      <c r="CI681" s="119"/>
    </row>
    <row r="682" spans="1:87" ht="15" hidden="1" customHeight="1" thickTop="1" thickBot="1">
      <c r="A682" s="170" t="s">
        <v>422</v>
      </c>
      <c r="B682" s="70" t="s">
        <v>420</v>
      </c>
      <c r="C682" s="71">
        <v>154073</v>
      </c>
      <c r="D682" s="72" t="s">
        <v>99</v>
      </c>
      <c r="E682" s="149" t="s">
        <v>1644</v>
      </c>
      <c r="F682" s="75" t="s">
        <v>425</v>
      </c>
      <c r="G682" s="86" t="s">
        <v>80</v>
      </c>
      <c r="H682" s="25" t="s">
        <v>77</v>
      </c>
      <c r="I682" s="25" t="s">
        <v>78</v>
      </c>
      <c r="J682" s="73" t="s">
        <v>79</v>
      </c>
      <c r="K682" s="25" t="s">
        <v>1591</v>
      </c>
      <c r="L682" s="25" t="s">
        <v>423</v>
      </c>
      <c r="N682" s="123" t="s">
        <v>427</v>
      </c>
      <c r="O682" s="35" t="s">
        <v>1398</v>
      </c>
      <c r="P682" s="32" t="s">
        <v>1538</v>
      </c>
      <c r="Q682" s="25" t="s">
        <v>20</v>
      </c>
      <c r="R682" s="25">
        <v>7</v>
      </c>
      <c r="S682" s="25" t="s">
        <v>1370</v>
      </c>
      <c r="T682" s="33" t="s">
        <v>15</v>
      </c>
      <c r="U682" s="33"/>
      <c r="V682" s="25">
        <v>200</v>
      </c>
      <c r="W682" s="33" t="s">
        <v>58</v>
      </c>
      <c r="X682" s="73">
        <f>VLOOKUP(W682,Tables!$M$5:$O$9,3,FALSE)</f>
        <v>1</v>
      </c>
      <c r="Y682" s="73">
        <f t="shared" si="334"/>
        <v>200</v>
      </c>
      <c r="AA682" s="26" t="str">
        <f t="shared" si="323"/>
        <v>LOEC</v>
      </c>
      <c r="AB682" s="26">
        <f>VLOOKUP(AA682,Tables!C$5:D$40,2,FALSE)</f>
        <v>2.5</v>
      </c>
      <c r="AC682" s="26">
        <f t="shared" si="324"/>
        <v>80</v>
      </c>
      <c r="AD682" s="33" t="str">
        <f t="shared" si="325"/>
        <v>Chronic</v>
      </c>
      <c r="AE682" s="26">
        <f>VLOOKUP(AD682,Tables!$C$43:$D$44,2,FALSE)</f>
        <v>1</v>
      </c>
      <c r="AF682" s="26">
        <f t="shared" si="326"/>
        <v>80</v>
      </c>
      <c r="AG682" s="27"/>
      <c r="AH682" s="210" t="str">
        <f t="shared" si="295"/>
        <v>Lemna gibba</v>
      </c>
      <c r="AI682" s="112" t="str">
        <f t="shared" si="296"/>
        <v>LOEC</v>
      </c>
      <c r="AJ682" s="112" t="str">
        <f t="shared" si="297"/>
        <v>Chronic</v>
      </c>
      <c r="AL682" s="26">
        <f>VLOOKUP(SUM(AB682,AE682),Tables!J$5:K$12,2,FALSE)</f>
        <v>2</v>
      </c>
      <c r="AM682" s="26" t="str">
        <f t="shared" si="335"/>
        <v>Reject</v>
      </c>
      <c r="AS682"/>
      <c r="AW682" s="208" t="s">
        <v>1845</v>
      </c>
      <c r="AX682" s="208" t="s">
        <v>1845</v>
      </c>
      <c r="BC682" s="214"/>
      <c r="BN682" s="119"/>
      <c r="BO682" s="119"/>
      <c r="BP682" s="119"/>
      <c r="BQ682" s="119"/>
      <c r="BR682" s="119"/>
      <c r="BS682" s="119"/>
      <c r="BT682" s="119"/>
      <c r="BU682" s="119"/>
      <c r="BV682" s="119"/>
      <c r="BW682" s="119"/>
      <c r="BX682" s="119"/>
      <c r="BY682" s="119"/>
      <c r="BZ682" s="119"/>
      <c r="CA682" s="119"/>
      <c r="CB682" s="119"/>
      <c r="CC682" s="119"/>
      <c r="CD682" s="119"/>
      <c r="CE682" s="119"/>
      <c r="CF682" s="119"/>
      <c r="CG682" s="119"/>
      <c r="CH682" s="119"/>
      <c r="CI682" s="119"/>
    </row>
    <row r="683" spans="1:87" ht="15" hidden="1" customHeight="1" thickTop="1" thickBot="1">
      <c r="A683" s="170" t="s">
        <v>422</v>
      </c>
      <c r="B683" s="70" t="s">
        <v>420</v>
      </c>
      <c r="C683" s="71">
        <v>154073</v>
      </c>
      <c r="D683" s="72" t="s">
        <v>99</v>
      </c>
      <c r="E683" s="149" t="s">
        <v>1644</v>
      </c>
      <c r="F683" s="75" t="s">
        <v>425</v>
      </c>
      <c r="G683" s="86" t="s">
        <v>80</v>
      </c>
      <c r="H683" s="25" t="s">
        <v>77</v>
      </c>
      <c r="I683" s="25" t="s">
        <v>78</v>
      </c>
      <c r="J683" s="73" t="s">
        <v>79</v>
      </c>
      <c r="K683" s="25" t="s">
        <v>1591</v>
      </c>
      <c r="L683" s="25" t="s">
        <v>423</v>
      </c>
      <c r="N683" s="123" t="s">
        <v>427</v>
      </c>
      <c r="O683" s="35" t="s">
        <v>1398</v>
      </c>
      <c r="P683" s="32" t="s">
        <v>1538</v>
      </c>
      <c r="Q683" s="25" t="s">
        <v>23</v>
      </c>
      <c r="R683" s="25">
        <v>7</v>
      </c>
      <c r="S683" s="25" t="s">
        <v>1370</v>
      </c>
      <c r="T683" s="33" t="s">
        <v>15</v>
      </c>
      <c r="U683" s="33"/>
      <c r="V683" s="25">
        <v>7.1</v>
      </c>
      <c r="W683" s="33" t="s">
        <v>58</v>
      </c>
      <c r="X683" s="73">
        <f>VLOOKUP(W683,Tables!$M$5:$O$9,3,FALSE)</f>
        <v>1</v>
      </c>
      <c r="Y683" s="73">
        <f t="shared" si="334"/>
        <v>7.1</v>
      </c>
      <c r="AA683" s="26" t="str">
        <f t="shared" ref="AA683:AA699" si="336">Q683</f>
        <v>EC10</v>
      </c>
      <c r="AB683" s="26">
        <f>VLOOKUP(AA683,Tables!C$5:D$40,2,FALSE)</f>
        <v>1</v>
      </c>
      <c r="AC683" s="26">
        <f t="shared" ref="AC683:AC699" si="337">Y683/AB683</f>
        <v>7.1</v>
      </c>
      <c r="AD683" s="33" t="str">
        <f t="shared" ref="AD683:AD699" si="338">T683</f>
        <v>Chronic</v>
      </c>
      <c r="AE683" s="26">
        <f>VLOOKUP(AD683,Tables!$C$43:$D$44,2,FALSE)</f>
        <v>1</v>
      </c>
      <c r="AF683" s="26">
        <f t="shared" ref="AF683:AF699" si="339">AC683/AE683</f>
        <v>7.1</v>
      </c>
      <c r="AG683" s="27"/>
      <c r="AH683" s="210" t="str">
        <f t="shared" si="295"/>
        <v>Lemna gibba</v>
      </c>
      <c r="AI683" s="112" t="str">
        <f t="shared" si="296"/>
        <v>EC10</v>
      </c>
      <c r="AJ683" s="112" t="str">
        <f t="shared" si="297"/>
        <v>Chronic</v>
      </c>
      <c r="AL683" s="26">
        <f>VLOOKUP(SUM(AB683,AE683),Tables!J$5:K$12,2,FALSE)</f>
        <v>1</v>
      </c>
      <c r="AM683" s="26" t="str">
        <f t="shared" si="335"/>
        <v>YES!!!</v>
      </c>
      <c r="AN683" s="107" t="str">
        <f>P683</f>
        <v>Wet mass</v>
      </c>
      <c r="AO683" s="25" t="s">
        <v>1604</v>
      </c>
      <c r="AP683" s="25" t="str">
        <f>CONCATENATE(R683," ",S683)</f>
        <v>7 Day</v>
      </c>
      <c r="AQ683" s="25" t="s">
        <v>1609</v>
      </c>
      <c r="AS683" s="109">
        <f>AF683</f>
        <v>7.1</v>
      </c>
      <c r="AW683" s="208" t="s">
        <v>1845</v>
      </c>
      <c r="AX683" s="208" t="s">
        <v>1845</v>
      </c>
      <c r="BC683" s="214"/>
      <c r="BN683" s="119"/>
      <c r="BO683" s="119"/>
      <c r="BP683" s="119"/>
      <c r="BQ683" s="119"/>
      <c r="BR683" s="119"/>
      <c r="BS683" s="119"/>
      <c r="BT683" s="119"/>
      <c r="BU683" s="119"/>
      <c r="BV683" s="119"/>
      <c r="BW683" s="119"/>
      <c r="BX683" s="119"/>
      <c r="BY683" s="119"/>
      <c r="BZ683" s="119"/>
      <c r="CA683" s="119"/>
    </row>
    <row r="684" spans="1:87" ht="15" hidden="1" customHeight="1" thickTop="1" thickBot="1">
      <c r="A684" s="170" t="s">
        <v>422</v>
      </c>
      <c r="B684" s="70" t="s">
        <v>420</v>
      </c>
      <c r="C684" s="71">
        <v>154073</v>
      </c>
      <c r="D684" s="72" t="s">
        <v>99</v>
      </c>
      <c r="E684" s="149" t="s">
        <v>1644</v>
      </c>
      <c r="F684" s="75" t="s">
        <v>425</v>
      </c>
      <c r="G684" s="86" t="s">
        <v>80</v>
      </c>
      <c r="H684" s="25" t="s">
        <v>77</v>
      </c>
      <c r="I684" s="25" t="s">
        <v>78</v>
      </c>
      <c r="J684" s="73" t="s">
        <v>79</v>
      </c>
      <c r="K684" s="25" t="s">
        <v>1591</v>
      </c>
      <c r="L684" s="25" t="s">
        <v>423</v>
      </c>
      <c r="N684" s="123" t="s">
        <v>427</v>
      </c>
      <c r="O684" s="35" t="s">
        <v>1398</v>
      </c>
      <c r="P684" s="32" t="s">
        <v>1538</v>
      </c>
      <c r="Q684" s="25" t="s">
        <v>178</v>
      </c>
      <c r="R684" s="25">
        <v>7</v>
      </c>
      <c r="S684" s="25" t="s">
        <v>1370</v>
      </c>
      <c r="T684" s="33" t="s">
        <v>15</v>
      </c>
      <c r="U684" s="33"/>
      <c r="V684" s="25">
        <v>21.4</v>
      </c>
      <c r="W684" s="33" t="s">
        <v>58</v>
      </c>
      <c r="X684" s="73">
        <f>VLOOKUP(W684,Tables!$M$5:$O$9,3,FALSE)</f>
        <v>1</v>
      </c>
      <c r="Y684" s="73">
        <f t="shared" si="334"/>
        <v>21.4</v>
      </c>
      <c r="AA684" s="26" t="str">
        <f t="shared" si="336"/>
        <v>EC25</v>
      </c>
      <c r="AB684" s="26">
        <f>VLOOKUP(AA684,Tables!C$5:D$40,2,FALSE)</f>
        <v>2.5</v>
      </c>
      <c r="AC684" s="26">
        <f t="shared" si="337"/>
        <v>8.5599999999999987</v>
      </c>
      <c r="AD684" s="33" t="str">
        <f t="shared" si="338"/>
        <v>Chronic</v>
      </c>
      <c r="AE684" s="26">
        <f>VLOOKUP(AD684,Tables!$C$43:$D$44,2,FALSE)</f>
        <v>1</v>
      </c>
      <c r="AF684" s="26">
        <f t="shared" si="339"/>
        <v>8.5599999999999987</v>
      </c>
      <c r="AG684" s="27"/>
      <c r="AH684" s="210" t="str">
        <f t="shared" ref="AH684:AH701" si="340">G684</f>
        <v>Lemna gibba</v>
      </c>
      <c r="AI684" s="112" t="str">
        <f t="shared" ref="AI684:AI701" si="341">Q684</f>
        <v>EC25</v>
      </c>
      <c r="AJ684" s="112" t="str">
        <f t="shared" ref="AJ684:AJ701" si="342">T684</f>
        <v>Chronic</v>
      </c>
      <c r="AL684" s="26">
        <f>VLOOKUP(SUM(AB684,AE684),Tables!J$5:K$12,2,FALSE)</f>
        <v>2</v>
      </c>
      <c r="AM684" s="26" t="str">
        <f t="shared" si="335"/>
        <v>Reject</v>
      </c>
      <c r="AS684"/>
      <c r="AW684" s="208" t="s">
        <v>1845</v>
      </c>
      <c r="AX684" s="208" t="s">
        <v>1845</v>
      </c>
      <c r="BC684" s="214"/>
      <c r="BN684" s="119"/>
      <c r="BO684" s="119"/>
      <c r="BP684" s="119"/>
      <c r="BQ684" s="119"/>
      <c r="BR684" s="119"/>
      <c r="BS684" s="119"/>
      <c r="BT684" s="119"/>
      <c r="BU684" s="119"/>
      <c r="BV684" s="119"/>
      <c r="BW684" s="119"/>
      <c r="BX684" s="119"/>
      <c r="BY684" s="119"/>
      <c r="BZ684" s="119"/>
      <c r="CA684" s="119"/>
    </row>
    <row r="685" spans="1:87" ht="15" hidden="1" customHeight="1" thickTop="1" thickBot="1">
      <c r="A685" s="170" t="s">
        <v>422</v>
      </c>
      <c r="B685" s="70" t="s">
        <v>420</v>
      </c>
      <c r="C685" s="71">
        <v>154073</v>
      </c>
      <c r="D685" s="72" t="s">
        <v>99</v>
      </c>
      <c r="E685" s="149" t="s">
        <v>1644</v>
      </c>
      <c r="F685" s="75" t="s">
        <v>425</v>
      </c>
      <c r="G685" s="86" t="s">
        <v>80</v>
      </c>
      <c r="H685" s="25" t="s">
        <v>77</v>
      </c>
      <c r="I685" s="25" t="s">
        <v>78</v>
      </c>
      <c r="J685" s="73" t="s">
        <v>79</v>
      </c>
      <c r="K685" s="25" t="s">
        <v>1591</v>
      </c>
      <c r="L685" s="25" t="s">
        <v>423</v>
      </c>
      <c r="N685" s="123" t="s">
        <v>427</v>
      </c>
      <c r="O685" s="35" t="s">
        <v>1398</v>
      </c>
      <c r="P685" s="32" t="s">
        <v>1538</v>
      </c>
      <c r="Q685" s="25" t="s">
        <v>14</v>
      </c>
      <c r="R685" s="25">
        <v>7</v>
      </c>
      <c r="S685" s="25" t="s">
        <v>1370</v>
      </c>
      <c r="T685" s="33" t="s">
        <v>15</v>
      </c>
      <c r="U685" s="33"/>
      <c r="V685" s="25">
        <v>64.3</v>
      </c>
      <c r="W685" s="33" t="s">
        <v>58</v>
      </c>
      <c r="X685" s="73">
        <f>VLOOKUP(W685,Tables!$M$5:$O$9,3,FALSE)</f>
        <v>1</v>
      </c>
      <c r="Y685" s="73">
        <f t="shared" si="334"/>
        <v>64.3</v>
      </c>
      <c r="AA685" s="26" t="str">
        <f t="shared" si="336"/>
        <v>EC50</v>
      </c>
      <c r="AB685" s="26">
        <f>VLOOKUP(AA685,Tables!C$5:D$40,2,FALSE)</f>
        <v>5</v>
      </c>
      <c r="AC685" s="26">
        <f t="shared" si="337"/>
        <v>12.86</v>
      </c>
      <c r="AD685" s="33" t="str">
        <f t="shared" si="338"/>
        <v>Chronic</v>
      </c>
      <c r="AE685" s="26">
        <f>VLOOKUP(AD685,Tables!$C$43:$D$44,2,FALSE)</f>
        <v>1</v>
      </c>
      <c r="AF685" s="26">
        <f t="shared" si="339"/>
        <v>12.86</v>
      </c>
      <c r="AG685" s="27"/>
      <c r="AH685" s="210" t="str">
        <f t="shared" si="340"/>
        <v>Lemna gibba</v>
      </c>
      <c r="AI685" s="112" t="str">
        <f t="shared" si="341"/>
        <v>EC50</v>
      </c>
      <c r="AJ685" s="112" t="str">
        <f t="shared" si="342"/>
        <v>Chronic</v>
      </c>
      <c r="AL685" s="26">
        <f>VLOOKUP(SUM(AB685,AE685),Tables!J$5:K$12,2,FALSE)</f>
        <v>2</v>
      </c>
      <c r="AM685" s="26" t="str">
        <f t="shared" si="335"/>
        <v>Reject</v>
      </c>
      <c r="AS685"/>
      <c r="AW685" s="208" t="s">
        <v>1845</v>
      </c>
      <c r="AX685" s="208" t="s">
        <v>1845</v>
      </c>
      <c r="BC685" s="214"/>
      <c r="BN685" s="119"/>
      <c r="BO685" s="119"/>
      <c r="BP685" s="119"/>
      <c r="BQ685" s="119"/>
      <c r="BR685" s="119"/>
      <c r="BS685" s="119"/>
      <c r="BT685" s="119"/>
      <c r="BU685" s="119"/>
      <c r="BV685" s="119"/>
      <c r="BW685" s="119"/>
      <c r="BX685" s="119"/>
      <c r="BY685" s="119"/>
      <c r="BZ685" s="119"/>
      <c r="CA685" s="119"/>
    </row>
    <row r="686" spans="1:87" ht="15" hidden="1" customHeight="1" thickTop="1" thickBot="1">
      <c r="A686" s="170" t="s">
        <v>422</v>
      </c>
      <c r="B686" s="70" t="s">
        <v>420</v>
      </c>
      <c r="C686" s="71">
        <v>154073</v>
      </c>
      <c r="D686" s="72" t="s">
        <v>99</v>
      </c>
      <c r="E686" s="149" t="s">
        <v>1644</v>
      </c>
      <c r="F686" s="75" t="s">
        <v>425</v>
      </c>
      <c r="G686" s="86" t="s">
        <v>80</v>
      </c>
      <c r="H686" s="25" t="s">
        <v>77</v>
      </c>
      <c r="I686" s="25" t="s">
        <v>78</v>
      </c>
      <c r="J686" s="73" t="s">
        <v>79</v>
      </c>
      <c r="K686" s="25" t="s">
        <v>1591</v>
      </c>
      <c r="L686" s="25" t="s">
        <v>423</v>
      </c>
      <c r="N686" s="123" t="s">
        <v>421</v>
      </c>
      <c r="O686" s="35" t="s">
        <v>1398</v>
      </c>
      <c r="P686" s="32" t="s">
        <v>1519</v>
      </c>
      <c r="Q686" s="25" t="s">
        <v>19</v>
      </c>
      <c r="R686" s="25">
        <v>7</v>
      </c>
      <c r="S686" s="25" t="s">
        <v>1370</v>
      </c>
      <c r="T686" s="33" t="s">
        <v>15</v>
      </c>
      <c r="U686" s="33"/>
      <c r="V686" s="25">
        <v>50</v>
      </c>
      <c r="W686" s="33" t="s">
        <v>58</v>
      </c>
      <c r="X686" s="73">
        <f>VLOOKUP(W686,Tables!$M$5:$O$9,3,FALSE)</f>
        <v>1</v>
      </c>
      <c r="Y686" s="73">
        <f t="shared" si="334"/>
        <v>50</v>
      </c>
      <c r="AA686" s="26" t="str">
        <f t="shared" si="336"/>
        <v>NOEC</v>
      </c>
      <c r="AB686" s="26">
        <f>VLOOKUP(AA686,Tables!C$5:D$40,2,FALSE)</f>
        <v>1</v>
      </c>
      <c r="AC686" s="26">
        <f t="shared" si="337"/>
        <v>50</v>
      </c>
      <c r="AD686" s="33" t="str">
        <f t="shared" si="338"/>
        <v>Chronic</v>
      </c>
      <c r="AE686" s="26">
        <f>VLOOKUP(AD686,Tables!$C$43:$D$44,2,FALSE)</f>
        <v>1</v>
      </c>
      <c r="AF686" s="26">
        <f t="shared" si="339"/>
        <v>50</v>
      </c>
      <c r="AG686" s="27"/>
      <c r="AH686" s="210" t="str">
        <f t="shared" si="340"/>
        <v>Lemna gibba</v>
      </c>
      <c r="AI686" s="112" t="str">
        <f t="shared" si="341"/>
        <v>NOEC</v>
      </c>
      <c r="AJ686" s="112" t="str">
        <f t="shared" si="342"/>
        <v>Chronic</v>
      </c>
      <c r="AL686" s="26">
        <f>VLOOKUP(SUM(AB686,AE686),Tables!J$5:K$12,2,FALSE)</f>
        <v>1</v>
      </c>
      <c r="AM686" s="26" t="str">
        <f t="shared" si="335"/>
        <v>YES!!!</v>
      </c>
      <c r="AN686" s="107" t="str">
        <f>P686</f>
        <v>Dry mass</v>
      </c>
      <c r="AO686" s="25" t="s">
        <v>96</v>
      </c>
      <c r="AP686" s="25" t="str">
        <f>CONCATENATE(R686," ",S686)</f>
        <v>7 Day</v>
      </c>
      <c r="AQ686" s="25" t="s">
        <v>97</v>
      </c>
      <c r="AS686" s="109">
        <f>AF686</f>
        <v>50</v>
      </c>
      <c r="AT686" s="73"/>
      <c r="AU686" s="73"/>
      <c r="AW686" s="208" t="s">
        <v>1845</v>
      </c>
      <c r="AX686" s="208" t="s">
        <v>1845</v>
      </c>
      <c r="BC686" s="214"/>
      <c r="BN686" s="119"/>
      <c r="BO686" s="119"/>
      <c r="BP686" s="119"/>
      <c r="BQ686" s="119"/>
      <c r="BR686" s="119"/>
      <c r="BS686" s="119"/>
      <c r="BT686" s="119"/>
      <c r="BU686" s="119"/>
      <c r="BV686" s="119"/>
      <c r="BW686" s="119"/>
      <c r="BX686" s="119"/>
      <c r="BY686" s="119"/>
      <c r="BZ686" s="119"/>
      <c r="CA686" s="119"/>
    </row>
    <row r="687" spans="1:87" ht="15" hidden="1" customHeight="1" thickTop="1" thickBot="1">
      <c r="A687" s="170" t="s">
        <v>422</v>
      </c>
      <c r="B687" s="70" t="s">
        <v>420</v>
      </c>
      <c r="C687" s="71">
        <v>154073</v>
      </c>
      <c r="D687" s="72" t="s">
        <v>99</v>
      </c>
      <c r="E687" s="149" t="s">
        <v>1644</v>
      </c>
      <c r="F687" s="75" t="s">
        <v>425</v>
      </c>
      <c r="G687" s="86" t="s">
        <v>80</v>
      </c>
      <c r="H687" s="25" t="s">
        <v>77</v>
      </c>
      <c r="I687" s="25" t="s">
        <v>78</v>
      </c>
      <c r="J687" s="73" t="s">
        <v>79</v>
      </c>
      <c r="K687" s="25" t="s">
        <v>1591</v>
      </c>
      <c r="L687" s="25" t="s">
        <v>423</v>
      </c>
      <c r="N687" s="123" t="s">
        <v>421</v>
      </c>
      <c r="O687" s="35" t="s">
        <v>1398</v>
      </c>
      <c r="P687" s="32" t="s">
        <v>1519</v>
      </c>
      <c r="Q687" s="25" t="s">
        <v>20</v>
      </c>
      <c r="R687" s="25">
        <v>7</v>
      </c>
      <c r="S687" s="25" t="s">
        <v>1370</v>
      </c>
      <c r="T687" s="33" t="s">
        <v>15</v>
      </c>
      <c r="U687" s="33"/>
      <c r="V687" s="25">
        <v>100</v>
      </c>
      <c r="W687" s="33" t="s">
        <v>58</v>
      </c>
      <c r="X687" s="73">
        <f>VLOOKUP(W687,Tables!$M$5:$O$9,3,FALSE)</f>
        <v>1</v>
      </c>
      <c r="Y687" s="73">
        <f t="shared" si="334"/>
        <v>100</v>
      </c>
      <c r="AA687" s="26" t="str">
        <f t="shared" si="336"/>
        <v>LOEC</v>
      </c>
      <c r="AB687" s="26">
        <f>VLOOKUP(AA687,Tables!C$5:D$40,2,FALSE)</f>
        <v>2.5</v>
      </c>
      <c r="AC687" s="26">
        <f t="shared" si="337"/>
        <v>40</v>
      </c>
      <c r="AD687" s="33" t="str">
        <f t="shared" si="338"/>
        <v>Chronic</v>
      </c>
      <c r="AE687" s="26">
        <f>VLOOKUP(AD687,Tables!$C$43:$D$44,2,FALSE)</f>
        <v>1</v>
      </c>
      <c r="AF687" s="26">
        <f t="shared" si="339"/>
        <v>40</v>
      </c>
      <c r="AG687" s="27"/>
      <c r="AH687" s="210" t="str">
        <f t="shared" si="340"/>
        <v>Lemna gibba</v>
      </c>
      <c r="AI687" s="112" t="str">
        <f t="shared" si="341"/>
        <v>LOEC</v>
      </c>
      <c r="AJ687" s="112" t="str">
        <f t="shared" si="342"/>
        <v>Chronic</v>
      </c>
      <c r="AL687" s="26">
        <f>VLOOKUP(SUM(AB687,AE687),Tables!J$5:K$12,2,FALSE)</f>
        <v>2</v>
      </c>
      <c r="AM687" s="26" t="str">
        <f t="shared" si="335"/>
        <v>Reject</v>
      </c>
      <c r="AS687"/>
      <c r="AW687" s="208" t="s">
        <v>1845</v>
      </c>
      <c r="AX687" s="208" t="s">
        <v>1845</v>
      </c>
      <c r="BC687" s="214"/>
      <c r="BN687" s="119"/>
      <c r="BO687" s="119"/>
      <c r="BP687" s="119"/>
      <c r="BQ687" s="119"/>
      <c r="BR687" s="119"/>
      <c r="BS687" s="119"/>
      <c r="BT687" s="119"/>
      <c r="BU687" s="119"/>
      <c r="BV687" s="119"/>
      <c r="BW687" s="119"/>
      <c r="BX687" s="119"/>
      <c r="BY687" s="119"/>
      <c r="BZ687" s="119"/>
      <c r="CA687" s="119"/>
    </row>
    <row r="688" spans="1:87" ht="15" hidden="1" customHeight="1" thickTop="1" thickBot="1">
      <c r="A688" s="170" t="s">
        <v>422</v>
      </c>
      <c r="B688" s="70" t="s">
        <v>420</v>
      </c>
      <c r="C688" s="71">
        <v>154073</v>
      </c>
      <c r="D688" s="72" t="s">
        <v>99</v>
      </c>
      <c r="E688" s="149" t="s">
        <v>1644</v>
      </c>
      <c r="F688" s="75" t="s">
        <v>425</v>
      </c>
      <c r="G688" s="86" t="s">
        <v>80</v>
      </c>
      <c r="H688" s="25" t="s">
        <v>77</v>
      </c>
      <c r="I688" s="25" t="s">
        <v>78</v>
      </c>
      <c r="J688" s="73" t="s">
        <v>79</v>
      </c>
      <c r="K688" s="25" t="s">
        <v>1591</v>
      </c>
      <c r="L688" s="25" t="s">
        <v>423</v>
      </c>
      <c r="N688" s="123" t="s">
        <v>421</v>
      </c>
      <c r="O688" s="35" t="s">
        <v>1398</v>
      </c>
      <c r="P688" s="32" t="s">
        <v>1519</v>
      </c>
      <c r="Q688" s="25" t="s">
        <v>23</v>
      </c>
      <c r="R688" s="25">
        <v>7</v>
      </c>
      <c r="S688" s="25" t="s">
        <v>1370</v>
      </c>
      <c r="T688" s="33" t="s">
        <v>15</v>
      </c>
      <c r="U688" s="33"/>
      <c r="V688" s="25">
        <v>13.7</v>
      </c>
      <c r="W688" s="33" t="s">
        <v>58</v>
      </c>
      <c r="X688" s="73">
        <f>VLOOKUP(W688,Tables!$M$5:$O$9,3,FALSE)</f>
        <v>1</v>
      </c>
      <c r="Y688" s="73">
        <f t="shared" si="334"/>
        <v>13.7</v>
      </c>
      <c r="AA688" s="26" t="str">
        <f t="shared" si="336"/>
        <v>EC10</v>
      </c>
      <c r="AB688" s="26">
        <f>VLOOKUP(AA688,Tables!C$5:D$40,2,FALSE)</f>
        <v>1</v>
      </c>
      <c r="AC688" s="26">
        <f t="shared" si="337"/>
        <v>13.7</v>
      </c>
      <c r="AD688" s="33" t="str">
        <f t="shared" si="338"/>
        <v>Chronic</v>
      </c>
      <c r="AE688" s="26">
        <f>VLOOKUP(AD688,Tables!$C$43:$D$44,2,FALSE)</f>
        <v>1</v>
      </c>
      <c r="AF688" s="26">
        <f t="shared" si="339"/>
        <v>13.7</v>
      </c>
      <c r="AG688" s="27"/>
      <c r="AH688" s="210" t="str">
        <f t="shared" si="340"/>
        <v>Lemna gibba</v>
      </c>
      <c r="AI688" s="112" t="str">
        <f t="shared" si="341"/>
        <v>EC10</v>
      </c>
      <c r="AJ688" s="112" t="str">
        <f t="shared" si="342"/>
        <v>Chronic</v>
      </c>
      <c r="AL688" s="26">
        <f>VLOOKUP(SUM(AB688,AE688),Tables!J$5:K$12,2,FALSE)</f>
        <v>1</v>
      </c>
      <c r="AM688" s="26" t="str">
        <f t="shared" si="335"/>
        <v>YES!!!</v>
      </c>
      <c r="AN688" s="107" t="str">
        <f>P688</f>
        <v>Dry mass</v>
      </c>
      <c r="AO688" s="25" t="s">
        <v>96</v>
      </c>
      <c r="AP688" s="25" t="str">
        <f>CONCATENATE(R688," ",S688)</f>
        <v>7 Day</v>
      </c>
      <c r="AQ688" s="25" t="s">
        <v>97</v>
      </c>
      <c r="AS688" s="109">
        <f>AF688</f>
        <v>13.7</v>
      </c>
      <c r="AW688" s="208" t="s">
        <v>1845</v>
      </c>
      <c r="AX688" s="208" t="s">
        <v>1845</v>
      </c>
      <c r="BC688" s="214"/>
      <c r="BN688" s="119"/>
      <c r="BO688" s="119"/>
      <c r="BP688" s="119"/>
      <c r="BQ688" s="119"/>
      <c r="BR688" s="119"/>
      <c r="BS688" s="119"/>
      <c r="BT688" s="119"/>
      <c r="BU688" s="119"/>
      <c r="BV688" s="119"/>
      <c r="BW688" s="119"/>
      <c r="BX688" s="119"/>
      <c r="BY688" s="119"/>
      <c r="BZ688" s="119"/>
      <c r="CA688" s="119"/>
    </row>
    <row r="689" spans="1:79" ht="15" hidden="1" customHeight="1" thickTop="1" thickBot="1">
      <c r="A689" s="170" t="s">
        <v>422</v>
      </c>
      <c r="B689" s="70" t="s">
        <v>420</v>
      </c>
      <c r="C689" s="71">
        <v>154073</v>
      </c>
      <c r="D689" s="72" t="s">
        <v>99</v>
      </c>
      <c r="E689" s="149" t="s">
        <v>1644</v>
      </c>
      <c r="F689" s="75" t="s">
        <v>425</v>
      </c>
      <c r="G689" s="86" t="s">
        <v>80</v>
      </c>
      <c r="H689" s="25" t="s">
        <v>77</v>
      </c>
      <c r="I689" s="25" t="s">
        <v>78</v>
      </c>
      <c r="J689" s="73" t="s">
        <v>79</v>
      </c>
      <c r="K689" s="25" t="s">
        <v>1591</v>
      </c>
      <c r="L689" s="25" t="s">
        <v>423</v>
      </c>
      <c r="N689" s="123" t="s">
        <v>421</v>
      </c>
      <c r="O689" s="35" t="s">
        <v>1398</v>
      </c>
      <c r="P689" s="32" t="s">
        <v>1519</v>
      </c>
      <c r="Q689" s="25" t="s">
        <v>178</v>
      </c>
      <c r="R689" s="25">
        <v>7</v>
      </c>
      <c r="S689" s="25" t="s">
        <v>1370</v>
      </c>
      <c r="T689" s="33" t="s">
        <v>15</v>
      </c>
      <c r="U689" s="33"/>
      <c r="V689" s="25">
        <v>35.6</v>
      </c>
      <c r="W689" s="33" t="s">
        <v>58</v>
      </c>
      <c r="X689" s="73">
        <f>VLOOKUP(W689,Tables!$M$5:$O$9,3,FALSE)</f>
        <v>1</v>
      </c>
      <c r="Y689" s="73">
        <f t="shared" si="334"/>
        <v>35.6</v>
      </c>
      <c r="AA689" s="26" t="str">
        <f t="shared" si="336"/>
        <v>EC25</v>
      </c>
      <c r="AB689" s="26">
        <f>VLOOKUP(AA689,Tables!C$5:D$40,2,FALSE)</f>
        <v>2.5</v>
      </c>
      <c r="AC689" s="26">
        <f t="shared" si="337"/>
        <v>14.24</v>
      </c>
      <c r="AD689" s="33" t="str">
        <f t="shared" si="338"/>
        <v>Chronic</v>
      </c>
      <c r="AE689" s="26">
        <f>VLOOKUP(AD689,Tables!$C$43:$D$44,2,FALSE)</f>
        <v>1</v>
      </c>
      <c r="AF689" s="26">
        <f t="shared" si="339"/>
        <v>14.24</v>
      </c>
      <c r="AG689" s="27"/>
      <c r="AH689" s="210" t="str">
        <f t="shared" si="340"/>
        <v>Lemna gibba</v>
      </c>
      <c r="AI689" s="112" t="str">
        <f t="shared" si="341"/>
        <v>EC25</v>
      </c>
      <c r="AJ689" s="112" t="str">
        <f t="shared" si="342"/>
        <v>Chronic</v>
      </c>
      <c r="AL689" s="26">
        <f>VLOOKUP(SUM(AB689,AE689),Tables!J$5:K$12,2,FALSE)</f>
        <v>2</v>
      </c>
      <c r="AM689" s="26" t="str">
        <f t="shared" si="335"/>
        <v>Reject</v>
      </c>
      <c r="AS689"/>
      <c r="AW689" s="208" t="s">
        <v>1845</v>
      </c>
      <c r="AX689" s="208" t="s">
        <v>1845</v>
      </c>
      <c r="BC689" s="214"/>
      <c r="BN689" s="119"/>
      <c r="BO689" s="119"/>
      <c r="BP689" s="119"/>
      <c r="BQ689" s="119"/>
      <c r="BR689" s="119"/>
      <c r="BS689" s="119"/>
      <c r="BT689" s="119"/>
      <c r="BU689" s="119"/>
      <c r="BV689" s="119"/>
      <c r="BW689" s="119"/>
      <c r="BX689" s="119"/>
      <c r="BY689" s="119"/>
      <c r="BZ689" s="119"/>
      <c r="CA689" s="119"/>
    </row>
    <row r="690" spans="1:79" ht="15" hidden="1" customHeight="1" thickTop="1" thickBot="1">
      <c r="A690" s="170" t="s">
        <v>422</v>
      </c>
      <c r="B690" s="70" t="s">
        <v>420</v>
      </c>
      <c r="C690" s="71">
        <v>154073</v>
      </c>
      <c r="D690" s="72" t="s">
        <v>99</v>
      </c>
      <c r="E690" s="149" t="s">
        <v>1644</v>
      </c>
      <c r="F690" s="75" t="s">
        <v>425</v>
      </c>
      <c r="G690" s="86" t="s">
        <v>80</v>
      </c>
      <c r="H690" s="25" t="s">
        <v>77</v>
      </c>
      <c r="I690" s="25" t="s">
        <v>78</v>
      </c>
      <c r="J690" s="73" t="s">
        <v>79</v>
      </c>
      <c r="K690" s="25" t="s">
        <v>1591</v>
      </c>
      <c r="L690" s="25" t="s">
        <v>423</v>
      </c>
      <c r="N690" s="123" t="s">
        <v>421</v>
      </c>
      <c r="O690" s="35" t="s">
        <v>1398</v>
      </c>
      <c r="P690" s="32" t="s">
        <v>1519</v>
      </c>
      <c r="Q690" s="25" t="s">
        <v>14</v>
      </c>
      <c r="R690" s="25">
        <v>7</v>
      </c>
      <c r="S690" s="25" t="s">
        <v>1370</v>
      </c>
      <c r="T690" s="33" t="s">
        <v>15</v>
      </c>
      <c r="U690" s="33"/>
      <c r="V690" s="25">
        <v>93</v>
      </c>
      <c r="W690" s="33" t="s">
        <v>58</v>
      </c>
      <c r="X690" s="73">
        <f>VLOOKUP(W690,Tables!$M$5:$O$9,3,FALSE)</f>
        <v>1</v>
      </c>
      <c r="Y690" s="73">
        <f t="shared" si="334"/>
        <v>93</v>
      </c>
      <c r="AA690" s="26" t="str">
        <f t="shared" si="336"/>
        <v>EC50</v>
      </c>
      <c r="AB690" s="26">
        <f>VLOOKUP(AA690,Tables!C$5:D$40,2,FALSE)</f>
        <v>5</v>
      </c>
      <c r="AC690" s="26">
        <f t="shared" si="337"/>
        <v>18.600000000000001</v>
      </c>
      <c r="AD690" s="33" t="str">
        <f t="shared" si="338"/>
        <v>Chronic</v>
      </c>
      <c r="AE690" s="26">
        <f>VLOOKUP(AD690,Tables!$C$43:$D$44,2,FALSE)</f>
        <v>1</v>
      </c>
      <c r="AF690" s="26">
        <f t="shared" si="339"/>
        <v>18.600000000000001</v>
      </c>
      <c r="AG690" s="27"/>
      <c r="AH690" s="210" t="str">
        <f t="shared" si="340"/>
        <v>Lemna gibba</v>
      </c>
      <c r="AI690" s="112" t="str">
        <f t="shared" si="341"/>
        <v>EC50</v>
      </c>
      <c r="AJ690" s="112" t="str">
        <f t="shared" si="342"/>
        <v>Chronic</v>
      </c>
      <c r="AL690" s="26">
        <f>VLOOKUP(SUM(AB690,AE690),Tables!J$5:K$12,2,FALSE)</f>
        <v>2</v>
      </c>
      <c r="AM690" s="26" t="str">
        <f t="shared" si="335"/>
        <v>Reject</v>
      </c>
      <c r="AS690"/>
      <c r="AW690" s="208" t="s">
        <v>1845</v>
      </c>
      <c r="AX690" s="208" t="s">
        <v>1845</v>
      </c>
      <c r="BC690" s="214"/>
      <c r="BN690" s="119"/>
      <c r="BO690" s="119"/>
      <c r="BP690" s="119"/>
      <c r="BQ690" s="119"/>
      <c r="BR690" s="119"/>
      <c r="BS690" s="119"/>
      <c r="BT690" s="119"/>
      <c r="BU690" s="119"/>
      <c r="BV690" s="119"/>
      <c r="BW690" s="119"/>
      <c r="BX690" s="119"/>
      <c r="BY690" s="119"/>
      <c r="BZ690" s="119"/>
      <c r="CA690" s="119"/>
    </row>
    <row r="691" spans="1:79" ht="15" hidden="1" customHeight="1" thickTop="1" thickBot="1">
      <c r="A691" s="170" t="s">
        <v>422</v>
      </c>
      <c r="B691" s="70" t="s">
        <v>420</v>
      </c>
      <c r="C691" s="71">
        <v>154073</v>
      </c>
      <c r="D691" s="72" t="s">
        <v>99</v>
      </c>
      <c r="E691" s="149" t="s">
        <v>1644</v>
      </c>
      <c r="F691" s="75" t="s">
        <v>425</v>
      </c>
      <c r="G691" s="86" t="s">
        <v>80</v>
      </c>
      <c r="H691" s="25" t="s">
        <v>77</v>
      </c>
      <c r="I691" s="25" t="s">
        <v>78</v>
      </c>
      <c r="J691" s="73" t="s">
        <v>79</v>
      </c>
      <c r="K691" s="25" t="s">
        <v>1591</v>
      </c>
      <c r="L691" s="25" t="s">
        <v>423</v>
      </c>
      <c r="N691" s="41" t="s">
        <v>428</v>
      </c>
      <c r="O691" s="35" t="s">
        <v>1401</v>
      </c>
      <c r="P691" s="32" t="s">
        <v>1522</v>
      </c>
      <c r="Q691" s="25" t="s">
        <v>19</v>
      </c>
      <c r="R691" s="25">
        <v>7</v>
      </c>
      <c r="S691" s="25" t="s">
        <v>1370</v>
      </c>
      <c r="T691" s="33" t="s">
        <v>15</v>
      </c>
      <c r="U691" s="33"/>
      <c r="V691" s="25">
        <v>50</v>
      </c>
      <c r="W691" s="33" t="s">
        <v>58</v>
      </c>
      <c r="X691" s="73">
        <f>VLOOKUP(W691,Tables!$M$5:$O$9,3,FALSE)</f>
        <v>1</v>
      </c>
      <c r="Y691" s="73">
        <f t="shared" si="334"/>
        <v>50</v>
      </c>
      <c r="AA691" s="26" t="str">
        <f t="shared" si="336"/>
        <v>NOEC</v>
      </c>
      <c r="AB691" s="26">
        <f>VLOOKUP(AA691,Tables!C$5:D$40,2,FALSE)</f>
        <v>1</v>
      </c>
      <c r="AC691" s="26">
        <f t="shared" si="337"/>
        <v>50</v>
      </c>
      <c r="AD691" s="33" t="str">
        <f t="shared" si="338"/>
        <v>Chronic</v>
      </c>
      <c r="AE691" s="26">
        <f>VLOOKUP(AD691,Tables!$C$43:$D$44,2,FALSE)</f>
        <v>1</v>
      </c>
      <c r="AF691" s="26">
        <f t="shared" si="339"/>
        <v>50</v>
      </c>
      <c r="AG691" s="27"/>
      <c r="AH691" s="210" t="str">
        <f t="shared" si="340"/>
        <v>Lemna gibba</v>
      </c>
      <c r="AI691" s="112" t="str">
        <f t="shared" si="341"/>
        <v>NOEC</v>
      </c>
      <c r="AJ691" s="112" t="str">
        <f t="shared" si="342"/>
        <v>Chronic</v>
      </c>
      <c r="AL691" s="26">
        <f>VLOOKUP(SUM(AB691,AE691),Tables!J$5:K$12,2,FALSE)</f>
        <v>1</v>
      </c>
      <c r="AM691" s="26" t="str">
        <f t="shared" si="335"/>
        <v>YES!!!</v>
      </c>
      <c r="AN691" s="107" t="str">
        <f>P691</f>
        <v>Frond number</v>
      </c>
      <c r="AO691" s="25" t="s">
        <v>1603</v>
      </c>
      <c r="AP691" s="25" t="str">
        <f>CONCATENATE(R691," ",S691)</f>
        <v>7 Day</v>
      </c>
      <c r="AQ691" s="25" t="s">
        <v>1607</v>
      </c>
      <c r="AS691" s="109">
        <f>AF691</f>
        <v>50</v>
      </c>
      <c r="AW691" s="208" t="s">
        <v>1845</v>
      </c>
      <c r="AX691" s="208" t="s">
        <v>1845</v>
      </c>
      <c r="BC691" s="214"/>
      <c r="BN691" s="119"/>
      <c r="BO691" s="119"/>
      <c r="BP691" s="119"/>
      <c r="BQ691" s="119"/>
      <c r="BR691" s="119"/>
      <c r="BS691" s="119"/>
      <c r="BT691" s="119"/>
      <c r="BU691" s="119"/>
      <c r="BV691" s="119"/>
      <c r="BW691" s="119"/>
      <c r="BX691" s="119"/>
      <c r="BY691" s="119"/>
      <c r="BZ691" s="119"/>
      <c r="CA691" s="119"/>
    </row>
    <row r="692" spans="1:79" ht="15" hidden="1" customHeight="1" thickTop="1" thickBot="1">
      <c r="A692" s="170" t="s">
        <v>422</v>
      </c>
      <c r="B692" s="70" t="s">
        <v>420</v>
      </c>
      <c r="C692" s="71">
        <v>154073</v>
      </c>
      <c r="D692" s="72" t="s">
        <v>99</v>
      </c>
      <c r="E692" s="149" t="s">
        <v>1644</v>
      </c>
      <c r="F692" s="75" t="s">
        <v>425</v>
      </c>
      <c r="G692" s="86" t="s">
        <v>80</v>
      </c>
      <c r="H692" s="25" t="s">
        <v>77</v>
      </c>
      <c r="I692" s="25" t="s">
        <v>78</v>
      </c>
      <c r="J692" s="73" t="s">
        <v>79</v>
      </c>
      <c r="K692" s="25" t="s">
        <v>1591</v>
      </c>
      <c r="L692" s="25" t="s">
        <v>423</v>
      </c>
      <c r="N692" s="41" t="s">
        <v>428</v>
      </c>
      <c r="O692" s="35" t="s">
        <v>1401</v>
      </c>
      <c r="P692" s="32" t="s">
        <v>1522</v>
      </c>
      <c r="Q692" s="25" t="s">
        <v>20</v>
      </c>
      <c r="R692" s="25">
        <v>7</v>
      </c>
      <c r="S692" s="25" t="s">
        <v>1370</v>
      </c>
      <c r="T692" s="33" t="s">
        <v>15</v>
      </c>
      <c r="U692" s="33"/>
      <c r="V692" s="25">
        <v>100</v>
      </c>
      <c r="W692" s="33" t="s">
        <v>58</v>
      </c>
      <c r="X692" s="73">
        <f>VLOOKUP(W692,Tables!$M$5:$O$9,3,FALSE)</f>
        <v>1</v>
      </c>
      <c r="Y692" s="73">
        <f t="shared" si="334"/>
        <v>100</v>
      </c>
      <c r="AA692" s="26" t="str">
        <f t="shared" si="336"/>
        <v>LOEC</v>
      </c>
      <c r="AB692" s="26">
        <f>VLOOKUP(AA692,Tables!C$5:D$40,2,FALSE)</f>
        <v>2.5</v>
      </c>
      <c r="AC692" s="26">
        <f t="shared" si="337"/>
        <v>40</v>
      </c>
      <c r="AD692" s="33" t="str">
        <f t="shared" si="338"/>
        <v>Chronic</v>
      </c>
      <c r="AE692" s="26">
        <f>VLOOKUP(AD692,Tables!$C$43:$D$44,2,FALSE)</f>
        <v>1</v>
      </c>
      <c r="AF692" s="26">
        <f t="shared" si="339"/>
        <v>40</v>
      </c>
      <c r="AG692" s="27"/>
      <c r="AH692" s="210" t="str">
        <f t="shared" si="340"/>
        <v>Lemna gibba</v>
      </c>
      <c r="AI692" s="112" t="str">
        <f t="shared" si="341"/>
        <v>LOEC</v>
      </c>
      <c r="AJ692" s="112" t="str">
        <f t="shared" si="342"/>
        <v>Chronic</v>
      </c>
      <c r="AL692" s="26">
        <f>VLOOKUP(SUM(AB692,AE692),Tables!J$5:K$12,2,FALSE)</f>
        <v>2</v>
      </c>
      <c r="AM692" s="26" t="str">
        <f t="shared" si="335"/>
        <v>Reject</v>
      </c>
      <c r="AS692"/>
      <c r="AW692" s="208" t="s">
        <v>1845</v>
      </c>
      <c r="AX692" s="208" t="s">
        <v>1845</v>
      </c>
      <c r="BC692" s="214"/>
      <c r="BN692" s="119"/>
      <c r="BO692" s="119"/>
      <c r="BP692" s="119"/>
      <c r="BQ692" s="119"/>
      <c r="BR692" s="119"/>
      <c r="BS692" s="119"/>
      <c r="BT692" s="119"/>
      <c r="BU692" s="119"/>
      <c r="BV692" s="119"/>
      <c r="BW692" s="119"/>
      <c r="BX692" s="119"/>
      <c r="BY692" s="119"/>
      <c r="BZ692" s="119"/>
      <c r="CA692" s="119"/>
    </row>
    <row r="693" spans="1:79" ht="15" hidden="1" customHeight="1" thickTop="1" thickBot="1">
      <c r="A693" s="170" t="s">
        <v>422</v>
      </c>
      <c r="B693" s="70" t="s">
        <v>420</v>
      </c>
      <c r="C693" s="71">
        <v>154073</v>
      </c>
      <c r="D693" s="72" t="s">
        <v>99</v>
      </c>
      <c r="E693" s="149" t="s">
        <v>1644</v>
      </c>
      <c r="F693" s="75" t="s">
        <v>425</v>
      </c>
      <c r="G693" s="86" t="s">
        <v>80</v>
      </c>
      <c r="H693" s="25" t="s">
        <v>77</v>
      </c>
      <c r="I693" s="25" t="s">
        <v>78</v>
      </c>
      <c r="J693" s="73" t="s">
        <v>79</v>
      </c>
      <c r="K693" s="25" t="s">
        <v>1591</v>
      </c>
      <c r="L693" s="25" t="s">
        <v>423</v>
      </c>
      <c r="N693" s="41" t="s">
        <v>428</v>
      </c>
      <c r="O693" s="35" t="s">
        <v>1401</v>
      </c>
      <c r="P693" s="32" t="s">
        <v>1522</v>
      </c>
      <c r="Q693" s="25" t="s">
        <v>23</v>
      </c>
      <c r="R693" s="25">
        <v>7</v>
      </c>
      <c r="S693" s="25" t="s">
        <v>1370</v>
      </c>
      <c r="T693" s="33" t="s">
        <v>15</v>
      </c>
      <c r="U693" s="33"/>
      <c r="V693" s="25">
        <v>57.8</v>
      </c>
      <c r="W693" s="33" t="s">
        <v>58</v>
      </c>
      <c r="X693" s="73">
        <f>VLOOKUP(W693,Tables!$M$5:$O$9,3,FALSE)</f>
        <v>1</v>
      </c>
      <c r="Y693" s="73">
        <f t="shared" si="334"/>
        <v>57.8</v>
      </c>
      <c r="AA693" s="26" t="str">
        <f t="shared" si="336"/>
        <v>EC10</v>
      </c>
      <c r="AB693" s="26">
        <f>VLOOKUP(AA693,Tables!C$5:D$40,2,FALSE)</f>
        <v>1</v>
      </c>
      <c r="AC693" s="26">
        <f t="shared" si="337"/>
        <v>57.8</v>
      </c>
      <c r="AD693" s="33" t="str">
        <f t="shared" si="338"/>
        <v>Chronic</v>
      </c>
      <c r="AE693" s="26">
        <f>VLOOKUP(AD693,Tables!$C$43:$D$44,2,FALSE)</f>
        <v>1</v>
      </c>
      <c r="AF693" s="26">
        <f t="shared" si="339"/>
        <v>57.8</v>
      </c>
      <c r="AG693" s="27"/>
      <c r="AH693" s="210" t="str">
        <f t="shared" si="340"/>
        <v>Lemna gibba</v>
      </c>
      <c r="AI693" s="112" t="str">
        <f t="shared" si="341"/>
        <v>EC10</v>
      </c>
      <c r="AJ693" s="112" t="str">
        <f t="shared" si="342"/>
        <v>Chronic</v>
      </c>
      <c r="AL693" s="26">
        <f>VLOOKUP(SUM(AB693,AE693),Tables!J$5:K$12,2,FALSE)</f>
        <v>1</v>
      </c>
      <c r="AM693" s="26" t="str">
        <f t="shared" si="335"/>
        <v>YES!!!</v>
      </c>
      <c r="AN693" s="107" t="str">
        <f>P693</f>
        <v>Frond number</v>
      </c>
      <c r="AO693" s="25" t="s">
        <v>1603</v>
      </c>
      <c r="AP693" s="25" t="str">
        <f>CONCATENATE(R693," ",S693)</f>
        <v>7 Day</v>
      </c>
      <c r="AQ693" s="25" t="s">
        <v>1607</v>
      </c>
      <c r="AS693" s="109">
        <f>AF693</f>
        <v>57.8</v>
      </c>
      <c r="AW693" s="208" t="s">
        <v>1845</v>
      </c>
      <c r="AX693" s="208" t="s">
        <v>1845</v>
      </c>
      <c r="BC693" s="214"/>
      <c r="BN693" s="119"/>
      <c r="BO693" s="119"/>
      <c r="BP693" s="119"/>
      <c r="BQ693" s="119"/>
      <c r="BR693" s="119"/>
      <c r="BS693" s="119"/>
      <c r="BT693" s="119"/>
      <c r="BU693" s="119"/>
      <c r="BV693" s="119"/>
      <c r="BW693" s="119"/>
      <c r="BX693" s="119"/>
      <c r="BY693" s="119"/>
      <c r="BZ693" s="119"/>
      <c r="CA693" s="119"/>
    </row>
    <row r="694" spans="1:79" ht="15" hidden="1" customHeight="1" thickTop="1" thickBot="1">
      <c r="A694" s="170" t="s">
        <v>422</v>
      </c>
      <c r="B694" s="70" t="s">
        <v>420</v>
      </c>
      <c r="C694" s="71">
        <v>154073</v>
      </c>
      <c r="D694" s="72" t="s">
        <v>99</v>
      </c>
      <c r="E694" s="149" t="s">
        <v>1644</v>
      </c>
      <c r="F694" s="75" t="s">
        <v>425</v>
      </c>
      <c r="G694" s="86" t="s">
        <v>80</v>
      </c>
      <c r="H694" s="25" t="s">
        <v>77</v>
      </c>
      <c r="I694" s="25" t="s">
        <v>78</v>
      </c>
      <c r="J694" s="73" t="s">
        <v>79</v>
      </c>
      <c r="K694" s="25" t="s">
        <v>1591</v>
      </c>
      <c r="L694" s="25" t="s">
        <v>423</v>
      </c>
      <c r="N694" s="41" t="s">
        <v>428</v>
      </c>
      <c r="O694" s="35" t="s">
        <v>1401</v>
      </c>
      <c r="P694" s="32" t="s">
        <v>1522</v>
      </c>
      <c r="Q694" s="25" t="s">
        <v>178</v>
      </c>
      <c r="R694" s="25">
        <v>7</v>
      </c>
      <c r="S694" s="25" t="s">
        <v>1370</v>
      </c>
      <c r="T694" s="33" t="s">
        <v>15</v>
      </c>
      <c r="U694" s="33"/>
      <c r="V694" s="25">
        <v>104.1</v>
      </c>
      <c r="W694" s="33" t="s">
        <v>58</v>
      </c>
      <c r="X694" s="73">
        <f>VLOOKUP(W694,Tables!$M$5:$O$9,3,FALSE)</f>
        <v>1</v>
      </c>
      <c r="Y694" s="73">
        <f t="shared" si="334"/>
        <v>104.1</v>
      </c>
      <c r="AA694" s="26" t="str">
        <f t="shared" si="336"/>
        <v>EC25</v>
      </c>
      <c r="AB694" s="26">
        <f>VLOOKUP(AA694,Tables!C$5:D$40,2,FALSE)</f>
        <v>2.5</v>
      </c>
      <c r="AC694" s="26">
        <f t="shared" si="337"/>
        <v>41.64</v>
      </c>
      <c r="AD694" s="33" t="str">
        <f t="shared" si="338"/>
        <v>Chronic</v>
      </c>
      <c r="AE694" s="26">
        <f>VLOOKUP(AD694,Tables!$C$43:$D$44,2,FALSE)</f>
        <v>1</v>
      </c>
      <c r="AF694" s="26">
        <f t="shared" si="339"/>
        <v>41.64</v>
      </c>
      <c r="AG694" s="27"/>
      <c r="AH694" s="210" t="str">
        <f t="shared" si="340"/>
        <v>Lemna gibba</v>
      </c>
      <c r="AI694" s="112" t="str">
        <f t="shared" si="341"/>
        <v>EC25</v>
      </c>
      <c r="AJ694" s="112" t="str">
        <f t="shared" si="342"/>
        <v>Chronic</v>
      </c>
      <c r="AL694" s="26">
        <f>VLOOKUP(SUM(AB694,AE694),Tables!J$5:K$12,2,FALSE)</f>
        <v>2</v>
      </c>
      <c r="AM694" s="26" t="str">
        <f t="shared" si="335"/>
        <v>Reject</v>
      </c>
      <c r="AS694"/>
      <c r="AW694" s="208" t="s">
        <v>1845</v>
      </c>
      <c r="AX694" s="208" t="s">
        <v>1845</v>
      </c>
      <c r="BC694" s="214"/>
      <c r="BN694" s="119"/>
      <c r="BO694" s="119"/>
      <c r="BP694" s="119"/>
      <c r="BQ694" s="119"/>
      <c r="BR694" s="119"/>
      <c r="BS694" s="119"/>
      <c r="BT694" s="119"/>
      <c r="BU694" s="119"/>
      <c r="BV694" s="119"/>
      <c r="BW694" s="119"/>
      <c r="BX694" s="119"/>
      <c r="BY694" s="119"/>
      <c r="BZ694" s="119"/>
      <c r="CA694" s="119"/>
    </row>
    <row r="695" spans="1:79" ht="15" hidden="1" customHeight="1" thickTop="1" thickBot="1">
      <c r="A695" s="170" t="s">
        <v>422</v>
      </c>
      <c r="B695" s="70" t="s">
        <v>420</v>
      </c>
      <c r="C695" s="71">
        <v>154073</v>
      </c>
      <c r="D695" s="72" t="s">
        <v>99</v>
      </c>
      <c r="E695" s="149" t="s">
        <v>1644</v>
      </c>
      <c r="F695" s="75" t="s">
        <v>425</v>
      </c>
      <c r="G695" s="86" t="s">
        <v>80</v>
      </c>
      <c r="H695" s="25" t="s">
        <v>77</v>
      </c>
      <c r="I695" s="25" t="s">
        <v>78</v>
      </c>
      <c r="J695" s="73" t="s">
        <v>79</v>
      </c>
      <c r="K695" s="25" t="s">
        <v>1591</v>
      </c>
      <c r="L695" s="25" t="s">
        <v>423</v>
      </c>
      <c r="N695" s="41" t="s">
        <v>428</v>
      </c>
      <c r="O695" s="35" t="s">
        <v>1401</v>
      </c>
      <c r="P695" s="32" t="s">
        <v>1522</v>
      </c>
      <c r="Q695" s="25" t="s">
        <v>14</v>
      </c>
      <c r="R695" s="25">
        <v>7</v>
      </c>
      <c r="S695" s="25" t="s">
        <v>1370</v>
      </c>
      <c r="T695" s="33" t="s">
        <v>15</v>
      </c>
      <c r="U695" s="33"/>
      <c r="V695" s="25">
        <v>187.9</v>
      </c>
      <c r="W695" s="33" t="s">
        <v>58</v>
      </c>
      <c r="X695" s="73">
        <f>VLOOKUP(W695,Tables!$M$5:$O$9,3,FALSE)</f>
        <v>1</v>
      </c>
      <c r="Y695" s="73">
        <f t="shared" si="334"/>
        <v>187.9</v>
      </c>
      <c r="AA695" s="26" t="str">
        <f t="shared" si="336"/>
        <v>EC50</v>
      </c>
      <c r="AB695" s="26">
        <f>VLOOKUP(AA695,Tables!C$5:D$40,2,FALSE)</f>
        <v>5</v>
      </c>
      <c r="AC695" s="26">
        <f t="shared" si="337"/>
        <v>37.58</v>
      </c>
      <c r="AD695" s="33" t="str">
        <f t="shared" si="338"/>
        <v>Chronic</v>
      </c>
      <c r="AE695" s="26">
        <f>VLOOKUP(AD695,Tables!$C$43:$D$44,2,FALSE)</f>
        <v>1</v>
      </c>
      <c r="AF695" s="26">
        <f t="shared" si="339"/>
        <v>37.58</v>
      </c>
      <c r="AG695" s="27"/>
      <c r="AH695" s="210" t="str">
        <f t="shared" si="340"/>
        <v>Lemna gibba</v>
      </c>
      <c r="AI695" s="112" t="str">
        <f t="shared" si="341"/>
        <v>EC50</v>
      </c>
      <c r="AJ695" s="112" t="str">
        <f t="shared" si="342"/>
        <v>Chronic</v>
      </c>
      <c r="AL695" s="26">
        <f>VLOOKUP(SUM(AB695,AE695),Tables!J$5:K$12,2,FALSE)</f>
        <v>2</v>
      </c>
      <c r="AM695" s="26" t="str">
        <f t="shared" si="335"/>
        <v>Reject</v>
      </c>
      <c r="AS695"/>
      <c r="AW695" s="208" t="s">
        <v>1845</v>
      </c>
      <c r="AX695" s="208" t="s">
        <v>1845</v>
      </c>
      <c r="BC695" s="214"/>
      <c r="BN695" s="119"/>
      <c r="BO695" s="119"/>
      <c r="BP695" s="119"/>
      <c r="BQ695" s="119"/>
      <c r="BR695" s="119"/>
      <c r="BS695" s="119"/>
      <c r="BT695" s="119"/>
      <c r="BU695" s="119"/>
      <c r="BV695" s="119"/>
      <c r="BW695" s="119"/>
      <c r="BX695" s="119"/>
      <c r="BY695" s="119"/>
      <c r="BZ695" s="119"/>
      <c r="CA695" s="119"/>
    </row>
    <row r="696" spans="1:79" ht="15" hidden="1" customHeight="1" thickTop="1" thickBot="1">
      <c r="A696" s="170" t="s">
        <v>422</v>
      </c>
      <c r="B696" s="70" t="s">
        <v>420</v>
      </c>
      <c r="C696" s="71">
        <v>154073</v>
      </c>
      <c r="D696" s="72" t="s">
        <v>99</v>
      </c>
      <c r="E696" s="149" t="s">
        <v>1644</v>
      </c>
      <c r="F696" s="75" t="s">
        <v>425</v>
      </c>
      <c r="G696" s="86" t="s">
        <v>80</v>
      </c>
      <c r="H696" s="25" t="s">
        <v>77</v>
      </c>
      <c r="I696" s="25" t="s">
        <v>78</v>
      </c>
      <c r="J696" s="73" t="s">
        <v>79</v>
      </c>
      <c r="K696" s="25" t="s">
        <v>1591</v>
      </c>
      <c r="L696" s="25" t="s">
        <v>423</v>
      </c>
      <c r="N696" s="41" t="s">
        <v>429</v>
      </c>
      <c r="O696" s="35" t="s">
        <v>1401</v>
      </c>
      <c r="P696" s="32" t="s">
        <v>1537</v>
      </c>
      <c r="Q696" s="25" t="s">
        <v>19</v>
      </c>
      <c r="R696" s="25">
        <v>7</v>
      </c>
      <c r="S696" s="25" t="s">
        <v>1370</v>
      </c>
      <c r="T696" s="33" t="s">
        <v>15</v>
      </c>
      <c r="U696" s="33"/>
      <c r="V696" s="25">
        <v>100</v>
      </c>
      <c r="W696" s="33" t="s">
        <v>58</v>
      </c>
      <c r="X696" s="73">
        <f>VLOOKUP(W696,Tables!$M$5:$O$9,3,FALSE)</f>
        <v>1</v>
      </c>
      <c r="Y696" s="73">
        <f t="shared" si="334"/>
        <v>100</v>
      </c>
      <c r="AA696" s="26" t="str">
        <f t="shared" si="336"/>
        <v>NOEC</v>
      </c>
      <c r="AB696" s="26">
        <f>VLOOKUP(AA696,Tables!C$5:D$40,2,FALSE)</f>
        <v>1</v>
      </c>
      <c r="AC696" s="26">
        <f t="shared" si="337"/>
        <v>100</v>
      </c>
      <c r="AD696" s="33" t="str">
        <f t="shared" si="338"/>
        <v>Chronic</v>
      </c>
      <c r="AE696" s="26">
        <f>VLOOKUP(AD696,Tables!$C$43:$D$44,2,FALSE)</f>
        <v>1</v>
      </c>
      <c r="AF696" s="26">
        <f t="shared" si="339"/>
        <v>100</v>
      </c>
      <c r="AG696" s="27"/>
      <c r="AH696" s="210" t="str">
        <f t="shared" si="340"/>
        <v>Lemna gibba</v>
      </c>
      <c r="AI696" s="112" t="str">
        <f t="shared" si="341"/>
        <v>NOEC</v>
      </c>
      <c r="AJ696" s="112" t="str">
        <f t="shared" si="342"/>
        <v>Chronic</v>
      </c>
      <c r="AL696" s="26">
        <f>VLOOKUP(SUM(AB696,AE696),Tables!J$5:K$12,2,FALSE)</f>
        <v>1</v>
      </c>
      <c r="AM696" s="26" t="str">
        <f t="shared" si="335"/>
        <v>YES!!!</v>
      </c>
      <c r="AN696" s="107" t="str">
        <f>P696</f>
        <v>Plant number</v>
      </c>
      <c r="AO696" s="25" t="s">
        <v>212</v>
      </c>
      <c r="AP696" s="25" t="str">
        <f>CONCATENATE(R696," ",S696)</f>
        <v>7 Day</v>
      </c>
      <c r="AQ696" s="25" t="s">
        <v>1608</v>
      </c>
      <c r="AS696" s="109">
        <f>AF696</f>
        <v>100</v>
      </c>
      <c r="AT696" s="73"/>
      <c r="AW696" s="208" t="s">
        <v>1845</v>
      </c>
      <c r="AX696" s="208" t="s">
        <v>1845</v>
      </c>
      <c r="BC696" s="214"/>
      <c r="BN696" s="119"/>
      <c r="BO696" s="119"/>
      <c r="BP696" s="119"/>
      <c r="BQ696" s="119"/>
      <c r="BR696" s="119"/>
      <c r="BS696" s="119"/>
      <c r="BT696" s="119"/>
      <c r="BU696" s="119"/>
      <c r="BV696" s="119"/>
      <c r="BW696" s="119"/>
      <c r="BX696" s="119"/>
      <c r="BY696" s="119"/>
      <c r="BZ696" s="119"/>
      <c r="CA696" s="119"/>
    </row>
    <row r="697" spans="1:79" ht="15" hidden="1" customHeight="1" thickTop="1" thickBot="1">
      <c r="A697" s="170" t="s">
        <v>422</v>
      </c>
      <c r="B697" s="70" t="s">
        <v>420</v>
      </c>
      <c r="C697" s="71">
        <v>154073</v>
      </c>
      <c r="D697" s="72" t="s">
        <v>99</v>
      </c>
      <c r="E697" s="149" t="s">
        <v>1644</v>
      </c>
      <c r="F697" s="75" t="s">
        <v>425</v>
      </c>
      <c r="G697" s="86" t="s">
        <v>80</v>
      </c>
      <c r="H697" s="25" t="s">
        <v>77</v>
      </c>
      <c r="I697" s="25" t="s">
        <v>78</v>
      </c>
      <c r="J697" s="73" t="s">
        <v>79</v>
      </c>
      <c r="K697" s="25" t="s">
        <v>1591</v>
      </c>
      <c r="L697" s="25" t="s">
        <v>423</v>
      </c>
      <c r="N697" s="41" t="s">
        <v>429</v>
      </c>
      <c r="O697" s="35" t="s">
        <v>1401</v>
      </c>
      <c r="P697" s="32" t="s">
        <v>1537</v>
      </c>
      <c r="Q697" s="25" t="s">
        <v>20</v>
      </c>
      <c r="R697" s="25">
        <v>7</v>
      </c>
      <c r="S697" s="25" t="s">
        <v>1370</v>
      </c>
      <c r="T697" s="33" t="s">
        <v>15</v>
      </c>
      <c r="U697" s="33"/>
      <c r="V697" s="25">
        <v>200</v>
      </c>
      <c r="W697" s="33" t="s">
        <v>58</v>
      </c>
      <c r="X697" s="73">
        <f>VLOOKUP(W697,Tables!$M$5:$O$9,3,FALSE)</f>
        <v>1</v>
      </c>
      <c r="Y697" s="73">
        <f t="shared" si="334"/>
        <v>200</v>
      </c>
      <c r="AA697" s="26" t="str">
        <f t="shared" si="336"/>
        <v>LOEC</v>
      </c>
      <c r="AB697" s="26">
        <f>VLOOKUP(AA697,Tables!C$5:D$40,2,FALSE)</f>
        <v>2.5</v>
      </c>
      <c r="AC697" s="26">
        <f t="shared" si="337"/>
        <v>80</v>
      </c>
      <c r="AD697" s="33" t="str">
        <f t="shared" si="338"/>
        <v>Chronic</v>
      </c>
      <c r="AE697" s="26">
        <f>VLOOKUP(AD697,Tables!$C$43:$D$44,2,FALSE)</f>
        <v>1</v>
      </c>
      <c r="AF697" s="26">
        <f t="shared" si="339"/>
        <v>80</v>
      </c>
      <c r="AG697" s="27"/>
      <c r="AH697" s="210" t="str">
        <f t="shared" si="340"/>
        <v>Lemna gibba</v>
      </c>
      <c r="AI697" s="112" t="str">
        <f t="shared" si="341"/>
        <v>LOEC</v>
      </c>
      <c r="AJ697" s="112" t="str">
        <f t="shared" si="342"/>
        <v>Chronic</v>
      </c>
      <c r="AL697" s="26">
        <f>VLOOKUP(SUM(AB697,AE697),Tables!J$5:K$12,2,FALSE)</f>
        <v>2</v>
      </c>
      <c r="AM697" s="26" t="str">
        <f t="shared" si="335"/>
        <v>Reject</v>
      </c>
      <c r="AS697"/>
      <c r="AW697" s="208" t="s">
        <v>1845</v>
      </c>
      <c r="AX697" s="208" t="s">
        <v>1845</v>
      </c>
      <c r="BC697" s="214"/>
      <c r="BN697" s="119"/>
      <c r="BO697" s="119"/>
      <c r="BP697" s="119"/>
      <c r="BQ697" s="119"/>
      <c r="BR697" s="119"/>
      <c r="BS697" s="119"/>
      <c r="BT697" s="119"/>
      <c r="BU697" s="119"/>
      <c r="BV697" s="119"/>
      <c r="BW697" s="119"/>
      <c r="BX697" s="119"/>
      <c r="BY697" s="119"/>
      <c r="BZ697" s="119"/>
      <c r="CA697" s="119"/>
    </row>
    <row r="698" spans="1:79" ht="15" hidden="1" customHeight="1" thickTop="1" thickBot="1">
      <c r="A698" s="170" t="s">
        <v>422</v>
      </c>
      <c r="B698" s="70" t="s">
        <v>420</v>
      </c>
      <c r="C698" s="71">
        <v>154073</v>
      </c>
      <c r="D698" s="72" t="s">
        <v>99</v>
      </c>
      <c r="E698" s="149" t="s">
        <v>1644</v>
      </c>
      <c r="F698" s="75" t="s">
        <v>425</v>
      </c>
      <c r="G698" s="86" t="s">
        <v>80</v>
      </c>
      <c r="H698" s="25" t="s">
        <v>77</v>
      </c>
      <c r="I698" s="25" t="s">
        <v>78</v>
      </c>
      <c r="J698" s="73" t="s">
        <v>79</v>
      </c>
      <c r="K698" s="25" t="s">
        <v>1591</v>
      </c>
      <c r="L698" s="25" t="s">
        <v>423</v>
      </c>
      <c r="N698" s="41" t="s">
        <v>429</v>
      </c>
      <c r="O698" s="35" t="s">
        <v>1401</v>
      </c>
      <c r="P698" s="32" t="s">
        <v>1537</v>
      </c>
      <c r="Q698" s="25" t="s">
        <v>23</v>
      </c>
      <c r="R698" s="25">
        <v>7</v>
      </c>
      <c r="S698" s="25" t="s">
        <v>1370</v>
      </c>
      <c r="T698" s="33" t="s">
        <v>15</v>
      </c>
      <c r="U698" s="33"/>
      <c r="V698" s="25">
        <v>36.200000000000003</v>
      </c>
      <c r="W698" s="33" t="s">
        <v>58</v>
      </c>
      <c r="X698" s="73">
        <f>VLOOKUP(W698,Tables!$M$5:$O$9,3,FALSE)</f>
        <v>1</v>
      </c>
      <c r="Y698" s="73">
        <f t="shared" si="334"/>
        <v>36.200000000000003</v>
      </c>
      <c r="AA698" s="26" t="str">
        <f t="shared" si="336"/>
        <v>EC10</v>
      </c>
      <c r="AB698" s="26">
        <f>VLOOKUP(AA698,Tables!C$5:D$40,2,FALSE)</f>
        <v>1</v>
      </c>
      <c r="AC698" s="26">
        <f t="shared" si="337"/>
        <v>36.200000000000003</v>
      </c>
      <c r="AD698" s="33" t="str">
        <f t="shared" si="338"/>
        <v>Chronic</v>
      </c>
      <c r="AE698" s="26">
        <f>VLOOKUP(AD698,Tables!$C$43:$D$44,2,FALSE)</f>
        <v>1</v>
      </c>
      <c r="AF698" s="26">
        <f t="shared" si="339"/>
        <v>36.200000000000003</v>
      </c>
      <c r="AG698" s="27"/>
      <c r="AH698" s="210" t="str">
        <f t="shared" si="340"/>
        <v>Lemna gibba</v>
      </c>
      <c r="AI698" s="112" t="str">
        <f t="shared" si="341"/>
        <v>EC10</v>
      </c>
      <c r="AJ698" s="112" t="str">
        <f t="shared" si="342"/>
        <v>Chronic</v>
      </c>
      <c r="AL698" s="26">
        <f>VLOOKUP(SUM(AB698,AE698),Tables!J$5:K$12,2,FALSE)</f>
        <v>1</v>
      </c>
      <c r="AM698" s="26" t="str">
        <f t="shared" si="335"/>
        <v>YES!!!</v>
      </c>
      <c r="AN698" s="107" t="str">
        <f>P698</f>
        <v>Plant number</v>
      </c>
      <c r="AO698" s="25" t="s">
        <v>212</v>
      </c>
      <c r="AP698" s="25" t="str">
        <f>CONCATENATE(R698," ",S698)</f>
        <v>7 Day</v>
      </c>
      <c r="AQ698" s="25" t="s">
        <v>1608</v>
      </c>
      <c r="AS698" s="109">
        <f>AF698</f>
        <v>36.200000000000003</v>
      </c>
      <c r="AW698" s="208" t="s">
        <v>1845</v>
      </c>
      <c r="AX698" s="208" t="s">
        <v>1845</v>
      </c>
      <c r="BC698" s="214"/>
      <c r="BN698" s="119"/>
      <c r="BO698" s="119"/>
      <c r="BP698" s="119"/>
      <c r="BQ698" s="119"/>
      <c r="BR698" s="119"/>
      <c r="BS698" s="119"/>
      <c r="BT698" s="119"/>
      <c r="BU698" s="119"/>
      <c r="BV698" s="119"/>
      <c r="BW698" s="119"/>
      <c r="BX698" s="119"/>
      <c r="BY698" s="119"/>
      <c r="BZ698" s="119"/>
      <c r="CA698" s="119"/>
    </row>
    <row r="699" spans="1:79" ht="15" hidden="1" customHeight="1" thickTop="1" thickBot="1">
      <c r="A699" s="170" t="s">
        <v>422</v>
      </c>
      <c r="B699" s="70" t="s">
        <v>420</v>
      </c>
      <c r="C699" s="71">
        <v>154073</v>
      </c>
      <c r="D699" s="72" t="s">
        <v>99</v>
      </c>
      <c r="E699" s="149" t="s">
        <v>1644</v>
      </c>
      <c r="F699" s="75" t="s">
        <v>425</v>
      </c>
      <c r="G699" s="86" t="s">
        <v>80</v>
      </c>
      <c r="H699" s="25" t="s">
        <v>77</v>
      </c>
      <c r="I699" s="25" t="s">
        <v>78</v>
      </c>
      <c r="J699" s="73" t="s">
        <v>79</v>
      </c>
      <c r="K699" s="25" t="s">
        <v>1591</v>
      </c>
      <c r="L699" s="25" t="s">
        <v>423</v>
      </c>
      <c r="N699" s="41" t="s">
        <v>429</v>
      </c>
      <c r="O699" s="35" t="s">
        <v>1401</v>
      </c>
      <c r="P699" s="32" t="s">
        <v>1537</v>
      </c>
      <c r="Q699" s="25" t="s">
        <v>178</v>
      </c>
      <c r="R699" s="25">
        <v>7</v>
      </c>
      <c r="S699" s="25" t="s">
        <v>1370</v>
      </c>
      <c r="T699" s="33" t="s">
        <v>15</v>
      </c>
      <c r="U699" s="33"/>
      <c r="V699" s="25">
        <v>102.9</v>
      </c>
      <c r="W699" s="33" t="s">
        <v>58</v>
      </c>
      <c r="X699" s="73">
        <f>VLOOKUP(W699,Tables!$M$5:$O$9,3,FALSE)</f>
        <v>1</v>
      </c>
      <c r="Y699" s="73">
        <f t="shared" si="334"/>
        <v>102.9</v>
      </c>
      <c r="AA699" s="26" t="str">
        <f t="shared" si="336"/>
        <v>EC25</v>
      </c>
      <c r="AB699" s="26">
        <f>VLOOKUP(AA699,Tables!C$5:D$40,2,FALSE)</f>
        <v>2.5</v>
      </c>
      <c r="AC699" s="26">
        <f t="shared" si="337"/>
        <v>41.160000000000004</v>
      </c>
      <c r="AD699" s="33" t="str">
        <f t="shared" si="338"/>
        <v>Chronic</v>
      </c>
      <c r="AE699" s="26">
        <f>VLOOKUP(AD699,Tables!$C$43:$D$44,2,FALSE)</f>
        <v>1</v>
      </c>
      <c r="AF699" s="26">
        <f t="shared" si="339"/>
        <v>41.160000000000004</v>
      </c>
      <c r="AG699" s="27"/>
      <c r="AH699" s="210" t="str">
        <f t="shared" si="340"/>
        <v>Lemna gibba</v>
      </c>
      <c r="AI699" s="112" t="str">
        <f t="shared" si="341"/>
        <v>EC25</v>
      </c>
      <c r="AJ699" s="112" t="str">
        <f t="shared" si="342"/>
        <v>Chronic</v>
      </c>
      <c r="AL699" s="26">
        <f>VLOOKUP(SUM(AB699,AE699),Tables!J$5:K$12,2,FALSE)</f>
        <v>2</v>
      </c>
      <c r="AM699" s="26" t="str">
        <f t="shared" si="335"/>
        <v>Reject</v>
      </c>
      <c r="AS699"/>
      <c r="AW699" s="208" t="s">
        <v>1845</v>
      </c>
      <c r="AX699" s="208" t="s">
        <v>1845</v>
      </c>
      <c r="BC699" s="214"/>
      <c r="BN699" s="119"/>
      <c r="BO699" s="119"/>
      <c r="BP699" s="119"/>
      <c r="BQ699" s="119"/>
      <c r="BR699" s="119"/>
      <c r="BS699" s="119"/>
      <c r="BT699" s="119"/>
      <c r="BU699" s="119"/>
      <c r="BV699" s="119"/>
      <c r="BW699" s="119"/>
      <c r="BX699" s="119"/>
      <c r="BY699" s="119"/>
      <c r="BZ699" s="119"/>
      <c r="CA699" s="119"/>
    </row>
    <row r="700" spans="1:79" ht="15" hidden="1" customHeight="1" thickTop="1" thickBot="1">
      <c r="A700" s="170" t="s">
        <v>422</v>
      </c>
      <c r="B700" s="70" t="s">
        <v>420</v>
      </c>
      <c r="C700" s="71">
        <v>154073</v>
      </c>
      <c r="D700" s="72" t="s">
        <v>99</v>
      </c>
      <c r="E700" s="149" t="s">
        <v>1644</v>
      </c>
      <c r="F700" s="75" t="s">
        <v>425</v>
      </c>
      <c r="G700" s="86" t="s">
        <v>80</v>
      </c>
      <c r="H700" s="25" t="s">
        <v>77</v>
      </c>
      <c r="I700" s="25" t="s">
        <v>78</v>
      </c>
      <c r="J700" s="73" t="s">
        <v>79</v>
      </c>
      <c r="K700" s="25" t="s">
        <v>1591</v>
      </c>
      <c r="L700" s="25" t="s">
        <v>423</v>
      </c>
      <c r="N700" s="41" t="s">
        <v>429</v>
      </c>
      <c r="O700" s="35" t="s">
        <v>1401</v>
      </c>
      <c r="P700" s="32" t="s">
        <v>1537</v>
      </c>
      <c r="Q700" s="25" t="s">
        <v>14</v>
      </c>
      <c r="R700" s="25">
        <v>7</v>
      </c>
      <c r="S700" s="25" t="s">
        <v>1370</v>
      </c>
      <c r="T700" s="33" t="s">
        <v>15</v>
      </c>
      <c r="U700" s="33"/>
      <c r="V700" s="25">
        <v>292.2</v>
      </c>
      <c r="W700" s="33" t="s">
        <v>58</v>
      </c>
      <c r="X700" s="73">
        <f>VLOOKUP(W700,Tables!$M$5:$O$9,3,FALSE)</f>
        <v>1</v>
      </c>
      <c r="Y700" s="73">
        <f t="shared" si="334"/>
        <v>292.2</v>
      </c>
      <c r="AA700" s="26" t="str">
        <f>Q700</f>
        <v>EC50</v>
      </c>
      <c r="AB700" s="26">
        <f>VLOOKUP(AA700,Tables!C$5:D$40,2,FALSE)</f>
        <v>5</v>
      </c>
      <c r="AC700" s="26">
        <f>Y700/AB700</f>
        <v>58.44</v>
      </c>
      <c r="AD700" s="33" t="str">
        <f>T700</f>
        <v>Chronic</v>
      </c>
      <c r="AE700" s="26">
        <f>VLOOKUP(AD700,Tables!$C$43:$D$44,2,FALSE)</f>
        <v>1</v>
      </c>
      <c r="AF700" s="26">
        <f>AC700/AE700</f>
        <v>58.44</v>
      </c>
      <c r="AG700" s="27"/>
      <c r="AH700" s="210" t="str">
        <f t="shared" si="340"/>
        <v>Lemna gibba</v>
      </c>
      <c r="AI700" s="112" t="str">
        <f t="shared" si="341"/>
        <v>EC50</v>
      </c>
      <c r="AJ700" s="112" t="str">
        <f t="shared" si="342"/>
        <v>Chronic</v>
      </c>
      <c r="AL700" s="26">
        <f>VLOOKUP(SUM(AB700,AE700),Tables!J$5:K$12,2,FALSE)</f>
        <v>2</v>
      </c>
      <c r="AM700" s="26" t="str">
        <f t="shared" si="335"/>
        <v>Reject</v>
      </c>
      <c r="AS700"/>
      <c r="AW700" s="208" t="s">
        <v>1845</v>
      </c>
      <c r="AX700" s="208" t="s">
        <v>1845</v>
      </c>
      <c r="BC700" s="214"/>
      <c r="BN700" s="119"/>
      <c r="BO700" s="119"/>
      <c r="BP700" s="119"/>
      <c r="BQ700" s="119"/>
      <c r="BR700" s="119"/>
      <c r="BS700" s="119"/>
      <c r="BT700" s="119"/>
      <c r="BU700" s="119"/>
      <c r="BV700" s="119"/>
      <c r="BW700" s="119"/>
      <c r="BX700" s="119"/>
      <c r="BY700" s="119"/>
      <c r="BZ700" s="119"/>
      <c r="CA700" s="119"/>
    </row>
    <row r="701" spans="1:79" ht="15" hidden="1" customHeight="1" thickTop="1" thickBot="1">
      <c r="A701" s="170" t="s">
        <v>1135</v>
      </c>
      <c r="B701" s="70" t="s">
        <v>1131</v>
      </c>
      <c r="C701" s="74" t="s">
        <v>1136</v>
      </c>
      <c r="D701" s="80"/>
      <c r="E701" s="149" t="s">
        <v>1644</v>
      </c>
      <c r="F701" s="75" t="s">
        <v>1134</v>
      </c>
      <c r="G701" s="86" t="s">
        <v>80</v>
      </c>
      <c r="H701" s="25" t="s">
        <v>77</v>
      </c>
      <c r="I701" s="25" t="s">
        <v>78</v>
      </c>
      <c r="J701" s="73" t="s">
        <v>79</v>
      </c>
      <c r="K701" s="25" t="s">
        <v>1591</v>
      </c>
      <c r="L701" s="25" t="s">
        <v>1132</v>
      </c>
      <c r="N701" s="41" t="s">
        <v>1133</v>
      </c>
      <c r="O701" s="32" t="s">
        <v>1401</v>
      </c>
      <c r="P701" s="32" t="s">
        <v>1504</v>
      </c>
      <c r="Q701" s="73" t="s">
        <v>14</v>
      </c>
      <c r="R701" s="73">
        <v>7</v>
      </c>
      <c r="S701" s="25" t="s">
        <v>1370</v>
      </c>
      <c r="T701" s="25" t="s">
        <v>15</v>
      </c>
      <c r="V701" s="73">
        <v>89</v>
      </c>
      <c r="W701" s="25" t="s">
        <v>82</v>
      </c>
      <c r="X701" s="73">
        <f>VLOOKUP(W701,Tables!$M$5:$O$9,3,FALSE)</f>
        <v>1</v>
      </c>
      <c r="Y701" s="73">
        <f t="shared" si="334"/>
        <v>89</v>
      </c>
      <c r="AA701" s="26" t="str">
        <f>Q701</f>
        <v>EC50</v>
      </c>
      <c r="AB701" s="26">
        <f>VLOOKUP(AA701,Tables!C$5:D$40,2,FALSE)</f>
        <v>5</v>
      </c>
      <c r="AC701" s="26">
        <f>Y701/AB701</f>
        <v>17.8</v>
      </c>
      <c r="AD701" s="33" t="str">
        <f>T701</f>
        <v>Chronic</v>
      </c>
      <c r="AE701" s="26">
        <f>VLOOKUP(AD701,Tables!$C$43:$D$44,2,FALSE)</f>
        <v>1</v>
      </c>
      <c r="AF701" s="26">
        <f>AC701/AE701</f>
        <v>17.8</v>
      </c>
      <c r="AG701" s="27"/>
      <c r="AH701" s="210" t="str">
        <f t="shared" si="340"/>
        <v>Lemna gibba</v>
      </c>
      <c r="AI701" s="112" t="str">
        <f t="shared" si="341"/>
        <v>EC50</v>
      </c>
      <c r="AJ701" s="112" t="str">
        <f t="shared" si="342"/>
        <v>Chronic</v>
      </c>
      <c r="AL701" s="26">
        <f>VLOOKUP(SUM(AB701,AE701),Tables!J$5:K$12,2,FALSE)</f>
        <v>2</v>
      </c>
      <c r="AM701" s="26" t="str">
        <f t="shared" si="335"/>
        <v>Reject</v>
      </c>
      <c r="AS701"/>
      <c r="AW701" s="208" t="s">
        <v>1845</v>
      </c>
      <c r="AX701" s="208" t="s">
        <v>1845</v>
      </c>
      <c r="BC701" s="214"/>
      <c r="BN701" s="119"/>
      <c r="BO701" s="119"/>
      <c r="BP701" s="119"/>
      <c r="BQ701" s="119"/>
      <c r="BR701" s="119"/>
      <c r="BS701" s="119"/>
      <c r="BT701" s="119"/>
      <c r="BU701" s="119"/>
      <c r="BV701" s="119"/>
      <c r="BW701" s="119"/>
      <c r="BX701" s="119"/>
      <c r="BY701" s="119"/>
      <c r="BZ701" s="119"/>
      <c r="CA701" s="119"/>
    </row>
    <row r="702" spans="1:79" ht="15" hidden="1" customHeight="1" thickTop="1" thickBot="1">
      <c r="A702" s="170" t="s">
        <v>1135</v>
      </c>
      <c r="B702" s="70" t="s">
        <v>1777</v>
      </c>
      <c r="C702" s="74" t="s">
        <v>1136</v>
      </c>
      <c r="D702" s="80" t="s">
        <v>307</v>
      </c>
      <c r="E702" s="149" t="s">
        <v>1644</v>
      </c>
      <c r="F702" s="75" t="s">
        <v>1134</v>
      </c>
      <c r="G702" s="86" t="s">
        <v>80</v>
      </c>
      <c r="H702" s="25" t="s">
        <v>77</v>
      </c>
      <c r="I702" s="25" t="s">
        <v>78</v>
      </c>
      <c r="J702" s="73" t="s">
        <v>79</v>
      </c>
      <c r="K702" s="25" t="s">
        <v>1591</v>
      </c>
      <c r="L702" s="25" t="s">
        <v>1132</v>
      </c>
      <c r="N702" s="41" t="s">
        <v>1133</v>
      </c>
      <c r="O702" s="32" t="s">
        <v>1401</v>
      </c>
      <c r="P702" s="32" t="s">
        <v>1504</v>
      </c>
      <c r="Q702" s="25" t="s">
        <v>20</v>
      </c>
      <c r="R702" s="73">
        <v>7</v>
      </c>
      <c r="S702" s="25" t="s">
        <v>1370</v>
      </c>
      <c r="T702" s="25" t="s">
        <v>15</v>
      </c>
      <c r="V702" s="73">
        <v>200</v>
      </c>
      <c r="W702" s="25" t="s">
        <v>82</v>
      </c>
      <c r="X702" s="73">
        <f>VLOOKUP(W702,Tables!$M$5:$O$9,3,FALSE)</f>
        <v>1</v>
      </c>
      <c r="Y702" s="73">
        <f t="shared" si="334"/>
        <v>200</v>
      </c>
      <c r="AA702" s="26" t="str">
        <f t="shared" ref="AA702:AA705" si="343">Q702</f>
        <v>LOEC</v>
      </c>
      <c r="AB702" s="26">
        <f>VLOOKUP(AA702,Tables!C$5:D$40,2,FALSE)</f>
        <v>2.5</v>
      </c>
      <c r="AC702" s="26">
        <f t="shared" ref="AC702:AC705" si="344">Y702/AB702</f>
        <v>80</v>
      </c>
      <c r="AD702" s="33" t="str">
        <f t="shared" ref="AD702:AD705" si="345">T702</f>
        <v>Chronic</v>
      </c>
      <c r="AE702" s="26">
        <f>VLOOKUP(AD702,Tables!$C$43:$D$44,2,FALSE)</f>
        <v>1</v>
      </c>
      <c r="AF702" s="26">
        <f t="shared" ref="AF702:AF705" si="346">AC702/AE702</f>
        <v>80</v>
      </c>
      <c r="AG702" s="27"/>
      <c r="AH702" s="210" t="str">
        <f t="shared" ref="AH702:AH705" si="347">G702</f>
        <v>Lemna gibba</v>
      </c>
      <c r="AI702" s="112" t="str">
        <f t="shared" ref="AI702:AI705" si="348">Q702</f>
        <v>LOEC</v>
      </c>
      <c r="AJ702" s="112" t="str">
        <f t="shared" ref="AJ702:AJ705" si="349">T702</f>
        <v>Chronic</v>
      </c>
      <c r="AL702" s="26">
        <f>VLOOKUP(SUM(AB702,AE702),Tables!J$5:K$12,2,FALSE)</f>
        <v>2</v>
      </c>
      <c r="AM702" s="26" t="str">
        <f t="shared" si="335"/>
        <v>Reject</v>
      </c>
      <c r="AS702"/>
      <c r="AW702" s="208" t="s">
        <v>1845</v>
      </c>
      <c r="AX702" s="208" t="s">
        <v>1845</v>
      </c>
      <c r="BC702" s="214"/>
      <c r="BN702" s="119"/>
      <c r="BO702" s="119"/>
      <c r="BP702" s="119"/>
      <c r="BQ702" s="119"/>
      <c r="BR702" s="119"/>
      <c r="BS702" s="119"/>
      <c r="BT702" s="119"/>
      <c r="BU702" s="119"/>
      <c r="BV702" s="119"/>
      <c r="BW702" s="119"/>
      <c r="BX702" s="119"/>
      <c r="BY702" s="119"/>
      <c r="BZ702" s="119"/>
      <c r="CA702" s="119"/>
    </row>
    <row r="703" spans="1:79" ht="15" hidden="1" customHeight="1" thickTop="1" thickBot="1">
      <c r="A703" s="170" t="s">
        <v>1135</v>
      </c>
      <c r="B703" s="70" t="s">
        <v>1778</v>
      </c>
      <c r="C703" s="74" t="s">
        <v>1136</v>
      </c>
      <c r="D703" s="80" t="s">
        <v>307</v>
      </c>
      <c r="E703" s="149" t="s">
        <v>1644</v>
      </c>
      <c r="F703" s="75" t="s">
        <v>1134</v>
      </c>
      <c r="G703" s="86" t="s">
        <v>80</v>
      </c>
      <c r="H703" s="25" t="s">
        <v>77</v>
      </c>
      <c r="I703" s="25" t="s">
        <v>78</v>
      </c>
      <c r="J703" s="73" t="s">
        <v>79</v>
      </c>
      <c r="K703" s="25" t="s">
        <v>1591</v>
      </c>
      <c r="L703" s="25" t="s">
        <v>1132</v>
      </c>
      <c r="N703" s="41" t="s">
        <v>1133</v>
      </c>
      <c r="O703" s="32" t="s">
        <v>1401</v>
      </c>
      <c r="P703" s="32" t="s">
        <v>1504</v>
      </c>
      <c r="Q703" s="25" t="s">
        <v>20</v>
      </c>
      <c r="R703" s="73">
        <v>14</v>
      </c>
      <c r="S703" s="25" t="s">
        <v>1370</v>
      </c>
      <c r="T703" s="25" t="s">
        <v>15</v>
      </c>
      <c r="V703" s="73">
        <v>200</v>
      </c>
      <c r="W703" s="25" t="s">
        <v>82</v>
      </c>
      <c r="X703" s="73">
        <f>VLOOKUP(W703,Tables!$M$5:$O$9,3,FALSE)</f>
        <v>1</v>
      </c>
      <c r="Y703" s="73">
        <f t="shared" si="334"/>
        <v>200</v>
      </c>
      <c r="AA703" s="26" t="str">
        <f t="shared" si="343"/>
        <v>LOEC</v>
      </c>
      <c r="AB703" s="26">
        <f>VLOOKUP(AA703,Tables!C$5:D$40,2,FALSE)</f>
        <v>2.5</v>
      </c>
      <c r="AC703" s="26">
        <f t="shared" si="344"/>
        <v>80</v>
      </c>
      <c r="AD703" s="33" t="str">
        <f t="shared" si="345"/>
        <v>Chronic</v>
      </c>
      <c r="AE703" s="26">
        <f>VLOOKUP(AD703,Tables!$C$43:$D$44,2,FALSE)</f>
        <v>1</v>
      </c>
      <c r="AF703" s="26">
        <f t="shared" si="346"/>
        <v>80</v>
      </c>
      <c r="AG703" s="27"/>
      <c r="AH703" s="210" t="str">
        <f t="shared" si="347"/>
        <v>Lemna gibba</v>
      </c>
      <c r="AI703" s="112" t="str">
        <f t="shared" si="348"/>
        <v>LOEC</v>
      </c>
      <c r="AJ703" s="112" t="str">
        <f t="shared" si="349"/>
        <v>Chronic</v>
      </c>
      <c r="AL703" s="26">
        <f>VLOOKUP(SUM(AB703,AE703),Tables!J$5:K$12,2,FALSE)</f>
        <v>2</v>
      </c>
      <c r="AM703" s="26" t="str">
        <f t="shared" si="335"/>
        <v>Reject</v>
      </c>
      <c r="AS703"/>
      <c r="AW703" s="208" t="s">
        <v>1845</v>
      </c>
      <c r="AX703" s="208" t="s">
        <v>1845</v>
      </c>
      <c r="BC703" s="214"/>
      <c r="BN703" s="119"/>
      <c r="BO703" s="119"/>
      <c r="BP703" s="119"/>
      <c r="BQ703" s="119"/>
      <c r="BR703" s="119"/>
      <c r="BS703" s="119"/>
      <c r="BT703" s="119"/>
      <c r="BU703" s="119"/>
      <c r="BV703" s="119"/>
      <c r="BW703" s="119"/>
      <c r="BX703" s="119"/>
      <c r="BY703" s="119"/>
      <c r="BZ703" s="119"/>
      <c r="CA703" s="119"/>
    </row>
    <row r="704" spans="1:79" ht="15" hidden="1" customHeight="1" thickTop="1" thickBot="1">
      <c r="A704" s="170" t="s">
        <v>1135</v>
      </c>
      <c r="B704" s="70" t="s">
        <v>1779</v>
      </c>
      <c r="C704" s="74" t="s">
        <v>1136</v>
      </c>
      <c r="D704" s="80" t="s">
        <v>307</v>
      </c>
      <c r="E704" s="149" t="s">
        <v>1644</v>
      </c>
      <c r="F704" s="75" t="s">
        <v>1134</v>
      </c>
      <c r="G704" s="86" t="s">
        <v>80</v>
      </c>
      <c r="H704" s="25" t="s">
        <v>77</v>
      </c>
      <c r="I704" s="25" t="s">
        <v>78</v>
      </c>
      <c r="J704" s="73" t="s">
        <v>79</v>
      </c>
      <c r="K704" s="25" t="s">
        <v>1591</v>
      </c>
      <c r="L704" s="25" t="s">
        <v>1132</v>
      </c>
      <c r="N704" s="41" t="s">
        <v>1133</v>
      </c>
      <c r="O704" s="32" t="s">
        <v>1401</v>
      </c>
      <c r="P704" s="32" t="s">
        <v>1504</v>
      </c>
      <c r="Q704" s="25" t="s">
        <v>20</v>
      </c>
      <c r="R704" s="73">
        <v>21</v>
      </c>
      <c r="S704" s="25" t="s">
        <v>1370</v>
      </c>
      <c r="T704" s="25" t="s">
        <v>15</v>
      </c>
      <c r="V704" s="73">
        <v>200</v>
      </c>
      <c r="W704" s="25" t="s">
        <v>82</v>
      </c>
      <c r="X704" s="73">
        <f>VLOOKUP(W704,Tables!$M$5:$O$9,3,FALSE)</f>
        <v>1</v>
      </c>
      <c r="Y704" s="73">
        <f t="shared" si="334"/>
        <v>200</v>
      </c>
      <c r="AA704" s="26" t="str">
        <f t="shared" si="343"/>
        <v>LOEC</v>
      </c>
      <c r="AB704" s="26">
        <f>VLOOKUP(AA704,Tables!C$5:D$40,2,FALSE)</f>
        <v>2.5</v>
      </c>
      <c r="AC704" s="26">
        <f t="shared" si="344"/>
        <v>80</v>
      </c>
      <c r="AD704" s="33" t="str">
        <f t="shared" si="345"/>
        <v>Chronic</v>
      </c>
      <c r="AE704" s="26">
        <f>VLOOKUP(AD704,Tables!$C$43:$D$44,2,FALSE)</f>
        <v>1</v>
      </c>
      <c r="AF704" s="26">
        <f t="shared" si="346"/>
        <v>80</v>
      </c>
      <c r="AG704" s="27"/>
      <c r="AH704" s="210" t="str">
        <f t="shared" si="347"/>
        <v>Lemna gibba</v>
      </c>
      <c r="AI704" s="112" t="str">
        <f t="shared" si="348"/>
        <v>LOEC</v>
      </c>
      <c r="AJ704" s="112" t="str">
        <f t="shared" si="349"/>
        <v>Chronic</v>
      </c>
      <c r="AL704" s="26">
        <f>VLOOKUP(SUM(AB704,AE704),Tables!J$5:K$12,2,FALSE)</f>
        <v>2</v>
      </c>
      <c r="AM704" s="26" t="str">
        <f t="shared" si="335"/>
        <v>Reject</v>
      </c>
      <c r="AS704"/>
      <c r="AW704" s="208" t="s">
        <v>1845</v>
      </c>
      <c r="AX704" s="208" t="s">
        <v>1845</v>
      </c>
      <c r="BC704" s="214"/>
      <c r="BN704" s="119"/>
      <c r="BO704" s="119"/>
      <c r="BP704" s="119"/>
      <c r="BQ704" s="119"/>
      <c r="BR704" s="119"/>
      <c r="BS704" s="119"/>
      <c r="BT704" s="119"/>
      <c r="BU704" s="119"/>
      <c r="BV704" s="119"/>
      <c r="BW704" s="119"/>
      <c r="BX704" s="119"/>
      <c r="BY704" s="119"/>
      <c r="BZ704" s="119"/>
      <c r="CA704" s="119"/>
    </row>
    <row r="705" spans="1:79" ht="15" hidden="1" customHeight="1" thickTop="1" thickBot="1">
      <c r="A705" s="170" t="s">
        <v>1135</v>
      </c>
      <c r="B705" s="70" t="s">
        <v>1780</v>
      </c>
      <c r="C705" s="74" t="s">
        <v>1136</v>
      </c>
      <c r="D705" s="80" t="s">
        <v>307</v>
      </c>
      <c r="E705" s="149" t="s">
        <v>1644</v>
      </c>
      <c r="F705" s="75" t="s">
        <v>1134</v>
      </c>
      <c r="G705" s="86" t="s">
        <v>80</v>
      </c>
      <c r="H705" s="25" t="s">
        <v>77</v>
      </c>
      <c r="I705" s="25" t="s">
        <v>78</v>
      </c>
      <c r="J705" s="73" t="s">
        <v>79</v>
      </c>
      <c r="K705" s="25" t="s">
        <v>1591</v>
      </c>
      <c r="L705" s="25" t="s">
        <v>1132</v>
      </c>
      <c r="N705" s="41" t="s">
        <v>1133</v>
      </c>
      <c r="O705" s="32" t="s">
        <v>1401</v>
      </c>
      <c r="P705" s="32" t="s">
        <v>1504</v>
      </c>
      <c r="Q705" s="25" t="s">
        <v>20</v>
      </c>
      <c r="R705" s="73">
        <v>28</v>
      </c>
      <c r="S705" s="25" t="s">
        <v>1370</v>
      </c>
      <c r="T705" s="25" t="s">
        <v>15</v>
      </c>
      <c r="V705" s="73">
        <v>200</v>
      </c>
      <c r="W705" s="25" t="s">
        <v>82</v>
      </c>
      <c r="X705" s="73">
        <f>VLOOKUP(W705,Tables!$M$5:$O$9,3,FALSE)</f>
        <v>1</v>
      </c>
      <c r="Y705" s="73">
        <f t="shared" si="334"/>
        <v>200</v>
      </c>
      <c r="AA705" s="26" t="str">
        <f t="shared" si="343"/>
        <v>LOEC</v>
      </c>
      <c r="AB705" s="26">
        <f>VLOOKUP(AA705,Tables!C$5:D$40,2,FALSE)</f>
        <v>2.5</v>
      </c>
      <c r="AC705" s="26">
        <f t="shared" si="344"/>
        <v>80</v>
      </c>
      <c r="AD705" s="33" t="str">
        <f t="shared" si="345"/>
        <v>Chronic</v>
      </c>
      <c r="AE705" s="26">
        <f>VLOOKUP(AD705,Tables!$C$43:$D$44,2,FALSE)</f>
        <v>1</v>
      </c>
      <c r="AF705" s="26">
        <f t="shared" si="346"/>
        <v>80</v>
      </c>
      <c r="AG705" s="27"/>
      <c r="AH705" s="210" t="str">
        <f t="shared" si="347"/>
        <v>Lemna gibba</v>
      </c>
      <c r="AI705" s="112" t="str">
        <f t="shared" si="348"/>
        <v>LOEC</v>
      </c>
      <c r="AJ705" s="112" t="str">
        <f t="shared" si="349"/>
        <v>Chronic</v>
      </c>
      <c r="AL705" s="26">
        <f>VLOOKUP(SUM(AB705,AE705),Tables!J$5:K$12,2,FALSE)</f>
        <v>2</v>
      </c>
      <c r="AM705" s="26" t="str">
        <f t="shared" si="335"/>
        <v>Reject</v>
      </c>
      <c r="AS705"/>
      <c r="AW705" s="208" t="s">
        <v>1845</v>
      </c>
      <c r="AX705" s="208" t="s">
        <v>1845</v>
      </c>
      <c r="BC705" s="214"/>
      <c r="BN705" s="119"/>
      <c r="BO705" s="119"/>
      <c r="BP705" s="119"/>
      <c r="BQ705" s="119"/>
      <c r="BR705" s="119"/>
      <c r="BS705" s="119"/>
      <c r="BT705" s="119"/>
      <c r="BU705" s="119"/>
      <c r="BV705" s="119"/>
      <c r="BW705" s="119"/>
      <c r="BX705" s="119"/>
      <c r="BY705" s="119"/>
      <c r="BZ705" s="119"/>
      <c r="CA705" s="119"/>
    </row>
    <row r="706" spans="1:79" ht="15" hidden="1" customHeight="1" thickTop="1" thickBot="1">
      <c r="A706" s="167"/>
      <c r="B706" s="96"/>
      <c r="C706" s="98"/>
      <c r="D706" s="200"/>
      <c r="E706" s="152"/>
      <c r="F706" s="93"/>
      <c r="G706" s="94"/>
      <c r="H706" s="17"/>
      <c r="I706" s="17"/>
      <c r="J706" s="17"/>
      <c r="K706" s="17"/>
      <c r="L706" s="17"/>
      <c r="M706" s="27"/>
      <c r="N706" s="93"/>
      <c r="O706" s="17"/>
      <c r="P706" s="17"/>
      <c r="Q706" s="17"/>
      <c r="R706" s="17"/>
      <c r="S706" s="17"/>
      <c r="T706" s="17"/>
      <c r="U706" s="17"/>
      <c r="V706" s="17"/>
      <c r="W706" s="17"/>
      <c r="X706" s="95"/>
      <c r="Y706" s="95"/>
      <c r="Z706" s="27"/>
      <c r="AA706" s="17"/>
      <c r="AB706" s="17"/>
      <c r="AC706" s="95"/>
      <c r="AD706" s="20"/>
      <c r="AE706" s="17"/>
      <c r="AF706" s="95"/>
      <c r="AG706" s="27"/>
      <c r="AH706" s="211"/>
      <c r="AI706" s="17"/>
      <c r="AJ706" s="17"/>
      <c r="AK706" s="27"/>
      <c r="AL706" s="27"/>
      <c r="AM706" s="27"/>
      <c r="AN706" s="27"/>
      <c r="AO706" s="17"/>
      <c r="AP706" s="17"/>
      <c r="AQ706" s="17"/>
      <c r="AR706" s="27"/>
      <c r="AS706" s="27"/>
      <c r="AT706" s="27"/>
      <c r="AU706" s="27"/>
      <c r="AV706" s="27"/>
      <c r="AW706" s="27"/>
      <c r="AX706" s="115"/>
      <c r="AY706" s="119"/>
      <c r="AZ706" s="119"/>
      <c r="BA706" s="117"/>
      <c r="BB706" s="117"/>
      <c r="BC706" s="211"/>
      <c r="BD706" s="27"/>
      <c r="BE706" s="27"/>
      <c r="BF706" s="27"/>
      <c r="BG706" s="27"/>
      <c r="BH706" s="115"/>
      <c r="BI706" s="115"/>
      <c r="BJ706" s="115"/>
      <c r="BK706" s="2"/>
      <c r="BL706" s="2"/>
      <c r="BM706" s="2"/>
      <c r="BN706" s="119"/>
      <c r="BO706" s="119"/>
      <c r="BP706" s="119"/>
      <c r="BQ706" s="119"/>
      <c r="BR706" s="119"/>
      <c r="BS706" s="119"/>
      <c r="BT706" s="119"/>
      <c r="BU706" s="119"/>
      <c r="BV706" s="119"/>
      <c r="BW706" s="119"/>
      <c r="BX706" s="119"/>
      <c r="BY706" s="119"/>
      <c r="BZ706" s="119"/>
      <c r="CA706" s="119"/>
    </row>
    <row r="707" spans="1:79" ht="15" hidden="1" customHeight="1" thickTop="1" thickBot="1">
      <c r="A707" s="170" t="s">
        <v>422</v>
      </c>
      <c r="B707" s="70" t="s">
        <v>420</v>
      </c>
      <c r="C707" s="71">
        <v>154073</v>
      </c>
      <c r="D707" s="72" t="s">
        <v>99</v>
      </c>
      <c r="E707" s="149" t="s">
        <v>1644</v>
      </c>
      <c r="F707" s="30" t="s">
        <v>430</v>
      </c>
      <c r="G707" s="86" t="s">
        <v>81</v>
      </c>
      <c r="H707" s="25" t="s">
        <v>77</v>
      </c>
      <c r="I707" s="25" t="s">
        <v>78</v>
      </c>
      <c r="J707" s="73" t="s">
        <v>79</v>
      </c>
      <c r="K707" s="25" t="s">
        <v>1591</v>
      </c>
      <c r="L707" s="25" t="s">
        <v>423</v>
      </c>
      <c r="N707" s="41" t="s">
        <v>424</v>
      </c>
      <c r="O707" s="35" t="s">
        <v>1398</v>
      </c>
      <c r="P707" s="32" t="s">
        <v>1522</v>
      </c>
      <c r="Q707" s="25" t="s">
        <v>19</v>
      </c>
      <c r="R707" s="25">
        <v>7</v>
      </c>
      <c r="S707" s="25" t="s">
        <v>1370</v>
      </c>
      <c r="T707" s="33" t="s">
        <v>15</v>
      </c>
      <c r="U707" s="33"/>
      <c r="V707" s="25">
        <v>50</v>
      </c>
      <c r="W707" s="33" t="s">
        <v>58</v>
      </c>
      <c r="X707" s="73">
        <f>VLOOKUP(W707,Tables!$M$5:$O$9,3,FALSE)</f>
        <v>1</v>
      </c>
      <c r="Y707" s="73">
        <f t="shared" ref="Y707:Y743" si="350">V707*X707</f>
        <v>50</v>
      </c>
      <c r="AA707" s="26" t="str">
        <f t="shared" ref="AA707:AA749" si="351">Q707</f>
        <v>NOEC</v>
      </c>
      <c r="AB707" s="26">
        <f>VLOOKUP(AA707,Tables!C$5:D$40,2,FALSE)</f>
        <v>1</v>
      </c>
      <c r="AC707" s="26">
        <f t="shared" ref="AC707:AC749" si="352">Y707/AB707</f>
        <v>50</v>
      </c>
      <c r="AD707" s="33" t="str">
        <f t="shared" ref="AD707:AD749" si="353">T707</f>
        <v>Chronic</v>
      </c>
      <c r="AE707" s="26">
        <f>VLOOKUP(AD707,Tables!$C$43:$D$44,2,FALSE)</f>
        <v>1</v>
      </c>
      <c r="AF707" s="26">
        <f t="shared" ref="AF707:AF749" si="354">AC707/AE707</f>
        <v>50</v>
      </c>
      <c r="AG707" s="27"/>
      <c r="AH707" s="210" t="str">
        <f t="shared" ref="AH707:AH764" si="355">G707</f>
        <v>Lemna minor</v>
      </c>
      <c r="AI707" s="112" t="str">
        <f t="shared" ref="AI707:AI764" si="356">Q707</f>
        <v>NOEC</v>
      </c>
      <c r="AJ707" s="112" t="str">
        <f t="shared" ref="AJ707:AJ764" si="357">T707</f>
        <v>Chronic</v>
      </c>
      <c r="AL707" s="26">
        <f>VLOOKUP(SUM(AB707,AE707),Tables!J$5:K$12,2,FALSE)</f>
        <v>1</v>
      </c>
      <c r="AM707" s="26" t="str">
        <f t="shared" ref="AM707:AM770" si="358">IF(AL707=MIN($AL$707:$AL$773),"YES!!!","Reject")</f>
        <v>YES!!!</v>
      </c>
      <c r="AN707" s="107" t="str">
        <f>P707</f>
        <v>Frond number</v>
      </c>
      <c r="AO707" s="26" t="s">
        <v>96</v>
      </c>
      <c r="AP707" s="25" t="str">
        <f>CONCATENATE(R707," ",S707)</f>
        <v>7 Day</v>
      </c>
      <c r="AQ707" s="26" t="s">
        <v>97</v>
      </c>
      <c r="AS707" s="109">
        <f>AF707</f>
        <v>50</v>
      </c>
      <c r="AT707" s="73">
        <f>GEOMEAN(AS707:AS709,AS752:AS754)</f>
        <v>57.326036723338383</v>
      </c>
      <c r="AU707" s="25">
        <f>MIN(AT707)</f>
        <v>57.326036723338383</v>
      </c>
      <c r="AV707">
        <f>MIN(AU707:AU769)</f>
        <v>16.355427233796124</v>
      </c>
      <c r="AW707" s="208" t="s">
        <v>1845</v>
      </c>
      <c r="AX707" s="208" t="s">
        <v>1845</v>
      </c>
      <c r="BA707" s="78" t="str">
        <f>F707</f>
        <v>Hoagland's medium</v>
      </c>
      <c r="BB707" s="107" t="str">
        <f>J707</f>
        <v>Macrophyte</v>
      </c>
      <c r="BC707" s="210" t="str">
        <f>G707</f>
        <v>Lemna minor</v>
      </c>
      <c r="BD707" s="107" t="str">
        <f>H707</f>
        <v>Tracheophyta</v>
      </c>
      <c r="BE707" s="114" t="str">
        <f>I707</f>
        <v>Liliopsida</v>
      </c>
      <c r="BF707" s="112" t="str">
        <f>K707</f>
        <v>Photo</v>
      </c>
      <c r="BG707" s="26">
        <f>AL707</f>
        <v>1</v>
      </c>
      <c r="BH707" s="26">
        <f>AV707</f>
        <v>16.355427233796124</v>
      </c>
      <c r="BI707" s="208" t="s">
        <v>1845</v>
      </c>
      <c r="BJ707" s="208" t="s">
        <v>1845</v>
      </c>
      <c r="BN707" s="119"/>
      <c r="BO707" s="119"/>
      <c r="BP707" s="119"/>
      <c r="BQ707" s="119"/>
      <c r="BR707" s="119"/>
      <c r="BS707" s="119"/>
      <c r="BT707" s="119"/>
      <c r="BU707" s="119"/>
      <c r="BV707" s="119"/>
      <c r="BW707" s="119"/>
      <c r="BX707" s="119"/>
      <c r="BY707" s="119"/>
      <c r="BZ707" s="119"/>
      <c r="CA707" s="119"/>
    </row>
    <row r="708" spans="1:79" ht="15" hidden="1" customHeight="1" thickTop="1" thickBot="1">
      <c r="A708" s="170" t="s">
        <v>422</v>
      </c>
      <c r="B708" s="70" t="s">
        <v>420</v>
      </c>
      <c r="C708" s="71">
        <v>154073</v>
      </c>
      <c r="D708" s="72" t="s">
        <v>99</v>
      </c>
      <c r="E708" s="149" t="s">
        <v>1644</v>
      </c>
      <c r="F708" s="30" t="s">
        <v>430</v>
      </c>
      <c r="G708" s="86" t="s">
        <v>81</v>
      </c>
      <c r="H708" s="25" t="s">
        <v>77</v>
      </c>
      <c r="I708" s="25" t="s">
        <v>78</v>
      </c>
      <c r="J708" s="73" t="s">
        <v>79</v>
      </c>
      <c r="K708" s="25" t="s">
        <v>1591</v>
      </c>
      <c r="L708" s="25" t="s">
        <v>423</v>
      </c>
      <c r="N708" s="41" t="s">
        <v>424</v>
      </c>
      <c r="O708" s="35" t="s">
        <v>1398</v>
      </c>
      <c r="P708" s="32" t="s">
        <v>1522</v>
      </c>
      <c r="Q708" s="25" t="s">
        <v>20</v>
      </c>
      <c r="R708" s="25">
        <v>7</v>
      </c>
      <c r="S708" s="25" t="s">
        <v>1370</v>
      </c>
      <c r="T708" s="33" t="s">
        <v>15</v>
      </c>
      <c r="U708" s="33"/>
      <c r="V708" s="25">
        <v>100</v>
      </c>
      <c r="W708" s="33" t="s">
        <v>58</v>
      </c>
      <c r="X708" s="73">
        <f>VLOOKUP(W708,Tables!$M$5:$O$9,3,FALSE)</f>
        <v>1</v>
      </c>
      <c r="Y708" s="73">
        <f t="shared" si="350"/>
        <v>100</v>
      </c>
      <c r="AA708" s="26" t="str">
        <f t="shared" si="351"/>
        <v>LOEC</v>
      </c>
      <c r="AB708" s="26">
        <f>VLOOKUP(AA708,Tables!C$5:D$40,2,FALSE)</f>
        <v>2.5</v>
      </c>
      <c r="AC708" s="26">
        <f t="shared" si="352"/>
        <v>40</v>
      </c>
      <c r="AD708" s="33" t="str">
        <f t="shared" si="353"/>
        <v>Chronic</v>
      </c>
      <c r="AE708" s="26">
        <f>VLOOKUP(AD708,Tables!$C$43:$D$44,2,FALSE)</f>
        <v>1</v>
      </c>
      <c r="AF708" s="26">
        <f t="shared" si="354"/>
        <v>40</v>
      </c>
      <c r="AG708" s="27"/>
      <c r="AH708" s="210" t="str">
        <f t="shared" si="355"/>
        <v>Lemna minor</v>
      </c>
      <c r="AI708" s="112" t="str">
        <f t="shared" si="356"/>
        <v>LOEC</v>
      </c>
      <c r="AJ708" s="112" t="str">
        <f t="shared" si="357"/>
        <v>Chronic</v>
      </c>
      <c r="AL708" s="26">
        <f>VLOOKUP(SUM(AB708,AE708),Tables!J$5:K$12,2,FALSE)</f>
        <v>2</v>
      </c>
      <c r="AM708" s="26" t="str">
        <f t="shared" si="358"/>
        <v>Reject</v>
      </c>
      <c r="AS708"/>
      <c r="AW708" s="208" t="s">
        <v>1845</v>
      </c>
      <c r="AX708" s="208" t="s">
        <v>1845</v>
      </c>
      <c r="BC708" s="214"/>
      <c r="BN708" s="119"/>
      <c r="BO708" s="119"/>
      <c r="BP708" s="119"/>
      <c r="BQ708" s="119"/>
      <c r="BR708" s="119"/>
      <c r="BS708" s="119"/>
      <c r="BT708" s="119"/>
      <c r="BU708" s="119"/>
      <c r="BV708" s="119"/>
      <c r="BW708" s="119"/>
      <c r="BX708" s="119"/>
      <c r="BY708" s="119"/>
      <c r="BZ708" s="119"/>
      <c r="CA708" s="119"/>
    </row>
    <row r="709" spans="1:79" ht="15" hidden="1" customHeight="1" thickTop="1" thickBot="1">
      <c r="A709" s="170" t="s">
        <v>422</v>
      </c>
      <c r="B709" s="70" t="s">
        <v>420</v>
      </c>
      <c r="C709" s="71">
        <v>154073</v>
      </c>
      <c r="D709" s="72" t="s">
        <v>99</v>
      </c>
      <c r="E709" s="149" t="s">
        <v>1644</v>
      </c>
      <c r="F709" s="30" t="s">
        <v>430</v>
      </c>
      <c r="G709" s="86" t="s">
        <v>81</v>
      </c>
      <c r="H709" s="25" t="s">
        <v>77</v>
      </c>
      <c r="I709" s="25" t="s">
        <v>78</v>
      </c>
      <c r="J709" s="73" t="s">
        <v>79</v>
      </c>
      <c r="K709" s="25" t="s">
        <v>1591</v>
      </c>
      <c r="L709" s="25" t="s">
        <v>423</v>
      </c>
      <c r="N709" s="41" t="s">
        <v>424</v>
      </c>
      <c r="O709" s="35" t="s">
        <v>1398</v>
      </c>
      <c r="P709" s="32" t="s">
        <v>1522</v>
      </c>
      <c r="Q709" s="25" t="s">
        <v>23</v>
      </c>
      <c r="R709" s="25">
        <v>7</v>
      </c>
      <c r="S709" s="25" t="s">
        <v>1370</v>
      </c>
      <c r="T709" s="33" t="s">
        <v>15</v>
      </c>
      <c r="U709" s="33"/>
      <c r="V709" s="25">
        <v>55.1</v>
      </c>
      <c r="W709" s="33" t="s">
        <v>58</v>
      </c>
      <c r="X709" s="73">
        <f>VLOOKUP(W709,Tables!$M$5:$O$9,3,FALSE)</f>
        <v>1</v>
      </c>
      <c r="Y709" s="73">
        <f t="shared" si="350"/>
        <v>55.1</v>
      </c>
      <c r="AA709" s="26" t="str">
        <f t="shared" si="351"/>
        <v>EC10</v>
      </c>
      <c r="AB709" s="26">
        <f>VLOOKUP(AA709,Tables!C$5:D$40,2,FALSE)</f>
        <v>1</v>
      </c>
      <c r="AC709" s="26">
        <f t="shared" si="352"/>
        <v>55.1</v>
      </c>
      <c r="AD709" s="33" t="str">
        <f t="shared" si="353"/>
        <v>Chronic</v>
      </c>
      <c r="AE709" s="26">
        <f>VLOOKUP(AD709,Tables!$C$43:$D$44,2,FALSE)</f>
        <v>1</v>
      </c>
      <c r="AF709" s="26">
        <f t="shared" si="354"/>
        <v>55.1</v>
      </c>
      <c r="AG709" s="27"/>
      <c r="AH709" s="210" t="str">
        <f t="shared" si="355"/>
        <v>Lemna minor</v>
      </c>
      <c r="AI709" s="112" t="str">
        <f t="shared" si="356"/>
        <v>EC10</v>
      </c>
      <c r="AJ709" s="112" t="str">
        <f t="shared" si="357"/>
        <v>Chronic</v>
      </c>
      <c r="AL709" s="26">
        <f>VLOOKUP(SUM(AB709,AE709),Tables!J$5:K$12,2,FALSE)</f>
        <v>1</v>
      </c>
      <c r="AM709" s="26" t="str">
        <f t="shared" si="358"/>
        <v>YES!!!</v>
      </c>
      <c r="AN709" s="107" t="str">
        <f>P709</f>
        <v>Frond number</v>
      </c>
      <c r="AO709" s="26" t="s">
        <v>96</v>
      </c>
      <c r="AP709" s="25" t="str">
        <f>CONCATENATE(R709," ",S709)</f>
        <v>7 Day</v>
      </c>
      <c r="AQ709" s="26" t="s">
        <v>97</v>
      </c>
      <c r="AS709" s="109">
        <f>AF709</f>
        <v>55.1</v>
      </c>
      <c r="AW709" s="208" t="s">
        <v>1845</v>
      </c>
      <c r="AX709" s="208" t="s">
        <v>1845</v>
      </c>
      <c r="BC709" s="214"/>
      <c r="BN709" s="119"/>
      <c r="BO709" s="119"/>
      <c r="BP709" s="119"/>
      <c r="BQ709" s="119"/>
      <c r="BR709" s="119"/>
      <c r="BS709" s="119"/>
      <c r="BT709" s="119"/>
      <c r="BU709" s="119"/>
      <c r="BV709" s="119"/>
      <c r="BW709" s="119"/>
      <c r="BX709" s="119"/>
      <c r="BY709" s="119"/>
      <c r="BZ709" s="119"/>
      <c r="CA709" s="119"/>
    </row>
    <row r="710" spans="1:79" ht="15" hidden="1" customHeight="1" thickTop="1" thickBot="1">
      <c r="A710" s="170" t="s">
        <v>422</v>
      </c>
      <c r="B710" s="70" t="s">
        <v>420</v>
      </c>
      <c r="C710" s="71">
        <v>154073</v>
      </c>
      <c r="D710" s="72" t="s">
        <v>99</v>
      </c>
      <c r="E710" s="149" t="s">
        <v>1644</v>
      </c>
      <c r="F710" s="30" t="s">
        <v>430</v>
      </c>
      <c r="G710" s="86" t="s">
        <v>81</v>
      </c>
      <c r="H710" s="25" t="s">
        <v>77</v>
      </c>
      <c r="I710" s="25" t="s">
        <v>78</v>
      </c>
      <c r="J710" s="73" t="s">
        <v>79</v>
      </c>
      <c r="K710" s="25" t="s">
        <v>1591</v>
      </c>
      <c r="L710" s="25" t="s">
        <v>423</v>
      </c>
      <c r="N710" s="41" t="s">
        <v>424</v>
      </c>
      <c r="O710" s="35" t="s">
        <v>1398</v>
      </c>
      <c r="P710" s="32" t="s">
        <v>1522</v>
      </c>
      <c r="Q710" s="25" t="s">
        <v>178</v>
      </c>
      <c r="R710" s="25">
        <v>7</v>
      </c>
      <c r="S710" s="25" t="s">
        <v>1370</v>
      </c>
      <c r="T710" s="33" t="s">
        <v>15</v>
      </c>
      <c r="U710" s="33"/>
      <c r="V710" s="25">
        <v>85.8</v>
      </c>
      <c r="W710" s="33" t="s">
        <v>58</v>
      </c>
      <c r="X710" s="73">
        <f>VLOOKUP(W710,Tables!$M$5:$O$9,3,FALSE)</f>
        <v>1</v>
      </c>
      <c r="Y710" s="73">
        <f t="shared" si="350"/>
        <v>85.8</v>
      </c>
      <c r="AA710" s="26" t="str">
        <f t="shared" si="351"/>
        <v>EC25</v>
      </c>
      <c r="AB710" s="26">
        <f>VLOOKUP(AA710,Tables!C$5:D$40,2,FALSE)</f>
        <v>2.5</v>
      </c>
      <c r="AC710" s="26">
        <f t="shared" si="352"/>
        <v>34.32</v>
      </c>
      <c r="AD710" s="33" t="str">
        <f t="shared" si="353"/>
        <v>Chronic</v>
      </c>
      <c r="AE710" s="26">
        <f>VLOOKUP(AD710,Tables!$C$43:$D$44,2,FALSE)</f>
        <v>1</v>
      </c>
      <c r="AF710" s="26">
        <f t="shared" si="354"/>
        <v>34.32</v>
      </c>
      <c r="AG710" s="27"/>
      <c r="AH710" s="210" t="str">
        <f t="shared" si="355"/>
        <v>Lemna minor</v>
      </c>
      <c r="AI710" s="112" t="str">
        <f t="shared" si="356"/>
        <v>EC25</v>
      </c>
      <c r="AJ710" s="112" t="str">
        <f t="shared" si="357"/>
        <v>Chronic</v>
      </c>
      <c r="AL710" s="26">
        <f>VLOOKUP(SUM(AB710,AE710),Tables!J$5:K$12,2,FALSE)</f>
        <v>2</v>
      </c>
      <c r="AM710" s="26" t="str">
        <f t="shared" si="358"/>
        <v>Reject</v>
      </c>
      <c r="AS710"/>
      <c r="AW710" s="208" t="s">
        <v>1845</v>
      </c>
      <c r="AX710" s="208" t="s">
        <v>1845</v>
      </c>
      <c r="BC710" s="214"/>
      <c r="BN710" s="119"/>
      <c r="BO710" s="119"/>
      <c r="BP710" s="119"/>
      <c r="BQ710" s="119"/>
      <c r="BR710" s="119"/>
      <c r="BS710" s="119"/>
      <c r="BT710" s="119"/>
      <c r="BU710" s="119"/>
      <c r="BV710" s="119"/>
      <c r="BW710" s="119"/>
      <c r="BX710" s="119"/>
      <c r="BY710" s="119"/>
      <c r="BZ710" s="119"/>
      <c r="CA710" s="119"/>
    </row>
    <row r="711" spans="1:79" ht="15" hidden="1" customHeight="1" thickTop="1" thickBot="1">
      <c r="A711" s="170" t="s">
        <v>422</v>
      </c>
      <c r="B711" s="70" t="s">
        <v>420</v>
      </c>
      <c r="C711" s="71">
        <v>154073</v>
      </c>
      <c r="D711" s="72" t="s">
        <v>99</v>
      </c>
      <c r="E711" s="149" t="s">
        <v>1644</v>
      </c>
      <c r="F711" s="30" t="s">
        <v>430</v>
      </c>
      <c r="G711" s="86" t="s">
        <v>81</v>
      </c>
      <c r="H711" s="25" t="s">
        <v>77</v>
      </c>
      <c r="I711" s="25" t="s">
        <v>78</v>
      </c>
      <c r="J711" s="73" t="s">
        <v>79</v>
      </c>
      <c r="K711" s="25" t="s">
        <v>1591</v>
      </c>
      <c r="L711" s="25" t="s">
        <v>423</v>
      </c>
      <c r="N711" s="41" t="s">
        <v>424</v>
      </c>
      <c r="O711" s="35" t="s">
        <v>1398</v>
      </c>
      <c r="P711" s="32" t="s">
        <v>1522</v>
      </c>
      <c r="Q711" s="25" t="s">
        <v>14</v>
      </c>
      <c r="R711" s="25">
        <v>7</v>
      </c>
      <c r="S711" s="25" t="s">
        <v>1370</v>
      </c>
      <c r="T711" s="33" t="s">
        <v>15</v>
      </c>
      <c r="U711" s="33"/>
      <c r="V711" s="25">
        <v>133.6</v>
      </c>
      <c r="W711" s="33" t="s">
        <v>58</v>
      </c>
      <c r="X711" s="73">
        <f>VLOOKUP(W711,Tables!$M$5:$O$9,3,FALSE)</f>
        <v>1</v>
      </c>
      <c r="Y711" s="73">
        <f t="shared" si="350"/>
        <v>133.6</v>
      </c>
      <c r="AA711" s="26" t="str">
        <f t="shared" si="351"/>
        <v>EC50</v>
      </c>
      <c r="AB711" s="26">
        <f>VLOOKUP(AA711,Tables!C$5:D$40,2,FALSE)</f>
        <v>5</v>
      </c>
      <c r="AC711" s="26">
        <f t="shared" si="352"/>
        <v>26.72</v>
      </c>
      <c r="AD711" s="33" t="str">
        <f t="shared" si="353"/>
        <v>Chronic</v>
      </c>
      <c r="AE711" s="26">
        <f>VLOOKUP(AD711,Tables!$C$43:$D$44,2,FALSE)</f>
        <v>1</v>
      </c>
      <c r="AF711" s="26">
        <f t="shared" si="354"/>
        <v>26.72</v>
      </c>
      <c r="AG711" s="27"/>
      <c r="AH711" s="210" t="str">
        <f t="shared" si="355"/>
        <v>Lemna minor</v>
      </c>
      <c r="AI711" s="112" t="str">
        <f t="shared" si="356"/>
        <v>EC50</v>
      </c>
      <c r="AJ711" s="112" t="str">
        <f t="shared" si="357"/>
        <v>Chronic</v>
      </c>
      <c r="AL711" s="26">
        <f>VLOOKUP(SUM(AB711,AE711),Tables!J$5:K$12,2,FALSE)</f>
        <v>2</v>
      </c>
      <c r="AM711" s="26" t="str">
        <f t="shared" si="358"/>
        <v>Reject</v>
      </c>
      <c r="AS711"/>
      <c r="AW711" s="208" t="s">
        <v>1845</v>
      </c>
      <c r="AX711" s="208" t="s">
        <v>1845</v>
      </c>
      <c r="BC711" s="214"/>
      <c r="BN711" s="119"/>
      <c r="BO711" s="119"/>
      <c r="BP711" s="119"/>
      <c r="BQ711" s="119"/>
      <c r="BR711" s="119"/>
      <c r="BS711" s="119"/>
      <c r="BT711" s="119"/>
      <c r="BU711" s="119"/>
      <c r="BV711" s="119"/>
      <c r="BW711" s="119"/>
      <c r="BX711" s="119"/>
      <c r="BY711" s="119"/>
      <c r="BZ711" s="119"/>
      <c r="CA711" s="119"/>
    </row>
    <row r="712" spans="1:79" ht="15" hidden="1" customHeight="1" thickTop="1" thickBot="1">
      <c r="A712" s="170" t="s">
        <v>422</v>
      </c>
      <c r="B712" s="70" t="s">
        <v>420</v>
      </c>
      <c r="C712" s="71">
        <v>154073</v>
      </c>
      <c r="D712" s="72" t="s">
        <v>99</v>
      </c>
      <c r="E712" s="149" t="s">
        <v>1644</v>
      </c>
      <c r="F712" s="30" t="s">
        <v>430</v>
      </c>
      <c r="G712" s="86" t="s">
        <v>81</v>
      </c>
      <c r="H712" s="25" t="s">
        <v>77</v>
      </c>
      <c r="I712" s="25" t="s">
        <v>78</v>
      </c>
      <c r="J712" s="73" t="s">
        <v>79</v>
      </c>
      <c r="K712" s="25" t="s">
        <v>1591</v>
      </c>
      <c r="L712" s="25" t="s">
        <v>423</v>
      </c>
      <c r="N712" s="41" t="s">
        <v>426</v>
      </c>
      <c r="O712" s="35" t="s">
        <v>1398</v>
      </c>
      <c r="P712" s="32" t="s">
        <v>1537</v>
      </c>
      <c r="Q712" s="25" t="s">
        <v>19</v>
      </c>
      <c r="R712" s="25">
        <v>7</v>
      </c>
      <c r="S712" s="25" t="s">
        <v>1370</v>
      </c>
      <c r="T712" s="33" t="s">
        <v>15</v>
      </c>
      <c r="U712" s="33"/>
      <c r="V712" s="25">
        <v>50</v>
      </c>
      <c r="W712" s="33" t="s">
        <v>58</v>
      </c>
      <c r="X712" s="73">
        <f>VLOOKUP(W712,Tables!$M$5:$O$9,3,FALSE)</f>
        <v>1</v>
      </c>
      <c r="Y712" s="73">
        <f t="shared" si="350"/>
        <v>50</v>
      </c>
      <c r="AA712" s="26" t="str">
        <f t="shared" si="351"/>
        <v>NOEC</v>
      </c>
      <c r="AB712" s="26">
        <f>VLOOKUP(AA712,Tables!C$5:D$40,2,FALSE)</f>
        <v>1</v>
      </c>
      <c r="AC712" s="26">
        <f t="shared" si="352"/>
        <v>50</v>
      </c>
      <c r="AD712" s="33" t="str">
        <f t="shared" si="353"/>
        <v>Chronic</v>
      </c>
      <c r="AE712" s="26">
        <f>VLOOKUP(AD712,Tables!$C$43:$D$44,2,FALSE)</f>
        <v>1</v>
      </c>
      <c r="AF712" s="26">
        <f t="shared" si="354"/>
        <v>50</v>
      </c>
      <c r="AG712" s="27"/>
      <c r="AH712" s="210" t="str">
        <f t="shared" si="355"/>
        <v>Lemna minor</v>
      </c>
      <c r="AI712" s="112" t="str">
        <f t="shared" si="356"/>
        <v>NOEC</v>
      </c>
      <c r="AJ712" s="112" t="str">
        <f t="shared" si="357"/>
        <v>Chronic</v>
      </c>
      <c r="AL712" s="26">
        <f>VLOOKUP(SUM(AB712,AE712),Tables!J$5:K$12,2,FALSE)</f>
        <v>1</v>
      </c>
      <c r="AM712" s="26" t="str">
        <f t="shared" si="358"/>
        <v>YES!!!</v>
      </c>
      <c r="AN712" s="107" t="str">
        <f>P712</f>
        <v>Plant number</v>
      </c>
      <c r="AO712" s="26" t="s">
        <v>1598</v>
      </c>
      <c r="AP712" s="25" t="str">
        <f>CONCATENATE(R712," ",S712)</f>
        <v>7 Day</v>
      </c>
      <c r="AQ712" s="26" t="s">
        <v>1599</v>
      </c>
      <c r="AS712" s="109">
        <f>AF712</f>
        <v>50</v>
      </c>
      <c r="AT712" s="73">
        <f>GEOMEAN(AS712:AS714,AS757:AS759)</f>
        <v>51.040375771052702</v>
      </c>
      <c r="AU712" s="25">
        <f>MIN(AT712)</f>
        <v>51.040375771052702</v>
      </c>
      <c r="AW712" s="208" t="s">
        <v>1845</v>
      </c>
      <c r="AX712" s="208" t="s">
        <v>1845</v>
      </c>
      <c r="BC712" s="214"/>
      <c r="BN712" s="119"/>
      <c r="BO712" s="119"/>
      <c r="BP712" s="119"/>
      <c r="BQ712" s="119"/>
      <c r="BR712" s="119"/>
      <c r="BS712" s="119"/>
      <c r="BT712" s="119"/>
      <c r="BU712" s="119"/>
      <c r="BV712" s="119"/>
      <c r="BW712" s="119"/>
      <c r="BX712" s="119"/>
      <c r="BY712" s="119"/>
      <c r="BZ712" s="119"/>
      <c r="CA712" s="119"/>
    </row>
    <row r="713" spans="1:79" ht="15" hidden="1" customHeight="1" thickTop="1" thickBot="1">
      <c r="A713" s="170" t="s">
        <v>422</v>
      </c>
      <c r="B713" s="70" t="s">
        <v>420</v>
      </c>
      <c r="C713" s="71">
        <v>154073</v>
      </c>
      <c r="D713" s="72" t="s">
        <v>99</v>
      </c>
      <c r="E713" s="149" t="s">
        <v>1644</v>
      </c>
      <c r="F713" s="30" t="s">
        <v>430</v>
      </c>
      <c r="G713" s="86" t="s">
        <v>81</v>
      </c>
      <c r="H713" s="25" t="s">
        <v>77</v>
      </c>
      <c r="I713" s="25" t="s">
        <v>78</v>
      </c>
      <c r="J713" s="73" t="s">
        <v>79</v>
      </c>
      <c r="K713" s="25" t="s">
        <v>1591</v>
      </c>
      <c r="L713" s="25" t="s">
        <v>423</v>
      </c>
      <c r="N713" s="41" t="s">
        <v>426</v>
      </c>
      <c r="O713" s="35" t="s">
        <v>1398</v>
      </c>
      <c r="P713" s="32" t="s">
        <v>1537</v>
      </c>
      <c r="Q713" s="25" t="s">
        <v>20</v>
      </c>
      <c r="R713" s="25">
        <v>7</v>
      </c>
      <c r="S713" s="25" t="s">
        <v>1370</v>
      </c>
      <c r="T713" s="33" t="s">
        <v>15</v>
      </c>
      <c r="U713" s="33"/>
      <c r="V713" s="25">
        <v>100</v>
      </c>
      <c r="W713" s="33" t="s">
        <v>58</v>
      </c>
      <c r="X713" s="73">
        <f>VLOOKUP(W713,Tables!$M$5:$O$9,3,FALSE)</f>
        <v>1</v>
      </c>
      <c r="Y713" s="73">
        <f t="shared" si="350"/>
        <v>100</v>
      </c>
      <c r="AA713" s="26" t="str">
        <f t="shared" si="351"/>
        <v>LOEC</v>
      </c>
      <c r="AB713" s="26">
        <f>VLOOKUP(AA713,Tables!C$5:D$40,2,FALSE)</f>
        <v>2.5</v>
      </c>
      <c r="AC713" s="26">
        <f t="shared" si="352"/>
        <v>40</v>
      </c>
      <c r="AD713" s="33" t="str">
        <f t="shared" si="353"/>
        <v>Chronic</v>
      </c>
      <c r="AE713" s="26">
        <f>VLOOKUP(AD713,Tables!$C$43:$D$44,2,FALSE)</f>
        <v>1</v>
      </c>
      <c r="AF713" s="26">
        <f t="shared" si="354"/>
        <v>40</v>
      </c>
      <c r="AG713" s="27"/>
      <c r="AH713" s="210" t="str">
        <f t="shared" si="355"/>
        <v>Lemna minor</v>
      </c>
      <c r="AI713" s="112" t="str">
        <f t="shared" si="356"/>
        <v>LOEC</v>
      </c>
      <c r="AJ713" s="112" t="str">
        <f t="shared" si="357"/>
        <v>Chronic</v>
      </c>
      <c r="AL713" s="26">
        <f>VLOOKUP(SUM(AB713,AE713),Tables!J$5:K$12,2,FALSE)</f>
        <v>2</v>
      </c>
      <c r="AM713" s="26" t="str">
        <f t="shared" si="358"/>
        <v>Reject</v>
      </c>
      <c r="AS713"/>
      <c r="AW713" s="208" t="s">
        <v>1845</v>
      </c>
      <c r="AX713" s="208" t="s">
        <v>1845</v>
      </c>
      <c r="BC713" s="214"/>
      <c r="BN713" s="119"/>
      <c r="BO713" s="119"/>
      <c r="BP713" s="119"/>
      <c r="BQ713" s="119"/>
      <c r="BR713" s="119"/>
      <c r="BS713" s="119"/>
      <c r="BT713" s="119"/>
      <c r="BU713" s="119"/>
      <c r="BV713" s="119"/>
      <c r="BW713" s="119"/>
      <c r="BX713" s="119"/>
      <c r="BY713" s="119"/>
      <c r="BZ713" s="119"/>
      <c r="CA713" s="119"/>
    </row>
    <row r="714" spans="1:79" ht="15" hidden="1" customHeight="1" thickTop="1" thickBot="1">
      <c r="A714" s="170" t="s">
        <v>422</v>
      </c>
      <c r="B714" s="70" t="s">
        <v>420</v>
      </c>
      <c r="C714" s="71">
        <v>154073</v>
      </c>
      <c r="D714" s="72" t="s">
        <v>99</v>
      </c>
      <c r="E714" s="149" t="s">
        <v>1644</v>
      </c>
      <c r="F714" s="30" t="s">
        <v>430</v>
      </c>
      <c r="G714" s="86" t="s">
        <v>81</v>
      </c>
      <c r="H714" s="25" t="s">
        <v>77</v>
      </c>
      <c r="I714" s="25" t="s">
        <v>78</v>
      </c>
      <c r="J714" s="73" t="s">
        <v>79</v>
      </c>
      <c r="K714" s="25" t="s">
        <v>1591</v>
      </c>
      <c r="L714" s="25" t="s">
        <v>423</v>
      </c>
      <c r="N714" s="41" t="s">
        <v>426</v>
      </c>
      <c r="O714" s="35" t="s">
        <v>1398</v>
      </c>
      <c r="P714" s="32" t="s">
        <v>1537</v>
      </c>
      <c r="Q714" s="25" t="s">
        <v>23</v>
      </c>
      <c r="R714" s="25">
        <v>7</v>
      </c>
      <c r="S714" s="25" t="s">
        <v>1370</v>
      </c>
      <c r="T714" s="33" t="s">
        <v>15</v>
      </c>
      <c r="U714" s="33"/>
      <c r="V714" s="25">
        <v>39.4</v>
      </c>
      <c r="W714" s="33" t="s">
        <v>58</v>
      </c>
      <c r="X714" s="73">
        <f>VLOOKUP(W714,Tables!$M$5:$O$9,3,FALSE)</f>
        <v>1</v>
      </c>
      <c r="Y714" s="73">
        <f t="shared" si="350"/>
        <v>39.4</v>
      </c>
      <c r="AA714" s="26" t="str">
        <f t="shared" si="351"/>
        <v>EC10</v>
      </c>
      <c r="AB714" s="26">
        <f>VLOOKUP(AA714,Tables!C$5:D$40,2,FALSE)</f>
        <v>1</v>
      </c>
      <c r="AC714" s="26">
        <f t="shared" si="352"/>
        <v>39.4</v>
      </c>
      <c r="AD714" s="33" t="str">
        <f t="shared" si="353"/>
        <v>Chronic</v>
      </c>
      <c r="AE714" s="26">
        <f>VLOOKUP(AD714,Tables!$C$43:$D$44,2,FALSE)</f>
        <v>1</v>
      </c>
      <c r="AF714" s="26">
        <f t="shared" si="354"/>
        <v>39.4</v>
      </c>
      <c r="AG714" s="27"/>
      <c r="AH714" s="210" t="str">
        <f t="shared" si="355"/>
        <v>Lemna minor</v>
      </c>
      <c r="AI714" s="112" t="str">
        <f t="shared" si="356"/>
        <v>EC10</v>
      </c>
      <c r="AJ714" s="112" t="str">
        <f t="shared" si="357"/>
        <v>Chronic</v>
      </c>
      <c r="AL714" s="26">
        <f>VLOOKUP(SUM(AB714,AE714),Tables!J$5:K$12,2,FALSE)</f>
        <v>1</v>
      </c>
      <c r="AM714" s="26" t="str">
        <f t="shared" si="358"/>
        <v>YES!!!</v>
      </c>
      <c r="AN714" s="107" t="str">
        <f>P714</f>
        <v>Plant number</v>
      </c>
      <c r="AO714" s="26" t="s">
        <v>1598</v>
      </c>
      <c r="AP714" s="25" t="str">
        <f>CONCATENATE(R714," ",S714)</f>
        <v>7 Day</v>
      </c>
      <c r="AQ714" s="26" t="s">
        <v>1599</v>
      </c>
      <c r="AS714" s="109">
        <f>AF714</f>
        <v>39.4</v>
      </c>
      <c r="AW714" s="208" t="s">
        <v>1845</v>
      </c>
      <c r="AX714" s="208" t="s">
        <v>1845</v>
      </c>
      <c r="BC714" s="214"/>
      <c r="BN714" s="119"/>
      <c r="BO714" s="119"/>
      <c r="BP714" s="119"/>
      <c r="BQ714" s="119"/>
      <c r="BR714" s="119"/>
      <c r="BS714" s="119"/>
      <c r="BT714" s="119"/>
      <c r="BU714" s="119"/>
      <c r="BV714" s="119"/>
      <c r="BW714" s="119"/>
      <c r="BX714" s="119"/>
      <c r="BY714" s="119"/>
      <c r="BZ714" s="119"/>
      <c r="CA714" s="119"/>
    </row>
    <row r="715" spans="1:79" ht="15" hidden="1" customHeight="1" thickTop="1" thickBot="1">
      <c r="A715" s="170" t="s">
        <v>422</v>
      </c>
      <c r="B715" s="70" t="s">
        <v>420</v>
      </c>
      <c r="C715" s="71">
        <v>154073</v>
      </c>
      <c r="D715" s="72" t="s">
        <v>99</v>
      </c>
      <c r="E715" s="149" t="s">
        <v>1644</v>
      </c>
      <c r="F715" s="30" t="s">
        <v>430</v>
      </c>
      <c r="G715" s="86" t="s">
        <v>81</v>
      </c>
      <c r="H715" s="25" t="s">
        <v>77</v>
      </c>
      <c r="I715" s="25" t="s">
        <v>78</v>
      </c>
      <c r="J715" s="73" t="s">
        <v>79</v>
      </c>
      <c r="K715" s="25" t="s">
        <v>1591</v>
      </c>
      <c r="L715" s="25" t="s">
        <v>423</v>
      </c>
      <c r="N715" s="41" t="s">
        <v>426</v>
      </c>
      <c r="O715" s="35" t="s">
        <v>1398</v>
      </c>
      <c r="P715" s="32" t="s">
        <v>1537</v>
      </c>
      <c r="Q715" s="25" t="s">
        <v>178</v>
      </c>
      <c r="R715" s="25">
        <v>7</v>
      </c>
      <c r="S715" s="25" t="s">
        <v>1370</v>
      </c>
      <c r="T715" s="33" t="s">
        <v>15</v>
      </c>
      <c r="U715" s="33"/>
      <c r="V715" s="25">
        <v>76.099999999999994</v>
      </c>
      <c r="W715" s="33" t="s">
        <v>58</v>
      </c>
      <c r="X715" s="73">
        <f>VLOOKUP(W715,Tables!$M$5:$O$9,3,FALSE)</f>
        <v>1</v>
      </c>
      <c r="Y715" s="73">
        <f t="shared" si="350"/>
        <v>76.099999999999994</v>
      </c>
      <c r="AA715" s="26" t="str">
        <f t="shared" si="351"/>
        <v>EC25</v>
      </c>
      <c r="AB715" s="26">
        <f>VLOOKUP(AA715,Tables!C$5:D$40,2,FALSE)</f>
        <v>2.5</v>
      </c>
      <c r="AC715" s="26">
        <f t="shared" si="352"/>
        <v>30.439999999999998</v>
      </c>
      <c r="AD715" s="33" t="str">
        <f t="shared" si="353"/>
        <v>Chronic</v>
      </c>
      <c r="AE715" s="26">
        <f>VLOOKUP(AD715,Tables!$C$43:$D$44,2,FALSE)</f>
        <v>1</v>
      </c>
      <c r="AF715" s="26">
        <f t="shared" si="354"/>
        <v>30.439999999999998</v>
      </c>
      <c r="AG715" s="27"/>
      <c r="AH715" s="210" t="str">
        <f t="shared" si="355"/>
        <v>Lemna minor</v>
      </c>
      <c r="AI715" s="112" t="str">
        <f t="shared" si="356"/>
        <v>EC25</v>
      </c>
      <c r="AJ715" s="112" t="str">
        <f t="shared" si="357"/>
        <v>Chronic</v>
      </c>
      <c r="AL715" s="26">
        <f>VLOOKUP(SUM(AB715,AE715),Tables!J$5:K$12,2,FALSE)</f>
        <v>2</v>
      </c>
      <c r="AM715" s="26" t="str">
        <f t="shared" si="358"/>
        <v>Reject</v>
      </c>
      <c r="AS715"/>
      <c r="AW715" s="208" t="s">
        <v>1845</v>
      </c>
      <c r="AX715" s="208" t="s">
        <v>1845</v>
      </c>
      <c r="BC715" s="214"/>
      <c r="BN715" s="119"/>
      <c r="BO715" s="119"/>
      <c r="BP715" s="119"/>
      <c r="BQ715" s="119"/>
      <c r="BR715" s="119"/>
      <c r="BS715" s="119"/>
      <c r="BT715" s="119"/>
      <c r="BU715" s="119"/>
      <c r="BV715" s="119"/>
      <c r="BW715" s="119"/>
      <c r="BX715" s="119"/>
      <c r="BY715" s="119"/>
      <c r="BZ715" s="119"/>
      <c r="CA715" s="119"/>
    </row>
    <row r="716" spans="1:79" ht="15" hidden="1" customHeight="1" thickTop="1" thickBot="1">
      <c r="A716" s="170" t="s">
        <v>422</v>
      </c>
      <c r="B716" s="70" t="s">
        <v>420</v>
      </c>
      <c r="C716" s="71">
        <v>154073</v>
      </c>
      <c r="D716" s="72" t="s">
        <v>99</v>
      </c>
      <c r="E716" s="149" t="s">
        <v>1644</v>
      </c>
      <c r="F716" s="30" t="s">
        <v>430</v>
      </c>
      <c r="G716" s="86" t="s">
        <v>81</v>
      </c>
      <c r="H716" s="25" t="s">
        <v>77</v>
      </c>
      <c r="I716" s="25" t="s">
        <v>78</v>
      </c>
      <c r="J716" s="73" t="s">
        <v>79</v>
      </c>
      <c r="K716" s="25" t="s">
        <v>1591</v>
      </c>
      <c r="L716" s="25" t="s">
        <v>423</v>
      </c>
      <c r="N716" s="41" t="s">
        <v>426</v>
      </c>
      <c r="O716" s="35" t="s">
        <v>1398</v>
      </c>
      <c r="P716" s="32" t="s">
        <v>1537</v>
      </c>
      <c r="Q716" s="25" t="s">
        <v>14</v>
      </c>
      <c r="R716" s="25">
        <v>7</v>
      </c>
      <c r="S716" s="25" t="s">
        <v>1370</v>
      </c>
      <c r="T716" s="33" t="s">
        <v>15</v>
      </c>
      <c r="U716" s="33"/>
      <c r="V716" s="25">
        <v>146.9</v>
      </c>
      <c r="W716" s="33" t="s">
        <v>58</v>
      </c>
      <c r="X716" s="73">
        <f>VLOOKUP(W716,Tables!$M$5:$O$9,3,FALSE)</f>
        <v>1</v>
      </c>
      <c r="Y716" s="73">
        <f t="shared" si="350"/>
        <v>146.9</v>
      </c>
      <c r="AA716" s="26" t="str">
        <f t="shared" si="351"/>
        <v>EC50</v>
      </c>
      <c r="AB716" s="26">
        <f>VLOOKUP(AA716,Tables!C$5:D$40,2,FALSE)</f>
        <v>5</v>
      </c>
      <c r="AC716" s="26">
        <f t="shared" si="352"/>
        <v>29.380000000000003</v>
      </c>
      <c r="AD716" s="33" t="str">
        <f t="shared" si="353"/>
        <v>Chronic</v>
      </c>
      <c r="AE716" s="26">
        <f>VLOOKUP(AD716,Tables!$C$43:$D$44,2,FALSE)</f>
        <v>1</v>
      </c>
      <c r="AF716" s="26">
        <f t="shared" si="354"/>
        <v>29.380000000000003</v>
      </c>
      <c r="AG716" s="27"/>
      <c r="AH716" s="210" t="str">
        <f t="shared" si="355"/>
        <v>Lemna minor</v>
      </c>
      <c r="AI716" s="112" t="str">
        <f t="shared" si="356"/>
        <v>EC50</v>
      </c>
      <c r="AJ716" s="112" t="str">
        <f t="shared" si="357"/>
        <v>Chronic</v>
      </c>
      <c r="AL716" s="26">
        <f>VLOOKUP(SUM(AB716,AE716),Tables!J$5:K$12,2,FALSE)</f>
        <v>2</v>
      </c>
      <c r="AM716" s="26" t="str">
        <f t="shared" si="358"/>
        <v>Reject</v>
      </c>
      <c r="AS716"/>
      <c r="AW716" s="208" t="s">
        <v>1845</v>
      </c>
      <c r="AX716" s="208" t="s">
        <v>1845</v>
      </c>
      <c r="BC716" s="214"/>
      <c r="BN716" s="119"/>
      <c r="BO716" s="119"/>
      <c r="BP716" s="119"/>
      <c r="BQ716" s="119"/>
      <c r="BR716" s="119"/>
      <c r="BS716" s="119"/>
      <c r="BT716" s="119"/>
      <c r="BU716" s="119"/>
      <c r="BV716" s="119"/>
      <c r="BW716" s="119"/>
      <c r="BX716" s="119"/>
      <c r="BY716" s="119"/>
      <c r="BZ716" s="119"/>
      <c r="CA716" s="119"/>
    </row>
    <row r="717" spans="1:79" ht="15" hidden="1" customHeight="1" thickTop="1" thickBot="1">
      <c r="A717" s="170" t="s">
        <v>422</v>
      </c>
      <c r="B717" s="70" t="s">
        <v>420</v>
      </c>
      <c r="C717" s="71">
        <v>154073</v>
      </c>
      <c r="D717" s="72" t="s">
        <v>99</v>
      </c>
      <c r="E717" s="149" t="s">
        <v>1644</v>
      </c>
      <c r="F717" s="30" t="s">
        <v>430</v>
      </c>
      <c r="G717" s="86" t="s">
        <v>81</v>
      </c>
      <c r="H717" s="25" t="s">
        <v>77</v>
      </c>
      <c r="I717" s="25" t="s">
        <v>78</v>
      </c>
      <c r="J717" s="73" t="s">
        <v>79</v>
      </c>
      <c r="K717" s="25" t="s">
        <v>1591</v>
      </c>
      <c r="L717" s="25" t="s">
        <v>423</v>
      </c>
      <c r="N717" s="41" t="s">
        <v>427</v>
      </c>
      <c r="O717" s="35" t="s">
        <v>1398</v>
      </c>
      <c r="P717" s="32" t="s">
        <v>1538</v>
      </c>
      <c r="Q717" s="25" t="s">
        <v>19</v>
      </c>
      <c r="R717" s="25">
        <v>7</v>
      </c>
      <c r="S717" s="25" t="s">
        <v>1370</v>
      </c>
      <c r="T717" s="33" t="s">
        <v>15</v>
      </c>
      <c r="U717" s="33"/>
      <c r="V717" s="25">
        <v>12.5</v>
      </c>
      <c r="W717" s="33" t="s">
        <v>58</v>
      </c>
      <c r="X717" s="73">
        <f>VLOOKUP(W717,Tables!$M$5:$O$9,3,FALSE)</f>
        <v>1</v>
      </c>
      <c r="Y717" s="73">
        <f t="shared" si="350"/>
        <v>12.5</v>
      </c>
      <c r="AA717" s="26" t="str">
        <f t="shared" si="351"/>
        <v>NOEC</v>
      </c>
      <c r="AB717" s="26">
        <f>VLOOKUP(AA717,Tables!C$5:D$40,2,FALSE)</f>
        <v>1</v>
      </c>
      <c r="AC717" s="26">
        <f t="shared" si="352"/>
        <v>12.5</v>
      </c>
      <c r="AD717" s="33" t="str">
        <f t="shared" si="353"/>
        <v>Chronic</v>
      </c>
      <c r="AE717" s="26">
        <f>VLOOKUP(AD717,Tables!$C$43:$D$44,2,FALSE)</f>
        <v>1</v>
      </c>
      <c r="AF717" s="26">
        <f t="shared" si="354"/>
        <v>12.5</v>
      </c>
      <c r="AG717" s="27"/>
      <c r="AH717" s="210" t="str">
        <f t="shared" si="355"/>
        <v>Lemna minor</v>
      </c>
      <c r="AI717" s="112" t="str">
        <f t="shared" si="356"/>
        <v>NOEC</v>
      </c>
      <c r="AJ717" s="112" t="str">
        <f t="shared" si="357"/>
        <v>Chronic</v>
      </c>
      <c r="AL717" s="26">
        <f>VLOOKUP(SUM(AB717,AE717),Tables!J$5:K$12,2,FALSE)</f>
        <v>1</v>
      </c>
      <c r="AM717" s="26" t="str">
        <f t="shared" si="358"/>
        <v>YES!!!</v>
      </c>
      <c r="AN717" s="107" t="str">
        <f>P717</f>
        <v>Wet mass</v>
      </c>
      <c r="AO717" s="26" t="s">
        <v>1603</v>
      </c>
      <c r="AP717" s="25" t="str">
        <f>CONCATENATE(R717," ",S717)</f>
        <v>7 Day</v>
      </c>
      <c r="AQ717" s="26" t="s">
        <v>1607</v>
      </c>
      <c r="AS717" s="109">
        <f>AF717</f>
        <v>12.5</v>
      </c>
      <c r="AT717" s="73">
        <f>GEOMEAN(AS717:AS719,AS762)</f>
        <v>29.586931167705806</v>
      </c>
      <c r="AU717" s="25">
        <f>MIN(AT717)</f>
        <v>29.586931167705806</v>
      </c>
      <c r="AW717" s="208" t="s">
        <v>1845</v>
      </c>
      <c r="AX717" s="208" t="s">
        <v>1845</v>
      </c>
      <c r="BC717" s="214"/>
      <c r="BN717" s="119"/>
      <c r="BO717" s="119"/>
      <c r="BP717" s="119"/>
      <c r="BQ717" s="119"/>
      <c r="BR717" s="119"/>
      <c r="BS717" s="119"/>
      <c r="BT717" s="119"/>
      <c r="BU717" s="119"/>
      <c r="BV717" s="119"/>
      <c r="BW717" s="119"/>
      <c r="BX717" s="119"/>
      <c r="BY717" s="119"/>
      <c r="BZ717" s="119"/>
      <c r="CA717" s="119"/>
    </row>
    <row r="718" spans="1:79" ht="15" hidden="1" customHeight="1" thickTop="1" thickBot="1">
      <c r="A718" s="170" t="s">
        <v>422</v>
      </c>
      <c r="B718" s="70" t="s">
        <v>420</v>
      </c>
      <c r="C718" s="71">
        <v>154073</v>
      </c>
      <c r="D718" s="72" t="s">
        <v>99</v>
      </c>
      <c r="E718" s="149" t="s">
        <v>1644</v>
      </c>
      <c r="F718" s="30" t="s">
        <v>430</v>
      </c>
      <c r="G718" s="86" t="s">
        <v>81</v>
      </c>
      <c r="H718" s="25" t="s">
        <v>77</v>
      </c>
      <c r="I718" s="25" t="s">
        <v>78</v>
      </c>
      <c r="J718" s="73" t="s">
        <v>79</v>
      </c>
      <c r="K718" s="25" t="s">
        <v>1591</v>
      </c>
      <c r="L718" s="25" t="s">
        <v>423</v>
      </c>
      <c r="N718" s="41" t="s">
        <v>427</v>
      </c>
      <c r="O718" s="35" t="s">
        <v>1398</v>
      </c>
      <c r="P718" s="32" t="s">
        <v>1538</v>
      </c>
      <c r="Q718" s="25" t="s">
        <v>20</v>
      </c>
      <c r="R718" s="25">
        <v>7</v>
      </c>
      <c r="S718" s="25" t="s">
        <v>1370</v>
      </c>
      <c r="T718" s="33" t="s">
        <v>15</v>
      </c>
      <c r="U718" s="33"/>
      <c r="V718" s="25">
        <v>25</v>
      </c>
      <c r="W718" s="33" t="s">
        <v>58</v>
      </c>
      <c r="X718" s="73">
        <f>VLOOKUP(W718,Tables!$M$5:$O$9,3,FALSE)</f>
        <v>1</v>
      </c>
      <c r="Y718" s="73">
        <f t="shared" si="350"/>
        <v>25</v>
      </c>
      <c r="AA718" s="26" t="str">
        <f t="shared" si="351"/>
        <v>LOEC</v>
      </c>
      <c r="AB718" s="26">
        <f>VLOOKUP(AA718,Tables!C$5:D$40,2,FALSE)</f>
        <v>2.5</v>
      </c>
      <c r="AC718" s="26">
        <f t="shared" si="352"/>
        <v>10</v>
      </c>
      <c r="AD718" s="33" t="str">
        <f t="shared" si="353"/>
        <v>Chronic</v>
      </c>
      <c r="AE718" s="26">
        <f>VLOOKUP(AD718,Tables!$C$43:$D$44,2,FALSE)</f>
        <v>1</v>
      </c>
      <c r="AF718" s="26">
        <f t="shared" si="354"/>
        <v>10</v>
      </c>
      <c r="AG718" s="27"/>
      <c r="AH718" s="210" t="str">
        <f t="shared" si="355"/>
        <v>Lemna minor</v>
      </c>
      <c r="AI718" s="112" t="str">
        <f t="shared" si="356"/>
        <v>LOEC</v>
      </c>
      <c r="AJ718" s="112" t="str">
        <f t="shared" si="357"/>
        <v>Chronic</v>
      </c>
      <c r="AL718" s="26">
        <f>VLOOKUP(SUM(AB718,AE718),Tables!J$5:K$12,2,FALSE)</f>
        <v>2</v>
      </c>
      <c r="AM718" s="26" t="str">
        <f t="shared" si="358"/>
        <v>Reject</v>
      </c>
      <c r="AS718"/>
      <c r="AW718" s="208" t="s">
        <v>1845</v>
      </c>
      <c r="AX718" s="208" t="s">
        <v>1845</v>
      </c>
      <c r="BC718" s="214"/>
      <c r="BN718" s="119"/>
      <c r="BO718" s="119"/>
      <c r="BP718" s="119"/>
      <c r="BQ718" s="119"/>
      <c r="BR718" s="119"/>
      <c r="BS718" s="119"/>
      <c r="BT718" s="119"/>
      <c r="BU718" s="119"/>
      <c r="BV718" s="119"/>
      <c r="BW718" s="119"/>
      <c r="BX718" s="119"/>
      <c r="BY718" s="119"/>
      <c r="BZ718" s="119"/>
      <c r="CA718" s="119"/>
    </row>
    <row r="719" spans="1:79" ht="15" hidden="1" customHeight="1" thickTop="1" thickBot="1">
      <c r="A719" s="170" t="s">
        <v>422</v>
      </c>
      <c r="B719" s="70" t="s">
        <v>420</v>
      </c>
      <c r="C719" s="71">
        <v>154073</v>
      </c>
      <c r="D719" s="72" t="s">
        <v>99</v>
      </c>
      <c r="E719" s="149" t="s">
        <v>1644</v>
      </c>
      <c r="F719" s="30" t="s">
        <v>430</v>
      </c>
      <c r="G719" s="86" t="s">
        <v>81</v>
      </c>
      <c r="H719" s="25" t="s">
        <v>77</v>
      </c>
      <c r="I719" s="25" t="s">
        <v>78</v>
      </c>
      <c r="J719" s="73" t="s">
        <v>79</v>
      </c>
      <c r="K719" s="25" t="s">
        <v>1591</v>
      </c>
      <c r="L719" s="25" t="s">
        <v>423</v>
      </c>
      <c r="N719" s="41" t="s">
        <v>427</v>
      </c>
      <c r="O719" s="35" t="s">
        <v>1398</v>
      </c>
      <c r="P719" s="32" t="s">
        <v>1538</v>
      </c>
      <c r="Q719" s="25" t="s">
        <v>23</v>
      </c>
      <c r="R719" s="25">
        <v>7</v>
      </c>
      <c r="S719" s="25" t="s">
        <v>1370</v>
      </c>
      <c r="T719" s="33" t="s">
        <v>15</v>
      </c>
      <c r="U719" s="33"/>
      <c r="V719" s="25">
        <v>25.9</v>
      </c>
      <c r="W719" s="33" t="s">
        <v>58</v>
      </c>
      <c r="X719" s="73">
        <f>VLOOKUP(W719,Tables!$M$5:$O$9,3,FALSE)</f>
        <v>1</v>
      </c>
      <c r="Y719" s="73">
        <f t="shared" si="350"/>
        <v>25.9</v>
      </c>
      <c r="AA719" s="26" t="str">
        <f t="shared" si="351"/>
        <v>EC10</v>
      </c>
      <c r="AB719" s="26">
        <f>VLOOKUP(AA719,Tables!C$5:D$40,2,FALSE)</f>
        <v>1</v>
      </c>
      <c r="AC719" s="26">
        <f t="shared" si="352"/>
        <v>25.9</v>
      </c>
      <c r="AD719" s="33" t="str">
        <f t="shared" si="353"/>
        <v>Chronic</v>
      </c>
      <c r="AE719" s="26">
        <f>VLOOKUP(AD719,Tables!$C$43:$D$44,2,FALSE)</f>
        <v>1</v>
      </c>
      <c r="AF719" s="26">
        <f t="shared" si="354"/>
        <v>25.9</v>
      </c>
      <c r="AG719" s="27"/>
      <c r="AH719" s="210" t="str">
        <f t="shared" si="355"/>
        <v>Lemna minor</v>
      </c>
      <c r="AI719" s="112" t="str">
        <f t="shared" si="356"/>
        <v>EC10</v>
      </c>
      <c r="AJ719" s="112" t="str">
        <f t="shared" si="357"/>
        <v>Chronic</v>
      </c>
      <c r="AL719" s="26">
        <f>VLOOKUP(SUM(AB719,AE719),Tables!J$5:K$12,2,FALSE)</f>
        <v>1</v>
      </c>
      <c r="AM719" s="26" t="str">
        <f t="shared" si="358"/>
        <v>YES!!!</v>
      </c>
      <c r="AN719" s="107" t="str">
        <f>P719</f>
        <v>Wet mass</v>
      </c>
      <c r="AO719" s="26" t="s">
        <v>1603</v>
      </c>
      <c r="AP719" s="25" t="str">
        <f>CONCATENATE(R719," ",S719)</f>
        <v>7 Day</v>
      </c>
      <c r="AQ719" s="26" t="s">
        <v>1607</v>
      </c>
      <c r="AS719" s="109">
        <f>AF719</f>
        <v>25.9</v>
      </c>
      <c r="AW719" s="208" t="s">
        <v>1845</v>
      </c>
      <c r="AX719" s="208" t="s">
        <v>1845</v>
      </c>
      <c r="BC719" s="214"/>
      <c r="BN719" s="119"/>
      <c r="BO719" s="119"/>
      <c r="BP719" s="119"/>
      <c r="BQ719" s="119"/>
      <c r="BR719" s="119"/>
      <c r="BS719" s="119"/>
      <c r="BT719" s="119"/>
      <c r="BU719" s="119"/>
      <c r="BV719" s="119"/>
      <c r="BW719" s="119"/>
      <c r="BX719" s="119"/>
      <c r="BY719" s="119"/>
      <c r="BZ719" s="119"/>
      <c r="CA719" s="119"/>
    </row>
    <row r="720" spans="1:79" ht="15" hidden="1" customHeight="1" thickTop="1" thickBot="1">
      <c r="A720" s="170" t="s">
        <v>422</v>
      </c>
      <c r="B720" s="70" t="s">
        <v>420</v>
      </c>
      <c r="C720" s="71">
        <v>154073</v>
      </c>
      <c r="D720" s="72" t="s">
        <v>99</v>
      </c>
      <c r="E720" s="149" t="s">
        <v>1644</v>
      </c>
      <c r="F720" s="30" t="s">
        <v>430</v>
      </c>
      <c r="G720" s="86" t="s">
        <v>81</v>
      </c>
      <c r="H720" s="25" t="s">
        <v>77</v>
      </c>
      <c r="I720" s="25" t="s">
        <v>78</v>
      </c>
      <c r="J720" s="73" t="s">
        <v>79</v>
      </c>
      <c r="K720" s="25" t="s">
        <v>1591</v>
      </c>
      <c r="L720" s="25" t="s">
        <v>423</v>
      </c>
      <c r="N720" s="41" t="s">
        <v>427</v>
      </c>
      <c r="O720" s="35" t="s">
        <v>1398</v>
      </c>
      <c r="P720" s="32" t="s">
        <v>1538</v>
      </c>
      <c r="Q720" s="25" t="s">
        <v>178</v>
      </c>
      <c r="R720" s="25">
        <v>7</v>
      </c>
      <c r="S720" s="25" t="s">
        <v>1370</v>
      </c>
      <c r="T720" s="33" t="s">
        <v>15</v>
      </c>
      <c r="U720" s="33"/>
      <c r="V720" s="25">
        <v>46.8</v>
      </c>
      <c r="W720" s="33" t="s">
        <v>58</v>
      </c>
      <c r="X720" s="73">
        <f>VLOOKUP(W720,Tables!$M$5:$O$9,3,FALSE)</f>
        <v>1</v>
      </c>
      <c r="Y720" s="73">
        <f t="shared" si="350"/>
        <v>46.8</v>
      </c>
      <c r="AA720" s="26" t="str">
        <f t="shared" si="351"/>
        <v>EC25</v>
      </c>
      <c r="AB720" s="26">
        <f>VLOOKUP(AA720,Tables!C$5:D$40,2,FALSE)</f>
        <v>2.5</v>
      </c>
      <c r="AC720" s="26">
        <f t="shared" si="352"/>
        <v>18.72</v>
      </c>
      <c r="AD720" s="33" t="str">
        <f t="shared" si="353"/>
        <v>Chronic</v>
      </c>
      <c r="AE720" s="26">
        <f>VLOOKUP(AD720,Tables!$C$43:$D$44,2,FALSE)</f>
        <v>1</v>
      </c>
      <c r="AF720" s="26">
        <f t="shared" si="354"/>
        <v>18.72</v>
      </c>
      <c r="AG720" s="27"/>
      <c r="AH720" s="210" t="str">
        <f t="shared" si="355"/>
        <v>Lemna minor</v>
      </c>
      <c r="AI720" s="112" t="str">
        <f t="shared" si="356"/>
        <v>EC25</v>
      </c>
      <c r="AJ720" s="112" t="str">
        <f t="shared" si="357"/>
        <v>Chronic</v>
      </c>
      <c r="AL720" s="26">
        <f>VLOOKUP(SUM(AB720,AE720),Tables!J$5:K$12,2,FALSE)</f>
        <v>2</v>
      </c>
      <c r="AM720" s="26" t="str">
        <f t="shared" si="358"/>
        <v>Reject</v>
      </c>
      <c r="AS720"/>
      <c r="AW720" s="208" t="s">
        <v>1845</v>
      </c>
      <c r="AX720" s="208" t="s">
        <v>1845</v>
      </c>
      <c r="BC720" s="214"/>
      <c r="BN720" s="119"/>
      <c r="BO720" s="119"/>
      <c r="BP720" s="119"/>
      <c r="BQ720" s="119"/>
      <c r="BR720" s="119"/>
      <c r="BS720" s="119"/>
      <c r="BT720" s="119"/>
      <c r="BU720" s="119"/>
      <c r="BV720" s="119"/>
      <c r="BW720" s="119"/>
      <c r="BX720" s="119"/>
      <c r="BY720" s="119"/>
      <c r="BZ720" s="119"/>
      <c r="CA720" s="119"/>
    </row>
    <row r="721" spans="1:79" ht="15" hidden="1" customHeight="1" thickTop="1" thickBot="1">
      <c r="A721" s="170" t="s">
        <v>422</v>
      </c>
      <c r="B721" s="70" t="s">
        <v>420</v>
      </c>
      <c r="C721" s="71">
        <v>154073</v>
      </c>
      <c r="D721" s="72"/>
      <c r="E721" s="149" t="s">
        <v>1644</v>
      </c>
      <c r="F721" s="30" t="s">
        <v>430</v>
      </c>
      <c r="G721" s="86" t="s">
        <v>81</v>
      </c>
      <c r="H721" s="25" t="s">
        <v>77</v>
      </c>
      <c r="I721" s="25" t="s">
        <v>78</v>
      </c>
      <c r="J721" s="73" t="s">
        <v>79</v>
      </c>
      <c r="K721" s="25" t="s">
        <v>1591</v>
      </c>
      <c r="L721" s="25" t="s">
        <v>423</v>
      </c>
      <c r="N721" s="41" t="s">
        <v>427</v>
      </c>
      <c r="O721" s="35" t="s">
        <v>1398</v>
      </c>
      <c r="P721" s="32" t="s">
        <v>1538</v>
      </c>
      <c r="Q721" s="25" t="s">
        <v>14</v>
      </c>
      <c r="R721" s="25">
        <v>7</v>
      </c>
      <c r="S721" s="25" t="s">
        <v>1370</v>
      </c>
      <c r="T721" s="33" t="s">
        <v>15</v>
      </c>
      <c r="U721" s="33"/>
      <c r="V721" s="25">
        <v>84.5</v>
      </c>
      <c r="W721" s="33" t="s">
        <v>58</v>
      </c>
      <c r="X721" s="73">
        <f>VLOOKUP(W721,Tables!$M$5:$O$9,3,FALSE)</f>
        <v>1</v>
      </c>
      <c r="Y721" s="73">
        <f t="shared" si="350"/>
        <v>84.5</v>
      </c>
      <c r="AA721" s="26" t="str">
        <f t="shared" si="351"/>
        <v>EC50</v>
      </c>
      <c r="AB721" s="26">
        <f>VLOOKUP(AA721,Tables!C$5:D$40,2,FALSE)</f>
        <v>5</v>
      </c>
      <c r="AC721" s="26">
        <f t="shared" si="352"/>
        <v>16.899999999999999</v>
      </c>
      <c r="AD721" s="33" t="str">
        <f t="shared" si="353"/>
        <v>Chronic</v>
      </c>
      <c r="AE721" s="26">
        <f>VLOOKUP(AD721,Tables!$C$43:$D$44,2,FALSE)</f>
        <v>1</v>
      </c>
      <c r="AF721" s="26">
        <f t="shared" si="354"/>
        <v>16.899999999999999</v>
      </c>
      <c r="AG721" s="27"/>
      <c r="AH721" s="210" t="str">
        <f t="shared" si="355"/>
        <v>Lemna minor</v>
      </c>
      <c r="AI721" s="112" t="str">
        <f t="shared" si="356"/>
        <v>EC50</v>
      </c>
      <c r="AJ721" s="112" t="str">
        <f t="shared" si="357"/>
        <v>Chronic</v>
      </c>
      <c r="AL721" s="26">
        <f>VLOOKUP(SUM(AB721,AE721),Tables!J$5:K$12,2,FALSE)</f>
        <v>2</v>
      </c>
      <c r="AM721" s="26" t="str">
        <f t="shared" si="358"/>
        <v>Reject</v>
      </c>
      <c r="AS721"/>
      <c r="AW721" s="208" t="s">
        <v>1845</v>
      </c>
      <c r="AX721" s="208" t="s">
        <v>1845</v>
      </c>
      <c r="BC721" s="214"/>
      <c r="BN721" s="119"/>
      <c r="BO721" s="119"/>
      <c r="BP721" s="119"/>
      <c r="BQ721" s="119"/>
      <c r="BR721" s="119"/>
      <c r="BS721" s="119"/>
      <c r="BT721" s="119"/>
      <c r="BU721" s="119"/>
      <c r="BV721" s="119"/>
      <c r="BW721" s="119"/>
      <c r="BX721" s="119"/>
      <c r="BY721" s="119"/>
      <c r="BZ721" s="119"/>
      <c r="CA721" s="119"/>
    </row>
    <row r="722" spans="1:79" ht="15" hidden="1" customHeight="1" thickTop="1" thickBot="1">
      <c r="A722" s="170" t="s">
        <v>422</v>
      </c>
      <c r="B722" s="70" t="s">
        <v>420</v>
      </c>
      <c r="C722" s="71">
        <v>154073</v>
      </c>
      <c r="D722" s="72"/>
      <c r="E722" s="149" t="s">
        <v>1644</v>
      </c>
      <c r="F722" s="30" t="s">
        <v>430</v>
      </c>
      <c r="G722" s="86" t="s">
        <v>81</v>
      </c>
      <c r="H722" s="25" t="s">
        <v>77</v>
      </c>
      <c r="I722" s="25" t="s">
        <v>78</v>
      </c>
      <c r="J722" s="73" t="s">
        <v>79</v>
      </c>
      <c r="K722" s="25" t="s">
        <v>1591</v>
      </c>
      <c r="L722" s="25" t="s">
        <v>423</v>
      </c>
      <c r="N722" s="41" t="s">
        <v>421</v>
      </c>
      <c r="O722" s="35" t="s">
        <v>1398</v>
      </c>
      <c r="P722" s="32" t="s">
        <v>1519</v>
      </c>
      <c r="Q722" s="25" t="s">
        <v>19</v>
      </c>
      <c r="R722" s="25">
        <v>7</v>
      </c>
      <c r="S722" s="25" t="s">
        <v>1370</v>
      </c>
      <c r="T722" s="33" t="s">
        <v>15</v>
      </c>
      <c r="U722" s="33"/>
      <c r="V722" s="25">
        <v>12.5</v>
      </c>
      <c r="W722" s="33" t="s">
        <v>58</v>
      </c>
      <c r="X722" s="73">
        <f>VLOOKUP(W722,Tables!$M$5:$O$9,3,FALSE)</f>
        <v>1</v>
      </c>
      <c r="Y722" s="73">
        <f t="shared" si="350"/>
        <v>12.5</v>
      </c>
      <c r="AA722" s="26" t="str">
        <f t="shared" si="351"/>
        <v>NOEC</v>
      </c>
      <c r="AB722" s="26">
        <f>VLOOKUP(AA722,Tables!C$5:D$40,2,FALSE)</f>
        <v>1</v>
      </c>
      <c r="AC722" s="26">
        <f t="shared" si="352"/>
        <v>12.5</v>
      </c>
      <c r="AD722" s="33" t="str">
        <f t="shared" si="353"/>
        <v>Chronic</v>
      </c>
      <c r="AE722" s="26">
        <f>VLOOKUP(AD722,Tables!$C$43:$D$44,2,FALSE)</f>
        <v>1</v>
      </c>
      <c r="AF722" s="26">
        <f t="shared" si="354"/>
        <v>12.5</v>
      </c>
      <c r="AG722" s="27"/>
      <c r="AH722" s="210" t="str">
        <f t="shared" si="355"/>
        <v>Lemna minor</v>
      </c>
      <c r="AI722" s="112" t="str">
        <f t="shared" si="356"/>
        <v>NOEC</v>
      </c>
      <c r="AJ722" s="112" t="str">
        <f t="shared" si="357"/>
        <v>Chronic</v>
      </c>
      <c r="AL722" s="26">
        <f>VLOOKUP(SUM(AB722,AE722),Tables!J$5:K$12,2,FALSE)</f>
        <v>1</v>
      </c>
      <c r="AM722" s="26" t="str">
        <f t="shared" si="358"/>
        <v>YES!!!</v>
      </c>
      <c r="AN722" s="107" t="str">
        <f>P722</f>
        <v>Dry mass</v>
      </c>
      <c r="AO722" s="26" t="s">
        <v>212</v>
      </c>
      <c r="AP722" s="25" t="str">
        <f>CONCATENATE(R722," ",S722)</f>
        <v>7 Day</v>
      </c>
      <c r="AQ722" s="26" t="s">
        <v>1608</v>
      </c>
      <c r="AS722" s="109">
        <f>AF722</f>
        <v>12.5</v>
      </c>
      <c r="AT722" s="73">
        <f>GEOMEAN(AS722:AS724)</f>
        <v>16.355427233796124</v>
      </c>
      <c r="AU722" s="25">
        <f>MIN(AT722)</f>
        <v>16.355427233796124</v>
      </c>
      <c r="AW722" s="208" t="s">
        <v>1845</v>
      </c>
      <c r="AX722" s="208" t="s">
        <v>1845</v>
      </c>
      <c r="BC722" s="214"/>
      <c r="BN722" s="119"/>
      <c r="BO722" s="119"/>
      <c r="BP722" s="119"/>
      <c r="BQ722" s="119"/>
      <c r="BR722" s="119"/>
      <c r="BS722" s="119"/>
      <c r="BT722" s="119"/>
      <c r="BU722" s="119"/>
      <c r="BV722" s="119"/>
      <c r="BW722" s="119"/>
      <c r="BX722" s="119"/>
      <c r="BY722" s="119"/>
      <c r="BZ722" s="119"/>
      <c r="CA722" s="119"/>
    </row>
    <row r="723" spans="1:79" ht="15" hidden="1" customHeight="1" thickTop="1" thickBot="1">
      <c r="A723" s="170" t="s">
        <v>422</v>
      </c>
      <c r="B723" s="70" t="s">
        <v>420</v>
      </c>
      <c r="C723" s="71">
        <v>154073</v>
      </c>
      <c r="D723" s="72"/>
      <c r="E723" s="149" t="s">
        <v>1644</v>
      </c>
      <c r="F723" s="30" t="s">
        <v>430</v>
      </c>
      <c r="G723" s="86" t="s">
        <v>81</v>
      </c>
      <c r="H723" s="25" t="s">
        <v>77</v>
      </c>
      <c r="I723" s="25" t="s">
        <v>78</v>
      </c>
      <c r="J723" s="73" t="s">
        <v>79</v>
      </c>
      <c r="K723" s="25" t="s">
        <v>1591</v>
      </c>
      <c r="L723" s="25" t="s">
        <v>423</v>
      </c>
      <c r="N723" s="41" t="s">
        <v>421</v>
      </c>
      <c r="O723" s="35" t="s">
        <v>1398</v>
      </c>
      <c r="P723" s="32" t="s">
        <v>1519</v>
      </c>
      <c r="Q723" s="25" t="s">
        <v>20</v>
      </c>
      <c r="R723" s="25">
        <v>7</v>
      </c>
      <c r="S723" s="25" t="s">
        <v>1370</v>
      </c>
      <c r="T723" s="33" t="s">
        <v>15</v>
      </c>
      <c r="U723" s="33"/>
      <c r="V723" s="25">
        <v>25</v>
      </c>
      <c r="W723" s="33" t="s">
        <v>58</v>
      </c>
      <c r="X723" s="73">
        <f>VLOOKUP(W723,Tables!$M$5:$O$9,3,FALSE)</f>
        <v>1</v>
      </c>
      <c r="Y723" s="73">
        <f t="shared" si="350"/>
        <v>25</v>
      </c>
      <c r="AA723" s="26" t="str">
        <f t="shared" si="351"/>
        <v>LOEC</v>
      </c>
      <c r="AB723" s="26">
        <f>VLOOKUP(AA723,Tables!C$5:D$40,2,FALSE)</f>
        <v>2.5</v>
      </c>
      <c r="AC723" s="26">
        <f t="shared" si="352"/>
        <v>10</v>
      </c>
      <c r="AD723" s="33" t="str">
        <f t="shared" si="353"/>
        <v>Chronic</v>
      </c>
      <c r="AE723" s="26">
        <f>VLOOKUP(AD723,Tables!$C$43:$D$44,2,FALSE)</f>
        <v>1</v>
      </c>
      <c r="AF723" s="26">
        <f t="shared" si="354"/>
        <v>10</v>
      </c>
      <c r="AG723" s="27"/>
      <c r="AH723" s="210" t="str">
        <f t="shared" si="355"/>
        <v>Lemna minor</v>
      </c>
      <c r="AI723" s="112" t="str">
        <f t="shared" si="356"/>
        <v>LOEC</v>
      </c>
      <c r="AJ723" s="112" t="str">
        <f t="shared" si="357"/>
        <v>Chronic</v>
      </c>
      <c r="AL723" s="26">
        <f>VLOOKUP(SUM(AB723,AE723),Tables!J$5:K$12,2,FALSE)</f>
        <v>2</v>
      </c>
      <c r="AM723" s="26" t="str">
        <f t="shared" si="358"/>
        <v>Reject</v>
      </c>
      <c r="AS723"/>
      <c r="AW723" s="208" t="s">
        <v>1845</v>
      </c>
      <c r="AX723" s="208" t="s">
        <v>1845</v>
      </c>
      <c r="BC723" s="214"/>
      <c r="BN723" s="119"/>
      <c r="BO723" s="119"/>
      <c r="BP723" s="119"/>
      <c r="BQ723" s="119"/>
      <c r="BR723" s="119"/>
      <c r="BS723" s="119"/>
      <c r="BT723" s="119"/>
      <c r="BU723" s="119"/>
      <c r="BV723" s="119"/>
      <c r="BW723" s="119"/>
      <c r="BX723" s="119"/>
      <c r="BY723" s="119"/>
      <c r="BZ723" s="119"/>
      <c r="CA723" s="119"/>
    </row>
    <row r="724" spans="1:79" ht="15" hidden="1" customHeight="1" thickTop="1" thickBot="1">
      <c r="A724" s="170" t="s">
        <v>422</v>
      </c>
      <c r="B724" s="70" t="s">
        <v>420</v>
      </c>
      <c r="C724" s="71">
        <v>154073</v>
      </c>
      <c r="D724" s="72"/>
      <c r="E724" s="149" t="s">
        <v>1644</v>
      </c>
      <c r="F724" s="30" t="s">
        <v>430</v>
      </c>
      <c r="G724" s="86" t="s">
        <v>81</v>
      </c>
      <c r="H724" s="25" t="s">
        <v>77</v>
      </c>
      <c r="I724" s="25" t="s">
        <v>78</v>
      </c>
      <c r="J724" s="73" t="s">
        <v>79</v>
      </c>
      <c r="K724" s="25" t="s">
        <v>1591</v>
      </c>
      <c r="L724" s="25" t="s">
        <v>423</v>
      </c>
      <c r="N724" s="41" t="s">
        <v>421</v>
      </c>
      <c r="O724" s="35" t="s">
        <v>1398</v>
      </c>
      <c r="P724" s="32" t="s">
        <v>1519</v>
      </c>
      <c r="Q724" s="25" t="s">
        <v>23</v>
      </c>
      <c r="R724" s="25">
        <v>7</v>
      </c>
      <c r="S724" s="25" t="s">
        <v>1370</v>
      </c>
      <c r="T724" s="33" t="s">
        <v>15</v>
      </c>
      <c r="U724" s="33"/>
      <c r="V724" s="25">
        <v>21.4</v>
      </c>
      <c r="W724" s="33" t="s">
        <v>58</v>
      </c>
      <c r="X724" s="73">
        <f>VLOOKUP(W724,Tables!$M$5:$O$9,3,FALSE)</f>
        <v>1</v>
      </c>
      <c r="Y724" s="73">
        <f t="shared" si="350"/>
        <v>21.4</v>
      </c>
      <c r="AA724" s="26" t="str">
        <f t="shared" si="351"/>
        <v>EC10</v>
      </c>
      <c r="AB724" s="26">
        <f>VLOOKUP(AA724,Tables!C$5:D$40,2,FALSE)</f>
        <v>1</v>
      </c>
      <c r="AC724" s="26">
        <f t="shared" si="352"/>
        <v>21.4</v>
      </c>
      <c r="AD724" s="33" t="str">
        <f t="shared" si="353"/>
        <v>Chronic</v>
      </c>
      <c r="AE724" s="26">
        <f>VLOOKUP(AD724,Tables!$C$43:$D$44,2,FALSE)</f>
        <v>1</v>
      </c>
      <c r="AF724" s="26">
        <f t="shared" si="354"/>
        <v>21.4</v>
      </c>
      <c r="AG724" s="27"/>
      <c r="AH724" s="210" t="str">
        <f t="shared" si="355"/>
        <v>Lemna minor</v>
      </c>
      <c r="AI724" s="112" t="str">
        <f t="shared" si="356"/>
        <v>EC10</v>
      </c>
      <c r="AJ724" s="112" t="str">
        <f t="shared" si="357"/>
        <v>Chronic</v>
      </c>
      <c r="AL724" s="26">
        <f>VLOOKUP(SUM(AB724,AE724),Tables!J$5:K$12,2,FALSE)</f>
        <v>1</v>
      </c>
      <c r="AM724" s="26" t="str">
        <f t="shared" si="358"/>
        <v>YES!!!</v>
      </c>
      <c r="AN724" s="107" t="str">
        <f>P724</f>
        <v>Dry mass</v>
      </c>
      <c r="AO724" s="26" t="s">
        <v>212</v>
      </c>
      <c r="AP724" s="25" t="str">
        <f>CONCATENATE(R724," ",S724)</f>
        <v>7 Day</v>
      </c>
      <c r="AQ724" s="26" t="s">
        <v>1608</v>
      </c>
      <c r="AS724" s="109">
        <f>AF724</f>
        <v>21.4</v>
      </c>
      <c r="AW724" s="208" t="s">
        <v>1845</v>
      </c>
      <c r="AX724" s="208" t="s">
        <v>1845</v>
      </c>
      <c r="BC724" s="214"/>
      <c r="BN724" s="119"/>
      <c r="BO724" s="119"/>
      <c r="BP724" s="119"/>
      <c r="BQ724" s="119"/>
      <c r="BR724" s="119"/>
      <c r="BS724" s="119"/>
      <c r="BT724" s="119"/>
      <c r="BU724" s="119"/>
      <c r="BV724" s="119"/>
      <c r="BW724" s="119"/>
      <c r="BX724" s="119"/>
      <c r="BY724" s="119"/>
      <c r="BZ724" s="119"/>
      <c r="CA724" s="119"/>
    </row>
    <row r="725" spans="1:79" ht="15" hidden="1" customHeight="1" thickTop="1" thickBot="1">
      <c r="A725" s="170" t="s">
        <v>422</v>
      </c>
      <c r="B725" s="70" t="s">
        <v>420</v>
      </c>
      <c r="C725" s="71">
        <v>154073</v>
      </c>
      <c r="D725" s="72"/>
      <c r="E725" s="149" t="s">
        <v>1644</v>
      </c>
      <c r="F725" s="30" t="s">
        <v>430</v>
      </c>
      <c r="G725" s="86" t="s">
        <v>81</v>
      </c>
      <c r="H725" s="25" t="s">
        <v>77</v>
      </c>
      <c r="I725" s="25" t="s">
        <v>78</v>
      </c>
      <c r="J725" s="73" t="s">
        <v>79</v>
      </c>
      <c r="K725" s="25" t="s">
        <v>1591</v>
      </c>
      <c r="L725" s="25" t="s">
        <v>423</v>
      </c>
      <c r="N725" s="41" t="s">
        <v>421</v>
      </c>
      <c r="O725" s="35" t="s">
        <v>1398</v>
      </c>
      <c r="P725" s="32" t="s">
        <v>1519</v>
      </c>
      <c r="Q725" s="25" t="s">
        <v>178</v>
      </c>
      <c r="R725" s="25">
        <v>7</v>
      </c>
      <c r="S725" s="25" t="s">
        <v>1370</v>
      </c>
      <c r="T725" s="33" t="s">
        <v>15</v>
      </c>
      <c r="U725" s="33"/>
      <c r="V725" s="25">
        <v>41.3</v>
      </c>
      <c r="W725" s="33" t="s">
        <v>58</v>
      </c>
      <c r="X725" s="73">
        <f>VLOOKUP(W725,Tables!$M$5:$O$9,3,FALSE)</f>
        <v>1</v>
      </c>
      <c r="Y725" s="73">
        <f t="shared" si="350"/>
        <v>41.3</v>
      </c>
      <c r="AA725" s="26" t="str">
        <f t="shared" si="351"/>
        <v>EC25</v>
      </c>
      <c r="AB725" s="26">
        <f>VLOOKUP(AA725,Tables!C$5:D$40,2,FALSE)</f>
        <v>2.5</v>
      </c>
      <c r="AC725" s="26">
        <f t="shared" si="352"/>
        <v>16.52</v>
      </c>
      <c r="AD725" s="33" t="str">
        <f t="shared" si="353"/>
        <v>Chronic</v>
      </c>
      <c r="AE725" s="26">
        <f>VLOOKUP(AD725,Tables!$C$43:$D$44,2,FALSE)</f>
        <v>1</v>
      </c>
      <c r="AF725" s="26">
        <f t="shared" si="354"/>
        <v>16.52</v>
      </c>
      <c r="AG725" s="27"/>
      <c r="AH725" s="210" t="str">
        <f t="shared" si="355"/>
        <v>Lemna minor</v>
      </c>
      <c r="AI725" s="112" t="str">
        <f t="shared" si="356"/>
        <v>EC25</v>
      </c>
      <c r="AJ725" s="112" t="str">
        <f t="shared" si="357"/>
        <v>Chronic</v>
      </c>
      <c r="AL725" s="26">
        <f>VLOOKUP(SUM(AB725,AE725),Tables!J$5:K$12,2,FALSE)</f>
        <v>2</v>
      </c>
      <c r="AM725" s="26" t="str">
        <f t="shared" si="358"/>
        <v>Reject</v>
      </c>
      <c r="AS725"/>
      <c r="AW725" s="208" t="s">
        <v>1845</v>
      </c>
      <c r="AX725" s="208" t="s">
        <v>1845</v>
      </c>
      <c r="BC725" s="214"/>
      <c r="BN725" s="119"/>
      <c r="BO725" s="119"/>
      <c r="BP725" s="119"/>
      <c r="BQ725" s="119"/>
      <c r="BR725" s="119"/>
      <c r="BS725" s="119"/>
      <c r="BT725" s="119"/>
      <c r="BU725" s="119"/>
      <c r="BV725" s="119"/>
      <c r="BW725" s="119"/>
      <c r="BX725" s="119"/>
      <c r="BY725" s="119"/>
      <c r="BZ725" s="119"/>
      <c r="CA725" s="119"/>
    </row>
    <row r="726" spans="1:79" ht="15" hidden="1" customHeight="1" thickTop="1" thickBot="1">
      <c r="A726" s="170" t="s">
        <v>422</v>
      </c>
      <c r="B726" s="70" t="s">
        <v>420</v>
      </c>
      <c r="C726" s="71">
        <v>154073</v>
      </c>
      <c r="D726" s="72"/>
      <c r="E726" s="149" t="s">
        <v>1644</v>
      </c>
      <c r="F726" s="30" t="s">
        <v>430</v>
      </c>
      <c r="G726" s="86" t="s">
        <v>81</v>
      </c>
      <c r="H726" s="25" t="s">
        <v>77</v>
      </c>
      <c r="I726" s="25" t="s">
        <v>78</v>
      </c>
      <c r="J726" s="73" t="s">
        <v>79</v>
      </c>
      <c r="K726" s="25" t="s">
        <v>1591</v>
      </c>
      <c r="L726" s="25" t="s">
        <v>423</v>
      </c>
      <c r="N726" s="41" t="s">
        <v>421</v>
      </c>
      <c r="O726" s="35" t="s">
        <v>1398</v>
      </c>
      <c r="P726" s="32" t="s">
        <v>1519</v>
      </c>
      <c r="Q726" s="25" t="s">
        <v>14</v>
      </c>
      <c r="R726" s="25">
        <v>7</v>
      </c>
      <c r="S726" s="25" t="s">
        <v>1370</v>
      </c>
      <c r="T726" s="33" t="s">
        <v>15</v>
      </c>
      <c r="U726" s="33"/>
      <c r="V726" s="25">
        <v>79.900000000000006</v>
      </c>
      <c r="W726" s="33" t="s">
        <v>58</v>
      </c>
      <c r="X726" s="73">
        <f>VLOOKUP(W726,Tables!$M$5:$O$9,3,FALSE)</f>
        <v>1</v>
      </c>
      <c r="Y726" s="73">
        <f t="shared" si="350"/>
        <v>79.900000000000006</v>
      </c>
      <c r="AA726" s="26" t="str">
        <f t="shared" si="351"/>
        <v>EC50</v>
      </c>
      <c r="AB726" s="26">
        <f>VLOOKUP(AA726,Tables!C$5:D$40,2,FALSE)</f>
        <v>5</v>
      </c>
      <c r="AC726" s="26">
        <f t="shared" si="352"/>
        <v>15.98</v>
      </c>
      <c r="AD726" s="33" t="str">
        <f t="shared" si="353"/>
        <v>Chronic</v>
      </c>
      <c r="AE726" s="26">
        <f>VLOOKUP(AD726,Tables!$C$43:$D$44,2,FALSE)</f>
        <v>1</v>
      </c>
      <c r="AF726" s="26">
        <f t="shared" si="354"/>
        <v>15.98</v>
      </c>
      <c r="AG726" s="27"/>
      <c r="AH726" s="210" t="str">
        <f t="shared" si="355"/>
        <v>Lemna minor</v>
      </c>
      <c r="AI726" s="112" t="str">
        <f t="shared" si="356"/>
        <v>EC50</v>
      </c>
      <c r="AJ726" s="112" t="str">
        <f t="shared" si="357"/>
        <v>Chronic</v>
      </c>
      <c r="AL726" s="26">
        <f>VLOOKUP(SUM(AB726,AE726),Tables!J$5:K$12,2,FALSE)</f>
        <v>2</v>
      </c>
      <c r="AM726" s="26" t="str">
        <f t="shared" si="358"/>
        <v>Reject</v>
      </c>
      <c r="AS726"/>
      <c r="AW726" s="208" t="s">
        <v>1845</v>
      </c>
      <c r="AX726" s="208" t="s">
        <v>1845</v>
      </c>
      <c r="BC726" s="214"/>
      <c r="BN726" s="119"/>
      <c r="BO726" s="119"/>
      <c r="BP726" s="119"/>
      <c r="BQ726" s="119"/>
      <c r="BR726" s="119"/>
      <c r="BS726" s="119"/>
      <c r="BT726" s="119"/>
      <c r="BU726" s="119"/>
      <c r="BV726" s="119"/>
      <c r="BW726" s="119"/>
      <c r="BX726" s="119"/>
      <c r="BY726" s="119"/>
      <c r="BZ726" s="119"/>
      <c r="CA726" s="119"/>
    </row>
    <row r="727" spans="1:79" ht="15" hidden="1" customHeight="1" thickTop="1" thickBot="1">
      <c r="A727" s="170" t="s">
        <v>441</v>
      </c>
      <c r="B727" s="70" t="s">
        <v>437</v>
      </c>
      <c r="C727" s="71">
        <v>160947</v>
      </c>
      <c r="D727" s="72"/>
      <c r="E727" s="149" t="s">
        <v>1644</v>
      </c>
      <c r="F727" s="75" t="s">
        <v>440</v>
      </c>
      <c r="G727" s="86" t="s">
        <v>81</v>
      </c>
      <c r="H727" s="25" t="s">
        <v>77</v>
      </c>
      <c r="I727" s="25" t="s">
        <v>78</v>
      </c>
      <c r="J727" s="73" t="s">
        <v>79</v>
      </c>
      <c r="K727" s="25" t="s">
        <v>1591</v>
      </c>
      <c r="L727" s="73" t="s">
        <v>438</v>
      </c>
      <c r="N727" s="41" t="s">
        <v>442</v>
      </c>
      <c r="O727" s="32" t="s">
        <v>1398</v>
      </c>
      <c r="P727" s="32" t="s">
        <v>1514</v>
      </c>
      <c r="Q727" s="25" t="s">
        <v>20</v>
      </c>
      <c r="R727" s="25">
        <v>7</v>
      </c>
      <c r="S727" s="25" t="s">
        <v>1370</v>
      </c>
      <c r="T727" s="33" t="s">
        <v>15</v>
      </c>
      <c r="U727" s="33"/>
      <c r="V727" s="25">
        <v>80</v>
      </c>
      <c r="W727" s="33" t="s">
        <v>58</v>
      </c>
      <c r="X727" s="73">
        <f>VLOOKUP(W727,Tables!$M$5:$O$9,3,FALSE)</f>
        <v>1</v>
      </c>
      <c r="Y727" s="73">
        <f t="shared" si="350"/>
        <v>80</v>
      </c>
      <c r="AA727" s="26" t="str">
        <f t="shared" si="351"/>
        <v>LOEC</v>
      </c>
      <c r="AB727" s="26">
        <f>VLOOKUP(AA727,Tables!C$5:D$40,2,FALSE)</f>
        <v>2.5</v>
      </c>
      <c r="AC727" s="26">
        <f t="shared" si="352"/>
        <v>32</v>
      </c>
      <c r="AD727" s="33" t="str">
        <f t="shared" si="353"/>
        <v>Chronic</v>
      </c>
      <c r="AE727" s="26">
        <f>VLOOKUP(AD727,Tables!$C$43:$D$44,2,FALSE)</f>
        <v>1</v>
      </c>
      <c r="AF727" s="26">
        <f t="shared" si="354"/>
        <v>32</v>
      </c>
      <c r="AG727" s="27"/>
      <c r="AH727" s="210" t="str">
        <f t="shared" si="355"/>
        <v>Lemna minor</v>
      </c>
      <c r="AI727" s="112" t="str">
        <f t="shared" si="356"/>
        <v>LOEC</v>
      </c>
      <c r="AJ727" s="112" t="str">
        <f t="shared" si="357"/>
        <v>Chronic</v>
      </c>
      <c r="AL727" s="26">
        <f>VLOOKUP(SUM(AB727,AE727),Tables!J$5:K$12,2,FALSE)</f>
        <v>2</v>
      </c>
      <c r="AM727" s="26" t="str">
        <f t="shared" si="358"/>
        <v>Reject</v>
      </c>
      <c r="AS727"/>
      <c r="AW727" s="208" t="s">
        <v>1845</v>
      </c>
      <c r="AX727" s="208" t="s">
        <v>1845</v>
      </c>
      <c r="BC727" s="214"/>
      <c r="BN727" s="119"/>
      <c r="BO727" s="119"/>
      <c r="BP727" s="119"/>
      <c r="BQ727" s="119"/>
      <c r="BR727" s="119"/>
      <c r="BS727" s="119"/>
      <c r="BT727" s="119"/>
      <c r="BU727" s="119"/>
      <c r="BV727" s="119"/>
      <c r="BW727" s="119"/>
      <c r="BX727" s="119"/>
      <c r="BY727" s="119"/>
      <c r="BZ727" s="119"/>
      <c r="CA727" s="119"/>
    </row>
    <row r="728" spans="1:79" ht="15" hidden="1" customHeight="1" thickTop="1" thickBot="1">
      <c r="A728" s="170" t="s">
        <v>441</v>
      </c>
      <c r="B728" s="70" t="s">
        <v>437</v>
      </c>
      <c r="C728" s="71">
        <v>160947</v>
      </c>
      <c r="D728" s="72"/>
      <c r="E728" s="149" t="s">
        <v>1644</v>
      </c>
      <c r="F728" s="75" t="s">
        <v>440</v>
      </c>
      <c r="G728" s="86" t="s">
        <v>81</v>
      </c>
      <c r="H728" s="25" t="s">
        <v>77</v>
      </c>
      <c r="I728" s="25" t="s">
        <v>78</v>
      </c>
      <c r="J728" s="73" t="s">
        <v>79</v>
      </c>
      <c r="K728" s="25" t="s">
        <v>1591</v>
      </c>
      <c r="L728" s="73" t="s">
        <v>438</v>
      </c>
      <c r="N728" s="41" t="s">
        <v>442</v>
      </c>
      <c r="O728" s="32" t="s">
        <v>1398</v>
      </c>
      <c r="P728" s="32" t="s">
        <v>1514</v>
      </c>
      <c r="Q728" s="25" t="s">
        <v>349</v>
      </c>
      <c r="R728" s="25">
        <v>7</v>
      </c>
      <c r="S728" s="25" t="s">
        <v>1370</v>
      </c>
      <c r="T728" s="33" t="s">
        <v>15</v>
      </c>
      <c r="U728" s="33"/>
      <c r="V728" s="25">
        <v>30.87</v>
      </c>
      <c r="W728" s="33" t="s">
        <v>58</v>
      </c>
      <c r="X728" s="73">
        <f>VLOOKUP(W728,Tables!$M$5:$O$9,3,FALSE)</f>
        <v>1</v>
      </c>
      <c r="Y728" s="73">
        <f t="shared" si="350"/>
        <v>30.87</v>
      </c>
      <c r="AA728" s="26" t="str">
        <f t="shared" si="351"/>
        <v>IC25</v>
      </c>
      <c r="AB728" s="26">
        <f>VLOOKUP(AA728,Tables!C$5:D$40,2,FALSE)</f>
        <v>2.5</v>
      </c>
      <c r="AC728" s="26">
        <f t="shared" si="352"/>
        <v>12.348000000000001</v>
      </c>
      <c r="AD728" s="33" t="str">
        <f t="shared" si="353"/>
        <v>Chronic</v>
      </c>
      <c r="AE728" s="26">
        <f>VLOOKUP(AD728,Tables!$C$43:$D$44,2,FALSE)</f>
        <v>1</v>
      </c>
      <c r="AF728" s="26">
        <f t="shared" si="354"/>
        <v>12.348000000000001</v>
      </c>
      <c r="AG728" s="27"/>
      <c r="AH728" s="210" t="str">
        <f t="shared" si="355"/>
        <v>Lemna minor</v>
      </c>
      <c r="AI728" s="112" t="str">
        <f t="shared" si="356"/>
        <v>IC25</v>
      </c>
      <c r="AJ728" s="112" t="str">
        <f t="shared" si="357"/>
        <v>Chronic</v>
      </c>
      <c r="AL728" s="26">
        <f>VLOOKUP(SUM(AB728,AE728),Tables!J$5:K$12,2,FALSE)</f>
        <v>2</v>
      </c>
      <c r="AM728" s="26" t="str">
        <f t="shared" si="358"/>
        <v>Reject</v>
      </c>
      <c r="AS728"/>
      <c r="AW728" s="208" t="s">
        <v>1845</v>
      </c>
      <c r="AX728" s="208" t="s">
        <v>1845</v>
      </c>
      <c r="BC728" s="214"/>
      <c r="BN728" s="119"/>
      <c r="BO728" s="119"/>
      <c r="BP728" s="119"/>
      <c r="BQ728" s="119"/>
      <c r="BR728" s="119"/>
      <c r="BS728" s="119"/>
      <c r="BT728" s="119"/>
      <c r="BU728" s="119"/>
      <c r="BV728" s="119"/>
      <c r="BW728" s="119"/>
      <c r="BX728" s="119"/>
      <c r="BY728" s="119"/>
      <c r="BZ728" s="119"/>
      <c r="CA728" s="119"/>
    </row>
    <row r="729" spans="1:79" ht="15" hidden="1" customHeight="1" thickTop="1" thickBot="1">
      <c r="A729" s="170" t="s">
        <v>441</v>
      </c>
      <c r="B729" s="70" t="s">
        <v>437</v>
      </c>
      <c r="C729" s="71">
        <v>160947</v>
      </c>
      <c r="D729" s="72"/>
      <c r="E729" s="149" t="s">
        <v>1644</v>
      </c>
      <c r="F729" s="75" t="s">
        <v>440</v>
      </c>
      <c r="G729" s="86" t="s">
        <v>81</v>
      </c>
      <c r="H729" s="25" t="s">
        <v>77</v>
      </c>
      <c r="I729" s="25" t="s">
        <v>78</v>
      </c>
      <c r="J729" s="73" t="s">
        <v>79</v>
      </c>
      <c r="K729" s="25" t="s">
        <v>1591</v>
      </c>
      <c r="L729" s="73" t="s">
        <v>438</v>
      </c>
      <c r="N729" s="41" t="s">
        <v>442</v>
      </c>
      <c r="O729" s="32" t="s">
        <v>1398</v>
      </c>
      <c r="P729" s="32" t="s">
        <v>1514</v>
      </c>
      <c r="Q729" s="25" t="s">
        <v>51</v>
      </c>
      <c r="R729" s="25">
        <v>7</v>
      </c>
      <c r="S729" s="25" t="s">
        <v>1370</v>
      </c>
      <c r="T729" s="33" t="s">
        <v>15</v>
      </c>
      <c r="U729" s="33"/>
      <c r="V729" s="25">
        <v>61.71</v>
      </c>
      <c r="W729" s="33" t="s">
        <v>58</v>
      </c>
      <c r="X729" s="73">
        <f>VLOOKUP(W729,Tables!$M$5:$O$9,3,FALSE)</f>
        <v>1</v>
      </c>
      <c r="Y729" s="73">
        <f t="shared" si="350"/>
        <v>61.71</v>
      </c>
      <c r="AA729" s="26" t="str">
        <f t="shared" si="351"/>
        <v>IC50</v>
      </c>
      <c r="AB729" s="26">
        <f>VLOOKUP(AA729,Tables!C$5:D$40,2,FALSE)</f>
        <v>5</v>
      </c>
      <c r="AC729" s="26">
        <f t="shared" si="352"/>
        <v>12.342000000000001</v>
      </c>
      <c r="AD729" s="33" t="str">
        <f t="shared" si="353"/>
        <v>Chronic</v>
      </c>
      <c r="AE729" s="26">
        <f>VLOOKUP(AD729,Tables!$C$43:$D$44,2,FALSE)</f>
        <v>1</v>
      </c>
      <c r="AF729" s="26">
        <f t="shared" si="354"/>
        <v>12.342000000000001</v>
      </c>
      <c r="AG729" s="27"/>
      <c r="AH729" s="210" t="str">
        <f t="shared" si="355"/>
        <v>Lemna minor</v>
      </c>
      <c r="AI729" s="112" t="str">
        <f t="shared" si="356"/>
        <v>IC50</v>
      </c>
      <c r="AJ729" s="112" t="str">
        <f t="shared" si="357"/>
        <v>Chronic</v>
      </c>
      <c r="AL729" s="26">
        <f>VLOOKUP(SUM(AB729,AE729),Tables!J$5:K$12,2,FALSE)</f>
        <v>2</v>
      </c>
      <c r="AM729" s="26" t="str">
        <f t="shared" si="358"/>
        <v>Reject</v>
      </c>
      <c r="AS729"/>
      <c r="AW729" s="208" t="s">
        <v>1845</v>
      </c>
      <c r="AX729" s="208" t="s">
        <v>1845</v>
      </c>
      <c r="BC729" s="214"/>
      <c r="BN729" s="119"/>
      <c r="BO729" s="119"/>
      <c r="BP729" s="119"/>
      <c r="BQ729" s="119"/>
      <c r="BR729" s="119"/>
      <c r="BS729" s="119"/>
      <c r="BT729" s="119"/>
      <c r="BU729" s="119"/>
      <c r="BV729" s="119"/>
      <c r="BW729" s="119"/>
      <c r="BX729" s="119"/>
      <c r="BY729" s="119"/>
      <c r="BZ729" s="119"/>
      <c r="CA729" s="119"/>
    </row>
    <row r="730" spans="1:79" ht="15" hidden="1" customHeight="1" thickTop="1" thickBot="1">
      <c r="A730" s="170" t="s">
        <v>441</v>
      </c>
      <c r="B730" s="70" t="s">
        <v>437</v>
      </c>
      <c r="C730" s="71">
        <v>160947</v>
      </c>
      <c r="D730" s="72"/>
      <c r="E730" s="149" t="s">
        <v>1644</v>
      </c>
      <c r="F730" s="75" t="s">
        <v>440</v>
      </c>
      <c r="G730" s="86" t="s">
        <v>81</v>
      </c>
      <c r="H730" s="25" t="s">
        <v>77</v>
      </c>
      <c r="I730" s="25" t="s">
        <v>78</v>
      </c>
      <c r="J730" s="73" t="s">
        <v>79</v>
      </c>
      <c r="K730" s="25" t="s">
        <v>1591</v>
      </c>
      <c r="L730" s="73" t="s">
        <v>438</v>
      </c>
      <c r="N730" s="41" t="s">
        <v>444</v>
      </c>
      <c r="O730" s="32" t="s">
        <v>1398</v>
      </c>
      <c r="P730" s="32" t="s">
        <v>1522</v>
      </c>
      <c r="Q730" s="73" t="s">
        <v>20</v>
      </c>
      <c r="R730" s="25">
        <v>7</v>
      </c>
      <c r="S730" s="25" t="s">
        <v>1370</v>
      </c>
      <c r="T730" s="33" t="s">
        <v>15</v>
      </c>
      <c r="U730" s="33"/>
      <c r="V730" s="25">
        <v>80</v>
      </c>
      <c r="W730" s="33" t="s">
        <v>58</v>
      </c>
      <c r="X730" s="73">
        <f>VLOOKUP(W730,Tables!$M$5:$O$9,3,FALSE)</f>
        <v>1</v>
      </c>
      <c r="Y730" s="73">
        <f t="shared" si="350"/>
        <v>80</v>
      </c>
      <c r="AA730" s="26" t="str">
        <f t="shared" si="351"/>
        <v>LOEC</v>
      </c>
      <c r="AB730" s="26">
        <f>VLOOKUP(AA730,Tables!C$5:D$40,2,FALSE)</f>
        <v>2.5</v>
      </c>
      <c r="AC730" s="26">
        <f t="shared" si="352"/>
        <v>32</v>
      </c>
      <c r="AD730" s="33" t="str">
        <f t="shared" si="353"/>
        <v>Chronic</v>
      </c>
      <c r="AE730" s="26">
        <f>VLOOKUP(AD730,Tables!$C$43:$D$44,2,FALSE)</f>
        <v>1</v>
      </c>
      <c r="AF730" s="26">
        <f t="shared" si="354"/>
        <v>32</v>
      </c>
      <c r="AG730" s="27"/>
      <c r="AH730" s="210" t="str">
        <f t="shared" si="355"/>
        <v>Lemna minor</v>
      </c>
      <c r="AI730" s="112" t="str">
        <f t="shared" si="356"/>
        <v>LOEC</v>
      </c>
      <c r="AJ730" s="112" t="str">
        <f t="shared" si="357"/>
        <v>Chronic</v>
      </c>
      <c r="AL730" s="26">
        <f>VLOOKUP(SUM(AB730,AE730),Tables!J$5:K$12,2,FALSE)</f>
        <v>2</v>
      </c>
      <c r="AM730" s="26" t="str">
        <f t="shared" si="358"/>
        <v>Reject</v>
      </c>
      <c r="AS730"/>
      <c r="AW730" s="208" t="s">
        <v>1845</v>
      </c>
      <c r="AX730" s="208" t="s">
        <v>1845</v>
      </c>
      <c r="BC730" s="214"/>
      <c r="BN730" s="119"/>
      <c r="BO730" s="119"/>
      <c r="BP730" s="119"/>
      <c r="BQ730" s="119"/>
      <c r="BR730" s="119"/>
      <c r="BS730" s="119"/>
      <c r="BT730" s="119"/>
      <c r="BU730" s="119"/>
      <c r="BV730" s="119"/>
      <c r="BW730" s="119"/>
      <c r="BX730" s="119"/>
      <c r="BY730" s="119"/>
      <c r="BZ730" s="119"/>
      <c r="CA730" s="119"/>
    </row>
    <row r="731" spans="1:79" ht="15" hidden="1" customHeight="1" thickTop="1" thickBot="1">
      <c r="A731" s="170" t="s">
        <v>441</v>
      </c>
      <c r="B731" s="70" t="s">
        <v>437</v>
      </c>
      <c r="C731" s="71">
        <v>160947</v>
      </c>
      <c r="D731" s="72"/>
      <c r="E731" s="149" t="s">
        <v>1644</v>
      </c>
      <c r="F731" s="75" t="s">
        <v>440</v>
      </c>
      <c r="G731" s="86" t="s">
        <v>81</v>
      </c>
      <c r="H731" s="25" t="s">
        <v>77</v>
      </c>
      <c r="I731" s="25" t="s">
        <v>78</v>
      </c>
      <c r="J731" s="73" t="s">
        <v>79</v>
      </c>
      <c r="K731" s="25" t="s">
        <v>1591</v>
      </c>
      <c r="L731" s="73" t="s">
        <v>438</v>
      </c>
      <c r="N731" s="41" t="s">
        <v>444</v>
      </c>
      <c r="O731" s="32" t="s">
        <v>1398</v>
      </c>
      <c r="P731" s="32" t="s">
        <v>1522</v>
      </c>
      <c r="Q731" s="25" t="s">
        <v>349</v>
      </c>
      <c r="R731" s="25">
        <v>7</v>
      </c>
      <c r="S731" s="25" t="s">
        <v>1370</v>
      </c>
      <c r="T731" s="33" t="s">
        <v>15</v>
      </c>
      <c r="U731" s="33"/>
      <c r="V731" s="25">
        <v>109.7</v>
      </c>
      <c r="W731" s="33" t="s">
        <v>58</v>
      </c>
      <c r="X731" s="73">
        <f>VLOOKUP(W731,Tables!$M$5:$O$9,3,FALSE)</f>
        <v>1</v>
      </c>
      <c r="Y731" s="73">
        <f t="shared" si="350"/>
        <v>109.7</v>
      </c>
      <c r="AA731" s="26" t="str">
        <f t="shared" si="351"/>
        <v>IC25</v>
      </c>
      <c r="AB731" s="26">
        <f>VLOOKUP(AA731,Tables!C$5:D$40,2,FALSE)</f>
        <v>2.5</v>
      </c>
      <c r="AC731" s="26">
        <f t="shared" si="352"/>
        <v>43.88</v>
      </c>
      <c r="AD731" s="33" t="str">
        <f t="shared" si="353"/>
        <v>Chronic</v>
      </c>
      <c r="AE731" s="26">
        <f>VLOOKUP(AD731,Tables!$C$43:$D$44,2,FALSE)</f>
        <v>1</v>
      </c>
      <c r="AF731" s="26">
        <f t="shared" si="354"/>
        <v>43.88</v>
      </c>
      <c r="AG731" s="27"/>
      <c r="AH731" s="210" t="str">
        <f t="shared" si="355"/>
        <v>Lemna minor</v>
      </c>
      <c r="AI731" s="112" t="str">
        <f t="shared" si="356"/>
        <v>IC25</v>
      </c>
      <c r="AJ731" s="112" t="str">
        <f t="shared" si="357"/>
        <v>Chronic</v>
      </c>
      <c r="AL731" s="26">
        <f>VLOOKUP(SUM(AB731,AE731),Tables!J$5:K$12,2,FALSE)</f>
        <v>2</v>
      </c>
      <c r="AM731" s="26" t="str">
        <f t="shared" si="358"/>
        <v>Reject</v>
      </c>
      <c r="AS731"/>
      <c r="AW731" s="208" t="s">
        <v>1845</v>
      </c>
      <c r="AX731" s="208" t="s">
        <v>1845</v>
      </c>
      <c r="BC731" s="214"/>
      <c r="BN731" s="119"/>
      <c r="BO731" s="119"/>
      <c r="BP731" s="119"/>
      <c r="BQ731" s="119"/>
      <c r="BR731" s="119"/>
      <c r="BS731" s="119"/>
      <c r="BT731" s="119"/>
      <c r="BU731" s="119"/>
      <c r="BV731" s="119"/>
      <c r="BW731" s="119"/>
      <c r="BX731" s="119"/>
      <c r="BY731" s="119"/>
      <c r="BZ731" s="119"/>
      <c r="CA731" s="119"/>
    </row>
    <row r="732" spans="1:79" ht="15" hidden="1" customHeight="1" thickTop="1" thickBot="1">
      <c r="A732" s="170" t="s">
        <v>441</v>
      </c>
      <c r="B732" s="70" t="s">
        <v>437</v>
      </c>
      <c r="C732" s="71">
        <v>160947</v>
      </c>
      <c r="D732" s="72"/>
      <c r="E732" s="149" t="s">
        <v>1644</v>
      </c>
      <c r="F732" s="75" t="s">
        <v>440</v>
      </c>
      <c r="G732" s="86" t="s">
        <v>81</v>
      </c>
      <c r="H732" s="25" t="s">
        <v>77</v>
      </c>
      <c r="I732" s="25" t="s">
        <v>78</v>
      </c>
      <c r="J732" s="73" t="s">
        <v>79</v>
      </c>
      <c r="K732" s="25" t="s">
        <v>1591</v>
      </c>
      <c r="L732" s="73" t="s">
        <v>438</v>
      </c>
      <c r="N732" s="41" t="s">
        <v>444</v>
      </c>
      <c r="O732" s="32" t="s">
        <v>1398</v>
      </c>
      <c r="P732" s="32" t="s">
        <v>1522</v>
      </c>
      <c r="Q732" s="25" t="s">
        <v>51</v>
      </c>
      <c r="R732" s="25">
        <v>7</v>
      </c>
      <c r="S732" s="25" t="s">
        <v>1370</v>
      </c>
      <c r="T732" s="33" t="s">
        <v>15</v>
      </c>
      <c r="U732" s="33"/>
      <c r="V732" s="25">
        <v>125.23</v>
      </c>
      <c r="W732" s="33" t="s">
        <v>58</v>
      </c>
      <c r="X732" s="73">
        <f>VLOOKUP(W732,Tables!$M$5:$O$9,3,FALSE)</f>
        <v>1</v>
      </c>
      <c r="Y732" s="73">
        <f t="shared" si="350"/>
        <v>125.23</v>
      </c>
      <c r="AA732" s="26" t="str">
        <f t="shared" si="351"/>
        <v>IC50</v>
      </c>
      <c r="AB732" s="26">
        <f>VLOOKUP(AA732,Tables!C$5:D$40,2,FALSE)</f>
        <v>5</v>
      </c>
      <c r="AC732" s="26">
        <f t="shared" si="352"/>
        <v>25.045999999999999</v>
      </c>
      <c r="AD732" s="33" t="str">
        <f t="shared" si="353"/>
        <v>Chronic</v>
      </c>
      <c r="AE732" s="26">
        <f>VLOOKUP(AD732,Tables!$C$43:$D$44,2,FALSE)</f>
        <v>1</v>
      </c>
      <c r="AF732" s="26">
        <f t="shared" si="354"/>
        <v>25.045999999999999</v>
      </c>
      <c r="AG732" s="27"/>
      <c r="AH732" s="210" t="str">
        <f t="shared" si="355"/>
        <v>Lemna minor</v>
      </c>
      <c r="AI732" s="112" t="str">
        <f t="shared" si="356"/>
        <v>IC50</v>
      </c>
      <c r="AJ732" s="112" t="str">
        <f t="shared" si="357"/>
        <v>Chronic</v>
      </c>
      <c r="AL732" s="26">
        <f>VLOOKUP(SUM(AB732,AE732),Tables!J$5:K$12,2,FALSE)</f>
        <v>2</v>
      </c>
      <c r="AM732" s="26" t="str">
        <f t="shared" si="358"/>
        <v>Reject</v>
      </c>
      <c r="AS732"/>
      <c r="AW732" s="208" t="s">
        <v>1845</v>
      </c>
      <c r="AX732" s="208" t="s">
        <v>1845</v>
      </c>
      <c r="BC732" s="214"/>
      <c r="BN732" s="119"/>
      <c r="BO732" s="119"/>
      <c r="BP732" s="119"/>
      <c r="BQ732" s="119"/>
      <c r="BR732" s="119"/>
      <c r="BS732" s="119"/>
      <c r="BT732" s="119"/>
      <c r="BU732" s="119"/>
      <c r="BV732" s="119"/>
      <c r="BW732" s="119"/>
      <c r="BX732" s="119"/>
      <c r="BY732" s="119"/>
      <c r="BZ732" s="119"/>
      <c r="CA732" s="119"/>
    </row>
    <row r="733" spans="1:79" ht="15" hidden="1" customHeight="1" thickTop="1" thickBot="1">
      <c r="A733" s="170" t="s">
        <v>441</v>
      </c>
      <c r="B733" s="70" t="s">
        <v>437</v>
      </c>
      <c r="C733" s="71">
        <v>160947</v>
      </c>
      <c r="D733" s="72"/>
      <c r="E733" s="149" t="s">
        <v>1644</v>
      </c>
      <c r="F733" s="75" t="s">
        <v>440</v>
      </c>
      <c r="G733" s="86" t="s">
        <v>81</v>
      </c>
      <c r="H733" s="25" t="s">
        <v>77</v>
      </c>
      <c r="I733" s="25" t="s">
        <v>78</v>
      </c>
      <c r="J733" s="73" t="s">
        <v>79</v>
      </c>
      <c r="K733" s="25" t="s">
        <v>1591</v>
      </c>
      <c r="L733" s="73" t="s">
        <v>438</v>
      </c>
      <c r="N733" s="41" t="s">
        <v>446</v>
      </c>
      <c r="O733" s="32" t="s">
        <v>1398</v>
      </c>
      <c r="P733" s="32" t="s">
        <v>1523</v>
      </c>
      <c r="Q733" s="25" t="s">
        <v>20</v>
      </c>
      <c r="R733" s="25">
        <v>7</v>
      </c>
      <c r="S733" s="25" t="s">
        <v>1370</v>
      </c>
      <c r="T733" s="33" t="s">
        <v>15</v>
      </c>
      <c r="U733" s="33"/>
      <c r="V733" s="25">
        <v>80</v>
      </c>
      <c r="W733" s="33" t="s">
        <v>58</v>
      </c>
      <c r="X733" s="73">
        <f>VLOOKUP(W733,Tables!$M$5:$O$9,3,FALSE)</f>
        <v>1</v>
      </c>
      <c r="Y733" s="73">
        <f t="shared" si="350"/>
        <v>80</v>
      </c>
      <c r="AA733" s="26" t="str">
        <f t="shared" si="351"/>
        <v>LOEC</v>
      </c>
      <c r="AB733" s="26">
        <f>VLOOKUP(AA733,Tables!C$5:D$40,2,FALSE)</f>
        <v>2.5</v>
      </c>
      <c r="AC733" s="26">
        <f t="shared" si="352"/>
        <v>32</v>
      </c>
      <c r="AD733" s="33" t="str">
        <f t="shared" si="353"/>
        <v>Chronic</v>
      </c>
      <c r="AE733" s="26">
        <f>VLOOKUP(AD733,Tables!$C$43:$D$44,2,FALSE)</f>
        <v>1</v>
      </c>
      <c r="AF733" s="26">
        <f t="shared" si="354"/>
        <v>32</v>
      </c>
      <c r="AG733" s="27"/>
      <c r="AH733" s="210" t="str">
        <f t="shared" si="355"/>
        <v>Lemna minor</v>
      </c>
      <c r="AI733" s="112" t="str">
        <f t="shared" si="356"/>
        <v>LOEC</v>
      </c>
      <c r="AJ733" s="112" t="str">
        <f t="shared" si="357"/>
        <v>Chronic</v>
      </c>
      <c r="AL733" s="26">
        <f>VLOOKUP(SUM(AB733,AE733),Tables!J$5:K$12,2,FALSE)</f>
        <v>2</v>
      </c>
      <c r="AM733" s="26" t="str">
        <f t="shared" si="358"/>
        <v>Reject</v>
      </c>
      <c r="AS733"/>
      <c r="AW733" s="208" t="s">
        <v>1845</v>
      </c>
      <c r="AX733" s="208" t="s">
        <v>1845</v>
      </c>
      <c r="BC733" s="214"/>
      <c r="BN733" s="119"/>
      <c r="BO733" s="119"/>
      <c r="BP733" s="119"/>
      <c r="BQ733" s="119"/>
      <c r="BR733" s="119"/>
      <c r="BS733" s="119"/>
      <c r="BT733" s="119"/>
      <c r="BU733" s="119"/>
      <c r="BV733" s="119"/>
      <c r="BW733" s="119"/>
      <c r="BX733" s="119"/>
      <c r="BY733" s="119"/>
      <c r="BZ733" s="119"/>
      <c r="CA733" s="119"/>
    </row>
    <row r="734" spans="1:79" ht="15" hidden="1" customHeight="1" thickTop="1" thickBot="1">
      <c r="A734" s="170" t="s">
        <v>441</v>
      </c>
      <c r="B734" s="70" t="s">
        <v>437</v>
      </c>
      <c r="C734" s="71">
        <v>160947</v>
      </c>
      <c r="D734" s="72"/>
      <c r="E734" s="149" t="s">
        <v>1644</v>
      </c>
      <c r="F734" s="75" t="s">
        <v>440</v>
      </c>
      <c r="G734" s="86" t="s">
        <v>81</v>
      </c>
      <c r="H734" s="25" t="s">
        <v>77</v>
      </c>
      <c r="I734" s="25" t="s">
        <v>78</v>
      </c>
      <c r="J734" s="73" t="s">
        <v>79</v>
      </c>
      <c r="K734" s="25" t="s">
        <v>1591</v>
      </c>
      <c r="L734" s="73" t="s">
        <v>438</v>
      </c>
      <c r="N734" s="41" t="s">
        <v>446</v>
      </c>
      <c r="O734" s="32" t="s">
        <v>1398</v>
      </c>
      <c r="P734" s="32" t="s">
        <v>1523</v>
      </c>
      <c r="Q734" s="25" t="s">
        <v>349</v>
      </c>
      <c r="R734" s="25">
        <v>7</v>
      </c>
      <c r="S734" s="25" t="s">
        <v>1370</v>
      </c>
      <c r="T734" s="33" t="s">
        <v>15</v>
      </c>
      <c r="U734" s="33"/>
      <c r="V734" s="25">
        <v>50.97</v>
      </c>
      <c r="W734" s="33" t="s">
        <v>58</v>
      </c>
      <c r="X734" s="73">
        <f>VLOOKUP(W734,Tables!$M$5:$O$9,3,FALSE)</f>
        <v>1</v>
      </c>
      <c r="Y734" s="73">
        <f t="shared" si="350"/>
        <v>50.97</v>
      </c>
      <c r="AA734" s="26" t="str">
        <f t="shared" si="351"/>
        <v>IC25</v>
      </c>
      <c r="AB734" s="26">
        <f>VLOOKUP(AA734,Tables!C$5:D$40,2,FALSE)</f>
        <v>2.5</v>
      </c>
      <c r="AC734" s="26">
        <f t="shared" si="352"/>
        <v>20.387999999999998</v>
      </c>
      <c r="AD734" s="33" t="str">
        <f t="shared" si="353"/>
        <v>Chronic</v>
      </c>
      <c r="AE734" s="26">
        <f>VLOOKUP(AD734,Tables!$C$43:$D$44,2,FALSE)</f>
        <v>1</v>
      </c>
      <c r="AF734" s="26">
        <f t="shared" si="354"/>
        <v>20.387999999999998</v>
      </c>
      <c r="AG734" s="27"/>
      <c r="AH734" s="210" t="str">
        <f t="shared" si="355"/>
        <v>Lemna minor</v>
      </c>
      <c r="AI734" s="112" t="str">
        <f t="shared" si="356"/>
        <v>IC25</v>
      </c>
      <c r="AJ734" s="112" t="str">
        <f t="shared" si="357"/>
        <v>Chronic</v>
      </c>
      <c r="AL734" s="26">
        <f>VLOOKUP(SUM(AB734,AE734),Tables!J$5:K$12,2,FALSE)</f>
        <v>2</v>
      </c>
      <c r="AM734" s="26" t="str">
        <f t="shared" si="358"/>
        <v>Reject</v>
      </c>
      <c r="AS734"/>
      <c r="AW734" s="208" t="s">
        <v>1845</v>
      </c>
      <c r="AX734" s="208" t="s">
        <v>1845</v>
      </c>
      <c r="BC734" s="214"/>
      <c r="BN734" s="119"/>
      <c r="BO734" s="119"/>
      <c r="BP734" s="119"/>
      <c r="BQ734" s="119"/>
      <c r="BR734" s="119"/>
      <c r="BS734" s="119"/>
      <c r="BT734" s="119"/>
      <c r="BU734" s="119"/>
      <c r="BV734" s="119"/>
      <c r="BW734" s="119"/>
      <c r="BX734" s="119"/>
      <c r="BY734" s="119"/>
      <c r="BZ734" s="119"/>
      <c r="CA734" s="119"/>
    </row>
    <row r="735" spans="1:79" ht="15" hidden="1" customHeight="1" thickTop="1" thickBot="1">
      <c r="A735" s="170" t="s">
        <v>441</v>
      </c>
      <c r="B735" s="70" t="s">
        <v>437</v>
      </c>
      <c r="C735" s="71">
        <v>160947</v>
      </c>
      <c r="D735" s="72"/>
      <c r="E735" s="149" t="s">
        <v>1644</v>
      </c>
      <c r="F735" s="75" t="s">
        <v>440</v>
      </c>
      <c r="G735" s="86" t="s">
        <v>81</v>
      </c>
      <c r="H735" s="25" t="s">
        <v>77</v>
      </c>
      <c r="I735" s="25" t="s">
        <v>78</v>
      </c>
      <c r="J735" s="73" t="s">
        <v>79</v>
      </c>
      <c r="K735" s="25" t="s">
        <v>1591</v>
      </c>
      <c r="L735" s="73" t="s">
        <v>438</v>
      </c>
      <c r="N735" s="41" t="s">
        <v>446</v>
      </c>
      <c r="O735" s="32" t="s">
        <v>1398</v>
      </c>
      <c r="P735" s="32" t="s">
        <v>1523</v>
      </c>
      <c r="Q735" s="25" t="s">
        <v>51</v>
      </c>
      <c r="R735" s="25">
        <v>7</v>
      </c>
      <c r="S735" s="25" t="s">
        <v>1370</v>
      </c>
      <c r="T735" s="33" t="s">
        <v>15</v>
      </c>
      <c r="U735" s="33"/>
      <c r="V735" s="25">
        <v>105.08</v>
      </c>
      <c r="W735" s="33" t="s">
        <v>58</v>
      </c>
      <c r="X735" s="73">
        <f>VLOOKUP(W735,Tables!$M$5:$O$9,3,FALSE)</f>
        <v>1</v>
      </c>
      <c r="Y735" s="73">
        <f t="shared" si="350"/>
        <v>105.08</v>
      </c>
      <c r="AA735" s="26" t="str">
        <f t="shared" si="351"/>
        <v>IC50</v>
      </c>
      <c r="AB735" s="26">
        <f>VLOOKUP(AA735,Tables!C$5:D$40,2,FALSE)</f>
        <v>5</v>
      </c>
      <c r="AC735" s="26">
        <f t="shared" si="352"/>
        <v>21.015999999999998</v>
      </c>
      <c r="AD735" s="33" t="str">
        <f t="shared" si="353"/>
        <v>Chronic</v>
      </c>
      <c r="AE735" s="26">
        <f>VLOOKUP(AD735,Tables!$C$43:$D$44,2,FALSE)</f>
        <v>1</v>
      </c>
      <c r="AF735" s="26">
        <f t="shared" si="354"/>
        <v>21.015999999999998</v>
      </c>
      <c r="AG735" s="27"/>
      <c r="AH735" s="210" t="str">
        <f t="shared" si="355"/>
        <v>Lemna minor</v>
      </c>
      <c r="AI735" s="112" t="str">
        <f t="shared" si="356"/>
        <v>IC50</v>
      </c>
      <c r="AJ735" s="112" t="str">
        <f t="shared" si="357"/>
        <v>Chronic</v>
      </c>
      <c r="AL735" s="26">
        <f>VLOOKUP(SUM(AB735,AE735),Tables!J$5:K$12,2,FALSE)</f>
        <v>2</v>
      </c>
      <c r="AM735" s="26" t="str">
        <f t="shared" si="358"/>
        <v>Reject</v>
      </c>
      <c r="AS735"/>
      <c r="AW735" s="208" t="s">
        <v>1845</v>
      </c>
      <c r="AX735" s="208" t="s">
        <v>1845</v>
      </c>
      <c r="BC735" s="214"/>
      <c r="BN735" s="119"/>
      <c r="BO735" s="119"/>
      <c r="BP735" s="119"/>
      <c r="BQ735" s="119"/>
      <c r="BR735" s="119"/>
      <c r="BS735" s="119"/>
      <c r="BT735" s="119"/>
      <c r="BU735" s="119"/>
      <c r="BV735" s="119"/>
      <c r="BW735" s="119"/>
      <c r="BX735" s="119"/>
      <c r="BY735" s="119"/>
      <c r="BZ735" s="119"/>
      <c r="CA735" s="119"/>
    </row>
    <row r="736" spans="1:79" ht="15" hidden="1" customHeight="1" thickTop="1" thickBot="1">
      <c r="A736" s="170" t="s">
        <v>1245</v>
      </c>
      <c r="B736" s="70" t="s">
        <v>1243</v>
      </c>
      <c r="C736" s="74" t="s">
        <v>1246</v>
      </c>
      <c r="D736" s="80"/>
      <c r="E736" s="149" t="s">
        <v>1644</v>
      </c>
      <c r="F736" s="75" t="s">
        <v>1244</v>
      </c>
      <c r="G736" s="86" t="s">
        <v>81</v>
      </c>
      <c r="H736" s="25" t="s">
        <v>77</v>
      </c>
      <c r="I736" s="25" t="s">
        <v>78</v>
      </c>
      <c r="J736" s="73" t="s">
        <v>79</v>
      </c>
      <c r="K736" s="25" t="s">
        <v>1591</v>
      </c>
      <c r="L736" s="25" t="s">
        <v>110</v>
      </c>
      <c r="N736" s="41" t="s">
        <v>176</v>
      </c>
      <c r="O736" s="32" t="s">
        <v>1398</v>
      </c>
      <c r="P736" s="32" t="s">
        <v>1504</v>
      </c>
      <c r="Q736" s="73" t="s">
        <v>14</v>
      </c>
      <c r="R736" s="73">
        <v>7</v>
      </c>
      <c r="S736" s="25" t="s">
        <v>1370</v>
      </c>
      <c r="T736" s="25" t="s">
        <v>15</v>
      </c>
      <c r="V736" s="73">
        <v>0.13</v>
      </c>
      <c r="W736" s="25" t="s">
        <v>57</v>
      </c>
      <c r="X736" s="73">
        <f>VLOOKUP(W736,Tables!$M$5:$O$9,3,FALSE)</f>
        <v>1000</v>
      </c>
      <c r="Y736" s="73">
        <f t="shared" si="350"/>
        <v>130</v>
      </c>
      <c r="AA736" s="26" t="str">
        <f t="shared" si="351"/>
        <v>EC50</v>
      </c>
      <c r="AB736" s="26">
        <f>VLOOKUP(AA736,Tables!C$5:D$40,2,FALSE)</f>
        <v>5</v>
      </c>
      <c r="AC736" s="26">
        <f t="shared" si="352"/>
        <v>26</v>
      </c>
      <c r="AD736" s="33" t="str">
        <f t="shared" si="353"/>
        <v>Chronic</v>
      </c>
      <c r="AE736" s="26">
        <f>VLOOKUP(AD736,Tables!$C$43:$D$44,2,FALSE)</f>
        <v>1</v>
      </c>
      <c r="AF736" s="26">
        <f t="shared" si="354"/>
        <v>26</v>
      </c>
      <c r="AG736" s="27"/>
      <c r="AH736" s="210" t="str">
        <f t="shared" si="355"/>
        <v>Lemna minor</v>
      </c>
      <c r="AI736" s="112" t="str">
        <f t="shared" si="356"/>
        <v>EC50</v>
      </c>
      <c r="AJ736" s="112" t="str">
        <f t="shared" si="357"/>
        <v>Chronic</v>
      </c>
      <c r="AL736" s="26">
        <f>VLOOKUP(SUM(AB736,AE736),Tables!J$5:K$12,2,FALSE)</f>
        <v>2</v>
      </c>
      <c r="AM736" s="26" t="str">
        <f t="shared" si="358"/>
        <v>Reject</v>
      </c>
      <c r="AS736"/>
      <c r="AW736" s="208" t="s">
        <v>1845</v>
      </c>
      <c r="AX736" s="208" t="s">
        <v>1845</v>
      </c>
      <c r="BC736" s="214"/>
      <c r="BN736" s="119"/>
      <c r="BO736" s="119"/>
      <c r="BP736" s="119"/>
      <c r="BQ736" s="119"/>
      <c r="BR736" s="119"/>
      <c r="BS736" s="119"/>
      <c r="BT736" s="119"/>
      <c r="BU736" s="119"/>
      <c r="BV736" s="119"/>
      <c r="BW736" s="119"/>
      <c r="BX736" s="119"/>
      <c r="BY736" s="119"/>
      <c r="BZ736" s="119"/>
      <c r="CA736" s="119"/>
    </row>
    <row r="737" spans="1:79" ht="15" hidden="1" customHeight="1" thickTop="1" thickBot="1">
      <c r="A737" s="170" t="s">
        <v>1245</v>
      </c>
      <c r="B737" s="70" t="s">
        <v>1243</v>
      </c>
      <c r="C737" s="74" t="s">
        <v>1246</v>
      </c>
      <c r="D737" s="80" t="s">
        <v>99</v>
      </c>
      <c r="E737" s="149" t="s">
        <v>1644</v>
      </c>
      <c r="F737" s="75" t="s">
        <v>1244</v>
      </c>
      <c r="G737" s="86" t="s">
        <v>81</v>
      </c>
      <c r="H737" s="25" t="s">
        <v>77</v>
      </c>
      <c r="I737" s="25" t="s">
        <v>78</v>
      </c>
      <c r="J737" s="73" t="s">
        <v>79</v>
      </c>
      <c r="K737" s="25" t="s">
        <v>1591</v>
      </c>
      <c r="L737" s="25" t="s">
        <v>110</v>
      </c>
      <c r="N737" s="41" t="s">
        <v>954</v>
      </c>
      <c r="O737" s="32" t="s">
        <v>1398</v>
      </c>
      <c r="P737" s="32" t="s">
        <v>1514</v>
      </c>
      <c r="Q737" s="73" t="s">
        <v>14</v>
      </c>
      <c r="R737" s="73">
        <v>7</v>
      </c>
      <c r="S737" s="25" t="s">
        <v>1370</v>
      </c>
      <c r="T737" s="25" t="s">
        <v>15</v>
      </c>
      <c r="V737" s="73">
        <v>0.06</v>
      </c>
      <c r="W737" s="25" t="s">
        <v>57</v>
      </c>
      <c r="X737" s="73">
        <f>VLOOKUP(W737,Tables!$M$5:$O$9,3,FALSE)</f>
        <v>1000</v>
      </c>
      <c r="Y737" s="73">
        <f t="shared" si="350"/>
        <v>60</v>
      </c>
      <c r="AA737" s="26" t="str">
        <f t="shared" si="351"/>
        <v>EC50</v>
      </c>
      <c r="AB737" s="26">
        <f>VLOOKUP(AA737,Tables!C$5:D$40,2,FALSE)</f>
        <v>5</v>
      </c>
      <c r="AC737" s="26">
        <f t="shared" si="352"/>
        <v>12</v>
      </c>
      <c r="AD737" s="33" t="str">
        <f t="shared" si="353"/>
        <v>Chronic</v>
      </c>
      <c r="AE737" s="26">
        <f>VLOOKUP(AD737,Tables!$C$43:$D$44,2,FALSE)</f>
        <v>1</v>
      </c>
      <c r="AF737" s="26">
        <f t="shared" si="354"/>
        <v>12</v>
      </c>
      <c r="AG737" s="27"/>
      <c r="AH737" s="210" t="str">
        <f t="shared" si="355"/>
        <v>Lemna minor</v>
      </c>
      <c r="AI737" s="112" t="str">
        <f t="shared" si="356"/>
        <v>EC50</v>
      </c>
      <c r="AJ737" s="112" t="str">
        <f t="shared" si="357"/>
        <v>Chronic</v>
      </c>
      <c r="AL737" s="26">
        <f>VLOOKUP(SUM(AB737,AE737),Tables!J$5:K$12,2,FALSE)</f>
        <v>2</v>
      </c>
      <c r="AM737" s="26" t="str">
        <f t="shared" si="358"/>
        <v>Reject</v>
      </c>
      <c r="AS737"/>
      <c r="AW737" s="208" t="s">
        <v>1845</v>
      </c>
      <c r="AX737" s="208" t="s">
        <v>1845</v>
      </c>
      <c r="BC737" s="214"/>
      <c r="BN737" s="119"/>
      <c r="BO737" s="119"/>
      <c r="BP737" s="119"/>
      <c r="BQ737" s="119"/>
      <c r="BR737" s="119"/>
      <c r="BS737" s="119"/>
      <c r="BT737" s="119"/>
      <c r="BU737" s="119"/>
      <c r="BV737" s="119"/>
      <c r="BW737" s="119"/>
      <c r="BX737" s="119"/>
      <c r="BY737" s="119"/>
      <c r="BZ737" s="119"/>
      <c r="CA737" s="119"/>
    </row>
    <row r="738" spans="1:79" ht="15" hidden="1" customHeight="1" thickTop="1" thickBot="1">
      <c r="A738" s="170" t="s">
        <v>1245</v>
      </c>
      <c r="B738" s="70" t="s">
        <v>1243</v>
      </c>
      <c r="C738" s="74" t="s">
        <v>1246</v>
      </c>
      <c r="D738" s="80" t="s">
        <v>99</v>
      </c>
      <c r="E738" s="149" t="s">
        <v>1644</v>
      </c>
      <c r="F738" s="75" t="s">
        <v>1244</v>
      </c>
      <c r="G738" s="86" t="s">
        <v>81</v>
      </c>
      <c r="H738" s="25" t="s">
        <v>77</v>
      </c>
      <c r="I738" s="25" t="s">
        <v>78</v>
      </c>
      <c r="J738" s="73" t="s">
        <v>79</v>
      </c>
      <c r="K738" s="25" t="s">
        <v>1591</v>
      </c>
      <c r="L738" s="25" t="s">
        <v>110</v>
      </c>
      <c r="N738" s="41" t="s">
        <v>1247</v>
      </c>
      <c r="O738" s="34" t="s">
        <v>1401</v>
      </c>
      <c r="P738" s="32" t="s">
        <v>1522</v>
      </c>
      <c r="Q738" s="73" t="s">
        <v>14</v>
      </c>
      <c r="R738" s="73">
        <v>7</v>
      </c>
      <c r="S738" s="25" t="s">
        <v>1370</v>
      </c>
      <c r="T738" s="25" t="s">
        <v>15</v>
      </c>
      <c r="V738" s="73">
        <v>0.22</v>
      </c>
      <c r="W738" s="25" t="s">
        <v>57</v>
      </c>
      <c r="X738" s="73">
        <f>VLOOKUP(W738,Tables!$M$5:$O$9,3,FALSE)</f>
        <v>1000</v>
      </c>
      <c r="Y738" s="73">
        <f t="shared" si="350"/>
        <v>220</v>
      </c>
      <c r="AA738" s="26" t="str">
        <f>Q738</f>
        <v>EC50</v>
      </c>
      <c r="AB738" s="26">
        <f>VLOOKUP(AA738,Tables!C$5:D$40,2,FALSE)</f>
        <v>5</v>
      </c>
      <c r="AC738" s="26">
        <f>Y738/AB738</f>
        <v>44</v>
      </c>
      <c r="AD738" s="33" t="str">
        <f>T738</f>
        <v>Chronic</v>
      </c>
      <c r="AE738" s="26">
        <f>VLOOKUP(AD738,Tables!$C$43:$D$44,2,FALSE)</f>
        <v>1</v>
      </c>
      <c r="AF738" s="26">
        <f>AC738/AE738</f>
        <v>44</v>
      </c>
      <c r="AG738" s="27"/>
      <c r="AH738" s="210" t="str">
        <f>G738</f>
        <v>Lemna minor</v>
      </c>
      <c r="AI738" s="112" t="str">
        <f>Q738</f>
        <v>EC50</v>
      </c>
      <c r="AJ738" s="112" t="str">
        <f>T738</f>
        <v>Chronic</v>
      </c>
      <c r="AL738" s="26">
        <f>VLOOKUP(SUM(AB738,AE738),Tables!J$5:K$12,2,FALSE)</f>
        <v>2</v>
      </c>
      <c r="AM738" s="26" t="str">
        <f t="shared" si="358"/>
        <v>Reject</v>
      </c>
      <c r="AS738"/>
      <c r="AW738" s="208" t="s">
        <v>1845</v>
      </c>
      <c r="AX738" s="208" t="s">
        <v>1845</v>
      </c>
      <c r="BC738" s="214"/>
      <c r="BN738" s="119"/>
      <c r="BO738" s="119"/>
      <c r="BP738" s="119"/>
      <c r="BQ738" s="119"/>
      <c r="BR738" s="119"/>
      <c r="BS738" s="119"/>
      <c r="BT738" s="119"/>
      <c r="BU738" s="119"/>
      <c r="BV738" s="119"/>
      <c r="BW738" s="119"/>
      <c r="BX738" s="119"/>
      <c r="BY738" s="119"/>
      <c r="BZ738" s="119"/>
      <c r="CA738" s="119"/>
    </row>
    <row r="739" spans="1:79" ht="15" hidden="1" customHeight="1" thickTop="1" thickBot="1">
      <c r="A739" s="170" t="s">
        <v>1245</v>
      </c>
      <c r="B739" s="70" t="s">
        <v>1243</v>
      </c>
      <c r="C739" s="74" t="s">
        <v>1246</v>
      </c>
      <c r="D739" s="80" t="s">
        <v>99</v>
      </c>
      <c r="E739" s="149" t="s">
        <v>1644</v>
      </c>
      <c r="F739" s="75" t="s">
        <v>1244</v>
      </c>
      <c r="G739" s="86" t="s">
        <v>81</v>
      </c>
      <c r="H739" s="25" t="s">
        <v>77</v>
      </c>
      <c r="I739" s="25" t="s">
        <v>78</v>
      </c>
      <c r="J739" s="73" t="s">
        <v>79</v>
      </c>
      <c r="K739" s="25" t="s">
        <v>1591</v>
      </c>
      <c r="L739" s="25" t="s">
        <v>110</v>
      </c>
      <c r="N739" s="41" t="s">
        <v>1144</v>
      </c>
      <c r="O739" s="34" t="s">
        <v>1401</v>
      </c>
      <c r="P739" s="32" t="s">
        <v>1514</v>
      </c>
      <c r="Q739" s="73" t="s">
        <v>14</v>
      </c>
      <c r="R739" s="73">
        <v>7</v>
      </c>
      <c r="S739" s="25" t="s">
        <v>1370</v>
      </c>
      <c r="T739" s="25" t="s">
        <v>15</v>
      </c>
      <c r="V739" s="73">
        <v>0.11</v>
      </c>
      <c r="W739" s="25" t="s">
        <v>57</v>
      </c>
      <c r="X739" s="73">
        <f>VLOOKUP(W739,Tables!$M$5:$O$9,3,FALSE)</f>
        <v>1000</v>
      </c>
      <c r="Y739" s="73">
        <f t="shared" si="350"/>
        <v>110</v>
      </c>
      <c r="AA739" s="26" t="str">
        <f>Q739</f>
        <v>EC50</v>
      </c>
      <c r="AB739" s="26">
        <f>VLOOKUP(AA739,Tables!C$5:D$40,2,FALSE)</f>
        <v>5</v>
      </c>
      <c r="AC739" s="26">
        <f>Y739/AB739</f>
        <v>22</v>
      </c>
      <c r="AD739" s="33" t="str">
        <f>T739</f>
        <v>Chronic</v>
      </c>
      <c r="AE739" s="26">
        <f>VLOOKUP(AD739,Tables!$C$43:$D$44,2,FALSE)</f>
        <v>1</v>
      </c>
      <c r="AF739" s="26">
        <f>AC739/AE739</f>
        <v>22</v>
      </c>
      <c r="AG739" s="27"/>
      <c r="AH739" s="210" t="str">
        <f>G739</f>
        <v>Lemna minor</v>
      </c>
      <c r="AI739" s="112" t="str">
        <f>Q739</f>
        <v>EC50</v>
      </c>
      <c r="AJ739" s="112" t="str">
        <f>T739</f>
        <v>Chronic</v>
      </c>
      <c r="AL739" s="26">
        <f>VLOOKUP(SUM(AB739,AE739),Tables!J$5:K$12,2,FALSE)</f>
        <v>2</v>
      </c>
      <c r="AM739" s="26" t="str">
        <f t="shared" si="358"/>
        <v>Reject</v>
      </c>
      <c r="AS739"/>
      <c r="AW739" s="208" t="s">
        <v>1845</v>
      </c>
      <c r="AX739" s="208" t="s">
        <v>1845</v>
      </c>
      <c r="BC739" s="214"/>
      <c r="BN739" s="119"/>
      <c r="BO739" s="119"/>
      <c r="BP739" s="119"/>
      <c r="BQ739" s="119"/>
      <c r="BR739" s="119"/>
      <c r="BS739" s="119"/>
      <c r="BT739" s="119"/>
      <c r="BU739" s="119"/>
      <c r="BV739" s="119"/>
      <c r="BW739" s="119"/>
      <c r="BX739" s="119"/>
      <c r="BY739" s="119"/>
      <c r="BZ739" s="119"/>
      <c r="CA739" s="119"/>
    </row>
    <row r="740" spans="1:79" ht="15" hidden="1" customHeight="1" thickTop="1" thickBot="1">
      <c r="A740" s="170" t="s">
        <v>1245</v>
      </c>
      <c r="B740" s="70" t="s">
        <v>1243</v>
      </c>
      <c r="C740" s="74" t="s">
        <v>1246</v>
      </c>
      <c r="D740" s="80" t="s">
        <v>99</v>
      </c>
      <c r="E740" s="149" t="s">
        <v>1644</v>
      </c>
      <c r="F740" s="75" t="s">
        <v>1244</v>
      </c>
      <c r="G740" s="86" t="s">
        <v>81</v>
      </c>
      <c r="H740" s="25" t="s">
        <v>77</v>
      </c>
      <c r="I740" s="25" t="s">
        <v>78</v>
      </c>
      <c r="J740" s="73" t="s">
        <v>79</v>
      </c>
      <c r="K740" s="25" t="s">
        <v>1591</v>
      </c>
      <c r="L740" s="25" t="s">
        <v>110</v>
      </c>
      <c r="N740" s="41" t="s">
        <v>1248</v>
      </c>
      <c r="O740" s="34" t="s">
        <v>1401</v>
      </c>
      <c r="P740" s="32" t="s">
        <v>1523</v>
      </c>
      <c r="Q740" s="73" t="s">
        <v>14</v>
      </c>
      <c r="R740" s="73">
        <v>7</v>
      </c>
      <c r="S740" s="25" t="s">
        <v>1370</v>
      </c>
      <c r="T740" s="25" t="s">
        <v>15</v>
      </c>
      <c r="V740" s="73">
        <v>0.25</v>
      </c>
      <c r="W740" s="25" t="s">
        <v>57</v>
      </c>
      <c r="X740" s="73">
        <f>VLOOKUP(W740,Tables!$M$5:$O$9,3,FALSE)</f>
        <v>1000</v>
      </c>
      <c r="Y740" s="73">
        <f t="shared" si="350"/>
        <v>250</v>
      </c>
      <c r="AA740" s="26" t="str">
        <f>Q740</f>
        <v>EC50</v>
      </c>
      <c r="AB740" s="26">
        <f>VLOOKUP(AA740,Tables!C$5:D$40,2,FALSE)</f>
        <v>5</v>
      </c>
      <c r="AC740" s="26">
        <f>Y740/AB740</f>
        <v>50</v>
      </c>
      <c r="AD740" s="33" t="str">
        <f>T740</f>
        <v>Chronic</v>
      </c>
      <c r="AE740" s="26">
        <f>VLOOKUP(AD740,Tables!$C$43:$D$44,2,FALSE)</f>
        <v>1</v>
      </c>
      <c r="AF740" s="26">
        <f>AC740/AE740</f>
        <v>50</v>
      </c>
      <c r="AG740" s="27"/>
      <c r="AH740" s="210" t="str">
        <f>G740</f>
        <v>Lemna minor</v>
      </c>
      <c r="AI740" s="112" t="str">
        <f>Q740</f>
        <v>EC50</v>
      </c>
      <c r="AJ740" s="112" t="str">
        <f>T740</f>
        <v>Chronic</v>
      </c>
      <c r="AL740" s="26">
        <f>VLOOKUP(SUM(AB740,AE740),Tables!J$5:K$12,2,FALSE)</f>
        <v>2</v>
      </c>
      <c r="AM740" s="26" t="str">
        <f t="shared" si="358"/>
        <v>Reject</v>
      </c>
      <c r="AS740"/>
      <c r="AW740" s="208" t="s">
        <v>1845</v>
      </c>
      <c r="AX740" s="208" t="s">
        <v>1845</v>
      </c>
      <c r="BC740" s="214"/>
      <c r="BN740" s="119"/>
      <c r="BO740" s="119"/>
      <c r="BP740" s="119"/>
      <c r="BQ740" s="119"/>
      <c r="BR740" s="119"/>
      <c r="BS740" s="119"/>
      <c r="BT740" s="119"/>
      <c r="BU740" s="119"/>
      <c r="BV740" s="119"/>
      <c r="BW740" s="119"/>
      <c r="BX740" s="119"/>
      <c r="BY740" s="119"/>
      <c r="BZ740" s="119"/>
      <c r="CA740" s="119"/>
    </row>
    <row r="741" spans="1:79" ht="15" hidden="1" customHeight="1" thickTop="1" thickBot="1">
      <c r="A741" s="170" t="s">
        <v>951</v>
      </c>
      <c r="B741" s="70" t="s">
        <v>949</v>
      </c>
      <c r="C741" s="74" t="s">
        <v>952</v>
      </c>
      <c r="D741" s="80" t="s">
        <v>99</v>
      </c>
      <c r="E741" s="149" t="s">
        <v>1644</v>
      </c>
      <c r="F741" s="30" t="s">
        <v>661</v>
      </c>
      <c r="G741" s="86" t="s">
        <v>81</v>
      </c>
      <c r="H741" s="25" t="s">
        <v>77</v>
      </c>
      <c r="I741" s="25" t="s">
        <v>78</v>
      </c>
      <c r="J741" s="73" t="s">
        <v>79</v>
      </c>
      <c r="K741" s="25" t="s">
        <v>1591</v>
      </c>
      <c r="L741" s="25" t="s">
        <v>950</v>
      </c>
      <c r="N741" s="41" t="s">
        <v>176</v>
      </c>
      <c r="O741" s="32" t="s">
        <v>1398</v>
      </c>
      <c r="P741" s="32" t="s">
        <v>1504</v>
      </c>
      <c r="Q741" s="73" t="s">
        <v>14</v>
      </c>
      <c r="R741" s="25">
        <v>10</v>
      </c>
      <c r="S741" s="25" t="s">
        <v>1370</v>
      </c>
      <c r="T741" s="25" t="s">
        <v>15</v>
      </c>
      <c r="V741" s="73">
        <v>56</v>
      </c>
      <c r="W741" s="25" t="s">
        <v>58</v>
      </c>
      <c r="X741" s="73">
        <f>VLOOKUP(W741,Tables!$M$5:$O$9,3,FALSE)</f>
        <v>1</v>
      </c>
      <c r="Y741" s="73">
        <f t="shared" si="350"/>
        <v>56</v>
      </c>
      <c r="AA741" s="26" t="str">
        <f t="shared" si="351"/>
        <v>EC50</v>
      </c>
      <c r="AB741" s="26">
        <f>VLOOKUP(AA741,Tables!C$5:D$40,2,FALSE)</f>
        <v>5</v>
      </c>
      <c r="AC741" s="26">
        <f t="shared" si="352"/>
        <v>11.2</v>
      </c>
      <c r="AD741" s="33" t="str">
        <f t="shared" si="353"/>
        <v>Chronic</v>
      </c>
      <c r="AE741" s="26">
        <f>VLOOKUP(AD741,Tables!$C$43:$D$44,2,FALSE)</f>
        <v>1</v>
      </c>
      <c r="AF741" s="26">
        <f t="shared" si="354"/>
        <v>11.2</v>
      </c>
      <c r="AG741" s="27"/>
      <c r="AH741" s="210" t="str">
        <f t="shared" si="355"/>
        <v>Lemna minor</v>
      </c>
      <c r="AI741" s="112" t="str">
        <f t="shared" si="356"/>
        <v>EC50</v>
      </c>
      <c r="AJ741" s="112" t="str">
        <f t="shared" si="357"/>
        <v>Chronic</v>
      </c>
      <c r="AL741" s="26">
        <f>VLOOKUP(SUM(AB741,AE741),Tables!J$5:K$12,2,FALSE)</f>
        <v>2</v>
      </c>
      <c r="AM741" s="26" t="str">
        <f t="shared" si="358"/>
        <v>Reject</v>
      </c>
      <c r="AS741"/>
      <c r="AW741" s="208" t="s">
        <v>1845</v>
      </c>
      <c r="AX741" s="208" t="s">
        <v>1845</v>
      </c>
      <c r="BC741" s="214"/>
      <c r="BN741" s="119"/>
      <c r="BO741" s="119"/>
      <c r="BP741" s="119"/>
      <c r="BQ741" s="119"/>
      <c r="BR741" s="119"/>
      <c r="BS741" s="119"/>
      <c r="BT741" s="119"/>
      <c r="BU741" s="119"/>
      <c r="BV741" s="119"/>
      <c r="BW741" s="119"/>
      <c r="BX741" s="119"/>
      <c r="BY741" s="119"/>
      <c r="BZ741" s="119"/>
      <c r="CA741" s="119"/>
    </row>
    <row r="742" spans="1:79" ht="15" hidden="1" customHeight="1" thickTop="1" thickBot="1">
      <c r="A742" s="170" t="s">
        <v>951</v>
      </c>
      <c r="B742" s="70" t="s">
        <v>953</v>
      </c>
      <c r="C742" s="74" t="s">
        <v>952</v>
      </c>
      <c r="D742" s="80" t="s">
        <v>99</v>
      </c>
      <c r="E742" s="149" t="s">
        <v>1644</v>
      </c>
      <c r="F742" s="30" t="s">
        <v>661</v>
      </c>
      <c r="G742" s="86" t="s">
        <v>81</v>
      </c>
      <c r="H742" s="25" t="s">
        <v>77</v>
      </c>
      <c r="I742" s="25" t="s">
        <v>78</v>
      </c>
      <c r="J742" s="73" t="s">
        <v>79</v>
      </c>
      <c r="K742" s="25" t="s">
        <v>1591</v>
      </c>
      <c r="L742" s="25" t="s">
        <v>950</v>
      </c>
      <c r="N742" s="41" t="s">
        <v>954</v>
      </c>
      <c r="O742" s="32" t="s">
        <v>1398</v>
      </c>
      <c r="P742" s="32" t="s">
        <v>1514</v>
      </c>
      <c r="Q742" s="73" t="s">
        <v>14</v>
      </c>
      <c r="R742" s="25">
        <v>10</v>
      </c>
      <c r="S742" s="25" t="s">
        <v>1370</v>
      </c>
      <c r="T742" s="25" t="s">
        <v>15</v>
      </c>
      <c r="V742" s="73">
        <v>60</v>
      </c>
      <c r="W742" s="25" t="s">
        <v>58</v>
      </c>
      <c r="X742" s="73">
        <f>VLOOKUP(W742,Tables!$M$5:$O$9,3,FALSE)</f>
        <v>1</v>
      </c>
      <c r="Y742" s="73">
        <f t="shared" si="350"/>
        <v>60</v>
      </c>
      <c r="AA742" s="26" t="str">
        <f t="shared" si="351"/>
        <v>EC50</v>
      </c>
      <c r="AB742" s="26">
        <f>VLOOKUP(AA742,Tables!C$5:D$40,2,FALSE)</f>
        <v>5</v>
      </c>
      <c r="AC742" s="26">
        <f t="shared" si="352"/>
        <v>12</v>
      </c>
      <c r="AD742" s="33" t="str">
        <f t="shared" si="353"/>
        <v>Chronic</v>
      </c>
      <c r="AE742" s="26">
        <f>VLOOKUP(AD742,Tables!$C$43:$D$44,2,FALSE)</f>
        <v>1</v>
      </c>
      <c r="AF742" s="26">
        <f t="shared" si="354"/>
        <v>12</v>
      </c>
      <c r="AG742" s="27"/>
      <c r="AH742" s="210" t="str">
        <f t="shared" si="355"/>
        <v>Lemna minor</v>
      </c>
      <c r="AI742" s="112" t="str">
        <f t="shared" si="356"/>
        <v>EC50</v>
      </c>
      <c r="AJ742" s="112" t="str">
        <f t="shared" si="357"/>
        <v>Chronic</v>
      </c>
      <c r="AL742" s="26">
        <f>VLOOKUP(SUM(AB742,AE742),Tables!J$5:K$12,2,FALSE)</f>
        <v>2</v>
      </c>
      <c r="AM742" s="26" t="str">
        <f t="shared" si="358"/>
        <v>Reject</v>
      </c>
      <c r="AS742"/>
      <c r="AW742" s="208" t="s">
        <v>1845</v>
      </c>
      <c r="AX742" s="208" t="s">
        <v>1845</v>
      </c>
      <c r="BC742" s="214"/>
      <c r="BN742" s="119"/>
      <c r="BO742" s="119"/>
      <c r="BP742" s="119"/>
      <c r="BQ742" s="119"/>
      <c r="BR742" s="119"/>
      <c r="BS742" s="119"/>
      <c r="BT742" s="119"/>
      <c r="BU742" s="119"/>
      <c r="BV742" s="119"/>
      <c r="BW742" s="119"/>
      <c r="BX742" s="119"/>
      <c r="BY742" s="119"/>
      <c r="BZ742" s="119"/>
      <c r="CA742" s="119"/>
    </row>
    <row r="743" spans="1:79" ht="15" hidden="1" customHeight="1" thickTop="1" thickBot="1">
      <c r="A743" s="170" t="s">
        <v>951</v>
      </c>
      <c r="B743" s="70" t="s">
        <v>955</v>
      </c>
      <c r="C743" s="74" t="s">
        <v>952</v>
      </c>
      <c r="D743" s="80" t="s">
        <v>99</v>
      </c>
      <c r="E743" s="149" t="s">
        <v>1644</v>
      </c>
      <c r="F743" s="30" t="s">
        <v>661</v>
      </c>
      <c r="G743" s="86" t="s">
        <v>81</v>
      </c>
      <c r="H743" s="25" t="s">
        <v>77</v>
      </c>
      <c r="I743" s="25" t="s">
        <v>78</v>
      </c>
      <c r="J743" s="73" t="s">
        <v>79</v>
      </c>
      <c r="K743" s="25" t="s">
        <v>1591</v>
      </c>
      <c r="L743" s="25" t="s">
        <v>950</v>
      </c>
      <c r="N743" s="41" t="s">
        <v>914</v>
      </c>
      <c r="O743" s="32" t="s">
        <v>1398</v>
      </c>
      <c r="P743" s="32" t="s">
        <v>1518</v>
      </c>
      <c r="Q743" s="73" t="s">
        <v>14</v>
      </c>
      <c r="R743" s="25">
        <v>10</v>
      </c>
      <c r="S743" s="25" t="s">
        <v>1370</v>
      </c>
      <c r="T743" s="25" t="s">
        <v>15</v>
      </c>
      <c r="V743" s="73">
        <v>62</v>
      </c>
      <c r="W743" s="25" t="s">
        <v>58</v>
      </c>
      <c r="X743" s="73">
        <f>VLOOKUP(W743,Tables!$M$5:$O$9,3,FALSE)</f>
        <v>1</v>
      </c>
      <c r="Y743" s="73">
        <f t="shared" si="350"/>
        <v>62</v>
      </c>
      <c r="AA743" s="26" t="str">
        <f t="shared" si="351"/>
        <v>EC50</v>
      </c>
      <c r="AB743" s="26">
        <f>VLOOKUP(AA743,Tables!C$5:D$40,2,FALSE)</f>
        <v>5</v>
      </c>
      <c r="AC743" s="26">
        <f t="shared" si="352"/>
        <v>12.4</v>
      </c>
      <c r="AD743" s="33" t="str">
        <f t="shared" si="353"/>
        <v>Chronic</v>
      </c>
      <c r="AE743" s="26">
        <f>VLOOKUP(AD743,Tables!$C$43:$D$44,2,FALSE)</f>
        <v>1</v>
      </c>
      <c r="AF743" s="26">
        <f t="shared" si="354"/>
        <v>12.4</v>
      </c>
      <c r="AG743" s="27"/>
      <c r="AH743" s="210" t="str">
        <f t="shared" si="355"/>
        <v>Lemna minor</v>
      </c>
      <c r="AI743" s="112" t="str">
        <f t="shared" si="356"/>
        <v>EC50</v>
      </c>
      <c r="AJ743" s="112" t="str">
        <f t="shared" si="357"/>
        <v>Chronic</v>
      </c>
      <c r="AL743" s="26">
        <f>VLOOKUP(SUM(AB743,AE743),Tables!J$5:K$12,2,FALSE)</f>
        <v>2</v>
      </c>
      <c r="AM743" s="26" t="str">
        <f t="shared" si="358"/>
        <v>Reject</v>
      </c>
      <c r="AS743"/>
      <c r="AW743" s="208" t="s">
        <v>1845</v>
      </c>
      <c r="AX743" s="208" t="s">
        <v>1845</v>
      </c>
      <c r="BC743" s="214"/>
      <c r="BN743" s="119"/>
      <c r="BO743" s="119"/>
      <c r="BP743" s="119"/>
      <c r="BQ743" s="119"/>
      <c r="BR743" s="119"/>
      <c r="BS743" s="119"/>
      <c r="BT743" s="119"/>
      <c r="BU743" s="119"/>
      <c r="BV743" s="119"/>
      <c r="BW743" s="119"/>
      <c r="BX743" s="119"/>
      <c r="BY743" s="119"/>
      <c r="BZ743" s="119"/>
      <c r="CA743" s="119"/>
    </row>
    <row r="744" spans="1:79" ht="15" hidden="1" customHeight="1" thickTop="1" thickBot="1">
      <c r="A744" s="170" t="s">
        <v>678</v>
      </c>
      <c r="B744" s="70" t="s">
        <v>680</v>
      </c>
      <c r="C744" s="71" t="s">
        <v>112</v>
      </c>
      <c r="D744" s="72"/>
      <c r="E744" s="149" t="s">
        <v>1644</v>
      </c>
      <c r="F744" s="30" t="s">
        <v>682</v>
      </c>
      <c r="G744" s="86" t="s">
        <v>81</v>
      </c>
      <c r="H744" s="25" t="s">
        <v>77</v>
      </c>
      <c r="I744" s="25" t="s">
        <v>78</v>
      </c>
      <c r="J744" s="73" t="s">
        <v>79</v>
      </c>
      <c r="K744" s="25" t="s">
        <v>1591</v>
      </c>
      <c r="L744" s="83" t="s">
        <v>681</v>
      </c>
      <c r="N744" s="125" t="s">
        <v>176</v>
      </c>
      <c r="O744" s="32" t="s">
        <v>1398</v>
      </c>
      <c r="P744" s="35" t="s">
        <v>1504</v>
      </c>
      <c r="Q744" s="25" t="s">
        <v>14</v>
      </c>
      <c r="R744" s="25">
        <v>96</v>
      </c>
      <c r="S744" s="25" t="s">
        <v>84</v>
      </c>
      <c r="T744" s="25" t="s">
        <v>45</v>
      </c>
      <c r="V744" s="25">
        <v>92</v>
      </c>
      <c r="W744" s="25" t="s">
        <v>58</v>
      </c>
      <c r="X744" s="25">
        <v>1</v>
      </c>
      <c r="Y744" s="25">
        <v>92</v>
      </c>
      <c r="AA744" s="25" t="s">
        <v>14</v>
      </c>
      <c r="AB744" s="25">
        <v>5</v>
      </c>
      <c r="AC744" s="25">
        <v>18.399999999999999</v>
      </c>
      <c r="AD744" s="25" t="s">
        <v>45</v>
      </c>
      <c r="AE744" s="25">
        <v>2</v>
      </c>
      <c r="AF744" s="25">
        <v>9.1999999999999993</v>
      </c>
      <c r="AG744" s="13"/>
      <c r="AH744" s="210" t="str">
        <f t="shared" si="355"/>
        <v>Lemna minor</v>
      </c>
      <c r="AI744" s="112" t="str">
        <f>Q747</f>
        <v>EC50</v>
      </c>
      <c r="AJ744" s="112" t="str">
        <f>T747</f>
        <v>Acute</v>
      </c>
      <c r="AL744" s="26">
        <f>VLOOKUP(SUM(AB747,AE747),Tables!J$5:K$12,2,FALSE)</f>
        <v>4</v>
      </c>
      <c r="AM744" s="26" t="str">
        <f t="shared" si="358"/>
        <v>Reject</v>
      </c>
      <c r="AS744"/>
      <c r="AW744" s="208" t="s">
        <v>1845</v>
      </c>
      <c r="AX744" s="208" t="s">
        <v>1845</v>
      </c>
      <c r="BC744" s="214"/>
      <c r="BN744" s="119"/>
      <c r="BO744" s="119"/>
      <c r="BP744" s="119"/>
      <c r="BQ744" s="119"/>
      <c r="BR744" s="119"/>
      <c r="BS744" s="119"/>
      <c r="BT744" s="119"/>
      <c r="BU744" s="119"/>
      <c r="BV744" s="119"/>
      <c r="BW744" s="119"/>
      <c r="BX744" s="119"/>
      <c r="BY744" s="119"/>
      <c r="BZ744" s="119"/>
      <c r="CA744" s="119"/>
    </row>
    <row r="745" spans="1:79" ht="15" hidden="1" customHeight="1" thickTop="1" thickBot="1">
      <c r="A745" s="170" t="s">
        <v>678</v>
      </c>
      <c r="B745" s="163" t="s">
        <v>1728</v>
      </c>
      <c r="C745" s="71" t="s">
        <v>112</v>
      </c>
      <c r="D745" s="72"/>
      <c r="E745" s="149" t="s">
        <v>1644</v>
      </c>
      <c r="F745" s="30" t="s">
        <v>682</v>
      </c>
      <c r="G745" s="86" t="s">
        <v>81</v>
      </c>
      <c r="H745" s="25" t="s">
        <v>77</v>
      </c>
      <c r="I745" s="25" t="s">
        <v>78</v>
      </c>
      <c r="J745" s="73" t="s">
        <v>79</v>
      </c>
      <c r="K745" s="25" t="s">
        <v>1591</v>
      </c>
      <c r="L745" s="83" t="s">
        <v>681</v>
      </c>
      <c r="N745" s="125" t="s">
        <v>176</v>
      </c>
      <c r="O745" s="32" t="s">
        <v>1398</v>
      </c>
      <c r="P745" s="35" t="s">
        <v>1504</v>
      </c>
      <c r="Q745" s="25" t="s">
        <v>20</v>
      </c>
      <c r="R745" s="36">
        <v>96</v>
      </c>
      <c r="S745" s="25" t="s">
        <v>84</v>
      </c>
      <c r="T745" s="33" t="s">
        <v>45</v>
      </c>
      <c r="U745" s="33"/>
      <c r="V745" s="73">
        <v>150</v>
      </c>
      <c r="W745" s="25" t="s">
        <v>58</v>
      </c>
      <c r="X745" s="73">
        <f>VLOOKUP(W745,Tables!$M$5:$O$9,3,FALSE)</f>
        <v>1</v>
      </c>
      <c r="Y745" s="73">
        <f t="shared" ref="Y745:Y772" si="359">V745*X745</f>
        <v>150</v>
      </c>
      <c r="AA745" s="26" t="str">
        <f>Q745</f>
        <v>LOEC</v>
      </c>
      <c r="AB745" s="26">
        <f>VLOOKUP(AA745,Tables!C$5:D$40,2,FALSE)</f>
        <v>2.5</v>
      </c>
      <c r="AC745" s="26">
        <f>Y745/AB745</f>
        <v>60</v>
      </c>
      <c r="AD745" s="33" t="str">
        <f>T745</f>
        <v>Acute</v>
      </c>
      <c r="AE745" s="26">
        <f>VLOOKUP(AD745,Tables!$C$43:$D$44,2,FALSE)</f>
        <v>2</v>
      </c>
      <c r="AF745" s="26">
        <f>AC745/AE745</f>
        <v>30</v>
      </c>
      <c r="AG745" s="27"/>
      <c r="AH745" s="210" t="str">
        <f>G745</f>
        <v>Lemna minor</v>
      </c>
      <c r="AI745" s="112" t="str">
        <f>Q745</f>
        <v>LOEC</v>
      </c>
      <c r="AJ745" s="112" t="str">
        <f>T745</f>
        <v>Acute</v>
      </c>
      <c r="AL745" s="26" t="str">
        <f>VLOOKUP(SUM(AB745,AE745),Tables!J$5:K$12,2,FALSE)</f>
        <v>Do Not Use</v>
      </c>
      <c r="AM745" s="26" t="str">
        <f t="shared" si="358"/>
        <v>Reject</v>
      </c>
      <c r="AS745"/>
      <c r="AW745" s="208" t="s">
        <v>1845</v>
      </c>
      <c r="AX745" s="208" t="s">
        <v>1845</v>
      </c>
      <c r="BC745" s="214"/>
      <c r="BN745" s="119"/>
      <c r="BO745" s="119"/>
      <c r="BP745" s="119"/>
      <c r="BQ745" s="119"/>
      <c r="BR745" s="119"/>
      <c r="BS745" s="119"/>
      <c r="BT745" s="119"/>
      <c r="BU745" s="119"/>
      <c r="BV745" s="119"/>
      <c r="BW745" s="119"/>
      <c r="BX745" s="119"/>
      <c r="BY745" s="119"/>
      <c r="BZ745" s="119"/>
      <c r="CA745" s="119"/>
    </row>
    <row r="746" spans="1:79" ht="15" hidden="1" customHeight="1" thickTop="1" thickBot="1">
      <c r="A746" s="170" t="s">
        <v>678</v>
      </c>
      <c r="B746" s="163" t="s">
        <v>1729</v>
      </c>
      <c r="C746" s="71" t="s">
        <v>112</v>
      </c>
      <c r="D746" s="72"/>
      <c r="E746" s="149" t="s">
        <v>1644</v>
      </c>
      <c r="F746" s="30" t="s">
        <v>682</v>
      </c>
      <c r="G746" s="86" t="s">
        <v>81</v>
      </c>
      <c r="H746" s="25" t="s">
        <v>77</v>
      </c>
      <c r="I746" s="25" t="s">
        <v>78</v>
      </c>
      <c r="J746" s="73" t="s">
        <v>79</v>
      </c>
      <c r="K746" s="25" t="s">
        <v>1591</v>
      </c>
      <c r="L746" s="83" t="s">
        <v>681</v>
      </c>
      <c r="N746" s="125" t="s">
        <v>176</v>
      </c>
      <c r="O746" s="32" t="s">
        <v>1398</v>
      </c>
      <c r="P746" s="35" t="s">
        <v>1504</v>
      </c>
      <c r="Q746" s="25" t="s">
        <v>19</v>
      </c>
      <c r="R746" s="36">
        <v>96</v>
      </c>
      <c r="S746" s="25" t="s">
        <v>84</v>
      </c>
      <c r="T746" s="33" t="s">
        <v>45</v>
      </c>
      <c r="U746" s="33"/>
      <c r="V746" s="73">
        <v>75</v>
      </c>
      <c r="W746" s="25" t="s">
        <v>58</v>
      </c>
      <c r="X746" s="73">
        <f>VLOOKUP(W746,Tables!$M$5:$O$9,3,FALSE)</f>
        <v>1</v>
      </c>
      <c r="Y746" s="73">
        <f t="shared" si="359"/>
        <v>75</v>
      </c>
      <c r="AA746" s="26" t="str">
        <f>Q746</f>
        <v>NOEC</v>
      </c>
      <c r="AB746" s="26">
        <f>VLOOKUP(AA746,Tables!C$5:D$40,2,FALSE)</f>
        <v>1</v>
      </c>
      <c r="AC746" s="26">
        <f>Y746/AB746</f>
        <v>75</v>
      </c>
      <c r="AD746" s="33" t="str">
        <f>T746</f>
        <v>Acute</v>
      </c>
      <c r="AE746" s="26">
        <f>VLOOKUP(AD746,Tables!$C$43:$D$44,2,FALSE)</f>
        <v>2</v>
      </c>
      <c r="AF746" s="26">
        <f>AC746/AE746</f>
        <v>37.5</v>
      </c>
      <c r="AG746" s="27"/>
      <c r="AH746" s="210" t="str">
        <f>G746</f>
        <v>Lemna minor</v>
      </c>
      <c r="AI746" s="112" t="str">
        <f>Q746</f>
        <v>NOEC</v>
      </c>
      <c r="AJ746" s="112" t="str">
        <f>T746</f>
        <v>Acute</v>
      </c>
      <c r="AL746" s="26" t="str">
        <f>VLOOKUP(SUM(AB746,AE746),Tables!J$5:K$12,2,FALSE)</f>
        <v>Do Not Use</v>
      </c>
      <c r="AM746" s="26" t="str">
        <f t="shared" si="358"/>
        <v>Reject</v>
      </c>
      <c r="AS746"/>
      <c r="AW746" s="208" t="s">
        <v>1845</v>
      </c>
      <c r="AX746" s="208" t="s">
        <v>1845</v>
      </c>
      <c r="BC746" s="214"/>
      <c r="BN746" s="119"/>
      <c r="BO746" s="119"/>
      <c r="BP746" s="119"/>
      <c r="BQ746" s="119"/>
      <c r="BR746" s="119"/>
      <c r="BS746" s="119"/>
      <c r="BT746" s="119"/>
      <c r="BU746" s="119"/>
      <c r="BV746" s="119"/>
      <c r="BW746" s="119"/>
      <c r="BX746" s="119"/>
      <c r="BY746" s="119"/>
      <c r="BZ746" s="119"/>
      <c r="CA746" s="119"/>
    </row>
    <row r="747" spans="1:79" ht="15" hidden="1" customHeight="1" thickTop="1" thickBot="1">
      <c r="A747" s="170" t="s">
        <v>164</v>
      </c>
      <c r="B747" s="165" t="s">
        <v>109</v>
      </c>
      <c r="C747" s="71" t="s">
        <v>112</v>
      </c>
      <c r="D747" s="203" t="s">
        <v>1856</v>
      </c>
      <c r="E747" s="166" t="s">
        <v>1644</v>
      </c>
      <c r="F747" s="127" t="s">
        <v>74</v>
      </c>
      <c r="G747" s="86" t="s">
        <v>81</v>
      </c>
      <c r="H747" s="25" t="s">
        <v>77</v>
      </c>
      <c r="I747" s="25" t="s">
        <v>78</v>
      </c>
      <c r="J747" s="73" t="s">
        <v>79</v>
      </c>
      <c r="K747" s="25" t="s">
        <v>1591</v>
      </c>
      <c r="L747" s="25" t="s">
        <v>110</v>
      </c>
      <c r="M747" s="40"/>
      <c r="N747" s="41" t="s">
        <v>111</v>
      </c>
      <c r="O747" s="32" t="s">
        <v>1398</v>
      </c>
      <c r="P747" s="32" t="s">
        <v>1504</v>
      </c>
      <c r="Q747" s="204" t="s">
        <v>14</v>
      </c>
      <c r="R747" s="204">
        <v>96</v>
      </c>
      <c r="S747" s="135" t="s">
        <v>84</v>
      </c>
      <c r="T747" s="139" t="s">
        <v>45</v>
      </c>
      <c r="U747" s="139"/>
      <c r="V747" s="136">
        <v>153</v>
      </c>
      <c r="W747" s="139" t="s">
        <v>58</v>
      </c>
      <c r="X747" s="136">
        <f>VLOOKUP(W747,Tables!$M$5:$O$9,3,FALSE)</f>
        <v>1</v>
      </c>
      <c r="Y747" s="136">
        <f t="shared" si="359"/>
        <v>153</v>
      </c>
      <c r="Z747" s="137"/>
      <c r="AA747" s="138" t="str">
        <f>Q747</f>
        <v>EC50</v>
      </c>
      <c r="AB747" s="138">
        <f>VLOOKUP(AA747,Tables!C$5:D$40,2,FALSE)</f>
        <v>5</v>
      </c>
      <c r="AC747" s="138">
        <f>Y747/AB747</f>
        <v>30.6</v>
      </c>
      <c r="AD747" s="139" t="str">
        <f>T747</f>
        <v>Acute</v>
      </c>
      <c r="AE747" s="138">
        <f>VLOOKUP(AD747,Tables!$C$43:$D$44,2,FALSE)</f>
        <v>2</v>
      </c>
      <c r="AF747" s="138">
        <f>AC747/AE747</f>
        <v>15.3</v>
      </c>
      <c r="AG747" s="27"/>
      <c r="AH747" s="187" t="str">
        <f t="shared" si="355"/>
        <v>Lemna minor</v>
      </c>
      <c r="AI747" s="142" t="str">
        <f>Q747</f>
        <v>EC50</v>
      </c>
      <c r="AJ747" s="142" t="str">
        <f>T747</f>
        <v>Acute</v>
      </c>
      <c r="AK747" s="137"/>
      <c r="AL747" s="138">
        <f>VLOOKUP(SUM(AB747,AE747),Tables!J$5:K$12,2,FALSE)</f>
        <v>4</v>
      </c>
      <c r="AM747" s="26" t="str">
        <f t="shared" si="358"/>
        <v>Reject</v>
      </c>
      <c r="AN747" s="137"/>
      <c r="AO747" s="135"/>
      <c r="AP747" s="135"/>
      <c r="AQ747" s="135"/>
      <c r="AR747" s="137"/>
      <c r="AS747" s="137"/>
      <c r="AT747" s="137"/>
      <c r="AU747" s="137"/>
      <c r="AV747" s="137"/>
      <c r="AW747" s="208" t="s">
        <v>1845</v>
      </c>
      <c r="AX747" s="208" t="s">
        <v>1845</v>
      </c>
      <c r="BC747" s="214"/>
      <c r="BN747" s="119"/>
      <c r="BO747" s="119"/>
      <c r="BP747" s="119"/>
      <c r="BQ747" s="119"/>
      <c r="BR747" s="119"/>
      <c r="BS747" s="119"/>
      <c r="BT747" s="119"/>
      <c r="BU747" s="119"/>
      <c r="BV747" s="119"/>
      <c r="BW747" s="119"/>
      <c r="BX747" s="119"/>
      <c r="BY747" s="119"/>
      <c r="BZ747" s="119"/>
      <c r="CA747" s="119"/>
    </row>
    <row r="748" spans="1:79" ht="15" hidden="1" customHeight="1" thickTop="1" thickBot="1">
      <c r="A748" s="170" t="s">
        <v>662</v>
      </c>
      <c r="B748" s="70" t="s">
        <v>1726</v>
      </c>
      <c r="C748" s="71" t="s">
        <v>663</v>
      </c>
      <c r="D748" s="72"/>
      <c r="E748" s="149" t="s">
        <v>1644</v>
      </c>
      <c r="F748" s="30" t="s">
        <v>661</v>
      </c>
      <c r="G748" s="86" t="s">
        <v>81</v>
      </c>
      <c r="H748" s="25" t="s">
        <v>77</v>
      </c>
      <c r="I748" s="25" t="s">
        <v>78</v>
      </c>
      <c r="J748" s="73" t="s">
        <v>79</v>
      </c>
      <c r="K748" s="25" t="s">
        <v>1591</v>
      </c>
      <c r="L748" s="83" t="s">
        <v>110</v>
      </c>
      <c r="M748" s="87"/>
      <c r="N748" s="125" t="s">
        <v>660</v>
      </c>
      <c r="O748" s="32" t="s">
        <v>1401</v>
      </c>
      <c r="P748" s="35" t="s">
        <v>1504</v>
      </c>
      <c r="Q748" s="36" t="s">
        <v>659</v>
      </c>
      <c r="R748" s="36">
        <v>3</v>
      </c>
      <c r="S748" s="25" t="s">
        <v>1370</v>
      </c>
      <c r="T748" s="33" t="s">
        <v>45</v>
      </c>
      <c r="U748"/>
      <c r="V748" s="25">
        <v>0.28599999999999998</v>
      </c>
      <c r="W748" s="33" t="s">
        <v>245</v>
      </c>
      <c r="X748" s="73">
        <v>215.68</v>
      </c>
      <c r="Y748" s="73">
        <f t="shared" si="359"/>
        <v>61.684479999999994</v>
      </c>
      <c r="AA748" s="26" t="str">
        <f t="shared" si="351"/>
        <v>EC20</v>
      </c>
      <c r="AB748" s="26">
        <f>VLOOKUP(AA748,Tables!C$5:D$40,2,FALSE)</f>
        <v>1</v>
      </c>
      <c r="AC748" s="26">
        <f t="shared" si="352"/>
        <v>61.684479999999994</v>
      </c>
      <c r="AD748" s="33" t="str">
        <f t="shared" si="353"/>
        <v>Acute</v>
      </c>
      <c r="AE748" s="26">
        <f>VLOOKUP(AD748,Tables!$C$43:$D$44,2,FALSE)</f>
        <v>2</v>
      </c>
      <c r="AF748" s="26">
        <f t="shared" si="354"/>
        <v>30.842239999999997</v>
      </c>
      <c r="AG748" s="13"/>
      <c r="AH748" s="210" t="str">
        <f>G748</f>
        <v>Lemna minor</v>
      </c>
      <c r="AI748" s="112" t="str">
        <f>Q748</f>
        <v>EC20</v>
      </c>
      <c r="AJ748" s="112" t="str">
        <f>T748</f>
        <v>Acute</v>
      </c>
      <c r="AL748" s="26" t="str">
        <f>VLOOKUP(SUM(AB748,AE748),Tables!J$5:K$12,2,FALSE)</f>
        <v>Do Not Use</v>
      </c>
      <c r="AM748" s="26" t="str">
        <f t="shared" si="358"/>
        <v>Reject</v>
      </c>
      <c r="AS748"/>
      <c r="AW748" s="208" t="s">
        <v>1845</v>
      </c>
      <c r="AX748" s="208" t="s">
        <v>1845</v>
      </c>
      <c r="BC748" s="214"/>
      <c r="BN748" s="119"/>
      <c r="BO748" s="119"/>
      <c r="BP748" s="119"/>
      <c r="BQ748" s="119"/>
      <c r="BR748" s="119"/>
      <c r="BS748" s="119"/>
      <c r="BT748" s="119"/>
      <c r="BU748" s="119"/>
      <c r="BV748" s="119"/>
      <c r="BW748" s="119"/>
      <c r="BX748" s="119"/>
      <c r="BY748" s="119"/>
      <c r="BZ748" s="119"/>
      <c r="CA748" s="119"/>
    </row>
    <row r="749" spans="1:79" ht="15" hidden="1" customHeight="1" thickTop="1" thickBot="1">
      <c r="A749" s="170" t="s">
        <v>662</v>
      </c>
      <c r="B749" s="70" t="s">
        <v>1727</v>
      </c>
      <c r="C749" s="71" t="s">
        <v>663</v>
      </c>
      <c r="D749" s="72"/>
      <c r="E749" s="149" t="s">
        <v>1644</v>
      </c>
      <c r="F749" s="30" t="s">
        <v>661</v>
      </c>
      <c r="G749" s="86" t="s">
        <v>81</v>
      </c>
      <c r="H749" s="25" t="s">
        <v>77</v>
      </c>
      <c r="I749" s="25" t="s">
        <v>78</v>
      </c>
      <c r="J749" s="73" t="s">
        <v>79</v>
      </c>
      <c r="K749" s="25" t="s">
        <v>1591</v>
      </c>
      <c r="L749" s="83" t="s">
        <v>110</v>
      </c>
      <c r="M749" s="87"/>
      <c r="N749" s="125" t="s">
        <v>660</v>
      </c>
      <c r="O749" s="32" t="s">
        <v>1401</v>
      </c>
      <c r="P749" s="35" t="s">
        <v>1504</v>
      </c>
      <c r="Q749" s="36" t="s">
        <v>659</v>
      </c>
      <c r="R749" s="36">
        <v>6</v>
      </c>
      <c r="S749" s="25" t="s">
        <v>1370</v>
      </c>
      <c r="T749" s="33" t="s">
        <v>45</v>
      </c>
      <c r="U749"/>
      <c r="V749" s="25">
        <v>0.35199999999999998</v>
      </c>
      <c r="W749" s="33" t="s">
        <v>245</v>
      </c>
      <c r="X749" s="73">
        <v>215.68</v>
      </c>
      <c r="Y749" s="73">
        <f t="shared" si="359"/>
        <v>75.919359999999998</v>
      </c>
      <c r="AA749" s="26" t="str">
        <f t="shared" si="351"/>
        <v>EC20</v>
      </c>
      <c r="AB749" s="26">
        <f>VLOOKUP(AA749,Tables!C$5:D$40,2,FALSE)</f>
        <v>1</v>
      </c>
      <c r="AC749" s="26">
        <f t="shared" si="352"/>
        <v>75.919359999999998</v>
      </c>
      <c r="AD749" s="33" t="str">
        <f t="shared" si="353"/>
        <v>Acute</v>
      </c>
      <c r="AE749" s="26">
        <f>VLOOKUP(AD749,Tables!$C$43:$D$44,2,FALSE)</f>
        <v>2</v>
      </c>
      <c r="AF749" s="26">
        <f t="shared" si="354"/>
        <v>37.959679999999999</v>
      </c>
      <c r="AG749" s="13"/>
      <c r="AH749" s="210" t="str">
        <f>G749</f>
        <v>Lemna minor</v>
      </c>
      <c r="AI749" s="112" t="str">
        <f>Q749</f>
        <v>EC20</v>
      </c>
      <c r="AJ749" s="112" t="str">
        <f>T749</f>
        <v>Acute</v>
      </c>
      <c r="AL749" s="26" t="str">
        <f>VLOOKUP(SUM(AB749,AE749),Tables!J$5:K$12,2,FALSE)</f>
        <v>Do Not Use</v>
      </c>
      <c r="AM749" s="26" t="str">
        <f t="shared" si="358"/>
        <v>Reject</v>
      </c>
      <c r="AS749"/>
      <c r="AW749" s="208" t="s">
        <v>1845</v>
      </c>
      <c r="AX749" s="208" t="s">
        <v>1845</v>
      </c>
      <c r="BC749" s="214"/>
      <c r="BN749" s="119"/>
      <c r="BO749" s="119"/>
      <c r="BP749" s="119"/>
      <c r="BQ749" s="119"/>
      <c r="BR749" s="119"/>
      <c r="BS749" s="119"/>
      <c r="BT749" s="119"/>
      <c r="BU749" s="119"/>
      <c r="BV749" s="119"/>
      <c r="BW749" s="119"/>
      <c r="BX749" s="119"/>
      <c r="BY749" s="119"/>
      <c r="BZ749" s="119"/>
      <c r="CA749" s="119"/>
    </row>
    <row r="750" spans="1:79" ht="15" hidden="1" customHeight="1" thickTop="1" thickBot="1">
      <c r="A750" s="170" t="s">
        <v>662</v>
      </c>
      <c r="B750" s="70" t="s">
        <v>664</v>
      </c>
      <c r="C750" s="71" t="s">
        <v>663</v>
      </c>
      <c r="D750" s="72"/>
      <c r="E750" s="149" t="s">
        <v>1644</v>
      </c>
      <c r="F750" s="30" t="s">
        <v>661</v>
      </c>
      <c r="G750" s="86" t="s">
        <v>81</v>
      </c>
      <c r="H750" s="25" t="s">
        <v>77</v>
      </c>
      <c r="I750" s="25" t="s">
        <v>78</v>
      </c>
      <c r="J750" s="73" t="s">
        <v>79</v>
      </c>
      <c r="K750" s="25" t="s">
        <v>1591</v>
      </c>
      <c r="L750" s="83" t="s">
        <v>110</v>
      </c>
      <c r="N750" s="125" t="s">
        <v>660</v>
      </c>
      <c r="O750" s="32" t="s">
        <v>1401</v>
      </c>
      <c r="P750" s="35" t="s">
        <v>1504</v>
      </c>
      <c r="Q750" s="36" t="s">
        <v>14</v>
      </c>
      <c r="R750" s="36">
        <v>3</v>
      </c>
      <c r="S750" s="25" t="s">
        <v>1370</v>
      </c>
      <c r="T750" s="33" t="s">
        <v>45</v>
      </c>
      <c r="U750" s="33"/>
      <c r="V750" s="73">
        <v>0.72299999999999998</v>
      </c>
      <c r="W750" s="33" t="s">
        <v>245</v>
      </c>
      <c r="X750" s="73">
        <v>215.68</v>
      </c>
      <c r="Y750" s="73">
        <f t="shared" si="359"/>
        <v>155.93664000000001</v>
      </c>
      <c r="AA750" s="26" t="str">
        <f t="shared" ref="AA750:AA772" si="360">Q750</f>
        <v>EC50</v>
      </c>
      <c r="AB750" s="26">
        <f>VLOOKUP(AA750,Tables!C$5:D$40,2,FALSE)</f>
        <v>5</v>
      </c>
      <c r="AC750" s="26">
        <f t="shared" ref="AC750:AC772" si="361">Y750/AB750</f>
        <v>31.187328000000001</v>
      </c>
      <c r="AD750" s="33" t="str">
        <f t="shared" ref="AD750:AD772" si="362">T750</f>
        <v>Acute</v>
      </c>
      <c r="AE750" s="26">
        <f>VLOOKUP(AD750,Tables!$C$43:$D$44,2,FALSE)</f>
        <v>2</v>
      </c>
      <c r="AF750" s="26">
        <f t="shared" ref="AF750:AF772" si="363">AC750/AE750</f>
        <v>15.593664</v>
      </c>
      <c r="AG750" s="13"/>
      <c r="AH750" s="210" t="str">
        <f t="shared" si="355"/>
        <v>Lemna minor</v>
      </c>
      <c r="AI750" s="112" t="str">
        <f t="shared" si="356"/>
        <v>EC50</v>
      </c>
      <c r="AJ750" s="112" t="str">
        <f t="shared" si="357"/>
        <v>Acute</v>
      </c>
      <c r="AL750" s="26">
        <f>VLOOKUP(SUM(AB750,AE750),Tables!J$5:K$12,2,FALSE)</f>
        <v>4</v>
      </c>
      <c r="AM750" s="26" t="str">
        <f t="shared" si="358"/>
        <v>Reject</v>
      </c>
      <c r="AS750"/>
      <c r="AW750" s="208" t="s">
        <v>1845</v>
      </c>
      <c r="AX750" s="208" t="s">
        <v>1845</v>
      </c>
      <c r="BC750" s="214"/>
      <c r="BN750" s="119"/>
      <c r="BO750" s="119"/>
      <c r="BP750" s="119"/>
      <c r="BQ750" s="119"/>
      <c r="BR750" s="119"/>
      <c r="BS750" s="119"/>
      <c r="BT750" s="119"/>
      <c r="BU750" s="119"/>
      <c r="BV750" s="119"/>
      <c r="BW750" s="119"/>
      <c r="BX750" s="119"/>
      <c r="BY750" s="119"/>
      <c r="BZ750" s="119"/>
      <c r="CA750" s="119"/>
    </row>
    <row r="751" spans="1:79" ht="15" hidden="1" customHeight="1" thickTop="1" thickBot="1">
      <c r="A751" s="170" t="s">
        <v>662</v>
      </c>
      <c r="B751" s="70" t="s">
        <v>665</v>
      </c>
      <c r="C751" s="71" t="s">
        <v>663</v>
      </c>
      <c r="D751" s="72"/>
      <c r="E751" s="149" t="s">
        <v>1644</v>
      </c>
      <c r="F751" s="30" t="s">
        <v>661</v>
      </c>
      <c r="G751" s="86" t="s">
        <v>81</v>
      </c>
      <c r="H751" s="25" t="s">
        <v>77</v>
      </c>
      <c r="I751" s="25" t="s">
        <v>78</v>
      </c>
      <c r="J751" s="73" t="s">
        <v>79</v>
      </c>
      <c r="K751" s="25" t="s">
        <v>1591</v>
      </c>
      <c r="L751" s="83" t="s">
        <v>110</v>
      </c>
      <c r="N751" s="125" t="s">
        <v>660</v>
      </c>
      <c r="O751" s="32" t="s">
        <v>1401</v>
      </c>
      <c r="P751" s="35" t="s">
        <v>1504</v>
      </c>
      <c r="Q751" s="36" t="s">
        <v>14</v>
      </c>
      <c r="R751" s="36">
        <v>6</v>
      </c>
      <c r="S751" s="25" t="s">
        <v>1370</v>
      </c>
      <c r="T751" s="33" t="s">
        <v>45</v>
      </c>
      <c r="U751" s="33"/>
      <c r="V751" s="73">
        <v>0.82</v>
      </c>
      <c r="W751" s="33" t="s">
        <v>245</v>
      </c>
      <c r="X751" s="73">
        <v>215.68</v>
      </c>
      <c r="Y751" s="73">
        <f t="shared" si="359"/>
        <v>176.85759999999999</v>
      </c>
      <c r="AA751" s="26" t="str">
        <f t="shared" si="360"/>
        <v>EC50</v>
      </c>
      <c r="AB751" s="26">
        <f>VLOOKUP(AA751,Tables!C$5:D$40,2,FALSE)</f>
        <v>5</v>
      </c>
      <c r="AC751" s="26">
        <f t="shared" si="361"/>
        <v>35.371519999999997</v>
      </c>
      <c r="AD751" s="33" t="str">
        <f t="shared" si="362"/>
        <v>Acute</v>
      </c>
      <c r="AE751" s="26">
        <f>VLOOKUP(AD751,Tables!$C$43:$D$44,2,FALSE)</f>
        <v>2</v>
      </c>
      <c r="AF751" s="26">
        <f t="shared" si="363"/>
        <v>17.685759999999998</v>
      </c>
      <c r="AG751" s="13"/>
      <c r="AH751" s="210" t="str">
        <f t="shared" si="355"/>
        <v>Lemna minor</v>
      </c>
      <c r="AI751" s="112" t="str">
        <f t="shared" si="356"/>
        <v>EC50</v>
      </c>
      <c r="AJ751" s="112" t="str">
        <f t="shared" si="357"/>
        <v>Acute</v>
      </c>
      <c r="AL751" s="26">
        <f>VLOOKUP(SUM(AB751,AE751),Tables!J$5:K$12,2,FALSE)</f>
        <v>4</v>
      </c>
      <c r="AM751" s="26" t="str">
        <f t="shared" si="358"/>
        <v>Reject</v>
      </c>
      <c r="AN751" s="107"/>
      <c r="AO751" s="26"/>
      <c r="AQ751" s="26"/>
      <c r="AS751"/>
      <c r="AW751" s="208" t="s">
        <v>1845</v>
      </c>
      <c r="AX751" s="208" t="s">
        <v>1845</v>
      </c>
      <c r="BC751" s="214"/>
      <c r="BN751" s="119"/>
      <c r="BO751" s="119"/>
      <c r="BP751" s="119"/>
      <c r="BQ751" s="119"/>
      <c r="BR751" s="119"/>
      <c r="BS751" s="119"/>
      <c r="BT751" s="119"/>
      <c r="BU751" s="119"/>
      <c r="BV751" s="119"/>
      <c r="BW751" s="119"/>
      <c r="BX751" s="119"/>
      <c r="BY751" s="119"/>
      <c r="BZ751" s="119"/>
      <c r="CA751" s="119"/>
    </row>
    <row r="752" spans="1:79" ht="15" hidden="1" customHeight="1" thickTop="1" thickBot="1">
      <c r="A752" s="170" t="s">
        <v>422</v>
      </c>
      <c r="B752" s="70" t="s">
        <v>420</v>
      </c>
      <c r="C752" s="71">
        <v>154073</v>
      </c>
      <c r="D752" s="72" t="s">
        <v>99</v>
      </c>
      <c r="E752" s="149" t="s">
        <v>1644</v>
      </c>
      <c r="F752" s="30" t="s">
        <v>430</v>
      </c>
      <c r="G752" s="86" t="s">
        <v>81</v>
      </c>
      <c r="H752" s="25" t="s">
        <v>77</v>
      </c>
      <c r="I752" s="25" t="s">
        <v>78</v>
      </c>
      <c r="J752" s="73" t="s">
        <v>79</v>
      </c>
      <c r="K752" s="25" t="s">
        <v>1591</v>
      </c>
      <c r="L752" s="25" t="s">
        <v>423</v>
      </c>
      <c r="N752" s="41" t="s">
        <v>428</v>
      </c>
      <c r="O752" s="35" t="s">
        <v>1401</v>
      </c>
      <c r="P752" s="32" t="s">
        <v>1522</v>
      </c>
      <c r="Q752" s="25" t="s">
        <v>19</v>
      </c>
      <c r="R752" s="25">
        <v>7</v>
      </c>
      <c r="S752" s="25" t="s">
        <v>1370</v>
      </c>
      <c r="T752" s="33" t="s">
        <v>15</v>
      </c>
      <c r="U752" s="33"/>
      <c r="V752" s="25">
        <v>50</v>
      </c>
      <c r="W752" s="33" t="s">
        <v>58</v>
      </c>
      <c r="X752" s="73">
        <f>VLOOKUP(W752,Tables!$M$5:$O$9,3,FALSE)</f>
        <v>1</v>
      </c>
      <c r="Y752" s="73">
        <f t="shared" si="359"/>
        <v>50</v>
      </c>
      <c r="AA752" s="26" t="str">
        <f t="shared" si="360"/>
        <v>NOEC</v>
      </c>
      <c r="AB752" s="26">
        <f>VLOOKUP(AA752,Tables!C$5:D$40,2,FALSE)</f>
        <v>1</v>
      </c>
      <c r="AC752" s="26">
        <f t="shared" si="361"/>
        <v>50</v>
      </c>
      <c r="AD752" s="33" t="str">
        <f t="shared" si="362"/>
        <v>Chronic</v>
      </c>
      <c r="AE752" s="26">
        <f>VLOOKUP(AD752,Tables!$C$43:$D$44,2,FALSE)</f>
        <v>1</v>
      </c>
      <c r="AF752" s="26">
        <f t="shared" si="363"/>
        <v>50</v>
      </c>
      <c r="AG752" s="27"/>
      <c r="AH752" s="210" t="str">
        <f t="shared" si="355"/>
        <v>Lemna minor</v>
      </c>
      <c r="AI752" s="112" t="str">
        <f t="shared" si="356"/>
        <v>NOEC</v>
      </c>
      <c r="AJ752" s="112" t="str">
        <f t="shared" si="357"/>
        <v>Chronic</v>
      </c>
      <c r="AL752" s="26">
        <f>VLOOKUP(SUM(AB752,AE752),Tables!J$5:K$12,2,FALSE)</f>
        <v>1</v>
      </c>
      <c r="AM752" s="26" t="str">
        <f t="shared" si="358"/>
        <v>YES!!!</v>
      </c>
      <c r="AN752" s="107" t="str">
        <f>P752</f>
        <v>Frond number</v>
      </c>
      <c r="AO752" s="26" t="s">
        <v>96</v>
      </c>
      <c r="AP752" s="25" t="str">
        <f>CONCATENATE(R752," ",S752)</f>
        <v>7 Day</v>
      </c>
      <c r="AQ752" s="26" t="s">
        <v>97</v>
      </c>
      <c r="AS752" s="109">
        <f>AF752</f>
        <v>50</v>
      </c>
      <c r="AW752" s="208" t="s">
        <v>1845</v>
      </c>
      <c r="AX752" s="208" t="s">
        <v>1845</v>
      </c>
      <c r="BC752" s="214"/>
      <c r="BN752" s="119"/>
      <c r="BO752" s="119"/>
      <c r="BP752" s="119"/>
      <c r="BQ752" s="119"/>
      <c r="BR752" s="119"/>
      <c r="BS752" s="119"/>
      <c r="BT752" s="119"/>
      <c r="BU752" s="119"/>
      <c r="BV752" s="119"/>
      <c r="BW752" s="119"/>
      <c r="BX752" s="119"/>
      <c r="BY752" s="119"/>
      <c r="BZ752" s="119"/>
      <c r="CA752" s="119"/>
    </row>
    <row r="753" spans="1:79" ht="15" hidden="1" customHeight="1" thickTop="1" thickBot="1">
      <c r="A753" s="170" t="s">
        <v>422</v>
      </c>
      <c r="B753" s="70" t="s">
        <v>420</v>
      </c>
      <c r="C753" s="71">
        <v>154073</v>
      </c>
      <c r="D753" s="72" t="s">
        <v>99</v>
      </c>
      <c r="E753" s="149" t="s">
        <v>1644</v>
      </c>
      <c r="F753" s="30" t="s">
        <v>430</v>
      </c>
      <c r="G753" s="86" t="s">
        <v>81</v>
      </c>
      <c r="H753" s="25" t="s">
        <v>77</v>
      </c>
      <c r="I753" s="25" t="s">
        <v>78</v>
      </c>
      <c r="J753" s="73" t="s">
        <v>79</v>
      </c>
      <c r="K753" s="25" t="s">
        <v>1591</v>
      </c>
      <c r="L753" s="25" t="s">
        <v>423</v>
      </c>
      <c r="N753" s="41" t="s">
        <v>428</v>
      </c>
      <c r="O753" s="35" t="s">
        <v>1401</v>
      </c>
      <c r="P753" s="32" t="s">
        <v>1522</v>
      </c>
      <c r="Q753" s="25" t="s">
        <v>20</v>
      </c>
      <c r="R753" s="25">
        <v>7</v>
      </c>
      <c r="S753" s="25" t="s">
        <v>1370</v>
      </c>
      <c r="T753" s="33" t="s">
        <v>15</v>
      </c>
      <c r="U753" s="33"/>
      <c r="V753" s="25">
        <v>100</v>
      </c>
      <c r="W753" s="33" t="s">
        <v>58</v>
      </c>
      <c r="X753" s="73">
        <f>VLOOKUP(W753,Tables!$M$5:$O$9,3,FALSE)</f>
        <v>1</v>
      </c>
      <c r="Y753" s="73">
        <f t="shared" si="359"/>
        <v>100</v>
      </c>
      <c r="AA753" s="26" t="str">
        <f t="shared" si="360"/>
        <v>LOEC</v>
      </c>
      <c r="AB753" s="26">
        <f>VLOOKUP(AA753,Tables!C$5:D$40,2,FALSE)</f>
        <v>2.5</v>
      </c>
      <c r="AC753" s="26">
        <f t="shared" si="361"/>
        <v>40</v>
      </c>
      <c r="AD753" s="33" t="str">
        <f t="shared" si="362"/>
        <v>Chronic</v>
      </c>
      <c r="AE753" s="26">
        <f>VLOOKUP(AD753,Tables!$C$43:$D$44,2,FALSE)</f>
        <v>1</v>
      </c>
      <c r="AF753" s="26">
        <f t="shared" si="363"/>
        <v>40</v>
      </c>
      <c r="AG753" s="27"/>
      <c r="AH753" s="210" t="str">
        <f t="shared" si="355"/>
        <v>Lemna minor</v>
      </c>
      <c r="AI753" s="112" t="str">
        <f t="shared" si="356"/>
        <v>LOEC</v>
      </c>
      <c r="AJ753" s="112" t="str">
        <f t="shared" si="357"/>
        <v>Chronic</v>
      </c>
      <c r="AL753" s="26">
        <f>VLOOKUP(SUM(AB753,AE753),Tables!J$5:K$12,2,FALSE)</f>
        <v>2</v>
      </c>
      <c r="AM753" s="26" t="str">
        <f t="shared" si="358"/>
        <v>Reject</v>
      </c>
      <c r="AS753"/>
      <c r="AW753" s="208" t="s">
        <v>1845</v>
      </c>
      <c r="AX753" s="208" t="s">
        <v>1845</v>
      </c>
      <c r="BC753" s="214"/>
      <c r="BN753" s="119"/>
      <c r="BO753" s="119"/>
      <c r="BP753" s="119"/>
      <c r="BQ753" s="119"/>
      <c r="BR753" s="119"/>
      <c r="BS753" s="119"/>
      <c r="BT753" s="119"/>
      <c r="BU753" s="119"/>
      <c r="BV753" s="119"/>
      <c r="BW753" s="119"/>
      <c r="BX753" s="119"/>
      <c r="BY753" s="119"/>
      <c r="BZ753" s="119"/>
      <c r="CA753" s="119"/>
    </row>
    <row r="754" spans="1:79" ht="15" hidden="1" customHeight="1" thickTop="1" thickBot="1">
      <c r="A754" s="170" t="s">
        <v>422</v>
      </c>
      <c r="B754" s="70" t="s">
        <v>420</v>
      </c>
      <c r="C754" s="71">
        <v>154073</v>
      </c>
      <c r="D754" s="72" t="s">
        <v>99</v>
      </c>
      <c r="E754" s="149" t="s">
        <v>1644</v>
      </c>
      <c r="F754" s="30" t="s">
        <v>430</v>
      </c>
      <c r="G754" s="86" t="s">
        <v>81</v>
      </c>
      <c r="H754" s="25" t="s">
        <v>77</v>
      </c>
      <c r="I754" s="25" t="s">
        <v>78</v>
      </c>
      <c r="J754" s="73" t="s">
        <v>79</v>
      </c>
      <c r="K754" s="25" t="s">
        <v>1591</v>
      </c>
      <c r="L754" s="25" t="s">
        <v>423</v>
      </c>
      <c r="N754" s="41" t="s">
        <v>428</v>
      </c>
      <c r="O754" s="35" t="s">
        <v>1401</v>
      </c>
      <c r="P754" s="32" t="s">
        <v>1522</v>
      </c>
      <c r="Q754" s="25" t="s">
        <v>23</v>
      </c>
      <c r="R754" s="25">
        <v>7</v>
      </c>
      <c r="S754" s="25" t="s">
        <v>1370</v>
      </c>
      <c r="T754" s="33" t="s">
        <v>15</v>
      </c>
      <c r="U754" s="33"/>
      <c r="V754" s="25">
        <v>78.400000000000006</v>
      </c>
      <c r="W754" s="33" t="s">
        <v>58</v>
      </c>
      <c r="X754" s="73">
        <f>VLOOKUP(W754,Tables!$M$5:$O$9,3,FALSE)</f>
        <v>1</v>
      </c>
      <c r="Y754" s="73">
        <f t="shared" si="359"/>
        <v>78.400000000000006</v>
      </c>
      <c r="AA754" s="26" t="str">
        <f t="shared" si="360"/>
        <v>EC10</v>
      </c>
      <c r="AB754" s="26">
        <f>VLOOKUP(AA754,Tables!C$5:D$40,2,FALSE)</f>
        <v>1</v>
      </c>
      <c r="AC754" s="26">
        <f t="shared" si="361"/>
        <v>78.400000000000006</v>
      </c>
      <c r="AD754" s="33" t="str">
        <f t="shared" si="362"/>
        <v>Chronic</v>
      </c>
      <c r="AE754" s="26">
        <f>VLOOKUP(AD754,Tables!$C$43:$D$44,2,FALSE)</f>
        <v>1</v>
      </c>
      <c r="AF754" s="26">
        <f t="shared" si="363"/>
        <v>78.400000000000006</v>
      </c>
      <c r="AG754" s="27"/>
      <c r="AH754" s="210" t="str">
        <f t="shared" si="355"/>
        <v>Lemna minor</v>
      </c>
      <c r="AI754" s="112" t="str">
        <f t="shared" si="356"/>
        <v>EC10</v>
      </c>
      <c r="AJ754" s="112" t="str">
        <f t="shared" si="357"/>
        <v>Chronic</v>
      </c>
      <c r="AL754" s="26">
        <f>VLOOKUP(SUM(AB754,AE754),Tables!J$5:K$12,2,FALSE)</f>
        <v>1</v>
      </c>
      <c r="AM754" s="26" t="str">
        <f t="shared" si="358"/>
        <v>YES!!!</v>
      </c>
      <c r="AN754" s="107" t="str">
        <f>P754</f>
        <v>Frond number</v>
      </c>
      <c r="AO754" s="26" t="s">
        <v>96</v>
      </c>
      <c r="AP754" s="25" t="str">
        <f>CONCATENATE(R754," ",S754)</f>
        <v>7 Day</v>
      </c>
      <c r="AQ754" s="26" t="s">
        <v>97</v>
      </c>
      <c r="AS754" s="109">
        <f>AF754</f>
        <v>78.400000000000006</v>
      </c>
      <c r="AW754" s="208" t="s">
        <v>1845</v>
      </c>
      <c r="AX754" s="208" t="s">
        <v>1845</v>
      </c>
      <c r="BC754" s="214"/>
      <c r="BN754" s="119"/>
      <c r="BO754" s="119"/>
      <c r="BP754" s="119"/>
      <c r="BQ754" s="119"/>
      <c r="BR754" s="119"/>
      <c r="BS754" s="119"/>
      <c r="BT754" s="119"/>
      <c r="BU754" s="119"/>
      <c r="BV754" s="119"/>
      <c r="BW754" s="119"/>
      <c r="BX754" s="119"/>
      <c r="BY754" s="119"/>
      <c r="BZ754" s="119"/>
      <c r="CA754" s="119"/>
    </row>
    <row r="755" spans="1:79" ht="15" hidden="1" customHeight="1" thickTop="1" thickBot="1">
      <c r="A755" s="170" t="s">
        <v>422</v>
      </c>
      <c r="B755" s="70" t="s">
        <v>420</v>
      </c>
      <c r="C755" s="71">
        <v>154073</v>
      </c>
      <c r="D755" s="72" t="s">
        <v>99</v>
      </c>
      <c r="E755" s="149" t="s">
        <v>1644</v>
      </c>
      <c r="F755" s="30" t="s">
        <v>430</v>
      </c>
      <c r="G755" s="86" t="s">
        <v>81</v>
      </c>
      <c r="H755" s="25" t="s">
        <v>77</v>
      </c>
      <c r="I755" s="25" t="s">
        <v>78</v>
      </c>
      <c r="J755" s="73" t="s">
        <v>79</v>
      </c>
      <c r="K755" s="25" t="s">
        <v>1591</v>
      </c>
      <c r="L755" s="25" t="s">
        <v>423</v>
      </c>
      <c r="N755" s="41" t="s">
        <v>428</v>
      </c>
      <c r="O755" s="35" t="s">
        <v>1401</v>
      </c>
      <c r="P755" s="32" t="s">
        <v>1522</v>
      </c>
      <c r="Q755" s="25" t="s">
        <v>178</v>
      </c>
      <c r="R755" s="25">
        <v>7</v>
      </c>
      <c r="S755" s="25" t="s">
        <v>1370</v>
      </c>
      <c r="T755" s="33" t="s">
        <v>15</v>
      </c>
      <c r="U755" s="33"/>
      <c r="V755" s="25">
        <v>130.80000000000001</v>
      </c>
      <c r="W755" s="33" t="s">
        <v>58</v>
      </c>
      <c r="X755" s="73">
        <f>VLOOKUP(W755,Tables!$M$5:$O$9,3,FALSE)</f>
        <v>1</v>
      </c>
      <c r="Y755" s="73">
        <f t="shared" si="359"/>
        <v>130.80000000000001</v>
      </c>
      <c r="AA755" s="26" t="str">
        <f t="shared" si="360"/>
        <v>EC25</v>
      </c>
      <c r="AB755" s="26">
        <f>VLOOKUP(AA755,Tables!C$5:D$40,2,FALSE)</f>
        <v>2.5</v>
      </c>
      <c r="AC755" s="26">
        <f t="shared" si="361"/>
        <v>52.320000000000007</v>
      </c>
      <c r="AD755" s="33" t="str">
        <f t="shared" si="362"/>
        <v>Chronic</v>
      </c>
      <c r="AE755" s="26">
        <f>VLOOKUP(AD755,Tables!$C$43:$D$44,2,FALSE)</f>
        <v>1</v>
      </c>
      <c r="AF755" s="26">
        <f t="shared" si="363"/>
        <v>52.320000000000007</v>
      </c>
      <c r="AG755" s="27"/>
      <c r="AH755" s="210" t="str">
        <f t="shared" si="355"/>
        <v>Lemna minor</v>
      </c>
      <c r="AI755" s="112" t="str">
        <f t="shared" si="356"/>
        <v>EC25</v>
      </c>
      <c r="AJ755" s="112" t="str">
        <f t="shared" si="357"/>
        <v>Chronic</v>
      </c>
      <c r="AL755" s="26">
        <f>VLOOKUP(SUM(AB755,AE755),Tables!J$5:K$12,2,FALSE)</f>
        <v>2</v>
      </c>
      <c r="AM755" s="26" t="str">
        <f t="shared" si="358"/>
        <v>Reject</v>
      </c>
      <c r="AS755"/>
      <c r="AW755" s="208" t="s">
        <v>1845</v>
      </c>
      <c r="AX755" s="208" t="s">
        <v>1845</v>
      </c>
      <c r="BC755" s="214"/>
      <c r="BN755" s="119"/>
      <c r="BO755" s="119"/>
      <c r="BP755" s="119"/>
      <c r="BQ755" s="119"/>
      <c r="BR755" s="119"/>
      <c r="BS755" s="119"/>
      <c r="BT755" s="119"/>
      <c r="BU755" s="119"/>
      <c r="BV755" s="119"/>
      <c r="BW755" s="119"/>
      <c r="BX755" s="119"/>
      <c r="BY755" s="119"/>
      <c r="BZ755" s="119"/>
      <c r="CA755" s="119"/>
    </row>
    <row r="756" spans="1:79" ht="15" hidden="1" customHeight="1" thickTop="1" thickBot="1">
      <c r="A756" s="170" t="s">
        <v>422</v>
      </c>
      <c r="B756" s="70" t="s">
        <v>420</v>
      </c>
      <c r="C756" s="71">
        <v>154073</v>
      </c>
      <c r="D756" s="72" t="s">
        <v>99</v>
      </c>
      <c r="E756" s="149" t="s">
        <v>1644</v>
      </c>
      <c r="F756" s="30" t="s">
        <v>430</v>
      </c>
      <c r="G756" s="86" t="s">
        <v>81</v>
      </c>
      <c r="H756" s="25" t="s">
        <v>77</v>
      </c>
      <c r="I756" s="25" t="s">
        <v>78</v>
      </c>
      <c r="J756" s="73" t="s">
        <v>79</v>
      </c>
      <c r="K756" s="25" t="s">
        <v>1591</v>
      </c>
      <c r="L756" s="25" t="s">
        <v>423</v>
      </c>
      <c r="N756" s="41" t="s">
        <v>428</v>
      </c>
      <c r="O756" s="35" t="s">
        <v>1401</v>
      </c>
      <c r="P756" s="32" t="s">
        <v>1522</v>
      </c>
      <c r="Q756" s="25" t="s">
        <v>14</v>
      </c>
      <c r="R756" s="25">
        <v>7</v>
      </c>
      <c r="S756" s="25" t="s">
        <v>1370</v>
      </c>
      <c r="T756" s="33" t="s">
        <v>15</v>
      </c>
      <c r="U756" s="33"/>
      <c r="V756" s="25">
        <v>218.2</v>
      </c>
      <c r="W756" s="33" t="s">
        <v>58</v>
      </c>
      <c r="X756" s="73">
        <f>VLOOKUP(W756,Tables!$M$5:$O$9,3,FALSE)</f>
        <v>1</v>
      </c>
      <c r="Y756" s="73">
        <f t="shared" si="359"/>
        <v>218.2</v>
      </c>
      <c r="AA756" s="26" t="str">
        <f t="shared" si="360"/>
        <v>EC50</v>
      </c>
      <c r="AB756" s="26">
        <f>VLOOKUP(AA756,Tables!C$5:D$40,2,FALSE)</f>
        <v>5</v>
      </c>
      <c r="AC756" s="26">
        <f t="shared" si="361"/>
        <v>43.64</v>
      </c>
      <c r="AD756" s="33" t="str">
        <f t="shared" si="362"/>
        <v>Chronic</v>
      </c>
      <c r="AE756" s="26">
        <f>VLOOKUP(AD756,Tables!$C$43:$D$44,2,FALSE)</f>
        <v>1</v>
      </c>
      <c r="AF756" s="26">
        <f t="shared" si="363"/>
        <v>43.64</v>
      </c>
      <c r="AG756" s="27"/>
      <c r="AH756" s="210" t="str">
        <f t="shared" si="355"/>
        <v>Lemna minor</v>
      </c>
      <c r="AI756" s="112" t="str">
        <f t="shared" si="356"/>
        <v>EC50</v>
      </c>
      <c r="AJ756" s="112" t="str">
        <f t="shared" si="357"/>
        <v>Chronic</v>
      </c>
      <c r="AL756" s="26">
        <f>VLOOKUP(SUM(AB756,AE756),Tables!J$5:K$12,2,FALSE)</f>
        <v>2</v>
      </c>
      <c r="AM756" s="26" t="str">
        <f t="shared" si="358"/>
        <v>Reject</v>
      </c>
      <c r="AS756"/>
      <c r="AW756" s="208" t="s">
        <v>1845</v>
      </c>
      <c r="AX756" s="208" t="s">
        <v>1845</v>
      </c>
      <c r="BC756" s="214"/>
      <c r="BN756" s="119"/>
      <c r="BO756" s="119"/>
      <c r="BP756" s="119"/>
      <c r="BQ756" s="119"/>
      <c r="BR756" s="119"/>
      <c r="BS756" s="119"/>
      <c r="BT756" s="119"/>
      <c r="BU756" s="119"/>
      <c r="BV756" s="119"/>
      <c r="BW756" s="119"/>
      <c r="BX756" s="119"/>
      <c r="BY756" s="119"/>
      <c r="BZ756" s="119"/>
      <c r="CA756" s="119"/>
    </row>
    <row r="757" spans="1:79" ht="15" hidden="1" customHeight="1" thickTop="1" thickBot="1">
      <c r="A757" s="170" t="s">
        <v>422</v>
      </c>
      <c r="B757" s="70" t="s">
        <v>420</v>
      </c>
      <c r="C757" s="71">
        <v>154073</v>
      </c>
      <c r="D757" s="72" t="s">
        <v>99</v>
      </c>
      <c r="E757" s="149" t="s">
        <v>1644</v>
      </c>
      <c r="F757" s="30" t="s">
        <v>430</v>
      </c>
      <c r="G757" s="86" t="s">
        <v>81</v>
      </c>
      <c r="H757" s="25" t="s">
        <v>77</v>
      </c>
      <c r="I757" s="25" t="s">
        <v>78</v>
      </c>
      <c r="J757" s="73" t="s">
        <v>79</v>
      </c>
      <c r="K757" s="25" t="s">
        <v>1591</v>
      </c>
      <c r="L757" s="25" t="s">
        <v>423</v>
      </c>
      <c r="N757" s="41" t="s">
        <v>429</v>
      </c>
      <c r="O757" s="35" t="s">
        <v>1401</v>
      </c>
      <c r="P757" s="32" t="s">
        <v>1537</v>
      </c>
      <c r="Q757" s="25" t="s">
        <v>19</v>
      </c>
      <c r="R757" s="25">
        <v>7</v>
      </c>
      <c r="S757" s="25" t="s">
        <v>1370</v>
      </c>
      <c r="T757" s="33" t="s">
        <v>15</v>
      </c>
      <c r="U757" s="33"/>
      <c r="V757" s="25">
        <v>50</v>
      </c>
      <c r="W757" s="33" t="s">
        <v>58</v>
      </c>
      <c r="X757" s="73">
        <f>VLOOKUP(W757,Tables!$M$5:$O$9,3,FALSE)</f>
        <v>1</v>
      </c>
      <c r="Y757" s="73">
        <f t="shared" si="359"/>
        <v>50</v>
      </c>
      <c r="AA757" s="26" t="str">
        <f t="shared" si="360"/>
        <v>NOEC</v>
      </c>
      <c r="AB757" s="26">
        <f>VLOOKUP(AA757,Tables!C$5:D$40,2,FALSE)</f>
        <v>1</v>
      </c>
      <c r="AC757" s="26">
        <f t="shared" si="361"/>
        <v>50</v>
      </c>
      <c r="AD757" s="33" t="str">
        <f t="shared" si="362"/>
        <v>Chronic</v>
      </c>
      <c r="AE757" s="26">
        <f>VLOOKUP(AD757,Tables!$C$43:$D$44,2,FALSE)</f>
        <v>1</v>
      </c>
      <c r="AF757" s="26">
        <f t="shared" si="363"/>
        <v>50</v>
      </c>
      <c r="AG757" s="27"/>
      <c r="AH757" s="210" t="str">
        <f t="shared" si="355"/>
        <v>Lemna minor</v>
      </c>
      <c r="AI757" s="112" t="str">
        <f t="shared" si="356"/>
        <v>NOEC</v>
      </c>
      <c r="AJ757" s="112" t="str">
        <f t="shared" si="357"/>
        <v>Chronic</v>
      </c>
      <c r="AL757" s="26">
        <f>VLOOKUP(SUM(AB757,AE757),Tables!J$5:K$12,2,FALSE)</f>
        <v>1</v>
      </c>
      <c r="AM757" s="26" t="str">
        <f t="shared" si="358"/>
        <v>YES!!!</v>
      </c>
      <c r="AN757" s="107" t="str">
        <f>P757</f>
        <v>Plant number</v>
      </c>
      <c r="AO757" s="26" t="s">
        <v>1598</v>
      </c>
      <c r="AP757" s="25" t="str">
        <f>CONCATENATE(R757," ",S757)</f>
        <v>7 Day</v>
      </c>
      <c r="AQ757" s="26" t="s">
        <v>1599</v>
      </c>
      <c r="AS757" s="109">
        <f>AF757</f>
        <v>50</v>
      </c>
      <c r="AW757" s="208" t="s">
        <v>1845</v>
      </c>
      <c r="AX757" s="208" t="s">
        <v>1845</v>
      </c>
      <c r="BC757" s="214"/>
      <c r="BN757" s="119"/>
      <c r="BO757" s="119"/>
      <c r="BP757" s="119"/>
      <c r="BQ757" s="119"/>
      <c r="BR757" s="119"/>
      <c r="BS757" s="119"/>
      <c r="BT757" s="119"/>
      <c r="BU757" s="119"/>
      <c r="BV757" s="119"/>
      <c r="BW757" s="119"/>
      <c r="BX757" s="119"/>
      <c r="BY757" s="119"/>
      <c r="BZ757" s="119"/>
      <c r="CA757" s="119"/>
    </row>
    <row r="758" spans="1:79" ht="15" hidden="1" customHeight="1" thickTop="1" thickBot="1">
      <c r="A758" s="170" t="s">
        <v>422</v>
      </c>
      <c r="B758" s="70" t="s">
        <v>420</v>
      </c>
      <c r="C758" s="71">
        <v>154073</v>
      </c>
      <c r="D758" s="72" t="s">
        <v>99</v>
      </c>
      <c r="E758" s="149" t="s">
        <v>1644</v>
      </c>
      <c r="F758" s="30" t="s">
        <v>430</v>
      </c>
      <c r="G758" s="86" t="s">
        <v>81</v>
      </c>
      <c r="H758" s="25" t="s">
        <v>77</v>
      </c>
      <c r="I758" s="25" t="s">
        <v>78</v>
      </c>
      <c r="J758" s="73" t="s">
        <v>79</v>
      </c>
      <c r="K758" s="25" t="s">
        <v>1591</v>
      </c>
      <c r="L758" s="25" t="s">
        <v>423</v>
      </c>
      <c r="N758" s="41" t="s">
        <v>429</v>
      </c>
      <c r="O758" s="35" t="s">
        <v>1401</v>
      </c>
      <c r="P758" s="32" t="s">
        <v>1537</v>
      </c>
      <c r="Q758" s="25" t="s">
        <v>20</v>
      </c>
      <c r="R758" s="25">
        <v>7</v>
      </c>
      <c r="S758" s="25" t="s">
        <v>1370</v>
      </c>
      <c r="T758" s="33" t="s">
        <v>15</v>
      </c>
      <c r="U758" s="33"/>
      <c r="V758" s="25">
        <v>100</v>
      </c>
      <c r="W758" s="33" t="s">
        <v>58</v>
      </c>
      <c r="X758" s="73">
        <f>VLOOKUP(W758,Tables!$M$5:$O$9,3,FALSE)</f>
        <v>1</v>
      </c>
      <c r="Y758" s="73">
        <f t="shared" si="359"/>
        <v>100</v>
      </c>
      <c r="AA758" s="26" t="str">
        <f t="shared" si="360"/>
        <v>LOEC</v>
      </c>
      <c r="AB758" s="26">
        <f>VLOOKUP(AA758,Tables!C$5:D$40,2,FALSE)</f>
        <v>2.5</v>
      </c>
      <c r="AC758" s="26">
        <f t="shared" si="361"/>
        <v>40</v>
      </c>
      <c r="AD758" s="33" t="str">
        <f t="shared" si="362"/>
        <v>Chronic</v>
      </c>
      <c r="AE758" s="26">
        <f>VLOOKUP(AD758,Tables!$C$43:$D$44,2,FALSE)</f>
        <v>1</v>
      </c>
      <c r="AF758" s="26">
        <f t="shared" si="363"/>
        <v>40</v>
      </c>
      <c r="AG758" s="27"/>
      <c r="AH758" s="210" t="str">
        <f t="shared" si="355"/>
        <v>Lemna minor</v>
      </c>
      <c r="AI758" s="112" t="str">
        <f t="shared" si="356"/>
        <v>LOEC</v>
      </c>
      <c r="AJ758" s="112" t="str">
        <f t="shared" si="357"/>
        <v>Chronic</v>
      </c>
      <c r="AL758" s="26">
        <f>VLOOKUP(SUM(AB758,AE758),Tables!J$5:K$12,2,FALSE)</f>
        <v>2</v>
      </c>
      <c r="AM758" s="26" t="str">
        <f t="shared" si="358"/>
        <v>Reject</v>
      </c>
      <c r="AS758" s="109"/>
      <c r="AW758" s="208" t="s">
        <v>1845</v>
      </c>
      <c r="AX758" s="208" t="s">
        <v>1845</v>
      </c>
      <c r="BC758" s="214"/>
      <c r="BN758" s="119"/>
      <c r="BO758" s="119"/>
      <c r="BP758" s="119"/>
      <c r="BQ758" s="119"/>
      <c r="BR758" s="119"/>
      <c r="BS758" s="119"/>
      <c r="BT758" s="119"/>
      <c r="BU758" s="119"/>
      <c r="BV758" s="119"/>
      <c r="BW758" s="119"/>
      <c r="BX758" s="119"/>
      <c r="BY758" s="119"/>
      <c r="BZ758" s="119"/>
      <c r="CA758" s="119"/>
    </row>
    <row r="759" spans="1:79" ht="15" hidden="1" customHeight="1" thickTop="1" thickBot="1">
      <c r="A759" s="170" t="s">
        <v>422</v>
      </c>
      <c r="B759" s="70" t="s">
        <v>420</v>
      </c>
      <c r="C759" s="71">
        <v>154073</v>
      </c>
      <c r="D759" s="72" t="s">
        <v>99</v>
      </c>
      <c r="E759" s="149" t="s">
        <v>1644</v>
      </c>
      <c r="F759" s="30" t="s">
        <v>430</v>
      </c>
      <c r="G759" s="86" t="s">
        <v>81</v>
      </c>
      <c r="H759" s="25" t="s">
        <v>77</v>
      </c>
      <c r="I759" s="25" t="s">
        <v>78</v>
      </c>
      <c r="J759" s="73" t="s">
        <v>79</v>
      </c>
      <c r="K759" s="25" t="s">
        <v>1591</v>
      </c>
      <c r="L759" s="25" t="s">
        <v>423</v>
      </c>
      <c r="N759" s="41" t="s">
        <v>429</v>
      </c>
      <c r="O759" s="35" t="s">
        <v>1401</v>
      </c>
      <c r="P759" s="32" t="s">
        <v>1537</v>
      </c>
      <c r="Q759" s="25" t="s">
        <v>23</v>
      </c>
      <c r="R759" s="25">
        <v>7</v>
      </c>
      <c r="S759" s="25" t="s">
        <v>1370</v>
      </c>
      <c r="T759" s="33" t="s">
        <v>15</v>
      </c>
      <c r="U759" s="33"/>
      <c r="V759" s="25">
        <v>68.900000000000006</v>
      </c>
      <c r="W759" s="33" t="s">
        <v>58</v>
      </c>
      <c r="X759" s="73">
        <f>VLOOKUP(W759,Tables!$M$5:$O$9,3,FALSE)</f>
        <v>1</v>
      </c>
      <c r="Y759" s="73">
        <f t="shared" si="359"/>
        <v>68.900000000000006</v>
      </c>
      <c r="AA759" s="26" t="str">
        <f t="shared" si="360"/>
        <v>EC10</v>
      </c>
      <c r="AB759" s="26">
        <f>VLOOKUP(AA759,Tables!C$5:D$40,2,FALSE)</f>
        <v>1</v>
      </c>
      <c r="AC759" s="26">
        <f t="shared" si="361"/>
        <v>68.900000000000006</v>
      </c>
      <c r="AD759" s="33" t="str">
        <f t="shared" si="362"/>
        <v>Chronic</v>
      </c>
      <c r="AE759" s="26">
        <f>VLOOKUP(AD759,Tables!$C$43:$D$44,2,FALSE)</f>
        <v>1</v>
      </c>
      <c r="AF759" s="26">
        <f t="shared" si="363"/>
        <v>68.900000000000006</v>
      </c>
      <c r="AG759" s="27"/>
      <c r="AH759" s="210" t="str">
        <f t="shared" si="355"/>
        <v>Lemna minor</v>
      </c>
      <c r="AI759" s="112" t="str">
        <f t="shared" si="356"/>
        <v>EC10</v>
      </c>
      <c r="AJ759" s="112" t="str">
        <f t="shared" si="357"/>
        <v>Chronic</v>
      </c>
      <c r="AL759" s="26">
        <f>VLOOKUP(SUM(AB759,AE759),Tables!J$5:K$12,2,FALSE)</f>
        <v>1</v>
      </c>
      <c r="AM759" s="26" t="str">
        <f t="shared" si="358"/>
        <v>YES!!!</v>
      </c>
      <c r="AN759" s="107" t="str">
        <f>P759</f>
        <v>Plant number</v>
      </c>
      <c r="AO759" s="26" t="s">
        <v>1598</v>
      </c>
      <c r="AP759" s="25" t="str">
        <f>CONCATENATE(R759," ",S759)</f>
        <v>7 Day</v>
      </c>
      <c r="AQ759" s="26" t="s">
        <v>1599</v>
      </c>
      <c r="AS759" s="109">
        <f>AF759</f>
        <v>68.900000000000006</v>
      </c>
      <c r="AW759" s="208" t="s">
        <v>1845</v>
      </c>
      <c r="AX759" s="208" t="s">
        <v>1845</v>
      </c>
      <c r="BC759" s="214"/>
      <c r="BN759" s="119"/>
      <c r="BO759" s="119"/>
      <c r="BP759" s="119"/>
      <c r="BQ759" s="119"/>
      <c r="BR759" s="119"/>
      <c r="BS759" s="119"/>
      <c r="BT759" s="119"/>
      <c r="BU759" s="119"/>
      <c r="BV759" s="119"/>
      <c r="BW759" s="119"/>
      <c r="BX759" s="119"/>
      <c r="BY759" s="119"/>
      <c r="BZ759" s="119"/>
      <c r="CA759" s="119"/>
    </row>
    <row r="760" spans="1:79" ht="15" hidden="1" customHeight="1" thickTop="1" thickBot="1">
      <c r="A760" s="170" t="s">
        <v>422</v>
      </c>
      <c r="B760" s="70" t="s">
        <v>420</v>
      </c>
      <c r="C760" s="71">
        <v>154073</v>
      </c>
      <c r="D760" s="72" t="s">
        <v>99</v>
      </c>
      <c r="E760" s="149" t="s">
        <v>1644</v>
      </c>
      <c r="F760" s="30" t="s">
        <v>430</v>
      </c>
      <c r="G760" s="86" t="s">
        <v>81</v>
      </c>
      <c r="H760" s="25" t="s">
        <v>77</v>
      </c>
      <c r="I760" s="25" t="s">
        <v>78</v>
      </c>
      <c r="J760" s="73" t="s">
        <v>79</v>
      </c>
      <c r="K760" s="25" t="s">
        <v>1591</v>
      </c>
      <c r="L760" s="25" t="s">
        <v>423</v>
      </c>
      <c r="N760" s="41" t="s">
        <v>429</v>
      </c>
      <c r="O760" s="35" t="s">
        <v>1401</v>
      </c>
      <c r="P760" s="32" t="s">
        <v>1537</v>
      </c>
      <c r="Q760" s="25" t="s">
        <v>178</v>
      </c>
      <c r="R760" s="25">
        <v>7</v>
      </c>
      <c r="S760" s="25" t="s">
        <v>1370</v>
      </c>
      <c r="T760" s="33" t="s">
        <v>15</v>
      </c>
      <c r="U760" s="33"/>
      <c r="V760" s="25">
        <v>148.80000000000001</v>
      </c>
      <c r="W760" s="33" t="s">
        <v>58</v>
      </c>
      <c r="X760" s="73">
        <f>VLOOKUP(W760,Tables!$M$5:$O$9,3,FALSE)</f>
        <v>1</v>
      </c>
      <c r="Y760" s="73">
        <f t="shared" si="359"/>
        <v>148.80000000000001</v>
      </c>
      <c r="AA760" s="26" t="str">
        <f t="shared" si="360"/>
        <v>EC25</v>
      </c>
      <c r="AB760" s="26">
        <f>VLOOKUP(AA760,Tables!C$5:D$40,2,FALSE)</f>
        <v>2.5</v>
      </c>
      <c r="AC760" s="26">
        <f t="shared" si="361"/>
        <v>59.52</v>
      </c>
      <c r="AD760" s="33" t="str">
        <f t="shared" si="362"/>
        <v>Chronic</v>
      </c>
      <c r="AE760" s="26">
        <f>VLOOKUP(AD760,Tables!$C$43:$D$44,2,FALSE)</f>
        <v>1</v>
      </c>
      <c r="AF760" s="26">
        <f t="shared" si="363"/>
        <v>59.52</v>
      </c>
      <c r="AG760" s="27"/>
      <c r="AH760" s="210" t="str">
        <f t="shared" si="355"/>
        <v>Lemna minor</v>
      </c>
      <c r="AI760" s="112" t="str">
        <f t="shared" si="356"/>
        <v>EC25</v>
      </c>
      <c r="AJ760" s="112" t="str">
        <f t="shared" si="357"/>
        <v>Chronic</v>
      </c>
      <c r="AL760" s="26">
        <f>VLOOKUP(SUM(AB760,AE760),Tables!J$5:K$12,2,FALSE)</f>
        <v>2</v>
      </c>
      <c r="AM760" s="26" t="str">
        <f t="shared" si="358"/>
        <v>Reject</v>
      </c>
      <c r="AS760"/>
      <c r="AW760" s="208" t="s">
        <v>1845</v>
      </c>
      <c r="AX760" s="208" t="s">
        <v>1845</v>
      </c>
      <c r="BC760" s="214"/>
      <c r="BN760" s="119"/>
      <c r="BO760" s="119"/>
      <c r="BP760" s="119"/>
      <c r="BQ760" s="119"/>
      <c r="BR760" s="119"/>
      <c r="BS760" s="119"/>
      <c r="BT760" s="119"/>
      <c r="BU760" s="119"/>
      <c r="BV760" s="119"/>
      <c r="BW760" s="119"/>
      <c r="BX760" s="119"/>
      <c r="BY760" s="119"/>
      <c r="BZ760" s="119"/>
      <c r="CA760" s="119"/>
    </row>
    <row r="761" spans="1:79" ht="15" hidden="1" customHeight="1" thickTop="1" thickBot="1">
      <c r="A761" s="170" t="s">
        <v>422</v>
      </c>
      <c r="B761" s="70" t="s">
        <v>420</v>
      </c>
      <c r="C761" s="71">
        <v>154073</v>
      </c>
      <c r="D761" s="72"/>
      <c r="E761" s="149" t="s">
        <v>1644</v>
      </c>
      <c r="F761" s="30" t="s">
        <v>430</v>
      </c>
      <c r="G761" s="86" t="s">
        <v>81</v>
      </c>
      <c r="H761" s="25" t="s">
        <v>77</v>
      </c>
      <c r="I761" s="25" t="s">
        <v>78</v>
      </c>
      <c r="J761" s="73" t="s">
        <v>79</v>
      </c>
      <c r="K761" s="25" t="s">
        <v>1591</v>
      </c>
      <c r="L761" s="25" t="s">
        <v>423</v>
      </c>
      <c r="N761" s="41" t="s">
        <v>429</v>
      </c>
      <c r="O761" s="35" t="s">
        <v>1401</v>
      </c>
      <c r="P761" s="32" t="s">
        <v>1537</v>
      </c>
      <c r="Q761" s="25" t="s">
        <v>14</v>
      </c>
      <c r="R761" s="25">
        <v>7</v>
      </c>
      <c r="S761" s="25" t="s">
        <v>1370</v>
      </c>
      <c r="T761" s="33" t="s">
        <v>15</v>
      </c>
      <c r="U761" s="33"/>
      <c r="V761" s="25">
        <v>321</v>
      </c>
      <c r="W761" s="33" t="s">
        <v>58</v>
      </c>
      <c r="X761" s="73">
        <f>VLOOKUP(W761,Tables!$M$5:$O$9,3,FALSE)</f>
        <v>1</v>
      </c>
      <c r="Y761" s="73">
        <f t="shared" si="359"/>
        <v>321</v>
      </c>
      <c r="AA761" s="26" t="str">
        <f t="shared" si="360"/>
        <v>EC50</v>
      </c>
      <c r="AB761" s="26">
        <f>VLOOKUP(AA761,Tables!C$5:D$40,2,FALSE)</f>
        <v>5</v>
      </c>
      <c r="AC761" s="26">
        <f t="shared" si="361"/>
        <v>64.2</v>
      </c>
      <c r="AD761" s="33" t="str">
        <f t="shared" si="362"/>
        <v>Chronic</v>
      </c>
      <c r="AE761" s="26">
        <f>VLOOKUP(AD761,Tables!$C$43:$D$44,2,FALSE)</f>
        <v>1</v>
      </c>
      <c r="AF761" s="26">
        <f t="shared" si="363"/>
        <v>64.2</v>
      </c>
      <c r="AG761" s="27"/>
      <c r="AH761" s="210" t="str">
        <f t="shared" si="355"/>
        <v>Lemna minor</v>
      </c>
      <c r="AI761" s="112" t="str">
        <f t="shared" si="356"/>
        <v>EC50</v>
      </c>
      <c r="AJ761" s="112" t="str">
        <f t="shared" si="357"/>
        <v>Chronic</v>
      </c>
      <c r="AL761" s="26">
        <f>VLOOKUP(SUM(AB761,AE761),Tables!J$5:K$12,2,FALSE)</f>
        <v>2</v>
      </c>
      <c r="AM761" s="26" t="str">
        <f t="shared" si="358"/>
        <v>Reject</v>
      </c>
      <c r="AS761"/>
      <c r="AW761" s="208" t="s">
        <v>1845</v>
      </c>
      <c r="AX761" s="208" t="s">
        <v>1845</v>
      </c>
      <c r="BC761" s="214"/>
      <c r="BN761" s="119"/>
      <c r="BO761" s="119"/>
      <c r="BP761" s="119"/>
      <c r="BQ761" s="119"/>
      <c r="BR761" s="119"/>
      <c r="BS761" s="119"/>
      <c r="BT761" s="119"/>
      <c r="BU761" s="119"/>
      <c r="BV761" s="119"/>
      <c r="BW761" s="119"/>
      <c r="BX761" s="119"/>
      <c r="BY761" s="119"/>
      <c r="BZ761" s="119"/>
      <c r="CA761" s="119"/>
    </row>
    <row r="762" spans="1:79" ht="15" hidden="1" customHeight="1" thickTop="1" thickBot="1">
      <c r="A762" s="170" t="s">
        <v>441</v>
      </c>
      <c r="B762" s="70" t="s">
        <v>437</v>
      </c>
      <c r="C762" s="71">
        <v>160947</v>
      </c>
      <c r="D762" s="72"/>
      <c r="E762" s="149" t="s">
        <v>1644</v>
      </c>
      <c r="F762" s="75" t="s">
        <v>440</v>
      </c>
      <c r="G762" s="86" t="s">
        <v>81</v>
      </c>
      <c r="H762" s="25" t="s">
        <v>77</v>
      </c>
      <c r="I762" s="25" t="s">
        <v>78</v>
      </c>
      <c r="J762" s="73" t="s">
        <v>79</v>
      </c>
      <c r="K762" s="25" t="s">
        <v>1591</v>
      </c>
      <c r="L762" s="73" t="s">
        <v>438</v>
      </c>
      <c r="N762" s="41" t="s">
        <v>439</v>
      </c>
      <c r="O762" s="35" t="s">
        <v>1401</v>
      </c>
      <c r="P762" s="32" t="s">
        <v>1514</v>
      </c>
      <c r="Q762" s="25" t="s">
        <v>19</v>
      </c>
      <c r="R762" s="25">
        <v>7</v>
      </c>
      <c r="S762" s="25" t="s">
        <v>1370</v>
      </c>
      <c r="T762" s="33" t="s">
        <v>15</v>
      </c>
      <c r="U762" s="33"/>
      <c r="V762" s="73">
        <v>80</v>
      </c>
      <c r="W762" s="33" t="s">
        <v>58</v>
      </c>
      <c r="X762" s="73">
        <f>VLOOKUP(W762,Tables!$M$5:$O$9,3,FALSE)</f>
        <v>1</v>
      </c>
      <c r="Y762" s="73">
        <f t="shared" si="359"/>
        <v>80</v>
      </c>
      <c r="AA762" s="26" t="str">
        <f t="shared" si="360"/>
        <v>NOEC</v>
      </c>
      <c r="AB762" s="26">
        <f>VLOOKUP(AA762,Tables!C$5:D$40,2,FALSE)</f>
        <v>1</v>
      </c>
      <c r="AC762" s="26">
        <f t="shared" si="361"/>
        <v>80</v>
      </c>
      <c r="AD762" s="33" t="str">
        <f t="shared" si="362"/>
        <v>Chronic</v>
      </c>
      <c r="AE762" s="26">
        <f>VLOOKUP(AD762,Tables!$C$43:$D$44,2,FALSE)</f>
        <v>1</v>
      </c>
      <c r="AF762" s="26">
        <f t="shared" si="363"/>
        <v>80</v>
      </c>
      <c r="AG762" s="27"/>
      <c r="AH762" s="210" t="str">
        <f t="shared" si="355"/>
        <v>Lemna minor</v>
      </c>
      <c r="AI762" s="112" t="str">
        <f t="shared" si="356"/>
        <v>NOEC</v>
      </c>
      <c r="AJ762" s="112" t="str">
        <f t="shared" si="357"/>
        <v>Chronic</v>
      </c>
      <c r="AL762" s="26">
        <f>VLOOKUP(SUM(AB762,AE762),Tables!J$5:K$12,2,FALSE)</f>
        <v>1</v>
      </c>
      <c r="AM762" s="26" t="str">
        <f t="shared" si="358"/>
        <v>YES!!!</v>
      </c>
      <c r="AN762" s="107" t="str">
        <f>P762</f>
        <v>Fresh weight</v>
      </c>
      <c r="AO762" s="26" t="s">
        <v>1603</v>
      </c>
      <c r="AP762" s="25" t="str">
        <f>CONCATENATE(R762," ",S762)</f>
        <v>7 Day</v>
      </c>
      <c r="AQ762" s="26" t="s">
        <v>1607</v>
      </c>
      <c r="AS762" s="109">
        <f>AF762</f>
        <v>80</v>
      </c>
      <c r="AT762" s="73"/>
      <c r="AU762" s="25"/>
      <c r="AW762" s="208" t="s">
        <v>1845</v>
      </c>
      <c r="AX762" s="208" t="s">
        <v>1845</v>
      </c>
      <c r="BC762" s="214"/>
      <c r="BN762" s="119"/>
      <c r="BO762" s="119"/>
      <c r="BP762" s="119"/>
      <c r="BQ762" s="119"/>
      <c r="BR762" s="119"/>
      <c r="BS762" s="119"/>
      <c r="BT762" s="119"/>
      <c r="BU762" s="119"/>
      <c r="BV762" s="119"/>
      <c r="BW762" s="119"/>
      <c r="BX762" s="119"/>
      <c r="BY762" s="119"/>
      <c r="BZ762" s="119"/>
      <c r="CA762" s="119"/>
    </row>
    <row r="763" spans="1:79" ht="15" hidden="1" customHeight="1" thickTop="1" thickBot="1">
      <c r="A763" s="170" t="s">
        <v>441</v>
      </c>
      <c r="B763" s="70" t="s">
        <v>437</v>
      </c>
      <c r="C763" s="71">
        <v>160947</v>
      </c>
      <c r="D763" s="72"/>
      <c r="E763" s="149" t="s">
        <v>1644</v>
      </c>
      <c r="F763" s="75" t="s">
        <v>440</v>
      </c>
      <c r="G763" s="86" t="s">
        <v>81</v>
      </c>
      <c r="H763" s="25" t="s">
        <v>77</v>
      </c>
      <c r="I763" s="25" t="s">
        <v>78</v>
      </c>
      <c r="J763" s="73" t="s">
        <v>79</v>
      </c>
      <c r="K763" s="25" t="s">
        <v>1591</v>
      </c>
      <c r="L763" s="73" t="s">
        <v>438</v>
      </c>
      <c r="N763" s="41" t="s">
        <v>439</v>
      </c>
      <c r="O763" s="35" t="s">
        <v>1401</v>
      </c>
      <c r="P763" s="32" t="s">
        <v>1514</v>
      </c>
      <c r="Q763" s="25" t="s">
        <v>20</v>
      </c>
      <c r="R763" s="25">
        <v>7</v>
      </c>
      <c r="S763" s="25" t="s">
        <v>1370</v>
      </c>
      <c r="T763" s="33" t="s">
        <v>15</v>
      </c>
      <c r="U763" s="33"/>
      <c r="V763" s="73">
        <v>160</v>
      </c>
      <c r="W763" s="33" t="s">
        <v>58</v>
      </c>
      <c r="X763" s="73">
        <f>VLOOKUP(W763,Tables!$M$5:$O$9,3,FALSE)</f>
        <v>1</v>
      </c>
      <c r="Y763" s="73">
        <f t="shared" si="359"/>
        <v>160</v>
      </c>
      <c r="AA763" s="26" t="str">
        <f t="shared" si="360"/>
        <v>LOEC</v>
      </c>
      <c r="AB763" s="26">
        <f>VLOOKUP(AA763,Tables!C$5:D$40,2,FALSE)</f>
        <v>2.5</v>
      </c>
      <c r="AC763" s="26">
        <f t="shared" si="361"/>
        <v>64</v>
      </c>
      <c r="AD763" s="33" t="str">
        <f t="shared" si="362"/>
        <v>Chronic</v>
      </c>
      <c r="AE763" s="26">
        <f>VLOOKUP(AD763,Tables!$C$43:$D$44,2,FALSE)</f>
        <v>1</v>
      </c>
      <c r="AF763" s="26">
        <f t="shared" si="363"/>
        <v>64</v>
      </c>
      <c r="AG763" s="27"/>
      <c r="AH763" s="210" t="str">
        <f t="shared" si="355"/>
        <v>Lemna minor</v>
      </c>
      <c r="AI763" s="112" t="str">
        <f t="shared" si="356"/>
        <v>LOEC</v>
      </c>
      <c r="AJ763" s="112" t="str">
        <f t="shared" si="357"/>
        <v>Chronic</v>
      </c>
      <c r="AL763" s="26">
        <f>VLOOKUP(SUM(AB763,AE763),Tables!J$5:K$12,2,FALSE)</f>
        <v>2</v>
      </c>
      <c r="AM763" s="26" t="str">
        <f t="shared" si="358"/>
        <v>Reject</v>
      </c>
      <c r="AS763"/>
      <c r="AW763" s="208" t="s">
        <v>1845</v>
      </c>
      <c r="AX763" s="208" t="s">
        <v>1845</v>
      </c>
      <c r="BC763" s="214"/>
      <c r="BN763" s="119"/>
      <c r="BO763" s="119"/>
      <c r="BP763" s="119"/>
      <c r="BQ763" s="119"/>
      <c r="BR763" s="119"/>
      <c r="BS763" s="119"/>
      <c r="BT763" s="119"/>
      <c r="BU763" s="119"/>
      <c r="BV763" s="119"/>
      <c r="BW763" s="119"/>
      <c r="BX763" s="119"/>
      <c r="BY763" s="119"/>
      <c r="BZ763" s="119"/>
      <c r="CA763" s="119"/>
    </row>
    <row r="764" spans="1:79" ht="15" hidden="1" customHeight="1" thickTop="1" thickBot="1">
      <c r="A764" s="170" t="s">
        <v>441</v>
      </c>
      <c r="B764" s="70" t="s">
        <v>437</v>
      </c>
      <c r="C764" s="71">
        <v>160947</v>
      </c>
      <c r="D764" s="72"/>
      <c r="E764" s="149" t="s">
        <v>1644</v>
      </c>
      <c r="F764" s="75" t="s">
        <v>440</v>
      </c>
      <c r="G764" s="86" t="s">
        <v>81</v>
      </c>
      <c r="H764" s="25" t="s">
        <v>77</v>
      </c>
      <c r="I764" s="25" t="s">
        <v>78</v>
      </c>
      <c r="J764" s="73" t="s">
        <v>79</v>
      </c>
      <c r="K764" s="25" t="s">
        <v>1591</v>
      </c>
      <c r="L764" s="73" t="s">
        <v>438</v>
      </c>
      <c r="N764" s="41" t="s">
        <v>439</v>
      </c>
      <c r="O764" s="35" t="s">
        <v>1401</v>
      </c>
      <c r="P764" s="32" t="s">
        <v>1514</v>
      </c>
      <c r="Q764" s="25" t="s">
        <v>349</v>
      </c>
      <c r="R764" s="25">
        <v>7</v>
      </c>
      <c r="S764" s="25" t="s">
        <v>1370</v>
      </c>
      <c r="T764" s="33" t="s">
        <v>15</v>
      </c>
      <c r="U764" s="33"/>
      <c r="V764" s="25">
        <v>82.07</v>
      </c>
      <c r="W764" s="33" t="s">
        <v>58</v>
      </c>
      <c r="X764" s="73">
        <f>VLOOKUP(W764,Tables!$M$5:$O$9,3,FALSE)</f>
        <v>1</v>
      </c>
      <c r="Y764" s="73">
        <f t="shared" si="359"/>
        <v>82.07</v>
      </c>
      <c r="AA764" s="26" t="str">
        <f t="shared" si="360"/>
        <v>IC25</v>
      </c>
      <c r="AB764" s="26">
        <f>VLOOKUP(AA764,Tables!C$5:D$40,2,FALSE)</f>
        <v>2.5</v>
      </c>
      <c r="AC764" s="26">
        <f t="shared" si="361"/>
        <v>32.827999999999996</v>
      </c>
      <c r="AD764" s="33" t="str">
        <f t="shared" si="362"/>
        <v>Chronic</v>
      </c>
      <c r="AE764" s="26">
        <f>VLOOKUP(AD764,Tables!$C$43:$D$44,2,FALSE)</f>
        <v>1</v>
      </c>
      <c r="AF764" s="26">
        <f t="shared" si="363"/>
        <v>32.827999999999996</v>
      </c>
      <c r="AG764" s="27"/>
      <c r="AH764" s="210" t="str">
        <f t="shared" si="355"/>
        <v>Lemna minor</v>
      </c>
      <c r="AI764" s="112" t="str">
        <f t="shared" si="356"/>
        <v>IC25</v>
      </c>
      <c r="AJ764" s="112" t="str">
        <f t="shared" si="357"/>
        <v>Chronic</v>
      </c>
      <c r="AL764" s="26">
        <f>VLOOKUP(SUM(AB764,AE764),Tables!J$5:K$12,2,FALSE)</f>
        <v>2</v>
      </c>
      <c r="AM764" s="26" t="str">
        <f t="shared" si="358"/>
        <v>Reject</v>
      </c>
      <c r="AS764"/>
      <c r="AW764" s="208" t="s">
        <v>1845</v>
      </c>
      <c r="AX764" s="208" t="s">
        <v>1845</v>
      </c>
      <c r="BC764" s="214"/>
      <c r="BN764" s="119"/>
      <c r="BO764" s="119"/>
      <c r="BP764" s="119"/>
      <c r="BQ764" s="119"/>
      <c r="BR764" s="119"/>
      <c r="BS764" s="119"/>
      <c r="BT764" s="119"/>
      <c r="BU764" s="119"/>
      <c r="BV764" s="119"/>
      <c r="BW764" s="119"/>
      <c r="BX764" s="119"/>
      <c r="BY764" s="119"/>
      <c r="BZ764" s="119"/>
      <c r="CA764" s="119"/>
    </row>
    <row r="765" spans="1:79" ht="15" hidden="1" customHeight="1" thickTop="1" thickBot="1">
      <c r="A765" s="170" t="s">
        <v>441</v>
      </c>
      <c r="B765" s="70" t="s">
        <v>437</v>
      </c>
      <c r="C765" s="71">
        <v>160947</v>
      </c>
      <c r="D765" s="72"/>
      <c r="E765" s="149" t="s">
        <v>1644</v>
      </c>
      <c r="F765" s="75" t="s">
        <v>440</v>
      </c>
      <c r="G765" s="86" t="s">
        <v>81</v>
      </c>
      <c r="H765" s="25" t="s">
        <v>77</v>
      </c>
      <c r="I765" s="25" t="s">
        <v>78</v>
      </c>
      <c r="J765" s="73" t="s">
        <v>79</v>
      </c>
      <c r="K765" s="25" t="s">
        <v>1591</v>
      </c>
      <c r="L765" s="73" t="s">
        <v>438</v>
      </c>
      <c r="N765" s="41" t="s">
        <v>439</v>
      </c>
      <c r="O765" s="35" t="s">
        <v>1401</v>
      </c>
      <c r="P765" s="32" t="s">
        <v>1514</v>
      </c>
      <c r="Q765" s="25" t="s">
        <v>51</v>
      </c>
      <c r="R765" s="25">
        <v>7</v>
      </c>
      <c r="S765" s="25" t="s">
        <v>1370</v>
      </c>
      <c r="T765" s="33" t="s">
        <v>15</v>
      </c>
      <c r="U765" s="33"/>
      <c r="V765" s="25">
        <v>121.85</v>
      </c>
      <c r="W765" s="33" t="s">
        <v>58</v>
      </c>
      <c r="X765" s="73">
        <f>VLOOKUP(W765,Tables!$M$5:$O$9,3,FALSE)</f>
        <v>1</v>
      </c>
      <c r="Y765" s="73">
        <f t="shared" si="359"/>
        <v>121.85</v>
      </c>
      <c r="AA765" s="26" t="str">
        <f t="shared" si="360"/>
        <v>IC50</v>
      </c>
      <c r="AB765" s="26">
        <f>VLOOKUP(AA765,Tables!C$5:D$40,2,FALSE)</f>
        <v>5</v>
      </c>
      <c r="AC765" s="26">
        <f t="shared" si="361"/>
        <v>24.369999999999997</v>
      </c>
      <c r="AD765" s="33" t="str">
        <f t="shared" si="362"/>
        <v>Chronic</v>
      </c>
      <c r="AE765" s="26">
        <f>VLOOKUP(AD765,Tables!$C$43:$D$44,2,FALSE)</f>
        <v>1</v>
      </c>
      <c r="AF765" s="26">
        <f t="shared" si="363"/>
        <v>24.369999999999997</v>
      </c>
      <c r="AG765" s="27"/>
      <c r="AH765" s="210" t="str">
        <f t="shared" ref="AH765:AH772" si="364">G765</f>
        <v>Lemna minor</v>
      </c>
      <c r="AI765" s="112" t="str">
        <f t="shared" ref="AI765:AI772" si="365">Q765</f>
        <v>IC50</v>
      </c>
      <c r="AJ765" s="112" t="str">
        <f t="shared" ref="AJ765:AJ772" si="366">T765</f>
        <v>Chronic</v>
      </c>
      <c r="AL765" s="26">
        <f>VLOOKUP(SUM(AB765,AE765),Tables!J$5:K$12,2,FALSE)</f>
        <v>2</v>
      </c>
      <c r="AM765" s="26" t="str">
        <f t="shared" si="358"/>
        <v>Reject</v>
      </c>
      <c r="AS765"/>
      <c r="AW765" s="208" t="s">
        <v>1845</v>
      </c>
      <c r="AX765" s="208" t="s">
        <v>1845</v>
      </c>
      <c r="BC765" s="214"/>
      <c r="BN765" s="119"/>
      <c r="BO765" s="119"/>
      <c r="BP765" s="119"/>
      <c r="BQ765" s="119"/>
      <c r="BR765" s="119"/>
      <c r="BS765" s="119"/>
      <c r="BT765" s="119"/>
      <c r="BU765" s="119"/>
      <c r="BV765" s="119"/>
      <c r="BW765" s="119"/>
      <c r="BX765" s="119"/>
      <c r="BY765" s="119"/>
      <c r="BZ765" s="119"/>
      <c r="CA765" s="119"/>
    </row>
    <row r="766" spans="1:79" ht="15" hidden="1" customHeight="1" thickTop="1" thickBot="1">
      <c r="A766" s="170" t="s">
        <v>441</v>
      </c>
      <c r="B766" s="70" t="s">
        <v>437</v>
      </c>
      <c r="C766" s="71">
        <v>160947</v>
      </c>
      <c r="D766" s="72"/>
      <c r="E766" s="149" t="s">
        <v>1644</v>
      </c>
      <c r="F766" s="75" t="s">
        <v>440</v>
      </c>
      <c r="G766" s="86" t="s">
        <v>81</v>
      </c>
      <c r="H766" s="25" t="s">
        <v>77</v>
      </c>
      <c r="I766" s="25" t="s">
        <v>78</v>
      </c>
      <c r="J766" s="73" t="s">
        <v>79</v>
      </c>
      <c r="K766" s="25" t="s">
        <v>1591</v>
      </c>
      <c r="L766" s="73" t="s">
        <v>438</v>
      </c>
      <c r="N766" s="41" t="s">
        <v>443</v>
      </c>
      <c r="O766" s="35" t="s">
        <v>1401</v>
      </c>
      <c r="P766" s="32" t="s">
        <v>1522</v>
      </c>
      <c r="Q766" s="25" t="s">
        <v>20</v>
      </c>
      <c r="R766" s="25">
        <v>7</v>
      </c>
      <c r="S766" s="25" t="s">
        <v>1370</v>
      </c>
      <c r="T766" s="33" t="s">
        <v>15</v>
      </c>
      <c r="U766" s="33"/>
      <c r="V766" s="25">
        <v>80</v>
      </c>
      <c r="W766" s="33" t="s">
        <v>58</v>
      </c>
      <c r="X766" s="73">
        <f>VLOOKUP(W766,Tables!$M$5:$O$9,3,FALSE)</f>
        <v>1</v>
      </c>
      <c r="Y766" s="73">
        <f t="shared" si="359"/>
        <v>80</v>
      </c>
      <c r="AA766" s="26" t="str">
        <f t="shared" si="360"/>
        <v>LOEC</v>
      </c>
      <c r="AB766" s="26">
        <f>VLOOKUP(AA766,Tables!C$5:D$40,2,FALSE)</f>
        <v>2.5</v>
      </c>
      <c r="AC766" s="26">
        <f t="shared" si="361"/>
        <v>32</v>
      </c>
      <c r="AD766" s="33" t="str">
        <f t="shared" si="362"/>
        <v>Chronic</v>
      </c>
      <c r="AE766" s="26">
        <f>VLOOKUP(AD766,Tables!$C$43:$D$44,2,FALSE)</f>
        <v>1</v>
      </c>
      <c r="AF766" s="26">
        <f t="shared" si="363"/>
        <v>32</v>
      </c>
      <c r="AG766" s="27"/>
      <c r="AH766" s="210" t="str">
        <f t="shared" si="364"/>
        <v>Lemna minor</v>
      </c>
      <c r="AI766" s="112" t="str">
        <f t="shared" si="365"/>
        <v>LOEC</v>
      </c>
      <c r="AJ766" s="112" t="str">
        <f t="shared" si="366"/>
        <v>Chronic</v>
      </c>
      <c r="AL766" s="26">
        <f>VLOOKUP(SUM(AB766,AE766),Tables!J$5:K$12,2,FALSE)</f>
        <v>2</v>
      </c>
      <c r="AM766" s="26" t="str">
        <f t="shared" si="358"/>
        <v>Reject</v>
      </c>
      <c r="AS766"/>
      <c r="AW766" s="208" t="s">
        <v>1845</v>
      </c>
      <c r="AX766" s="208" t="s">
        <v>1845</v>
      </c>
      <c r="BC766" s="214"/>
      <c r="BN766" s="119"/>
      <c r="BO766" s="119"/>
      <c r="BP766" s="119"/>
      <c r="BQ766" s="119"/>
      <c r="BR766" s="119"/>
      <c r="BS766" s="119"/>
      <c r="BT766" s="119"/>
      <c r="BU766" s="119"/>
      <c r="BV766" s="119"/>
      <c r="BW766" s="119"/>
      <c r="BX766" s="119"/>
      <c r="BY766" s="119"/>
      <c r="BZ766" s="119"/>
      <c r="CA766" s="119"/>
    </row>
    <row r="767" spans="1:79" ht="15" hidden="1" customHeight="1" thickTop="1" thickBot="1">
      <c r="A767" s="170" t="s">
        <v>441</v>
      </c>
      <c r="B767" s="70" t="s">
        <v>437</v>
      </c>
      <c r="C767" s="71">
        <v>160947</v>
      </c>
      <c r="D767" s="72"/>
      <c r="E767" s="149" t="s">
        <v>1644</v>
      </c>
      <c r="F767" s="75" t="s">
        <v>440</v>
      </c>
      <c r="G767" s="86" t="s">
        <v>81</v>
      </c>
      <c r="H767" s="25" t="s">
        <v>77</v>
      </c>
      <c r="I767" s="25" t="s">
        <v>78</v>
      </c>
      <c r="J767" s="73" t="s">
        <v>79</v>
      </c>
      <c r="K767" s="25" t="s">
        <v>1591</v>
      </c>
      <c r="L767" s="73" t="s">
        <v>438</v>
      </c>
      <c r="N767" s="41" t="s">
        <v>443</v>
      </c>
      <c r="O767" s="35" t="s">
        <v>1401</v>
      </c>
      <c r="P767" s="32" t="s">
        <v>1522</v>
      </c>
      <c r="Q767" s="25" t="s">
        <v>349</v>
      </c>
      <c r="R767" s="25">
        <v>7</v>
      </c>
      <c r="S767" s="25" t="s">
        <v>1370</v>
      </c>
      <c r="T767" s="33" t="s">
        <v>15</v>
      </c>
      <c r="U767" s="33"/>
      <c r="V767" s="25">
        <v>122.8</v>
      </c>
      <c r="W767" s="33" t="s">
        <v>58</v>
      </c>
      <c r="X767" s="73">
        <f>VLOOKUP(W767,Tables!$M$5:$O$9,3,FALSE)</f>
        <v>1</v>
      </c>
      <c r="Y767" s="73">
        <f t="shared" si="359"/>
        <v>122.8</v>
      </c>
      <c r="AA767" s="26" t="str">
        <f t="shared" si="360"/>
        <v>IC25</v>
      </c>
      <c r="AB767" s="26">
        <f>VLOOKUP(AA767,Tables!C$5:D$40,2,FALSE)</f>
        <v>2.5</v>
      </c>
      <c r="AC767" s="26">
        <f t="shared" si="361"/>
        <v>49.12</v>
      </c>
      <c r="AD767" s="33" t="str">
        <f t="shared" si="362"/>
        <v>Chronic</v>
      </c>
      <c r="AE767" s="26">
        <f>VLOOKUP(AD767,Tables!$C$43:$D$44,2,FALSE)</f>
        <v>1</v>
      </c>
      <c r="AF767" s="26">
        <f t="shared" si="363"/>
        <v>49.12</v>
      </c>
      <c r="AG767" s="27"/>
      <c r="AH767" s="210" t="str">
        <f t="shared" si="364"/>
        <v>Lemna minor</v>
      </c>
      <c r="AI767" s="112" t="str">
        <f t="shared" si="365"/>
        <v>IC25</v>
      </c>
      <c r="AJ767" s="112" t="str">
        <f t="shared" si="366"/>
        <v>Chronic</v>
      </c>
      <c r="AL767" s="26">
        <f>VLOOKUP(SUM(AB767,AE767),Tables!J$5:K$12,2,FALSE)</f>
        <v>2</v>
      </c>
      <c r="AM767" s="26" t="str">
        <f t="shared" si="358"/>
        <v>Reject</v>
      </c>
      <c r="AS767"/>
      <c r="AW767" s="208" t="s">
        <v>1845</v>
      </c>
      <c r="AX767" s="208" t="s">
        <v>1845</v>
      </c>
      <c r="BC767" s="214"/>
      <c r="BN767" s="119"/>
      <c r="BO767" s="119"/>
      <c r="BP767" s="119"/>
      <c r="BQ767" s="119"/>
      <c r="BR767" s="119"/>
      <c r="BS767" s="119"/>
      <c r="BT767" s="119"/>
      <c r="BU767" s="119"/>
      <c r="BV767" s="119"/>
      <c r="BW767" s="119"/>
      <c r="BX767" s="119"/>
      <c r="BY767" s="119"/>
      <c r="BZ767" s="119"/>
      <c r="CA767" s="119"/>
    </row>
    <row r="768" spans="1:79" ht="15" hidden="1" customHeight="1" thickTop="1" thickBot="1">
      <c r="A768" s="170" t="s">
        <v>441</v>
      </c>
      <c r="B768" s="70" t="s">
        <v>437</v>
      </c>
      <c r="C768" s="71">
        <v>160947</v>
      </c>
      <c r="D768" s="72"/>
      <c r="E768" s="149" t="s">
        <v>1644</v>
      </c>
      <c r="F768" s="75" t="s">
        <v>440</v>
      </c>
      <c r="G768" s="86" t="s">
        <v>81</v>
      </c>
      <c r="H768" s="25" t="s">
        <v>77</v>
      </c>
      <c r="I768" s="25" t="s">
        <v>78</v>
      </c>
      <c r="J768" s="73" t="s">
        <v>79</v>
      </c>
      <c r="K768" s="25" t="s">
        <v>1591</v>
      </c>
      <c r="L768" s="73" t="s">
        <v>438</v>
      </c>
      <c r="N768" s="41" t="s">
        <v>443</v>
      </c>
      <c r="O768" s="35" t="s">
        <v>1401</v>
      </c>
      <c r="P768" s="32" t="s">
        <v>1522</v>
      </c>
      <c r="Q768" s="25" t="s">
        <v>349</v>
      </c>
      <c r="R768" s="25">
        <v>7</v>
      </c>
      <c r="S768" s="25" t="s">
        <v>1370</v>
      </c>
      <c r="T768" s="33" t="s">
        <v>15</v>
      </c>
      <c r="U768" s="33"/>
      <c r="V768" s="25">
        <v>215.45</v>
      </c>
      <c r="W768" s="33" t="s">
        <v>58</v>
      </c>
      <c r="X768" s="73">
        <f>VLOOKUP(W768,Tables!$M$5:$O$9,3,FALSE)</f>
        <v>1</v>
      </c>
      <c r="Y768" s="73">
        <f t="shared" si="359"/>
        <v>215.45</v>
      </c>
      <c r="AA768" s="26" t="str">
        <f t="shared" si="360"/>
        <v>IC25</v>
      </c>
      <c r="AB768" s="26">
        <f>VLOOKUP(AA768,Tables!C$5:D$40,2,FALSE)</f>
        <v>2.5</v>
      </c>
      <c r="AC768" s="26">
        <f t="shared" si="361"/>
        <v>86.179999999999993</v>
      </c>
      <c r="AD768" s="33" t="str">
        <f t="shared" si="362"/>
        <v>Chronic</v>
      </c>
      <c r="AE768" s="26">
        <f>VLOOKUP(AD768,Tables!$C$43:$D$44,2,FALSE)</f>
        <v>1</v>
      </c>
      <c r="AF768" s="26">
        <f t="shared" si="363"/>
        <v>86.179999999999993</v>
      </c>
      <c r="AG768" s="27"/>
      <c r="AH768" s="210" t="str">
        <f t="shared" si="364"/>
        <v>Lemna minor</v>
      </c>
      <c r="AI768" s="112" t="str">
        <f t="shared" si="365"/>
        <v>IC25</v>
      </c>
      <c r="AJ768" s="112" t="str">
        <f t="shared" si="366"/>
        <v>Chronic</v>
      </c>
      <c r="AL768" s="26">
        <f>VLOOKUP(SUM(AB768,AE768),Tables!J$5:K$12,2,FALSE)</f>
        <v>2</v>
      </c>
      <c r="AM768" s="26" t="str">
        <f t="shared" si="358"/>
        <v>Reject</v>
      </c>
      <c r="AS768"/>
      <c r="AW768" s="208" t="s">
        <v>1845</v>
      </c>
      <c r="AX768" s="208" t="s">
        <v>1845</v>
      </c>
      <c r="BC768" s="214"/>
      <c r="BN768" s="119"/>
      <c r="BO768" s="119"/>
      <c r="BP768" s="119"/>
      <c r="BQ768" s="119"/>
      <c r="BR768" s="119"/>
      <c r="BS768" s="119"/>
      <c r="BT768" s="119"/>
      <c r="BU768" s="119"/>
      <c r="BV768" s="119"/>
      <c r="BW768" s="119"/>
      <c r="BX768" s="119"/>
      <c r="BY768" s="119"/>
      <c r="BZ768" s="119"/>
      <c r="CA768" s="119"/>
    </row>
    <row r="769" spans="1:87" ht="15" hidden="1" customHeight="1" thickTop="1" thickBot="1">
      <c r="A769" s="170" t="s">
        <v>441</v>
      </c>
      <c r="B769" s="70" t="s">
        <v>437</v>
      </c>
      <c r="C769" s="71">
        <v>160947</v>
      </c>
      <c r="D769" s="72"/>
      <c r="E769" s="149" t="s">
        <v>1644</v>
      </c>
      <c r="F769" s="75" t="s">
        <v>440</v>
      </c>
      <c r="G769" s="86" t="s">
        <v>81</v>
      </c>
      <c r="H769" s="25" t="s">
        <v>77</v>
      </c>
      <c r="I769" s="25" t="s">
        <v>78</v>
      </c>
      <c r="J769" s="73" t="s">
        <v>79</v>
      </c>
      <c r="K769" s="25" t="s">
        <v>1591</v>
      </c>
      <c r="L769" s="73" t="s">
        <v>438</v>
      </c>
      <c r="N769" s="41" t="s">
        <v>445</v>
      </c>
      <c r="O769" s="35" t="s">
        <v>1401</v>
      </c>
      <c r="P769" s="32" t="s">
        <v>1523</v>
      </c>
      <c r="Q769" s="25" t="s">
        <v>19</v>
      </c>
      <c r="R769" s="25">
        <v>7</v>
      </c>
      <c r="S769" s="25" t="s">
        <v>1370</v>
      </c>
      <c r="T769" s="33" t="s">
        <v>15</v>
      </c>
      <c r="U769" s="33"/>
      <c r="V769" s="25">
        <v>80</v>
      </c>
      <c r="W769" s="33" t="s">
        <v>58</v>
      </c>
      <c r="X769" s="73">
        <f>VLOOKUP(W769,Tables!$M$5:$O$9,3,FALSE)</f>
        <v>1</v>
      </c>
      <c r="Y769" s="73">
        <f t="shared" si="359"/>
        <v>80</v>
      </c>
      <c r="AA769" s="26" t="str">
        <f t="shared" si="360"/>
        <v>NOEC</v>
      </c>
      <c r="AB769" s="26">
        <f>VLOOKUP(AA769,Tables!C$5:D$40,2,FALSE)</f>
        <v>1</v>
      </c>
      <c r="AC769" s="26">
        <f t="shared" si="361"/>
        <v>80</v>
      </c>
      <c r="AD769" s="33" t="str">
        <f t="shared" si="362"/>
        <v>Chronic</v>
      </c>
      <c r="AE769" s="26">
        <f>VLOOKUP(AD769,Tables!$C$43:$D$44,2,FALSE)</f>
        <v>1</v>
      </c>
      <c r="AF769" s="26">
        <f t="shared" si="363"/>
        <v>80</v>
      </c>
      <c r="AG769" s="27"/>
      <c r="AH769" s="210" t="str">
        <f t="shared" si="364"/>
        <v>Lemna minor</v>
      </c>
      <c r="AI769" s="112" t="str">
        <f t="shared" si="365"/>
        <v>NOEC</v>
      </c>
      <c r="AJ769" s="112" t="str">
        <f t="shared" si="366"/>
        <v>Chronic</v>
      </c>
      <c r="AL769" s="26">
        <f>VLOOKUP(SUM(AB769,AE769),Tables!J$5:K$12,2,FALSE)</f>
        <v>1</v>
      </c>
      <c r="AM769" s="26" t="str">
        <f t="shared" si="358"/>
        <v>YES!!!</v>
      </c>
      <c r="AN769" s="107" t="str">
        <f>P769</f>
        <v>Frond area</v>
      </c>
      <c r="AO769" s="26" t="s">
        <v>1605</v>
      </c>
      <c r="AP769" s="25" t="str">
        <f>CONCATENATE(R769," ",S769)</f>
        <v>7 Day</v>
      </c>
      <c r="AQ769" s="26" t="s">
        <v>1610</v>
      </c>
      <c r="AS769" s="109">
        <f>AF769</f>
        <v>80</v>
      </c>
      <c r="AT769" s="73">
        <f>GEOMEAN(AS769)</f>
        <v>80</v>
      </c>
      <c r="AU769" s="25">
        <f>MIN(AT769)</f>
        <v>80</v>
      </c>
      <c r="AW769" s="208" t="s">
        <v>1845</v>
      </c>
      <c r="AX769" s="208" t="s">
        <v>1845</v>
      </c>
      <c r="BC769" s="214"/>
      <c r="BN769" s="119"/>
      <c r="BO769" s="119"/>
      <c r="BP769" s="119"/>
      <c r="BQ769" s="119"/>
      <c r="BR769" s="119"/>
      <c r="BS769" s="119"/>
      <c r="BT769" s="119"/>
      <c r="BU769" s="119"/>
      <c r="BV769" s="119"/>
      <c r="BW769" s="119"/>
      <c r="BX769" s="119"/>
      <c r="BY769" s="119"/>
      <c r="BZ769" s="119"/>
      <c r="CA769" s="119"/>
    </row>
    <row r="770" spans="1:87" ht="15" hidden="1" customHeight="1" thickTop="1" thickBot="1">
      <c r="A770" s="170" t="s">
        <v>441</v>
      </c>
      <c r="B770" s="70" t="s">
        <v>437</v>
      </c>
      <c r="C770" s="71">
        <v>160947</v>
      </c>
      <c r="D770" s="72"/>
      <c r="E770" s="149" t="s">
        <v>1644</v>
      </c>
      <c r="F770" s="75" t="s">
        <v>440</v>
      </c>
      <c r="G770" s="86" t="s">
        <v>81</v>
      </c>
      <c r="H770" s="25" t="s">
        <v>77</v>
      </c>
      <c r="I770" s="25" t="s">
        <v>78</v>
      </c>
      <c r="J770" s="73" t="s">
        <v>79</v>
      </c>
      <c r="K770" s="25" t="s">
        <v>1591</v>
      </c>
      <c r="L770" s="73" t="s">
        <v>438</v>
      </c>
      <c r="N770" s="41" t="s">
        <v>445</v>
      </c>
      <c r="O770" s="35" t="s">
        <v>1401</v>
      </c>
      <c r="P770" s="32" t="s">
        <v>1523</v>
      </c>
      <c r="Q770" s="25" t="s">
        <v>20</v>
      </c>
      <c r="R770" s="25">
        <v>7</v>
      </c>
      <c r="S770" s="25" t="s">
        <v>1370</v>
      </c>
      <c r="T770" s="33" t="s">
        <v>15</v>
      </c>
      <c r="U770" s="33"/>
      <c r="V770" s="25">
        <v>160</v>
      </c>
      <c r="W770" s="33" t="s">
        <v>58</v>
      </c>
      <c r="X770" s="73">
        <f>VLOOKUP(W770,Tables!$M$5:$O$9,3,FALSE)</f>
        <v>1</v>
      </c>
      <c r="Y770" s="73">
        <f t="shared" si="359"/>
        <v>160</v>
      </c>
      <c r="AA770" s="26" t="str">
        <f t="shared" si="360"/>
        <v>LOEC</v>
      </c>
      <c r="AB770" s="26">
        <f>VLOOKUP(AA770,Tables!C$5:D$40,2,FALSE)</f>
        <v>2.5</v>
      </c>
      <c r="AC770" s="26">
        <f t="shared" si="361"/>
        <v>64</v>
      </c>
      <c r="AD770" s="33" t="str">
        <f t="shared" si="362"/>
        <v>Chronic</v>
      </c>
      <c r="AE770" s="26">
        <f>VLOOKUP(AD770,Tables!$C$43:$D$44,2,FALSE)</f>
        <v>1</v>
      </c>
      <c r="AF770" s="26">
        <f t="shared" si="363"/>
        <v>64</v>
      </c>
      <c r="AG770" s="27"/>
      <c r="AH770" s="210" t="str">
        <f t="shared" si="364"/>
        <v>Lemna minor</v>
      </c>
      <c r="AI770" s="112" t="str">
        <f t="shared" si="365"/>
        <v>LOEC</v>
      </c>
      <c r="AJ770" s="112" t="str">
        <f t="shared" si="366"/>
        <v>Chronic</v>
      </c>
      <c r="AL770" s="26">
        <f>VLOOKUP(SUM(AB770,AE770),Tables!J$5:K$12,2,FALSE)</f>
        <v>2</v>
      </c>
      <c r="AM770" s="26" t="str">
        <f t="shared" si="358"/>
        <v>Reject</v>
      </c>
      <c r="AS770"/>
      <c r="AW770" s="208" t="s">
        <v>1845</v>
      </c>
      <c r="AX770" s="208" t="s">
        <v>1845</v>
      </c>
      <c r="BC770" s="214"/>
      <c r="BN770" s="119"/>
      <c r="BO770" s="119"/>
      <c r="BP770" s="119"/>
      <c r="BQ770" s="119"/>
      <c r="BR770" s="119"/>
      <c r="BS770" s="119"/>
      <c r="BT770" s="119"/>
      <c r="BU770" s="119"/>
      <c r="BV770" s="119"/>
      <c r="BW770" s="119"/>
      <c r="BX770" s="119"/>
      <c r="BY770" s="119"/>
      <c r="BZ770" s="119"/>
      <c r="CA770" s="119"/>
    </row>
    <row r="771" spans="1:87" ht="15" hidden="1" customHeight="1" thickTop="1" thickBot="1">
      <c r="A771" s="170" t="s">
        <v>441</v>
      </c>
      <c r="B771" s="70" t="s">
        <v>437</v>
      </c>
      <c r="C771" s="71">
        <v>160947</v>
      </c>
      <c r="D771" s="72"/>
      <c r="E771" s="149" t="s">
        <v>1644</v>
      </c>
      <c r="F771" s="75" t="s">
        <v>440</v>
      </c>
      <c r="G771" s="86" t="s">
        <v>81</v>
      </c>
      <c r="H771" s="25" t="s">
        <v>77</v>
      </c>
      <c r="I771" s="25" t="s">
        <v>78</v>
      </c>
      <c r="J771" s="73" t="s">
        <v>79</v>
      </c>
      <c r="K771" s="25" t="s">
        <v>1591</v>
      </c>
      <c r="L771" s="73" t="s">
        <v>438</v>
      </c>
      <c r="N771" s="41" t="s">
        <v>445</v>
      </c>
      <c r="O771" s="35" t="s">
        <v>1401</v>
      </c>
      <c r="P771" s="32" t="s">
        <v>1523</v>
      </c>
      <c r="Q771" s="25" t="s">
        <v>349</v>
      </c>
      <c r="R771" s="25">
        <v>7</v>
      </c>
      <c r="S771" s="25" t="s">
        <v>1370</v>
      </c>
      <c r="T771" s="33" t="s">
        <v>15</v>
      </c>
      <c r="U771" s="33"/>
      <c r="V771" s="25">
        <v>112.86</v>
      </c>
      <c r="W771" s="33" t="s">
        <v>58</v>
      </c>
      <c r="X771" s="73">
        <f>VLOOKUP(W771,Tables!$M$5:$O$9,3,FALSE)</f>
        <v>1</v>
      </c>
      <c r="Y771" s="73">
        <f t="shared" si="359"/>
        <v>112.86</v>
      </c>
      <c r="AA771" s="26" t="str">
        <f t="shared" si="360"/>
        <v>IC25</v>
      </c>
      <c r="AB771" s="26">
        <f>VLOOKUP(AA771,Tables!C$5:D$40,2,FALSE)</f>
        <v>2.5</v>
      </c>
      <c r="AC771" s="26">
        <f t="shared" si="361"/>
        <v>45.143999999999998</v>
      </c>
      <c r="AD771" s="33" t="str">
        <f t="shared" si="362"/>
        <v>Chronic</v>
      </c>
      <c r="AE771" s="26">
        <f>VLOOKUP(AD771,Tables!$C$43:$D$44,2,FALSE)</f>
        <v>1</v>
      </c>
      <c r="AF771" s="26">
        <f t="shared" si="363"/>
        <v>45.143999999999998</v>
      </c>
      <c r="AG771" s="27"/>
      <c r="AH771" s="210" t="str">
        <f t="shared" si="364"/>
        <v>Lemna minor</v>
      </c>
      <c r="AI771" s="112" t="str">
        <f t="shared" si="365"/>
        <v>IC25</v>
      </c>
      <c r="AJ771" s="112" t="str">
        <f t="shared" si="366"/>
        <v>Chronic</v>
      </c>
      <c r="AL771" s="26">
        <f>VLOOKUP(SUM(AB771,AE771),Tables!J$5:K$12,2,FALSE)</f>
        <v>2</v>
      </c>
      <c r="AM771" s="26" t="str">
        <f t="shared" ref="AM771:AM772" si="367">IF(AL771=MIN($AL$707:$AL$773),"YES!!!","Reject")</f>
        <v>Reject</v>
      </c>
      <c r="AS771"/>
      <c r="AW771" s="208" t="s">
        <v>1845</v>
      </c>
      <c r="AX771" s="208" t="s">
        <v>1845</v>
      </c>
      <c r="BC771" s="214"/>
      <c r="BN771" s="119"/>
      <c r="BO771" s="119"/>
      <c r="BP771" s="119"/>
      <c r="BQ771" s="119"/>
      <c r="BR771" s="119"/>
      <c r="BS771" s="119"/>
      <c r="BT771" s="119"/>
      <c r="BU771" s="119"/>
      <c r="BV771" s="119"/>
      <c r="BW771" s="119"/>
      <c r="BX771" s="119"/>
      <c r="BY771" s="119"/>
      <c r="BZ771" s="119"/>
      <c r="CA771" s="119"/>
    </row>
    <row r="772" spans="1:87" ht="15" hidden="1" customHeight="1" thickTop="1" thickBot="1">
      <c r="A772" s="170" t="s">
        <v>441</v>
      </c>
      <c r="B772" s="70" t="s">
        <v>437</v>
      </c>
      <c r="C772" s="71">
        <v>160947</v>
      </c>
      <c r="D772" s="72"/>
      <c r="E772" s="149" t="s">
        <v>1644</v>
      </c>
      <c r="F772" s="75" t="s">
        <v>440</v>
      </c>
      <c r="G772" s="86" t="s">
        <v>81</v>
      </c>
      <c r="H772" s="25" t="s">
        <v>77</v>
      </c>
      <c r="I772" s="25" t="s">
        <v>78</v>
      </c>
      <c r="J772" s="73" t="s">
        <v>79</v>
      </c>
      <c r="K772" s="25" t="s">
        <v>1591</v>
      </c>
      <c r="L772" s="73" t="s">
        <v>438</v>
      </c>
      <c r="N772" s="41" t="s">
        <v>445</v>
      </c>
      <c r="O772" s="35" t="s">
        <v>1401</v>
      </c>
      <c r="P772" s="32" t="s">
        <v>1523</v>
      </c>
      <c r="Q772" s="25" t="s">
        <v>51</v>
      </c>
      <c r="R772" s="25">
        <v>7</v>
      </c>
      <c r="S772" s="25" t="s">
        <v>1370</v>
      </c>
      <c r="T772" s="33" t="s">
        <v>15</v>
      </c>
      <c r="U772" s="33"/>
      <c r="V772" s="25">
        <v>188.75</v>
      </c>
      <c r="W772" s="33" t="s">
        <v>58</v>
      </c>
      <c r="X772" s="73">
        <f>VLOOKUP(W772,Tables!$M$5:$O$9,3,FALSE)</f>
        <v>1</v>
      </c>
      <c r="Y772" s="73">
        <f t="shared" si="359"/>
        <v>188.75</v>
      </c>
      <c r="AA772" s="26" t="str">
        <f t="shared" si="360"/>
        <v>IC50</v>
      </c>
      <c r="AB772" s="26">
        <f>VLOOKUP(AA772,Tables!C$5:D$40,2,FALSE)</f>
        <v>5</v>
      </c>
      <c r="AC772" s="26">
        <f t="shared" si="361"/>
        <v>37.75</v>
      </c>
      <c r="AD772" s="33" t="str">
        <f t="shared" si="362"/>
        <v>Chronic</v>
      </c>
      <c r="AE772" s="26">
        <f>VLOOKUP(AD772,Tables!$C$43:$D$44,2,FALSE)</f>
        <v>1</v>
      </c>
      <c r="AF772" s="26">
        <f t="shared" si="363"/>
        <v>37.75</v>
      </c>
      <c r="AG772" s="27"/>
      <c r="AH772" s="210" t="str">
        <f t="shared" si="364"/>
        <v>Lemna minor</v>
      </c>
      <c r="AI772" s="112" t="str">
        <f t="shared" si="365"/>
        <v>IC50</v>
      </c>
      <c r="AJ772" s="112" t="str">
        <f t="shared" si="366"/>
        <v>Chronic</v>
      </c>
      <c r="AL772" s="26">
        <f>VLOOKUP(SUM(AB772,AE772),Tables!J$5:K$12,2,FALSE)</f>
        <v>2</v>
      </c>
      <c r="AM772" s="26" t="str">
        <f t="shared" si="367"/>
        <v>Reject</v>
      </c>
      <c r="AS772"/>
      <c r="AW772" s="208" t="s">
        <v>1845</v>
      </c>
      <c r="AX772" s="208" t="s">
        <v>1845</v>
      </c>
      <c r="BC772" s="214"/>
      <c r="BN772" s="119"/>
      <c r="BO772" s="119"/>
      <c r="BP772" s="119"/>
      <c r="BQ772" s="119"/>
      <c r="BR772" s="119"/>
      <c r="BS772" s="119"/>
      <c r="BT772" s="119"/>
      <c r="BU772" s="119"/>
      <c r="BV772" s="119"/>
      <c r="BW772" s="119"/>
      <c r="BX772" s="119"/>
      <c r="BY772" s="119"/>
      <c r="BZ772" s="119"/>
      <c r="CA772" s="119"/>
    </row>
    <row r="773" spans="1:87" ht="15" hidden="1" customHeight="1" thickTop="1" thickBot="1">
      <c r="A773" s="170" t="s">
        <v>1883</v>
      </c>
      <c r="B773" s="165" t="s">
        <v>1894</v>
      </c>
      <c r="C773" s="71" t="s">
        <v>1894</v>
      </c>
      <c r="D773" s="72"/>
      <c r="E773" s="149" t="s">
        <v>1644</v>
      </c>
      <c r="F773" s="75" t="s">
        <v>440</v>
      </c>
      <c r="G773" s="86" t="s">
        <v>81</v>
      </c>
      <c r="H773" s="25" t="s">
        <v>77</v>
      </c>
      <c r="I773" s="25" t="s">
        <v>78</v>
      </c>
      <c r="J773" s="73" t="s">
        <v>79</v>
      </c>
      <c r="K773" s="25" t="s">
        <v>1591</v>
      </c>
      <c r="L773" s="83" t="s">
        <v>110</v>
      </c>
      <c r="N773" s="41" t="s">
        <v>445</v>
      </c>
      <c r="O773" s="35" t="s">
        <v>1401</v>
      </c>
      <c r="P773" s="32" t="s">
        <v>1522</v>
      </c>
      <c r="Q773" s="25" t="s">
        <v>51</v>
      </c>
      <c r="R773" s="25">
        <v>7</v>
      </c>
      <c r="S773" s="25" t="s">
        <v>1370</v>
      </c>
      <c r="T773" s="33" t="s">
        <v>15</v>
      </c>
      <c r="U773" s="33"/>
      <c r="V773" s="25">
        <v>215</v>
      </c>
      <c r="W773" s="33" t="s">
        <v>58</v>
      </c>
      <c r="X773" s="73">
        <f>VLOOKUP(W773,Tables!$M$5:$O$9,3,FALSE)</f>
        <v>1</v>
      </c>
      <c r="Y773" s="73">
        <f t="shared" ref="Y773" si="368">V773*X773</f>
        <v>215</v>
      </c>
      <c r="AA773" s="26" t="str">
        <f t="shared" ref="AA773" si="369">Q773</f>
        <v>IC50</v>
      </c>
      <c r="AB773" s="26">
        <f>VLOOKUP(AA773,Tables!C$5:D$40,2,FALSE)</f>
        <v>5</v>
      </c>
      <c r="AC773" s="26">
        <f t="shared" ref="AC773" si="370">Y773/AB773</f>
        <v>43</v>
      </c>
      <c r="AD773" s="33" t="str">
        <f t="shared" ref="AD773" si="371">T773</f>
        <v>Chronic</v>
      </c>
      <c r="AE773" s="26">
        <f>VLOOKUP(AD773,Tables!$C$43:$D$44,2,FALSE)</f>
        <v>1</v>
      </c>
      <c r="AF773" s="26">
        <f t="shared" ref="AF773" si="372">AC773/AE773</f>
        <v>43</v>
      </c>
      <c r="AG773" s="27"/>
      <c r="AH773" s="210" t="str">
        <f t="shared" ref="AH773" si="373">G773</f>
        <v>Lemna minor</v>
      </c>
      <c r="AI773" s="112" t="str">
        <f t="shared" ref="AI773" si="374">Q773</f>
        <v>IC50</v>
      </c>
      <c r="AJ773" s="112" t="str">
        <f t="shared" ref="AJ773" si="375">T773</f>
        <v>Chronic</v>
      </c>
      <c r="AL773" s="26">
        <f>VLOOKUP(SUM(AB773,AE773),Tables!J$5:K$12,2,FALSE)</f>
        <v>2</v>
      </c>
      <c r="AM773" s="26" t="str">
        <f>IF(AL773=MIN($AL$707:$AL$773),"YES!!!","Reject")</f>
        <v>Reject</v>
      </c>
      <c r="AS773"/>
      <c r="AW773" s="208"/>
      <c r="AX773" s="208"/>
      <c r="BC773" s="214"/>
      <c r="BN773" s="119"/>
      <c r="BO773" s="119"/>
      <c r="BP773" s="119"/>
      <c r="BQ773" s="119"/>
      <c r="BR773" s="119"/>
      <c r="BS773" s="119"/>
      <c r="BT773" s="119"/>
      <c r="BU773" s="119"/>
      <c r="BV773" s="119"/>
      <c r="BW773" s="119"/>
      <c r="BX773" s="119"/>
      <c r="BY773" s="119"/>
      <c r="BZ773" s="119"/>
      <c r="CA773" s="119"/>
    </row>
    <row r="774" spans="1:87" ht="15" hidden="1" customHeight="1" thickTop="1" thickBot="1">
      <c r="A774" s="167"/>
      <c r="B774" s="96"/>
      <c r="C774" s="98"/>
      <c r="D774" s="99"/>
      <c r="E774" s="152"/>
      <c r="F774" s="93"/>
      <c r="G774" s="94"/>
      <c r="H774" s="17"/>
      <c r="I774" s="17"/>
      <c r="J774" s="17"/>
      <c r="K774" s="17"/>
      <c r="L774" s="17"/>
      <c r="M774" s="27"/>
      <c r="N774" s="93"/>
      <c r="O774" s="100"/>
      <c r="P774" s="17"/>
      <c r="Q774" s="17"/>
      <c r="R774" s="17"/>
      <c r="S774" s="17"/>
      <c r="T774" s="17"/>
      <c r="U774" s="17"/>
      <c r="V774" s="17"/>
      <c r="W774" s="17"/>
      <c r="X774" s="95"/>
      <c r="Y774" s="95"/>
      <c r="Z774" s="27"/>
      <c r="AA774" s="17"/>
      <c r="AB774" s="17"/>
      <c r="AC774" s="95"/>
      <c r="AD774" s="20"/>
      <c r="AE774" s="17"/>
      <c r="AF774" s="95"/>
      <c r="AG774" s="27"/>
      <c r="AH774" s="211"/>
      <c r="AI774" s="17"/>
      <c r="AJ774" s="17"/>
      <c r="AK774" s="27"/>
      <c r="AL774" s="27"/>
      <c r="AM774" s="27"/>
      <c r="AN774" s="27"/>
      <c r="AO774" s="17"/>
      <c r="AP774" s="17"/>
      <c r="AQ774" s="17"/>
      <c r="AR774" s="27"/>
      <c r="AS774" s="27"/>
      <c r="AT774" s="27"/>
      <c r="AU774" s="27"/>
      <c r="AV774" s="27"/>
      <c r="AW774" s="27"/>
      <c r="AX774" s="115"/>
      <c r="AY774" s="119"/>
      <c r="AZ774" s="119"/>
      <c r="BA774" s="117"/>
      <c r="BB774" s="117"/>
      <c r="BC774" s="211"/>
      <c r="BD774" s="27"/>
      <c r="BE774" s="27"/>
      <c r="BF774" s="27"/>
      <c r="BG774" s="27"/>
      <c r="BH774" s="115"/>
      <c r="BI774" s="115"/>
      <c r="BJ774" s="115"/>
      <c r="BK774" s="2"/>
      <c r="BL774" s="2"/>
      <c r="BM774" s="2"/>
      <c r="BN774" s="119"/>
      <c r="BO774" s="119"/>
      <c r="BP774" s="119"/>
      <c r="BQ774" s="119"/>
      <c r="BR774" s="119"/>
      <c r="BS774" s="119"/>
      <c r="BT774" s="119"/>
      <c r="BU774" s="119"/>
      <c r="BV774" s="119"/>
      <c r="BW774" s="119"/>
      <c r="BX774" s="119"/>
      <c r="BY774" s="119"/>
      <c r="BZ774" s="119"/>
      <c r="CA774" s="119"/>
    </row>
    <row r="775" spans="1:87" ht="15" hidden="1" customHeight="1" thickTop="1" thickBot="1">
      <c r="A775" s="170" t="s">
        <v>1060</v>
      </c>
      <c r="B775" s="70" t="s">
        <v>1056</v>
      </c>
      <c r="C775" s="74" t="s">
        <v>1061</v>
      </c>
      <c r="D775" s="80"/>
      <c r="E775" s="149" t="s">
        <v>1644</v>
      </c>
      <c r="F775" s="75" t="s">
        <v>1059</v>
      </c>
      <c r="G775" s="195" t="s">
        <v>175</v>
      </c>
      <c r="H775" s="25" t="s">
        <v>77</v>
      </c>
      <c r="I775" s="25" t="s">
        <v>78</v>
      </c>
      <c r="J775" s="73" t="s">
        <v>79</v>
      </c>
      <c r="K775" s="25" t="s">
        <v>1591</v>
      </c>
      <c r="L775" s="25" t="s">
        <v>1057</v>
      </c>
      <c r="N775" s="41" t="s">
        <v>1058</v>
      </c>
      <c r="O775" s="32" t="s">
        <v>1401</v>
      </c>
      <c r="P775" s="32" t="s">
        <v>1523</v>
      </c>
      <c r="Q775" s="73" t="s">
        <v>14</v>
      </c>
      <c r="R775" s="73">
        <v>7</v>
      </c>
      <c r="S775" s="25" t="s">
        <v>1370</v>
      </c>
      <c r="T775" s="25" t="s">
        <v>15</v>
      </c>
      <c r="V775" s="73">
        <v>0.92900000000000005</v>
      </c>
      <c r="W775" s="25" t="s">
        <v>254</v>
      </c>
      <c r="X775" s="73">
        <v>215.68</v>
      </c>
      <c r="Y775" s="73">
        <f>V775*X775</f>
        <v>200.36672000000002</v>
      </c>
      <c r="AA775" s="26" t="str">
        <f>Q775</f>
        <v>EC50</v>
      </c>
      <c r="AB775" s="26">
        <f>VLOOKUP(AA775,Tables!C$5:D$40,2,FALSE)</f>
        <v>5</v>
      </c>
      <c r="AC775" s="26">
        <f>Y775/AB775</f>
        <v>40.073344000000006</v>
      </c>
      <c r="AD775" s="33" t="str">
        <f>T775</f>
        <v>Chronic</v>
      </c>
      <c r="AE775" s="26">
        <f>VLOOKUP(AD775,Tables!$C$43:$D$44,2,FALSE)</f>
        <v>1</v>
      </c>
      <c r="AF775" s="26">
        <f>AC775/AE775</f>
        <v>40.073344000000006</v>
      </c>
      <c r="AG775" s="27"/>
      <c r="AH775" s="210" t="str">
        <f>G775</f>
        <v>Lemna paucicostata</v>
      </c>
      <c r="AI775" s="112" t="str">
        <f>Q775</f>
        <v>EC50</v>
      </c>
      <c r="AJ775" s="112" t="str">
        <f>T775</f>
        <v>Chronic</v>
      </c>
      <c r="AL775" s="26">
        <f>VLOOKUP(SUM(AB775,AE775),Tables!J$5:K$12,2,FALSE)</f>
        <v>2</v>
      </c>
      <c r="AM775" s="26" t="str">
        <f>IF(AL775=MIN($AL$775:$AL$775),"YES!!!","Reject")</f>
        <v>YES!!!</v>
      </c>
      <c r="AN775" s="107" t="str">
        <f>P775</f>
        <v>Frond area</v>
      </c>
      <c r="AO775" s="26" t="s">
        <v>96</v>
      </c>
      <c r="AP775" s="25" t="str">
        <f>CONCATENATE(R775," ",S775)</f>
        <v>7 Day</v>
      </c>
      <c r="AQ775" s="26" t="s">
        <v>97</v>
      </c>
      <c r="AS775" s="109">
        <f>AF775</f>
        <v>40.073344000000006</v>
      </c>
      <c r="AT775" s="73">
        <f>GEOMEAN(AS775)</f>
        <v>40.073344000000006</v>
      </c>
      <c r="AU775" s="73">
        <f>MIN(AT775)</f>
        <v>40.073344000000006</v>
      </c>
      <c r="AV775" s="73">
        <f>MIN(AU775)</f>
        <v>40.073344000000006</v>
      </c>
      <c r="AW775" s="208" t="s">
        <v>1845</v>
      </c>
      <c r="AX775" s="208" t="s">
        <v>1845</v>
      </c>
      <c r="BA775" s="78" t="str">
        <f>F775</f>
        <v>Modified hoagland media</v>
      </c>
      <c r="BB775" s="107" t="str">
        <f>J775</f>
        <v>Macrophyte</v>
      </c>
      <c r="BC775" s="210" t="str">
        <f>G775</f>
        <v>Lemna paucicostata</v>
      </c>
      <c r="BD775" s="107" t="str">
        <f>H775</f>
        <v>Tracheophyta</v>
      </c>
      <c r="BE775" s="114" t="str">
        <f>I775</f>
        <v>Liliopsida</v>
      </c>
      <c r="BF775" s="112" t="str">
        <f>K775</f>
        <v>Photo</v>
      </c>
      <c r="BG775" s="26">
        <f>AL775</f>
        <v>2</v>
      </c>
      <c r="BH775" s="26">
        <f>AV775</f>
        <v>40.073344000000006</v>
      </c>
      <c r="BI775" s="208" t="s">
        <v>1845</v>
      </c>
      <c r="BJ775" s="208" t="s">
        <v>1845</v>
      </c>
      <c r="BN775" s="119"/>
      <c r="BO775" s="119"/>
      <c r="BP775" s="119"/>
      <c r="BQ775" s="119"/>
      <c r="BR775" s="119"/>
      <c r="BS775" s="119"/>
      <c r="BT775" s="119"/>
      <c r="BU775" s="119"/>
      <c r="BV775" s="119"/>
      <c r="BW775" s="119"/>
      <c r="BX775" s="119"/>
      <c r="BY775" s="119"/>
      <c r="BZ775" s="119"/>
      <c r="CA775" s="119"/>
    </row>
    <row r="776" spans="1:87" ht="15" hidden="1" customHeight="1" thickTop="1" thickBot="1">
      <c r="A776" s="167"/>
      <c r="B776" s="96"/>
      <c r="C776" s="98"/>
      <c r="D776" s="99"/>
      <c r="E776" s="152"/>
      <c r="F776" s="93"/>
      <c r="G776" s="94"/>
      <c r="H776" s="17"/>
      <c r="I776" s="17"/>
      <c r="J776" s="17"/>
      <c r="K776" s="17"/>
      <c r="L776" s="17"/>
      <c r="M776" s="27"/>
      <c r="N776" s="93"/>
      <c r="O776" s="17"/>
      <c r="P776" s="17"/>
      <c r="Q776" s="17"/>
      <c r="R776" s="17"/>
      <c r="S776" s="17"/>
      <c r="T776" s="17"/>
      <c r="U776" s="17"/>
      <c r="V776" s="17"/>
      <c r="W776" s="17"/>
      <c r="X776" s="95"/>
      <c r="Y776" s="95"/>
      <c r="Z776" s="27"/>
      <c r="AA776" s="17"/>
      <c r="AB776" s="17"/>
      <c r="AC776" s="95"/>
      <c r="AD776" s="20"/>
      <c r="AE776" s="17"/>
      <c r="AF776" s="95"/>
      <c r="AG776" s="27"/>
      <c r="AH776" s="211"/>
      <c r="AI776" s="17"/>
      <c r="AJ776" s="17"/>
      <c r="AK776" s="27"/>
      <c r="AL776" s="27"/>
      <c r="AM776" s="27"/>
      <c r="AN776" s="27"/>
      <c r="AO776" s="17"/>
      <c r="AP776" s="17"/>
      <c r="AQ776" s="17"/>
      <c r="AR776" s="27"/>
      <c r="AS776" s="27"/>
      <c r="AT776" s="27"/>
      <c r="AU776" s="27"/>
      <c r="AV776" s="27"/>
      <c r="AW776" s="27"/>
      <c r="AX776" s="115"/>
      <c r="AY776" s="119"/>
      <c r="AZ776" s="119"/>
      <c r="BA776" s="117"/>
      <c r="BB776" s="117"/>
      <c r="BC776" s="211"/>
      <c r="BD776" s="27"/>
      <c r="BE776" s="27"/>
      <c r="BF776" s="27"/>
      <c r="BG776" s="27"/>
      <c r="BH776" s="115"/>
      <c r="BI776" s="115"/>
      <c r="BJ776" s="115"/>
      <c r="BN776" s="119"/>
      <c r="BO776" s="119"/>
      <c r="BP776" s="119"/>
      <c r="BQ776" s="119"/>
      <c r="BR776" s="119"/>
      <c r="BS776" s="119"/>
      <c r="BT776" s="119"/>
      <c r="BU776" s="119"/>
      <c r="BV776" s="119"/>
      <c r="BW776" s="119"/>
      <c r="BX776" s="119"/>
      <c r="BY776" s="119"/>
      <c r="BZ776" s="119"/>
      <c r="CA776" s="119"/>
    </row>
    <row r="777" spans="1:87" ht="15" hidden="1" customHeight="1" thickTop="1" thickBot="1">
      <c r="A777" s="170" t="s">
        <v>1383</v>
      </c>
      <c r="B777" s="85">
        <v>200546</v>
      </c>
      <c r="C777" s="71" t="s">
        <v>1374</v>
      </c>
      <c r="D777" s="78"/>
      <c r="E777" s="149" t="s">
        <v>1644</v>
      </c>
      <c r="F777" s="30" t="s">
        <v>1375</v>
      </c>
      <c r="G777" s="92" t="s">
        <v>265</v>
      </c>
      <c r="H777" s="25" t="s">
        <v>208</v>
      </c>
      <c r="I777" s="25" t="s">
        <v>513</v>
      </c>
      <c r="J777" s="25" t="s">
        <v>209</v>
      </c>
      <c r="K777" s="25" t="s">
        <v>1590</v>
      </c>
      <c r="L777" s="73" t="s">
        <v>110</v>
      </c>
      <c r="M777" s="78"/>
      <c r="N777" s="41" t="s">
        <v>48</v>
      </c>
      <c r="O777" s="32" t="s">
        <v>48</v>
      </c>
      <c r="P777" s="32" t="s">
        <v>48</v>
      </c>
      <c r="Q777" s="25" t="s">
        <v>18</v>
      </c>
      <c r="R777" s="25">
        <v>48</v>
      </c>
      <c r="S777" s="25" t="s">
        <v>84</v>
      </c>
      <c r="T777" s="33" t="s">
        <v>45</v>
      </c>
      <c r="U777" s="78"/>
      <c r="V777" s="25">
        <v>80000</v>
      </c>
      <c r="W777" s="25" t="s">
        <v>58</v>
      </c>
      <c r="X777" s="73">
        <f>VLOOKUP(W777,Tables!$M$5:$O$9,3,FALSE)</f>
        <v>1</v>
      </c>
      <c r="Y777" s="73">
        <f t="shared" ref="Y777:Y787" si="376">V777*X777</f>
        <v>80000</v>
      </c>
      <c r="AA777" s="26" t="str">
        <f>Q777</f>
        <v>LC50</v>
      </c>
      <c r="AB777" s="26">
        <f>VLOOKUP(AA777,Tables!C$5:D$40,2,FALSE)</f>
        <v>5</v>
      </c>
      <c r="AC777" s="26">
        <f>Y777/AB777</f>
        <v>16000</v>
      </c>
      <c r="AD777" s="33" t="str">
        <f>T777</f>
        <v>Acute</v>
      </c>
      <c r="AE777" s="26">
        <f>VLOOKUP(AD777,Tables!$C$43:$D$44,2,FALSE)</f>
        <v>2</v>
      </c>
      <c r="AF777" s="26">
        <f>AC777/AE777</f>
        <v>8000</v>
      </c>
      <c r="AG777" s="27"/>
      <c r="AH777" s="210" t="str">
        <f t="shared" ref="AH777:AH787" si="377">G777</f>
        <v>Lepomis macrochirus</v>
      </c>
      <c r="AI777" s="112" t="str">
        <f t="shared" ref="AI777:AI787" si="378">Q777</f>
        <v>LC50</v>
      </c>
      <c r="AJ777" s="112" t="str">
        <f t="shared" ref="AJ777:AJ787" si="379">T777</f>
        <v>Acute</v>
      </c>
      <c r="AK777" s="78"/>
      <c r="AL777" s="26">
        <f>VLOOKUP(SUM(AB777,AE777),Tables!J$5:K$12,2,FALSE)</f>
        <v>4</v>
      </c>
      <c r="AM777" s="26" t="str">
        <f t="shared" ref="AM777:AM787" si="380">IF(AL777=MIN($AL$777:$AL$787),"YES!!!","Reject")</f>
        <v>Reject</v>
      </c>
      <c r="AN777" s="78"/>
      <c r="AO777" s="73"/>
      <c r="AP777" s="73"/>
      <c r="AQ777" s="73"/>
      <c r="AR777" s="78"/>
      <c r="AS777" s="78"/>
      <c r="AT777" s="78"/>
      <c r="AU777" s="78"/>
      <c r="AV777" s="78"/>
      <c r="AW777" s="208" t="s">
        <v>1845</v>
      </c>
      <c r="AX777" s="208" t="s">
        <v>1845</v>
      </c>
      <c r="AY777" s="78"/>
      <c r="AZ777" s="78"/>
      <c r="BA777" s="78"/>
      <c r="BB777" s="78"/>
      <c r="BC777" s="215"/>
      <c r="BD777" s="78"/>
      <c r="BE777" s="78"/>
      <c r="BF777" s="78"/>
      <c r="BG777" s="78"/>
      <c r="BH777" s="78"/>
      <c r="BI777" s="73"/>
      <c r="BN777" s="119"/>
      <c r="BO777" s="119"/>
      <c r="BP777" s="119"/>
      <c r="BQ777" s="119"/>
      <c r="BR777" s="119"/>
      <c r="BS777" s="119"/>
      <c r="BT777" s="119"/>
      <c r="BU777" s="119"/>
      <c r="BV777" s="119"/>
      <c r="BW777" s="119"/>
      <c r="BX777" s="119"/>
      <c r="BY777" s="119"/>
      <c r="BZ777" s="119"/>
      <c r="CA777" s="119"/>
    </row>
    <row r="778" spans="1:87" ht="15" hidden="1" customHeight="1" thickTop="1" thickBot="1">
      <c r="A778" s="170" t="s">
        <v>1381</v>
      </c>
      <c r="B778" s="25" t="s">
        <v>1436</v>
      </c>
      <c r="C778" s="71">
        <v>12627</v>
      </c>
      <c r="E778" s="149" t="s">
        <v>1644</v>
      </c>
      <c r="F778" s="30" t="s">
        <v>74</v>
      </c>
      <c r="G778" s="92" t="s">
        <v>265</v>
      </c>
      <c r="H778" s="25" t="s">
        <v>208</v>
      </c>
      <c r="I778" s="25" t="s">
        <v>513</v>
      </c>
      <c r="J778" s="25" t="s">
        <v>209</v>
      </c>
      <c r="K778" s="25" t="s">
        <v>1590</v>
      </c>
      <c r="L778" s="25" t="s">
        <v>1542</v>
      </c>
      <c r="N778" s="122" t="s">
        <v>48</v>
      </c>
      <c r="O778" s="35" t="s">
        <v>48</v>
      </c>
      <c r="P778" s="35" t="s">
        <v>48</v>
      </c>
      <c r="Q778" s="25" t="s">
        <v>20</v>
      </c>
      <c r="R778" s="25">
        <v>90</v>
      </c>
      <c r="S778" s="25" t="s">
        <v>1370</v>
      </c>
      <c r="T778" s="79" t="s">
        <v>15</v>
      </c>
      <c r="U778"/>
      <c r="V778" s="25" t="s">
        <v>1419</v>
      </c>
      <c r="W778" s="25" t="s">
        <v>85</v>
      </c>
      <c r="X778" s="73">
        <f>VLOOKUP(W778,Tables!$M$5:$O$9,3,FALSE)</f>
        <v>1000</v>
      </c>
      <c r="Y778" s="73">
        <f t="shared" si="376"/>
        <v>500</v>
      </c>
      <c r="AA778" s="26" t="str">
        <f>Q778</f>
        <v>LOEC</v>
      </c>
      <c r="AB778" s="26">
        <f>VLOOKUP(AA778,Tables!C$5:D$40,2,FALSE)</f>
        <v>2.5</v>
      </c>
      <c r="AC778" s="26">
        <f>Y778/AB778</f>
        <v>200</v>
      </c>
      <c r="AD778" s="33" t="str">
        <f>T778</f>
        <v>Chronic</v>
      </c>
      <c r="AE778" s="26">
        <f>VLOOKUP(AD778,Tables!$C$43:$D$44,2,FALSE)</f>
        <v>1</v>
      </c>
      <c r="AF778" s="26">
        <f>AC778/AE778</f>
        <v>200</v>
      </c>
      <c r="AG778" s="27"/>
      <c r="AH778" s="210" t="str">
        <f t="shared" si="377"/>
        <v>Lepomis macrochirus</v>
      </c>
      <c r="AI778" s="112" t="str">
        <f t="shared" si="378"/>
        <v>LOEC</v>
      </c>
      <c r="AJ778" s="112" t="str">
        <f t="shared" si="379"/>
        <v>Chronic</v>
      </c>
      <c r="AL778" s="26">
        <f>VLOOKUP(SUM(AB778,AE778),Tables!J$5:K$12,2,FALSE)</f>
        <v>2</v>
      </c>
      <c r="AM778" s="26" t="str">
        <f t="shared" si="380"/>
        <v>Reject</v>
      </c>
      <c r="AS778"/>
      <c r="AW778" s="208" t="s">
        <v>1845</v>
      </c>
      <c r="AX778" s="208" t="s">
        <v>1845</v>
      </c>
      <c r="BC778" s="214"/>
      <c r="BK778" s="2"/>
      <c r="BL778" s="2"/>
      <c r="BM778" s="2"/>
      <c r="BN778" s="119"/>
      <c r="BO778" s="119"/>
      <c r="BP778" s="119"/>
      <c r="BQ778" s="119"/>
      <c r="BR778" s="119"/>
      <c r="BS778" s="119"/>
      <c r="BT778" s="119"/>
      <c r="BU778" s="119"/>
      <c r="BV778" s="119"/>
      <c r="BW778" s="119"/>
      <c r="BX778" s="119"/>
      <c r="BY778" s="119"/>
      <c r="BZ778" s="119"/>
      <c r="CA778" s="119"/>
    </row>
    <row r="779" spans="1:87" ht="15" hidden="1" customHeight="1" thickTop="1" thickBot="1">
      <c r="A779" s="170" t="s">
        <v>1381</v>
      </c>
      <c r="B779" s="25" t="s">
        <v>1436</v>
      </c>
      <c r="C779" s="71">
        <v>12627</v>
      </c>
      <c r="E779" s="149" t="s">
        <v>1644</v>
      </c>
      <c r="F779" s="30" t="s">
        <v>74</v>
      </c>
      <c r="G779" s="92" t="s">
        <v>265</v>
      </c>
      <c r="H779" s="25" t="s">
        <v>208</v>
      </c>
      <c r="I779" s="25" t="s">
        <v>513</v>
      </c>
      <c r="J779" s="25" t="s">
        <v>209</v>
      </c>
      <c r="K779" s="25" t="s">
        <v>1590</v>
      </c>
      <c r="L779" s="25" t="s">
        <v>1542</v>
      </c>
      <c r="N779" s="122" t="s">
        <v>48</v>
      </c>
      <c r="O779" s="35" t="s">
        <v>48</v>
      </c>
      <c r="P779" s="35" t="s">
        <v>48</v>
      </c>
      <c r="Q779" s="25" t="s">
        <v>102</v>
      </c>
      <c r="R779" s="25">
        <v>90</v>
      </c>
      <c r="S779" s="25" t="s">
        <v>1370</v>
      </c>
      <c r="T779" s="79" t="s">
        <v>15</v>
      </c>
      <c r="U779"/>
      <c r="V779" s="25">
        <v>9.5000000000000001E-2</v>
      </c>
      <c r="W779" s="25" t="s">
        <v>85</v>
      </c>
      <c r="X779" s="73">
        <f>VLOOKUP(W779,Tables!$M$5:$O$9,3,FALSE)</f>
        <v>1000</v>
      </c>
      <c r="Y779" s="73">
        <f t="shared" si="376"/>
        <v>95</v>
      </c>
      <c r="AA779" s="26" t="str">
        <f>Q779</f>
        <v>NOEL</v>
      </c>
      <c r="AB779" s="26">
        <f>VLOOKUP(AA779,Tables!C$5:D$40,2,FALSE)</f>
        <v>1</v>
      </c>
      <c r="AC779" s="26">
        <f>Y779/AB779</f>
        <v>95</v>
      </c>
      <c r="AD779" s="33" t="str">
        <f>T779</f>
        <v>Chronic</v>
      </c>
      <c r="AE779" s="26">
        <f>VLOOKUP(AD779,Tables!$C$43:$D$44,2,FALSE)</f>
        <v>1</v>
      </c>
      <c r="AF779" s="26">
        <f>AC779/AE779</f>
        <v>95</v>
      </c>
      <c r="AG779" s="27"/>
      <c r="AH779" s="210" t="str">
        <f t="shared" si="377"/>
        <v>Lepomis macrochirus</v>
      </c>
      <c r="AI779" s="112" t="str">
        <f t="shared" si="378"/>
        <v>NOEL</v>
      </c>
      <c r="AJ779" s="112" t="str">
        <f t="shared" si="379"/>
        <v>Chronic</v>
      </c>
      <c r="AL779" s="26">
        <f>VLOOKUP(SUM(AB779,AE779),Tables!J$5:K$12,2,FALSE)</f>
        <v>1</v>
      </c>
      <c r="AM779" s="26" t="str">
        <f t="shared" si="380"/>
        <v>YES!!!</v>
      </c>
      <c r="AN779" s="107" t="str">
        <f>P779</f>
        <v>Mortality</v>
      </c>
      <c r="AO779" s="26" t="s">
        <v>96</v>
      </c>
      <c r="AP779" s="25" t="str">
        <f>CONCATENATE(R779," ",S779)</f>
        <v>90 Day</v>
      </c>
      <c r="AQ779" s="26" t="s">
        <v>97</v>
      </c>
      <c r="AS779" s="109">
        <f>AF779</f>
        <v>95</v>
      </c>
      <c r="AT779" s="73">
        <f>GEOMEAN(AS779)</f>
        <v>95</v>
      </c>
      <c r="AU779" s="73">
        <f>MIN(AT779)</f>
        <v>95</v>
      </c>
      <c r="AV779" s="73">
        <f>MIN(AU779)</f>
        <v>95</v>
      </c>
      <c r="AW779" s="208" t="s">
        <v>1845</v>
      </c>
      <c r="AX779" s="208" t="s">
        <v>1845</v>
      </c>
      <c r="BA779" s="78" t="str">
        <f>F779</f>
        <v>Freshwater</v>
      </c>
      <c r="BB779" s="107" t="str">
        <f>J779</f>
        <v>Fish</v>
      </c>
      <c r="BC779" s="210" t="str">
        <f>G779</f>
        <v>Lepomis macrochirus</v>
      </c>
      <c r="BD779" s="107" t="str">
        <f>H779</f>
        <v>Chordata</v>
      </c>
      <c r="BE779" s="114" t="str">
        <f>I779</f>
        <v xml:space="preserve">	Actinopterygii</v>
      </c>
      <c r="BF779" s="112" t="str">
        <f>K779</f>
        <v>Hetero</v>
      </c>
      <c r="BG779" s="26">
        <f>AL779</f>
        <v>1</v>
      </c>
      <c r="BH779" s="26">
        <f>AV779</f>
        <v>95</v>
      </c>
      <c r="BI779" s="208" t="s">
        <v>1845</v>
      </c>
      <c r="BJ779" s="208" t="s">
        <v>1845</v>
      </c>
      <c r="BN779" s="119"/>
      <c r="BO779" s="119"/>
      <c r="BP779" s="119"/>
      <c r="BQ779" s="119"/>
      <c r="BR779" s="119"/>
      <c r="BS779" s="119"/>
      <c r="BT779" s="119"/>
      <c r="BU779" s="119"/>
      <c r="BV779" s="119"/>
      <c r="BW779" s="119"/>
      <c r="BX779" s="119"/>
      <c r="BY779" s="119"/>
      <c r="BZ779" s="119"/>
      <c r="CA779" s="119"/>
      <c r="CB779" s="119"/>
      <c r="CC779" s="119"/>
      <c r="CD779" s="119"/>
      <c r="CE779" s="119"/>
      <c r="CF779" s="119"/>
      <c r="CG779" s="119"/>
      <c r="CH779" s="119"/>
      <c r="CI779" s="119"/>
    </row>
    <row r="780" spans="1:87" ht="15" hidden="1" customHeight="1" thickTop="1" thickBot="1">
      <c r="A780" s="170" t="s">
        <v>1381</v>
      </c>
      <c r="B780" s="85">
        <v>200344</v>
      </c>
      <c r="C780" s="71" t="s">
        <v>1374</v>
      </c>
      <c r="D780" s="78"/>
      <c r="E780" s="149" t="s">
        <v>1644</v>
      </c>
      <c r="F780" s="30" t="s">
        <v>1375</v>
      </c>
      <c r="G780" s="92" t="s">
        <v>265</v>
      </c>
      <c r="H780" s="25" t="s">
        <v>208</v>
      </c>
      <c r="I780" s="25" t="s">
        <v>513</v>
      </c>
      <c r="J780" s="25" t="s">
        <v>209</v>
      </c>
      <c r="K780" s="25" t="s">
        <v>1590</v>
      </c>
      <c r="L780" s="73" t="s">
        <v>110</v>
      </c>
      <c r="M780" s="78"/>
      <c r="N780" s="41" t="s">
        <v>48</v>
      </c>
      <c r="O780" s="32" t="s">
        <v>48</v>
      </c>
      <c r="P780" s="32" t="s">
        <v>48</v>
      </c>
      <c r="Q780" s="25" t="s">
        <v>18</v>
      </c>
      <c r="R780" s="25">
        <v>96</v>
      </c>
      <c r="S780" s="25" t="s">
        <v>84</v>
      </c>
      <c r="T780" s="33" t="s">
        <v>45</v>
      </c>
      <c r="U780" s="78"/>
      <c r="V780" s="25">
        <v>54510</v>
      </c>
      <c r="W780" s="25" t="s">
        <v>58</v>
      </c>
      <c r="X780" s="73">
        <f>VLOOKUP(W780,Tables!$M$5:$O$9,3,FALSE)</f>
        <v>1</v>
      </c>
      <c r="Y780" s="73">
        <f t="shared" si="376"/>
        <v>54510</v>
      </c>
      <c r="AA780" s="26" t="str">
        <f t="shared" ref="AA780:AA787" si="381">Q780</f>
        <v>LC50</v>
      </c>
      <c r="AB780" s="26">
        <f>VLOOKUP(AA780,Tables!C$5:D$40,2,FALSE)</f>
        <v>5</v>
      </c>
      <c r="AC780" s="26">
        <f t="shared" ref="AC780:AC787" si="382">Y780/AB780</f>
        <v>10902</v>
      </c>
      <c r="AD780" s="33" t="str">
        <f t="shared" ref="AD780:AD787" si="383">T780</f>
        <v>Acute</v>
      </c>
      <c r="AE780" s="26">
        <f>VLOOKUP(AD780,Tables!$C$43:$D$44,2,FALSE)</f>
        <v>2</v>
      </c>
      <c r="AF780" s="26">
        <f t="shared" ref="AF780:AF787" si="384">AC780/AE780</f>
        <v>5451</v>
      </c>
      <c r="AG780" s="27"/>
      <c r="AH780" s="210" t="str">
        <f t="shared" si="377"/>
        <v>Lepomis macrochirus</v>
      </c>
      <c r="AI780" s="112" t="str">
        <f t="shared" si="378"/>
        <v>LC50</v>
      </c>
      <c r="AJ780" s="112" t="str">
        <f t="shared" si="379"/>
        <v>Acute</v>
      </c>
      <c r="AK780" s="78"/>
      <c r="AL780" s="26">
        <f>VLOOKUP(SUM(AB780,AE780),Tables!J$5:K$12,2,FALSE)</f>
        <v>4</v>
      </c>
      <c r="AM780" s="26" t="str">
        <f t="shared" si="380"/>
        <v>Reject</v>
      </c>
      <c r="AN780" s="78"/>
      <c r="AO780" s="73"/>
      <c r="AP780" s="73"/>
      <c r="AQ780" s="73"/>
      <c r="AR780" s="78"/>
      <c r="AS780" s="78"/>
      <c r="AT780" s="78"/>
      <c r="AU780" s="78"/>
      <c r="AV780" s="78"/>
      <c r="AW780" s="208" t="s">
        <v>1845</v>
      </c>
      <c r="AX780" s="208" t="s">
        <v>1845</v>
      </c>
      <c r="AY780" s="78"/>
      <c r="AZ780" s="78"/>
      <c r="BA780" s="78"/>
      <c r="BB780" s="78"/>
      <c r="BC780" s="215"/>
      <c r="BD780" s="78"/>
      <c r="BE780" s="78"/>
      <c r="BF780" s="78"/>
      <c r="BG780" s="78"/>
      <c r="BH780" s="78"/>
      <c r="BI780" s="73"/>
      <c r="BN780" s="119"/>
      <c r="BO780" s="119"/>
      <c r="BP780" s="119"/>
      <c r="BQ780" s="119"/>
      <c r="BR780" s="119"/>
      <c r="BS780" s="119"/>
      <c r="BT780" s="119"/>
      <c r="BU780" s="119"/>
      <c r="BV780" s="119"/>
      <c r="BW780" s="119"/>
      <c r="BX780" s="119"/>
      <c r="BY780" s="119"/>
      <c r="BZ780" s="119"/>
      <c r="CA780" s="119"/>
    </row>
    <row r="781" spans="1:87" ht="15" hidden="1" customHeight="1" thickTop="1" thickBot="1">
      <c r="A781" s="170" t="s">
        <v>1381</v>
      </c>
      <c r="B781" s="85">
        <v>200344</v>
      </c>
      <c r="C781" s="71" t="s">
        <v>1374</v>
      </c>
      <c r="D781" s="78"/>
      <c r="E781" s="149" t="s">
        <v>1644</v>
      </c>
      <c r="F781" s="30" t="s">
        <v>1375</v>
      </c>
      <c r="G781" s="92" t="s">
        <v>265</v>
      </c>
      <c r="H781" s="25" t="s">
        <v>208</v>
      </c>
      <c r="I781" s="25" t="s">
        <v>513</v>
      </c>
      <c r="J781" s="25" t="s">
        <v>209</v>
      </c>
      <c r="K781" s="25" t="s">
        <v>1590</v>
      </c>
      <c r="L781" s="73" t="s">
        <v>110</v>
      </c>
      <c r="M781" s="78"/>
      <c r="N781" s="41" t="s">
        <v>48</v>
      </c>
      <c r="O781" s="32" t="s">
        <v>48</v>
      </c>
      <c r="P781" s="32" t="s">
        <v>48</v>
      </c>
      <c r="Q781" s="25" t="s">
        <v>18</v>
      </c>
      <c r="R781" s="25">
        <v>96</v>
      </c>
      <c r="S781" s="25" t="s">
        <v>84</v>
      </c>
      <c r="T781" s="33" t="s">
        <v>45</v>
      </c>
      <c r="U781" s="78"/>
      <c r="V781" s="25">
        <v>69000</v>
      </c>
      <c r="W781" s="25" t="s">
        <v>58</v>
      </c>
      <c r="X781" s="73">
        <f>VLOOKUP(W781,Tables!$M$5:$O$9,3,FALSE)</f>
        <v>1</v>
      </c>
      <c r="Y781" s="73">
        <f t="shared" si="376"/>
        <v>69000</v>
      </c>
      <c r="AA781" s="26" t="str">
        <f t="shared" si="381"/>
        <v>LC50</v>
      </c>
      <c r="AB781" s="26">
        <f>VLOOKUP(AA781,Tables!C$5:D$40,2,FALSE)</f>
        <v>5</v>
      </c>
      <c r="AC781" s="26">
        <f t="shared" si="382"/>
        <v>13800</v>
      </c>
      <c r="AD781" s="33" t="str">
        <f t="shared" si="383"/>
        <v>Acute</v>
      </c>
      <c r="AE781" s="26">
        <f>VLOOKUP(AD781,Tables!$C$43:$D$44,2,FALSE)</f>
        <v>2</v>
      </c>
      <c r="AF781" s="26">
        <f t="shared" si="384"/>
        <v>6900</v>
      </c>
      <c r="AG781" s="27"/>
      <c r="AH781" s="210" t="str">
        <f t="shared" si="377"/>
        <v>Lepomis macrochirus</v>
      </c>
      <c r="AI781" s="112" t="str">
        <f t="shared" si="378"/>
        <v>LC50</v>
      </c>
      <c r="AJ781" s="112" t="str">
        <f t="shared" si="379"/>
        <v>Acute</v>
      </c>
      <c r="AK781" s="78"/>
      <c r="AL781" s="26">
        <f>VLOOKUP(SUM(AB781,AE781),Tables!J$5:K$12,2,FALSE)</f>
        <v>4</v>
      </c>
      <c r="AM781" s="26" t="str">
        <f t="shared" si="380"/>
        <v>Reject</v>
      </c>
      <c r="AN781" s="78"/>
      <c r="AO781" s="73"/>
      <c r="AP781" s="73"/>
      <c r="AQ781" s="73"/>
      <c r="AR781" s="78"/>
      <c r="AS781" s="78"/>
      <c r="AT781" s="78"/>
      <c r="AU781" s="78"/>
      <c r="AV781" s="78"/>
      <c r="AW781" s="208" t="s">
        <v>1845</v>
      </c>
      <c r="AX781" s="208" t="s">
        <v>1845</v>
      </c>
      <c r="AY781" s="78"/>
      <c r="AZ781" s="78"/>
      <c r="BA781" s="78"/>
      <c r="BB781" s="78"/>
      <c r="BC781" s="215"/>
      <c r="BD781" s="78"/>
      <c r="BE781" s="78"/>
      <c r="BF781" s="78"/>
      <c r="BG781" s="78"/>
      <c r="BH781" s="78"/>
      <c r="BI781" s="73"/>
      <c r="BN781" s="119"/>
      <c r="BO781" s="119"/>
      <c r="BP781" s="119"/>
      <c r="BQ781" s="119"/>
      <c r="BR781" s="119"/>
      <c r="BS781" s="119"/>
      <c r="BT781" s="119"/>
      <c r="BU781" s="119"/>
      <c r="BV781" s="119"/>
      <c r="BW781" s="119"/>
      <c r="BX781" s="119"/>
      <c r="BY781" s="119"/>
      <c r="BZ781" s="119"/>
      <c r="CA781" s="119"/>
    </row>
    <row r="782" spans="1:87" ht="15" hidden="1" customHeight="1" thickTop="1" thickBot="1">
      <c r="A782" s="170" t="s">
        <v>1381</v>
      </c>
      <c r="B782" s="85">
        <v>200344</v>
      </c>
      <c r="C782" s="71" t="s">
        <v>1374</v>
      </c>
      <c r="D782" s="78"/>
      <c r="E782" s="149" t="s">
        <v>1644</v>
      </c>
      <c r="F782" s="30" t="s">
        <v>1375</v>
      </c>
      <c r="G782" s="92" t="s">
        <v>265</v>
      </c>
      <c r="H782" s="25" t="s">
        <v>208</v>
      </c>
      <c r="I782" s="25" t="s">
        <v>513</v>
      </c>
      <c r="J782" s="25" t="s">
        <v>209</v>
      </c>
      <c r="K782" s="25" t="s">
        <v>1590</v>
      </c>
      <c r="L782" s="73" t="s">
        <v>110</v>
      </c>
      <c r="M782" s="78"/>
      <c r="N782" s="41" t="s">
        <v>48</v>
      </c>
      <c r="O782" s="32" t="s">
        <v>48</v>
      </c>
      <c r="P782" s="32" t="s">
        <v>48</v>
      </c>
      <c r="Q782" s="25" t="s">
        <v>18</v>
      </c>
      <c r="R782" s="25">
        <v>96</v>
      </c>
      <c r="S782" s="25" t="s">
        <v>84</v>
      </c>
      <c r="T782" s="33" t="s">
        <v>45</v>
      </c>
      <c r="U782" s="78"/>
      <c r="V782" s="25">
        <v>42000</v>
      </c>
      <c r="W782" s="25" t="s">
        <v>58</v>
      </c>
      <c r="X782" s="73">
        <f>VLOOKUP(W782,Tables!$M$5:$O$9,3,FALSE)</f>
        <v>1</v>
      </c>
      <c r="Y782" s="73">
        <f t="shared" si="376"/>
        <v>42000</v>
      </c>
      <c r="AA782" s="26" t="str">
        <f t="shared" si="381"/>
        <v>LC50</v>
      </c>
      <c r="AB782" s="26">
        <f>VLOOKUP(AA782,Tables!C$5:D$40,2,FALSE)</f>
        <v>5</v>
      </c>
      <c r="AC782" s="26">
        <f t="shared" si="382"/>
        <v>8400</v>
      </c>
      <c r="AD782" s="33" t="str">
        <f t="shared" si="383"/>
        <v>Acute</v>
      </c>
      <c r="AE782" s="26">
        <f>VLOOKUP(AD782,Tables!$C$43:$D$44,2,FALSE)</f>
        <v>2</v>
      </c>
      <c r="AF782" s="26">
        <f t="shared" si="384"/>
        <v>4200</v>
      </c>
      <c r="AG782" s="27"/>
      <c r="AH782" s="210" t="str">
        <f t="shared" si="377"/>
        <v>Lepomis macrochirus</v>
      </c>
      <c r="AI782" s="112" t="str">
        <f t="shared" si="378"/>
        <v>LC50</v>
      </c>
      <c r="AJ782" s="112" t="str">
        <f t="shared" si="379"/>
        <v>Acute</v>
      </c>
      <c r="AK782" s="78"/>
      <c r="AL782" s="26">
        <f>VLOOKUP(SUM(AB782,AE782),Tables!J$5:K$12,2,FALSE)</f>
        <v>4</v>
      </c>
      <c r="AM782" s="26" t="str">
        <f t="shared" si="380"/>
        <v>Reject</v>
      </c>
      <c r="AN782" s="78"/>
      <c r="AO782" s="73"/>
      <c r="AP782" s="73"/>
      <c r="AQ782" s="73"/>
      <c r="AR782" s="78"/>
      <c r="AS782" s="78"/>
      <c r="AT782" s="78"/>
      <c r="AU782" s="78"/>
      <c r="AV782" s="78"/>
      <c r="AW782" s="208" t="s">
        <v>1845</v>
      </c>
      <c r="AX782" s="208" t="s">
        <v>1845</v>
      </c>
      <c r="AY782" s="78"/>
      <c r="AZ782" s="78"/>
      <c r="BA782" s="78"/>
      <c r="BB782" s="78"/>
      <c r="BC782" s="215"/>
      <c r="BD782" s="78"/>
      <c r="BE782" s="78"/>
      <c r="BF782" s="78"/>
      <c r="BG782" s="78"/>
      <c r="BH782" s="78"/>
      <c r="BI782" s="73"/>
      <c r="BN782" s="119"/>
      <c r="BO782" s="119"/>
      <c r="BP782" s="119"/>
      <c r="BQ782" s="119"/>
      <c r="BR782" s="119"/>
      <c r="BS782" s="119"/>
      <c r="BT782" s="119"/>
      <c r="BU782" s="119"/>
      <c r="BV782" s="119"/>
      <c r="BW782" s="119"/>
      <c r="BX782" s="119"/>
      <c r="BY782" s="119"/>
      <c r="BZ782" s="119"/>
      <c r="CA782" s="119"/>
    </row>
    <row r="783" spans="1:87" ht="15" hidden="1" customHeight="1" thickTop="1" thickBot="1">
      <c r="A783" s="170" t="s">
        <v>1383</v>
      </c>
      <c r="B783" s="85">
        <v>200546</v>
      </c>
      <c r="C783" s="71" t="s">
        <v>1374</v>
      </c>
      <c r="D783" s="78"/>
      <c r="E783" s="149" t="s">
        <v>1644</v>
      </c>
      <c r="F783" s="30" t="s">
        <v>1375</v>
      </c>
      <c r="G783" s="92" t="s">
        <v>265</v>
      </c>
      <c r="H783" s="25" t="s">
        <v>208</v>
      </c>
      <c r="I783" s="25" t="s">
        <v>513</v>
      </c>
      <c r="J783" s="25" t="s">
        <v>209</v>
      </c>
      <c r="K783" s="25" t="s">
        <v>1590</v>
      </c>
      <c r="L783" s="73" t="s">
        <v>110</v>
      </c>
      <c r="M783" s="78"/>
      <c r="N783" s="41" t="s">
        <v>48</v>
      </c>
      <c r="O783" s="32" t="s">
        <v>48</v>
      </c>
      <c r="P783" s="32" t="s">
        <v>48</v>
      </c>
      <c r="Q783" s="25" t="s">
        <v>18</v>
      </c>
      <c r="R783" s="25">
        <v>96</v>
      </c>
      <c r="S783" s="25" t="s">
        <v>84</v>
      </c>
      <c r="T783" s="33" t="s">
        <v>45</v>
      </c>
      <c r="U783" s="78"/>
      <c r="V783" s="25">
        <v>50000</v>
      </c>
      <c r="W783" s="25" t="s">
        <v>58</v>
      </c>
      <c r="X783" s="73">
        <f>VLOOKUP(W783,Tables!$M$5:$O$9,3,FALSE)</f>
        <v>1</v>
      </c>
      <c r="Y783" s="73">
        <f t="shared" si="376"/>
        <v>50000</v>
      </c>
      <c r="AA783" s="26" t="str">
        <f t="shared" si="381"/>
        <v>LC50</v>
      </c>
      <c r="AB783" s="26">
        <f>VLOOKUP(AA783,Tables!C$5:D$40,2,FALSE)</f>
        <v>5</v>
      </c>
      <c r="AC783" s="26">
        <f t="shared" si="382"/>
        <v>10000</v>
      </c>
      <c r="AD783" s="33" t="str">
        <f t="shared" si="383"/>
        <v>Acute</v>
      </c>
      <c r="AE783" s="26">
        <f>VLOOKUP(AD783,Tables!$C$43:$D$44,2,FALSE)</f>
        <v>2</v>
      </c>
      <c r="AF783" s="26">
        <f t="shared" si="384"/>
        <v>5000</v>
      </c>
      <c r="AG783" s="27"/>
      <c r="AH783" s="210" t="str">
        <f t="shared" si="377"/>
        <v>Lepomis macrochirus</v>
      </c>
      <c r="AI783" s="112" t="str">
        <f t="shared" si="378"/>
        <v>LC50</v>
      </c>
      <c r="AJ783" s="112" t="str">
        <f t="shared" si="379"/>
        <v>Acute</v>
      </c>
      <c r="AK783" s="78"/>
      <c r="AL783" s="26">
        <f>VLOOKUP(SUM(AB783,AE783),Tables!J$5:K$12,2,FALSE)</f>
        <v>4</v>
      </c>
      <c r="AM783" s="26" t="str">
        <f t="shared" si="380"/>
        <v>Reject</v>
      </c>
      <c r="AN783" s="78"/>
      <c r="AO783" s="73"/>
      <c r="AP783" s="73"/>
      <c r="AQ783" s="73"/>
      <c r="AR783" s="78"/>
      <c r="AS783" s="78"/>
      <c r="AT783" s="78"/>
      <c r="AU783" s="78"/>
      <c r="AV783" s="78"/>
      <c r="AW783" s="208" t="s">
        <v>1845</v>
      </c>
      <c r="AX783" s="208" t="s">
        <v>1845</v>
      </c>
      <c r="AY783" s="78"/>
      <c r="AZ783" s="78"/>
      <c r="BA783" s="78"/>
      <c r="BB783" s="78"/>
      <c r="BC783" s="215"/>
      <c r="BD783" s="78"/>
      <c r="BE783" s="78"/>
      <c r="BF783" s="78"/>
      <c r="BG783" s="78"/>
      <c r="BH783" s="78"/>
      <c r="BI783" s="73"/>
      <c r="BN783" s="119"/>
      <c r="BO783" s="119"/>
      <c r="BP783" s="119"/>
      <c r="BQ783" s="119"/>
      <c r="BR783" s="119"/>
      <c r="BS783" s="119"/>
      <c r="BT783" s="119"/>
      <c r="BU783" s="119"/>
      <c r="BV783" s="119"/>
      <c r="BW783" s="119"/>
      <c r="BX783" s="119"/>
      <c r="BY783" s="119"/>
      <c r="BZ783" s="119"/>
      <c r="CA783" s="119"/>
    </row>
    <row r="784" spans="1:87" ht="15" hidden="1" customHeight="1" thickTop="1" thickBot="1">
      <c r="A784" s="170" t="s">
        <v>1383</v>
      </c>
      <c r="B784" s="85">
        <v>200546</v>
      </c>
      <c r="C784" s="71" t="s">
        <v>1374</v>
      </c>
      <c r="D784" s="78"/>
      <c r="E784" s="149" t="s">
        <v>1644</v>
      </c>
      <c r="F784" s="30" t="s">
        <v>1375</v>
      </c>
      <c r="G784" s="92" t="s">
        <v>265</v>
      </c>
      <c r="H784" s="25" t="s">
        <v>208</v>
      </c>
      <c r="I784" s="25" t="s">
        <v>513</v>
      </c>
      <c r="J784" s="25" t="s">
        <v>209</v>
      </c>
      <c r="K784" s="25" t="s">
        <v>1590</v>
      </c>
      <c r="L784" s="73" t="s">
        <v>110</v>
      </c>
      <c r="M784" s="78"/>
      <c r="N784" s="41" t="s">
        <v>48</v>
      </c>
      <c r="O784" s="32" t="s">
        <v>48</v>
      </c>
      <c r="P784" s="32" t="s">
        <v>48</v>
      </c>
      <c r="Q784" s="25" t="s">
        <v>18</v>
      </c>
      <c r="R784" s="25">
        <v>96</v>
      </c>
      <c r="S784" s="25" t="s">
        <v>84</v>
      </c>
      <c r="T784" s="33" t="s">
        <v>45</v>
      </c>
      <c r="U784" s="78"/>
      <c r="V784" s="25">
        <v>16000</v>
      </c>
      <c r="W784" s="25" t="s">
        <v>58</v>
      </c>
      <c r="X784" s="73">
        <f>VLOOKUP(W784,Tables!$M$5:$O$9,3,FALSE)</f>
        <v>1</v>
      </c>
      <c r="Y784" s="73">
        <f t="shared" si="376"/>
        <v>16000</v>
      </c>
      <c r="AA784" s="26" t="str">
        <f t="shared" si="381"/>
        <v>LC50</v>
      </c>
      <c r="AB784" s="26">
        <f>VLOOKUP(AA784,Tables!C$5:D$40,2,FALSE)</f>
        <v>5</v>
      </c>
      <c r="AC784" s="26">
        <f t="shared" si="382"/>
        <v>3200</v>
      </c>
      <c r="AD784" s="33" t="str">
        <f t="shared" si="383"/>
        <v>Acute</v>
      </c>
      <c r="AE784" s="26">
        <f>VLOOKUP(AD784,Tables!$C$43:$D$44,2,FALSE)</f>
        <v>2</v>
      </c>
      <c r="AF784" s="26">
        <f t="shared" si="384"/>
        <v>1600</v>
      </c>
      <c r="AG784" s="27"/>
      <c r="AH784" s="210" t="str">
        <f t="shared" si="377"/>
        <v>Lepomis macrochirus</v>
      </c>
      <c r="AI784" s="112" t="str">
        <f t="shared" si="378"/>
        <v>LC50</v>
      </c>
      <c r="AJ784" s="112" t="str">
        <f t="shared" si="379"/>
        <v>Acute</v>
      </c>
      <c r="AK784" s="78"/>
      <c r="AL784" s="26">
        <f>VLOOKUP(SUM(AB784,AE784),Tables!J$5:K$12,2,FALSE)</f>
        <v>4</v>
      </c>
      <c r="AM784" s="26" t="str">
        <f t="shared" si="380"/>
        <v>Reject</v>
      </c>
      <c r="AN784" s="78"/>
      <c r="AO784" s="73"/>
      <c r="AP784" s="73"/>
      <c r="AQ784" s="73"/>
      <c r="AR784" s="78"/>
      <c r="AS784" s="78"/>
      <c r="AT784" s="78"/>
      <c r="AU784" s="78"/>
      <c r="AV784" s="78"/>
      <c r="AW784" s="208" t="s">
        <v>1845</v>
      </c>
      <c r="AX784" s="208" t="s">
        <v>1845</v>
      </c>
      <c r="AY784" s="78"/>
      <c r="AZ784" s="78"/>
      <c r="BA784" s="78"/>
      <c r="BB784" s="78"/>
      <c r="BC784" s="215"/>
      <c r="BD784" s="78"/>
      <c r="BE784" s="78"/>
      <c r="BF784" s="78"/>
      <c r="BG784" s="78"/>
      <c r="BH784" s="78"/>
      <c r="BI784" s="73"/>
      <c r="BN784" s="119"/>
      <c r="BO784" s="119"/>
      <c r="BP784" s="119"/>
      <c r="BQ784" s="119"/>
      <c r="BR784" s="119"/>
      <c r="BS784" s="119"/>
      <c r="BT784" s="119"/>
      <c r="BU784" s="119"/>
      <c r="BV784" s="119"/>
      <c r="BW784" s="119"/>
      <c r="BX784" s="119"/>
      <c r="BY784" s="119"/>
      <c r="BZ784" s="119"/>
      <c r="CA784" s="119"/>
    </row>
    <row r="785" spans="1:79" ht="15" hidden="1" customHeight="1" thickTop="1" thickBot="1">
      <c r="A785" s="170" t="s">
        <v>1381</v>
      </c>
      <c r="B785" s="25" t="s">
        <v>99</v>
      </c>
      <c r="C785" s="71">
        <v>1634</v>
      </c>
      <c r="D785" s="203" t="s">
        <v>1856</v>
      </c>
      <c r="E785" s="149" t="s">
        <v>1644</v>
      </c>
      <c r="F785" s="30" t="s">
        <v>1555</v>
      </c>
      <c r="G785" s="92" t="s">
        <v>265</v>
      </c>
      <c r="H785" s="25" t="s">
        <v>208</v>
      </c>
      <c r="I785" s="25" t="s">
        <v>513</v>
      </c>
      <c r="J785" s="25" t="s">
        <v>209</v>
      </c>
      <c r="K785" s="25" t="s">
        <v>1590</v>
      </c>
      <c r="L785" s="25" t="s">
        <v>1450</v>
      </c>
      <c r="M785" s="25"/>
      <c r="N785" s="122" t="s">
        <v>48</v>
      </c>
      <c r="O785" s="35" t="s">
        <v>48</v>
      </c>
      <c r="P785" s="35" t="s">
        <v>48</v>
      </c>
      <c r="Q785" s="135" t="s">
        <v>18</v>
      </c>
      <c r="R785" s="135">
        <v>96</v>
      </c>
      <c r="S785" s="135" t="s">
        <v>84</v>
      </c>
      <c r="T785" s="139" t="s">
        <v>45</v>
      </c>
      <c r="U785" s="135"/>
      <c r="V785" s="135">
        <v>54.51</v>
      </c>
      <c r="W785" s="135" t="s">
        <v>85</v>
      </c>
      <c r="X785" s="136">
        <f>VLOOKUP(W785,Tables!$M$5:$O$9,3,FALSE)</f>
        <v>1000</v>
      </c>
      <c r="Y785" s="136">
        <f t="shared" si="376"/>
        <v>54510</v>
      </c>
      <c r="Z785" s="137"/>
      <c r="AA785" s="138" t="str">
        <f t="shared" si="381"/>
        <v>LC50</v>
      </c>
      <c r="AB785" s="138">
        <f>VLOOKUP(AA785,Tables!C$5:D$40,2,FALSE)</f>
        <v>5</v>
      </c>
      <c r="AC785" s="138">
        <f t="shared" si="382"/>
        <v>10902</v>
      </c>
      <c r="AD785" s="139" t="str">
        <f t="shared" si="383"/>
        <v>Acute</v>
      </c>
      <c r="AE785" s="138">
        <f>VLOOKUP(AD785,Tables!$C$43:$D$44,2,FALSE)</f>
        <v>2</v>
      </c>
      <c r="AF785" s="138">
        <f t="shared" si="384"/>
        <v>5451</v>
      </c>
      <c r="AG785" s="27"/>
      <c r="AH785" s="187" t="str">
        <f t="shared" si="377"/>
        <v>Lepomis macrochirus</v>
      </c>
      <c r="AI785" s="142" t="str">
        <f t="shared" si="378"/>
        <v>LC50</v>
      </c>
      <c r="AJ785" s="142" t="str">
        <f t="shared" si="379"/>
        <v>Acute</v>
      </c>
      <c r="AK785" s="137"/>
      <c r="AL785" s="138">
        <f>VLOOKUP(SUM(AB785,AE785),Tables!J$5:K$12,2,FALSE)</f>
        <v>4</v>
      </c>
      <c r="AM785" s="26" t="str">
        <f t="shared" si="380"/>
        <v>Reject</v>
      </c>
      <c r="AN785" s="137"/>
      <c r="AO785" s="135"/>
      <c r="AP785" s="135"/>
      <c r="AQ785" s="135"/>
      <c r="AR785" s="137"/>
      <c r="AS785" s="137"/>
      <c r="AT785" s="137"/>
      <c r="AU785" s="137"/>
      <c r="AV785" s="137"/>
      <c r="AW785" s="208" t="s">
        <v>1845</v>
      </c>
      <c r="AX785" s="208" t="s">
        <v>1845</v>
      </c>
      <c r="BC785" s="214"/>
      <c r="BN785" s="119"/>
      <c r="BO785" s="119"/>
      <c r="BP785" s="119"/>
      <c r="BQ785" s="119"/>
      <c r="BR785" s="119"/>
      <c r="BS785" s="119"/>
      <c r="BT785" s="119"/>
      <c r="BU785" s="119"/>
      <c r="BV785" s="119"/>
      <c r="BW785" s="119"/>
      <c r="BX785" s="119"/>
      <c r="BY785" s="119"/>
      <c r="BZ785" s="119"/>
      <c r="CA785" s="119"/>
    </row>
    <row r="786" spans="1:79" ht="15" hidden="1" customHeight="1" thickTop="1" thickBot="1">
      <c r="A786" s="170" t="s">
        <v>1381</v>
      </c>
      <c r="B786" s="25" t="s">
        <v>1456</v>
      </c>
      <c r="C786" s="71">
        <v>1630</v>
      </c>
      <c r="E786" s="149" t="s">
        <v>1644</v>
      </c>
      <c r="F786" s="30" t="s">
        <v>1555</v>
      </c>
      <c r="G786" s="92" t="s">
        <v>265</v>
      </c>
      <c r="H786" s="25" t="s">
        <v>208</v>
      </c>
      <c r="I786" s="25" t="s">
        <v>513</v>
      </c>
      <c r="J786" s="25" t="s">
        <v>209</v>
      </c>
      <c r="K786" s="25" t="s">
        <v>1590</v>
      </c>
      <c r="L786" s="25" t="s">
        <v>237</v>
      </c>
      <c r="M786" s="25"/>
      <c r="N786" s="122" t="s">
        <v>48</v>
      </c>
      <c r="O786" s="35" t="s">
        <v>48</v>
      </c>
      <c r="P786" s="35" t="s">
        <v>48</v>
      </c>
      <c r="Q786" s="25" t="s">
        <v>18</v>
      </c>
      <c r="R786" s="25">
        <v>96</v>
      </c>
      <c r="S786" s="25" t="s">
        <v>84</v>
      </c>
      <c r="T786" s="33" t="s">
        <v>45</v>
      </c>
      <c r="V786" s="25">
        <v>24</v>
      </c>
      <c r="W786" s="25" t="s">
        <v>85</v>
      </c>
      <c r="X786" s="73">
        <f>VLOOKUP(W786,Tables!$M$5:$O$9,3,FALSE)</f>
        <v>1000</v>
      </c>
      <c r="Y786" s="73">
        <f t="shared" si="376"/>
        <v>24000</v>
      </c>
      <c r="AA786" s="26" t="str">
        <f t="shared" si="381"/>
        <v>LC50</v>
      </c>
      <c r="AB786" s="26">
        <f>VLOOKUP(AA786,Tables!C$5:D$40,2,FALSE)</f>
        <v>5</v>
      </c>
      <c r="AC786" s="26">
        <f t="shared" si="382"/>
        <v>4800</v>
      </c>
      <c r="AD786" s="33" t="str">
        <f t="shared" si="383"/>
        <v>Acute</v>
      </c>
      <c r="AE786" s="26">
        <f>VLOOKUP(AD786,Tables!$C$43:$D$44,2,FALSE)</f>
        <v>2</v>
      </c>
      <c r="AF786" s="26">
        <f t="shared" si="384"/>
        <v>2400</v>
      </c>
      <c r="AG786" s="27"/>
      <c r="AH786" s="210" t="str">
        <f t="shared" si="377"/>
        <v>Lepomis macrochirus</v>
      </c>
      <c r="AI786" s="112" t="str">
        <f t="shared" si="378"/>
        <v>LC50</v>
      </c>
      <c r="AJ786" s="112" t="str">
        <f t="shared" si="379"/>
        <v>Acute</v>
      </c>
      <c r="AL786" s="26">
        <f>VLOOKUP(SUM(AB786,AE786),Tables!J$5:K$12,2,FALSE)</f>
        <v>4</v>
      </c>
      <c r="AM786" s="26" t="str">
        <f t="shared" si="380"/>
        <v>Reject</v>
      </c>
      <c r="AS786"/>
      <c r="AW786" s="208" t="s">
        <v>1845</v>
      </c>
      <c r="AX786" s="208" t="s">
        <v>1845</v>
      </c>
      <c r="BC786" s="214"/>
      <c r="BN786" s="119"/>
      <c r="BO786" s="119"/>
      <c r="BP786" s="119"/>
      <c r="BQ786" s="119"/>
      <c r="BR786" s="119"/>
      <c r="BS786" s="119"/>
      <c r="BT786" s="119"/>
      <c r="BU786" s="119"/>
      <c r="BV786" s="119"/>
      <c r="BW786" s="119"/>
      <c r="BX786" s="119"/>
      <c r="BY786" s="119"/>
      <c r="BZ786" s="119"/>
      <c r="CA786" s="119"/>
    </row>
    <row r="787" spans="1:79" ht="15" hidden="1" customHeight="1" thickTop="1" thickBot="1">
      <c r="A787" s="170" t="s">
        <v>1381</v>
      </c>
      <c r="B787" s="25" t="s">
        <v>1436</v>
      </c>
      <c r="C787" s="71">
        <v>1628</v>
      </c>
      <c r="E787" s="149" t="s">
        <v>1644</v>
      </c>
      <c r="F787" s="30" t="s">
        <v>1555</v>
      </c>
      <c r="G787" s="92" t="s">
        <v>265</v>
      </c>
      <c r="H787" s="25" t="s">
        <v>208</v>
      </c>
      <c r="I787" s="25" t="s">
        <v>513</v>
      </c>
      <c r="J787" s="25" t="s">
        <v>209</v>
      </c>
      <c r="K787" s="25" t="s">
        <v>1590</v>
      </c>
      <c r="L787" s="25" t="s">
        <v>1459</v>
      </c>
      <c r="M787" s="25"/>
      <c r="N787" s="122" t="s">
        <v>48</v>
      </c>
      <c r="O787" s="35" t="s">
        <v>48</v>
      </c>
      <c r="P787" s="35" t="s">
        <v>48</v>
      </c>
      <c r="Q787" s="25" t="s">
        <v>18</v>
      </c>
      <c r="R787" s="25">
        <v>96</v>
      </c>
      <c r="S787" s="25" t="s">
        <v>84</v>
      </c>
      <c r="T787" s="33" t="s">
        <v>45</v>
      </c>
      <c r="V787" s="25">
        <v>6.7</v>
      </c>
      <c r="W787" s="25" t="s">
        <v>85</v>
      </c>
      <c r="X787" s="73">
        <f>VLOOKUP(W787,Tables!$M$5:$O$9,3,FALSE)</f>
        <v>1000</v>
      </c>
      <c r="Y787" s="73">
        <f t="shared" si="376"/>
        <v>6700</v>
      </c>
      <c r="AA787" s="26" t="str">
        <f t="shared" si="381"/>
        <v>LC50</v>
      </c>
      <c r="AB787" s="26">
        <f>VLOOKUP(AA787,Tables!C$5:D$40,2,FALSE)</f>
        <v>5</v>
      </c>
      <c r="AC787" s="26">
        <f t="shared" si="382"/>
        <v>1340</v>
      </c>
      <c r="AD787" s="33" t="str">
        <f t="shared" si="383"/>
        <v>Acute</v>
      </c>
      <c r="AE787" s="26">
        <f>VLOOKUP(AD787,Tables!$C$43:$D$44,2,FALSE)</f>
        <v>2</v>
      </c>
      <c r="AF787" s="26">
        <f t="shared" si="384"/>
        <v>670</v>
      </c>
      <c r="AG787" s="27"/>
      <c r="AH787" s="210" t="str">
        <f t="shared" si="377"/>
        <v>Lepomis macrochirus</v>
      </c>
      <c r="AI787" s="112" t="str">
        <f t="shared" si="378"/>
        <v>LC50</v>
      </c>
      <c r="AJ787" s="112" t="str">
        <f t="shared" si="379"/>
        <v>Acute</v>
      </c>
      <c r="AL787" s="26">
        <f>VLOOKUP(SUM(AB787,AE787),Tables!J$5:K$12,2,FALSE)</f>
        <v>4</v>
      </c>
      <c r="AM787" s="26" t="str">
        <f t="shared" si="380"/>
        <v>Reject</v>
      </c>
      <c r="AS787"/>
      <c r="AW787" s="208" t="s">
        <v>1845</v>
      </c>
      <c r="AX787" s="208" t="s">
        <v>1845</v>
      </c>
      <c r="BC787" s="214"/>
      <c r="BN787" s="119"/>
      <c r="BO787" s="119"/>
      <c r="BP787" s="119"/>
      <c r="BQ787" s="119"/>
      <c r="BR787" s="119"/>
      <c r="BS787" s="119"/>
      <c r="BT787" s="119"/>
      <c r="BU787" s="119"/>
      <c r="BV787" s="119"/>
      <c r="BW787" s="119"/>
      <c r="BX787" s="119"/>
      <c r="BY787" s="119"/>
      <c r="BZ787" s="119"/>
      <c r="CA787" s="119"/>
    </row>
    <row r="788" spans="1:79" ht="15" hidden="1" customHeight="1" thickTop="1" thickBot="1">
      <c r="A788" s="169"/>
      <c r="B788" s="17"/>
      <c r="C788" s="17"/>
      <c r="D788" s="27"/>
      <c r="E788" s="148"/>
      <c r="F788" s="93"/>
      <c r="G788" s="94"/>
      <c r="H788" s="17"/>
      <c r="I788" s="17"/>
      <c r="J788" s="17"/>
      <c r="K788" s="17"/>
      <c r="L788" s="17"/>
      <c r="M788" s="13"/>
      <c r="N788" s="93"/>
      <c r="O788" s="17"/>
      <c r="P788" s="17"/>
      <c r="Q788" s="17"/>
      <c r="R788" s="17"/>
      <c r="S788" s="17"/>
      <c r="T788" s="13"/>
      <c r="U788" s="13"/>
      <c r="V788" s="17"/>
      <c r="W788" s="17"/>
      <c r="X788" s="13"/>
      <c r="Y788" s="13"/>
      <c r="Z788" s="13"/>
      <c r="AA788" s="13"/>
      <c r="AB788" s="13"/>
      <c r="AC788" s="13"/>
      <c r="AD788" s="13"/>
      <c r="AE788" s="13"/>
      <c r="AF788" s="13"/>
      <c r="AG788" s="13"/>
      <c r="AH788" s="212"/>
      <c r="AI788" s="17"/>
      <c r="AJ788" s="17"/>
      <c r="AK788" s="13"/>
      <c r="AL788" s="13"/>
      <c r="AM788" s="13"/>
      <c r="AN788" s="13"/>
      <c r="AO788" s="17"/>
      <c r="AP788" s="17"/>
      <c r="AQ788" s="17"/>
      <c r="AR788" s="13"/>
      <c r="AS788" s="13"/>
      <c r="AT788" s="13"/>
      <c r="AU788" s="13"/>
      <c r="AV788" s="13"/>
      <c r="AW788" s="13"/>
      <c r="AX788" s="116"/>
      <c r="AY788" s="22"/>
      <c r="AZ788" s="22"/>
      <c r="BA788" s="117"/>
      <c r="BB788" s="118"/>
      <c r="BC788" s="212"/>
      <c r="BD788" s="13"/>
      <c r="BE788" s="13"/>
      <c r="BF788" s="13"/>
      <c r="BG788" s="13"/>
      <c r="BH788" s="116"/>
      <c r="BI788" s="115"/>
      <c r="BJ788" s="115"/>
      <c r="BK788" s="2"/>
      <c r="BL788" s="2"/>
      <c r="BM788" s="2"/>
      <c r="BN788" s="119"/>
      <c r="BO788" s="119"/>
      <c r="BP788" s="119"/>
      <c r="BQ788" s="119"/>
      <c r="BR788" s="119"/>
      <c r="BS788" s="119"/>
      <c r="BT788" s="119"/>
      <c r="BU788" s="119"/>
      <c r="BV788" s="119"/>
      <c r="BW788" s="119"/>
      <c r="BX788" s="119"/>
      <c r="BY788" s="119"/>
      <c r="BZ788" s="119"/>
      <c r="CA788" s="119"/>
    </row>
    <row r="789" spans="1:79" ht="15" hidden="1" customHeight="1" thickTop="1" thickBot="1">
      <c r="A789" s="170" t="s">
        <v>1389</v>
      </c>
      <c r="B789" s="85">
        <v>207199</v>
      </c>
      <c r="C789" s="71" t="s">
        <v>1374</v>
      </c>
      <c r="D789" s="78"/>
      <c r="E789" s="149" t="s">
        <v>1644</v>
      </c>
      <c r="F789" s="30" t="s">
        <v>1375</v>
      </c>
      <c r="G789" s="92" t="s">
        <v>266</v>
      </c>
      <c r="H789" s="25" t="s">
        <v>208</v>
      </c>
      <c r="I789" s="25" t="s">
        <v>513</v>
      </c>
      <c r="J789" s="25" t="s">
        <v>209</v>
      </c>
      <c r="K789" s="25" t="s">
        <v>1590</v>
      </c>
      <c r="L789" s="73" t="s">
        <v>110</v>
      </c>
      <c r="M789" s="78"/>
      <c r="N789" s="41" t="s">
        <v>48</v>
      </c>
      <c r="O789" s="32" t="s">
        <v>48</v>
      </c>
      <c r="P789" s="32" t="s">
        <v>48</v>
      </c>
      <c r="Q789" s="25" t="s">
        <v>18</v>
      </c>
      <c r="R789" s="25">
        <v>48</v>
      </c>
      <c r="S789" s="25" t="s">
        <v>84</v>
      </c>
      <c r="T789" s="33" t="s">
        <v>45</v>
      </c>
      <c r="U789" s="78"/>
      <c r="V789" s="25">
        <v>70000</v>
      </c>
      <c r="W789" s="25" t="s">
        <v>58</v>
      </c>
      <c r="X789" s="73">
        <f>VLOOKUP(W789,Tables!$M$5:$O$9,3,FALSE)</f>
        <v>1</v>
      </c>
      <c r="Y789" s="73">
        <f>V789*X789</f>
        <v>70000</v>
      </c>
      <c r="AA789" s="26" t="str">
        <f>Q789</f>
        <v>LC50</v>
      </c>
      <c r="AB789" s="26">
        <f>VLOOKUP(AA789,Tables!C$5:D$40,2,FALSE)</f>
        <v>5</v>
      </c>
      <c r="AC789" s="26">
        <f>Y789/AB789</f>
        <v>14000</v>
      </c>
      <c r="AD789" s="33" t="str">
        <f>T789</f>
        <v>Acute</v>
      </c>
      <c r="AE789" s="26">
        <f>VLOOKUP(AD789,Tables!$C$43:$D$44,2,FALSE)</f>
        <v>2</v>
      </c>
      <c r="AF789" s="26">
        <f>AC789/AE789</f>
        <v>7000</v>
      </c>
      <c r="AG789" s="27"/>
      <c r="AH789" s="210" t="str">
        <f>G789</f>
        <v>Leuciscus idus</v>
      </c>
      <c r="AI789" s="112" t="str">
        <f>Q789</f>
        <v>LC50</v>
      </c>
      <c r="AJ789" s="112" t="str">
        <f>T789</f>
        <v>Acute</v>
      </c>
      <c r="AK789" s="78"/>
      <c r="AL789" s="26">
        <f>VLOOKUP(SUM(AB789,AE789),Tables!J$5:K$12,2,FALSE)</f>
        <v>4</v>
      </c>
      <c r="AM789" s="26" t="str">
        <f>IF(AL789=MIN($AL$789:$AL$790),"YES!!!","Reject")</f>
        <v>YES!!!</v>
      </c>
      <c r="AN789" s="107" t="str">
        <f>P789</f>
        <v>Mortality</v>
      </c>
      <c r="AO789" s="26" t="s">
        <v>96</v>
      </c>
      <c r="AP789" s="25" t="str">
        <f>CONCATENATE(R789," ",S789)</f>
        <v>48 Hour</v>
      </c>
      <c r="AQ789" s="26" t="s">
        <v>97</v>
      </c>
      <c r="AR789" s="78"/>
      <c r="AS789" s="109">
        <f>AF789</f>
        <v>7000</v>
      </c>
      <c r="AT789" s="73">
        <f>GEOMEAN(AS789)</f>
        <v>7000</v>
      </c>
      <c r="AU789" s="73">
        <f>MIN(AT789:AT790)</f>
        <v>4400</v>
      </c>
      <c r="AV789" s="73">
        <f>MIN(AU789)</f>
        <v>4400</v>
      </c>
      <c r="AW789" s="208" t="s">
        <v>1845</v>
      </c>
      <c r="AX789" s="208" t="s">
        <v>1845</v>
      </c>
      <c r="AY789" s="78"/>
      <c r="AZ789" s="78"/>
      <c r="BA789" s="78" t="str">
        <f>F789</f>
        <v>fresh</v>
      </c>
      <c r="BB789" s="107" t="str">
        <f>J789</f>
        <v>Fish</v>
      </c>
      <c r="BC789" s="210" t="str">
        <f>G789</f>
        <v>Leuciscus idus</v>
      </c>
      <c r="BD789" s="107" t="str">
        <f>H789</f>
        <v>Chordata</v>
      </c>
      <c r="BE789" s="114" t="str">
        <f>I789</f>
        <v xml:space="preserve">	Actinopterygii</v>
      </c>
      <c r="BF789" s="112" t="str">
        <f>K789</f>
        <v>Hetero</v>
      </c>
      <c r="BG789" s="26">
        <f>AL789</f>
        <v>4</v>
      </c>
      <c r="BH789" s="26">
        <f>AV789</f>
        <v>4400</v>
      </c>
      <c r="BI789" s="208" t="s">
        <v>1845</v>
      </c>
      <c r="BJ789" s="208" t="s">
        <v>1845</v>
      </c>
      <c r="BN789" s="119"/>
      <c r="BO789" s="119"/>
      <c r="BP789" s="119"/>
      <c r="BQ789" s="119"/>
      <c r="BR789" s="119"/>
      <c r="BS789" s="119"/>
      <c r="BT789" s="119"/>
      <c r="BU789" s="119"/>
      <c r="BV789" s="119"/>
      <c r="BW789" s="119"/>
      <c r="BX789" s="119"/>
      <c r="BY789" s="119"/>
      <c r="BZ789" s="119"/>
      <c r="CA789" s="119"/>
    </row>
    <row r="790" spans="1:79" ht="15" hidden="1" customHeight="1" thickTop="1" thickBot="1">
      <c r="A790" s="170" t="s">
        <v>1389</v>
      </c>
      <c r="B790" s="85">
        <v>207199</v>
      </c>
      <c r="C790" s="71" t="s">
        <v>1374</v>
      </c>
      <c r="D790" s="78"/>
      <c r="E790" s="149" t="s">
        <v>1644</v>
      </c>
      <c r="F790" s="30" t="s">
        <v>1375</v>
      </c>
      <c r="G790" s="92" t="s">
        <v>266</v>
      </c>
      <c r="H790" s="25" t="s">
        <v>208</v>
      </c>
      <c r="I790" s="25" t="s">
        <v>513</v>
      </c>
      <c r="J790" s="25" t="s">
        <v>209</v>
      </c>
      <c r="K790" s="25" t="s">
        <v>1590</v>
      </c>
      <c r="L790" s="73" t="s">
        <v>110</v>
      </c>
      <c r="M790" s="78"/>
      <c r="N790" s="41" t="s">
        <v>48</v>
      </c>
      <c r="O790" s="32" t="s">
        <v>48</v>
      </c>
      <c r="P790" s="32" t="s">
        <v>48</v>
      </c>
      <c r="Q790" s="25" t="s">
        <v>18</v>
      </c>
      <c r="R790" s="25">
        <v>96</v>
      </c>
      <c r="S790" s="25" t="s">
        <v>84</v>
      </c>
      <c r="T790" s="33" t="s">
        <v>45</v>
      </c>
      <c r="U790" s="78"/>
      <c r="V790" s="25">
        <v>44000</v>
      </c>
      <c r="W790" s="25" t="s">
        <v>58</v>
      </c>
      <c r="X790" s="73">
        <f>VLOOKUP(W790,Tables!$M$5:$O$9,3,FALSE)</f>
        <v>1</v>
      </c>
      <c r="Y790" s="73">
        <f>V790*X790</f>
        <v>44000</v>
      </c>
      <c r="AA790" s="26" t="str">
        <f>Q790</f>
        <v>LC50</v>
      </c>
      <c r="AB790" s="26">
        <f>VLOOKUP(AA790,Tables!C$5:D$40,2,FALSE)</f>
        <v>5</v>
      </c>
      <c r="AC790" s="26">
        <f>Y790/AB790</f>
        <v>8800</v>
      </c>
      <c r="AD790" s="33" t="str">
        <f>T790</f>
        <v>Acute</v>
      </c>
      <c r="AE790" s="26">
        <f>VLOOKUP(AD790,Tables!$C$43:$D$44,2,FALSE)</f>
        <v>2</v>
      </c>
      <c r="AF790" s="26">
        <f>AC790/AE790</f>
        <v>4400</v>
      </c>
      <c r="AG790" s="27"/>
      <c r="AH790" s="210" t="str">
        <f>G790</f>
        <v>Leuciscus idus</v>
      </c>
      <c r="AI790" s="112" t="str">
        <f>Q790</f>
        <v>LC50</v>
      </c>
      <c r="AJ790" s="112" t="str">
        <f>T790</f>
        <v>Acute</v>
      </c>
      <c r="AK790" s="78"/>
      <c r="AL790" s="26">
        <f>VLOOKUP(SUM(AB790,AE790),Tables!J$5:K$12,2,FALSE)</f>
        <v>4</v>
      </c>
      <c r="AM790" s="26" t="str">
        <f>IF(AL790=MIN($AL$789:$AL$790),"YES!!!","Reject")</f>
        <v>YES!!!</v>
      </c>
      <c r="AN790" s="107" t="str">
        <f>P790</f>
        <v>Mortality</v>
      </c>
      <c r="AO790" s="26" t="s">
        <v>96</v>
      </c>
      <c r="AP790" s="25" t="str">
        <f>CONCATENATE(R790," ",S790)</f>
        <v>96 Hour</v>
      </c>
      <c r="AQ790" s="26" t="s">
        <v>1600</v>
      </c>
      <c r="AR790" s="78"/>
      <c r="AS790" s="109">
        <f>AF790</f>
        <v>4400</v>
      </c>
      <c r="AT790" s="73">
        <f>GEOMEAN(AS790)</f>
        <v>4400</v>
      </c>
      <c r="AU790" s="78"/>
      <c r="AV790" s="78"/>
      <c r="AW790" s="208" t="s">
        <v>1845</v>
      </c>
      <c r="AX790" s="208" t="s">
        <v>1845</v>
      </c>
      <c r="AY790" s="78"/>
      <c r="AZ790" s="78"/>
      <c r="BA790" s="78"/>
      <c r="BB790" s="78"/>
      <c r="BC790" s="215"/>
      <c r="BD790" s="78"/>
      <c r="BE790" s="78"/>
      <c r="BF790" s="78"/>
      <c r="BG790" s="78"/>
      <c r="BH790" s="78"/>
      <c r="BI790" s="73"/>
      <c r="BN790" s="119"/>
      <c r="BO790" s="119"/>
      <c r="BP790" s="119"/>
      <c r="BQ790" s="119"/>
      <c r="BR790" s="119"/>
      <c r="BS790" s="119"/>
      <c r="BT790" s="119"/>
      <c r="BU790" s="119"/>
      <c r="BV790" s="119"/>
      <c r="BW790" s="119"/>
      <c r="BX790" s="119"/>
      <c r="BY790" s="119"/>
      <c r="BZ790" s="119"/>
      <c r="CA790" s="119"/>
    </row>
    <row r="791" spans="1:79" ht="15" hidden="1" customHeight="1" thickTop="1" thickBot="1">
      <c r="A791" s="167"/>
      <c r="B791" s="17"/>
      <c r="C791" s="17"/>
      <c r="D791" s="27"/>
      <c r="E791" s="148"/>
      <c r="F791" s="93"/>
      <c r="G791" s="94"/>
      <c r="H791" s="17"/>
      <c r="I791" s="17"/>
      <c r="J791" s="17"/>
      <c r="K791" s="17"/>
      <c r="L791" s="17"/>
      <c r="M791" s="27"/>
      <c r="N791" s="93"/>
      <c r="O791" s="17"/>
      <c r="P791" s="17"/>
      <c r="Q791" s="17"/>
      <c r="R791" s="17"/>
      <c r="S791" s="17"/>
      <c r="T791" s="20"/>
      <c r="U791" s="27"/>
      <c r="V791" s="17"/>
      <c r="W791" s="17"/>
      <c r="X791" s="95"/>
      <c r="Y791" s="95"/>
      <c r="Z791" s="27"/>
      <c r="AA791" s="17"/>
      <c r="AB791" s="17"/>
      <c r="AC791" s="95"/>
      <c r="AD791" s="20"/>
      <c r="AE791" s="17"/>
      <c r="AF791" s="95"/>
      <c r="AG791" s="27"/>
      <c r="AH791" s="211"/>
      <c r="AI791" s="17"/>
      <c r="AJ791" s="17"/>
      <c r="AK791" s="27"/>
      <c r="AL791" s="27"/>
      <c r="AM791" s="27"/>
      <c r="AN791" s="27"/>
      <c r="AO791" s="17"/>
      <c r="AP791" s="17"/>
      <c r="AQ791" s="17"/>
      <c r="AR791" s="27"/>
      <c r="AS791" s="27"/>
      <c r="AT791" s="27"/>
      <c r="AU791" s="27"/>
      <c r="AV791" s="27"/>
      <c r="AW791" s="27"/>
      <c r="AX791" s="115"/>
      <c r="AY791" s="119"/>
      <c r="AZ791" s="119"/>
      <c r="BA791" s="117"/>
      <c r="BB791" s="117"/>
      <c r="BC791" s="211"/>
      <c r="BD791" s="27"/>
      <c r="BE791" s="27"/>
      <c r="BF791" s="27"/>
      <c r="BG791" s="27"/>
      <c r="BH791" s="115"/>
      <c r="BI791" s="115"/>
      <c r="BJ791" s="115"/>
      <c r="BK791" s="2"/>
      <c r="BL791" s="2"/>
      <c r="BM791" s="2"/>
      <c r="BN791" s="119"/>
      <c r="BO791" s="119"/>
      <c r="BP791" s="119"/>
      <c r="BQ791" s="119"/>
      <c r="BR791" s="119"/>
      <c r="BS791" s="119"/>
      <c r="BT791" s="119"/>
      <c r="BU791" s="119"/>
      <c r="BV791" s="119"/>
      <c r="BW791" s="119"/>
      <c r="BX791" s="119"/>
      <c r="BY791" s="119"/>
      <c r="BZ791" s="119"/>
      <c r="CA791" s="119"/>
    </row>
    <row r="792" spans="1:79" ht="15" customHeight="1" thickTop="1" thickBot="1">
      <c r="A792" s="170" t="s">
        <v>1652</v>
      </c>
      <c r="B792" s="70" t="s">
        <v>1647</v>
      </c>
      <c r="C792" s="71" t="s">
        <v>1653</v>
      </c>
      <c r="D792" s="80"/>
      <c r="E792" s="149" t="s">
        <v>1644</v>
      </c>
      <c r="F792" s="25" t="s">
        <v>1654</v>
      </c>
      <c r="G792" s="86" t="s">
        <v>1655</v>
      </c>
      <c r="H792" s="25" t="s">
        <v>280</v>
      </c>
      <c r="I792" s="25" t="s">
        <v>281</v>
      </c>
      <c r="J792" s="25" t="s">
        <v>95</v>
      </c>
      <c r="K792" s="25" t="s">
        <v>1590</v>
      </c>
      <c r="L792" s="73" t="s">
        <v>390</v>
      </c>
      <c r="N792" s="41" t="s">
        <v>1656</v>
      </c>
      <c r="O792" s="32" t="s">
        <v>431</v>
      </c>
      <c r="P792" s="32" t="s">
        <v>1656</v>
      </c>
      <c r="Q792" s="36" t="s">
        <v>19</v>
      </c>
      <c r="R792" s="36">
        <v>10</v>
      </c>
      <c r="S792" s="25" t="s">
        <v>1370</v>
      </c>
      <c r="T792" s="25" t="s">
        <v>15</v>
      </c>
      <c r="V792" s="25">
        <v>1000</v>
      </c>
      <c r="W792" s="25" t="s">
        <v>58</v>
      </c>
      <c r="X792" s="73">
        <f>VLOOKUP(W792,Tables!$M$5:$O$9,3,FALSE)</f>
        <v>1</v>
      </c>
      <c r="Y792" s="73">
        <f>V792*X792</f>
        <v>1000</v>
      </c>
      <c r="AA792" s="26" t="str">
        <f>Q792</f>
        <v>NOEC</v>
      </c>
      <c r="AB792" s="26">
        <f>VLOOKUP(AA792,Tables!C$5:D$40,2,FALSE)</f>
        <v>1</v>
      </c>
      <c r="AC792" s="26">
        <f>Y792/AB792</f>
        <v>1000</v>
      </c>
      <c r="AD792" s="33" t="str">
        <f>T792</f>
        <v>Chronic</v>
      </c>
      <c r="AE792" s="26">
        <f>VLOOKUP(AD792,Tables!$C$43:$D$44,2,FALSE)</f>
        <v>1</v>
      </c>
      <c r="AF792" s="26">
        <f>AC792/AE792</f>
        <v>1000</v>
      </c>
      <c r="AG792" s="27"/>
      <c r="AH792" s="210" t="str">
        <f>G792</f>
        <v>Marisa cornuarietis</v>
      </c>
      <c r="AI792" s="112" t="str">
        <f>Q792</f>
        <v>NOEC</v>
      </c>
      <c r="AJ792" s="112" t="str">
        <f>T792</f>
        <v>Chronic</v>
      </c>
      <c r="AL792" s="26">
        <f>VLOOKUP(SUM(AB792,AE792),Tables!J$5:K$12,2,FALSE)</f>
        <v>1</v>
      </c>
      <c r="AM792" s="26" t="str">
        <f>IF(AL792=MIN($AL$792:$AL$795),"YES!!!","Reject")</f>
        <v>YES!!!</v>
      </c>
      <c r="AN792" s="107" t="str">
        <f>P792</f>
        <v>Hatching rate (%)</v>
      </c>
      <c r="AO792" s="26" t="s">
        <v>96</v>
      </c>
      <c r="AP792" s="25" t="str">
        <f>CONCATENATE(R792," ",S792)</f>
        <v>10 Day</v>
      </c>
      <c r="AQ792" s="26" t="s">
        <v>97</v>
      </c>
      <c r="AS792" s="109">
        <f>AF792</f>
        <v>1000</v>
      </c>
      <c r="AT792" s="73">
        <f>GEOMEAN(AS792)</f>
        <v>1000</v>
      </c>
      <c r="AU792" s="73">
        <f>MIN(AT792)</f>
        <v>1000</v>
      </c>
      <c r="AV792" s="73">
        <f>MIN(AU792:AU795)</f>
        <v>1000</v>
      </c>
      <c r="AW792" s="208" t="s">
        <v>1845</v>
      </c>
      <c r="AX792" s="208" t="s">
        <v>1845</v>
      </c>
      <c r="BA792" s="78" t="str">
        <f>F792</f>
        <v>Tap water with added seasalt</v>
      </c>
      <c r="BB792" s="107" t="str">
        <f>J792</f>
        <v>Macroinvertebrate</v>
      </c>
      <c r="BC792" s="210" t="str">
        <f>G792</f>
        <v>Marisa cornuarietis</v>
      </c>
      <c r="BD792" s="107" t="str">
        <f>H792</f>
        <v>Mollusca</v>
      </c>
      <c r="BE792" s="114" t="str">
        <f>I792</f>
        <v>Gastropoda</v>
      </c>
      <c r="BF792" s="112" t="str">
        <f>K792</f>
        <v>Hetero</v>
      </c>
      <c r="BG792" s="26">
        <f>AL792</f>
        <v>1</v>
      </c>
      <c r="BH792" s="26">
        <f>AV792</f>
        <v>1000</v>
      </c>
      <c r="BI792" s="208" t="s">
        <v>1845</v>
      </c>
      <c r="BJ792" s="208" t="s">
        <v>1845</v>
      </c>
      <c r="BN792" s="119"/>
      <c r="BO792" s="119"/>
      <c r="BP792" s="119"/>
      <c r="BQ792" s="119"/>
      <c r="BR792" s="119"/>
      <c r="BS792" s="119"/>
      <c r="BT792" s="119"/>
      <c r="BU792" s="119"/>
      <c r="BV792" s="119"/>
      <c r="BW792" s="119"/>
      <c r="BX792" s="119"/>
      <c r="BY792" s="119"/>
      <c r="BZ792" s="119"/>
      <c r="CA792" s="119"/>
    </row>
    <row r="793" spans="1:79" ht="15" hidden="1" customHeight="1" thickTop="1" thickBot="1">
      <c r="A793" s="170" t="s">
        <v>1652</v>
      </c>
      <c r="B793" s="70" t="s">
        <v>1648</v>
      </c>
      <c r="C793" s="71" t="s">
        <v>1653</v>
      </c>
      <c r="D793" s="80"/>
      <c r="E793" s="149" t="s">
        <v>1644</v>
      </c>
      <c r="F793" s="25" t="s">
        <v>1654</v>
      </c>
      <c r="G793" s="86" t="s">
        <v>1655</v>
      </c>
      <c r="H793" s="25" t="s">
        <v>280</v>
      </c>
      <c r="I793" s="25" t="s">
        <v>281</v>
      </c>
      <c r="J793" s="25" t="s">
        <v>95</v>
      </c>
      <c r="K793" s="25" t="s">
        <v>1590</v>
      </c>
      <c r="L793" s="73" t="s">
        <v>390</v>
      </c>
      <c r="N793" s="41" t="s">
        <v>1656</v>
      </c>
      <c r="O793" s="32" t="s">
        <v>431</v>
      </c>
      <c r="P793" s="32" t="s">
        <v>1656</v>
      </c>
      <c r="Q793" s="36" t="s">
        <v>20</v>
      </c>
      <c r="R793" s="36">
        <v>10</v>
      </c>
      <c r="S793" s="25" t="s">
        <v>1370</v>
      </c>
      <c r="T793" s="25" t="s">
        <v>15</v>
      </c>
      <c r="V793" s="25">
        <v>10000</v>
      </c>
      <c r="W793" s="25" t="s">
        <v>58</v>
      </c>
      <c r="X793" s="73">
        <f>VLOOKUP(W793,Tables!$M$5:$O$9,3,FALSE)</f>
        <v>1</v>
      </c>
      <c r="Y793" s="73">
        <f>V793*X793</f>
        <v>10000</v>
      </c>
      <c r="AA793" s="26" t="str">
        <f>Q793</f>
        <v>LOEC</v>
      </c>
      <c r="AB793" s="26">
        <f>VLOOKUP(AA793,Tables!C$5:D$40,2,FALSE)</f>
        <v>2.5</v>
      </c>
      <c r="AC793" s="26">
        <f>Y793/AB793</f>
        <v>4000</v>
      </c>
      <c r="AD793" s="33" t="str">
        <f>T793</f>
        <v>Chronic</v>
      </c>
      <c r="AE793" s="26">
        <f>VLOOKUP(AD793,Tables!$C$43:$D$44,2,FALSE)</f>
        <v>1</v>
      </c>
      <c r="AF793" s="26">
        <f>AC793/AE793</f>
        <v>4000</v>
      </c>
      <c r="AG793" s="27"/>
      <c r="AH793" s="210" t="str">
        <f>G793</f>
        <v>Marisa cornuarietis</v>
      </c>
      <c r="AI793" s="112" t="str">
        <f>Q793</f>
        <v>LOEC</v>
      </c>
      <c r="AJ793" s="112" t="str">
        <f>T793</f>
        <v>Chronic</v>
      </c>
      <c r="AL793" s="26">
        <f>VLOOKUP(SUM(AB793,AE793),Tables!J$5:K$12,2,FALSE)</f>
        <v>2</v>
      </c>
      <c r="AM793" s="26" t="str">
        <f>IF(AL793=MIN($AL$792:$AL$795),"YES!!!","Reject")</f>
        <v>Reject</v>
      </c>
      <c r="AN793" s="107"/>
      <c r="AO793" s="26"/>
      <c r="AQ793" s="26"/>
      <c r="AS793" s="109"/>
      <c r="AT793" s="73"/>
      <c r="AW793" s="208" t="s">
        <v>1845</v>
      </c>
      <c r="AX793" s="208" t="s">
        <v>1845</v>
      </c>
      <c r="BC793" s="214"/>
      <c r="BN793" s="119"/>
      <c r="BO793" s="119"/>
      <c r="BP793" s="119"/>
      <c r="BQ793" s="119"/>
      <c r="BR793" s="119"/>
      <c r="BS793" s="119"/>
      <c r="BT793" s="119"/>
      <c r="BU793" s="119"/>
      <c r="BV793" s="119"/>
      <c r="BW793" s="119"/>
      <c r="BX793" s="119"/>
      <c r="BY793" s="119"/>
      <c r="BZ793" s="119"/>
      <c r="CA793" s="119"/>
    </row>
    <row r="794" spans="1:79" ht="15" hidden="1" customHeight="1" thickTop="1" thickBot="1">
      <c r="A794" s="170" t="s">
        <v>1652</v>
      </c>
      <c r="B794" s="70" t="s">
        <v>1649</v>
      </c>
      <c r="C794" s="71" t="s">
        <v>1653</v>
      </c>
      <c r="D794" s="80" t="s">
        <v>307</v>
      </c>
      <c r="E794" s="149" t="s">
        <v>1644</v>
      </c>
      <c r="F794" s="25" t="s">
        <v>1654</v>
      </c>
      <c r="G794" s="86" t="s">
        <v>1655</v>
      </c>
      <c r="H794" s="25" t="s">
        <v>280</v>
      </c>
      <c r="I794" s="25" t="s">
        <v>281</v>
      </c>
      <c r="J794" s="25" t="s">
        <v>95</v>
      </c>
      <c r="K794" s="25" t="s">
        <v>1590</v>
      </c>
      <c r="L794" s="73" t="s">
        <v>390</v>
      </c>
      <c r="N794" s="41" t="s">
        <v>1656</v>
      </c>
      <c r="O794" s="32" t="s">
        <v>431</v>
      </c>
      <c r="P794" s="32" t="s">
        <v>1656</v>
      </c>
      <c r="Q794" s="36" t="s">
        <v>20</v>
      </c>
      <c r="R794" s="36">
        <v>14</v>
      </c>
      <c r="S794" s="25" t="s">
        <v>1370</v>
      </c>
      <c r="T794" s="25" t="s">
        <v>15</v>
      </c>
      <c r="V794" s="25">
        <v>100</v>
      </c>
      <c r="W794" s="25" t="s">
        <v>58</v>
      </c>
      <c r="X794" s="73">
        <f>VLOOKUP(W794,Tables!$M$5:$O$9,3,FALSE)</f>
        <v>1</v>
      </c>
      <c r="Y794" s="73">
        <f>V794*X794</f>
        <v>100</v>
      </c>
      <c r="AA794" s="26" t="str">
        <f>Q794</f>
        <v>LOEC</v>
      </c>
      <c r="AB794" s="26">
        <f>VLOOKUP(AA794,Tables!C$5:D$40,2,FALSE)</f>
        <v>2.5</v>
      </c>
      <c r="AC794" s="26">
        <f>Y794/AB794</f>
        <v>40</v>
      </c>
      <c r="AD794" s="33" t="str">
        <f>T794</f>
        <v>Chronic</v>
      </c>
      <c r="AE794" s="26">
        <f>VLOOKUP(AD794,Tables!$C$43:$D$44,2,FALSE)</f>
        <v>1</v>
      </c>
      <c r="AF794" s="26">
        <f>AC794/AE794</f>
        <v>40</v>
      </c>
      <c r="AG794" s="27"/>
      <c r="AH794" s="210" t="str">
        <f>G794</f>
        <v>Marisa cornuarietis</v>
      </c>
      <c r="AI794" s="112" t="str">
        <f>Q794</f>
        <v>LOEC</v>
      </c>
      <c r="AJ794" s="112" t="str">
        <f>T794</f>
        <v>Chronic</v>
      </c>
      <c r="AL794" s="26">
        <f>VLOOKUP(SUM(AB794,AE794),Tables!J$5:K$12,2,FALSE)</f>
        <v>2</v>
      </c>
      <c r="AM794" s="26" t="str">
        <f>IF(AL794=MIN($AL$792:$AL$795),"YES!!!","Reject")</f>
        <v>Reject</v>
      </c>
      <c r="AN794" s="107"/>
      <c r="AO794" s="26"/>
      <c r="AQ794" s="26"/>
      <c r="AS794" s="109"/>
      <c r="AT794" s="73"/>
      <c r="AW794" s="208" t="s">
        <v>1845</v>
      </c>
      <c r="AX794" s="208" t="s">
        <v>1845</v>
      </c>
      <c r="BC794" s="214"/>
      <c r="BN794" s="119"/>
      <c r="BO794" s="119"/>
      <c r="BP794" s="119"/>
      <c r="BQ794" s="119"/>
      <c r="BR794" s="119"/>
      <c r="BS794" s="119"/>
      <c r="BT794" s="119"/>
      <c r="BU794" s="119"/>
      <c r="BV794" s="119"/>
      <c r="BW794" s="119"/>
      <c r="BX794" s="119"/>
      <c r="BY794" s="119"/>
      <c r="BZ794" s="119"/>
      <c r="CA794" s="119"/>
    </row>
    <row r="795" spans="1:79" ht="15" customHeight="1" thickTop="1" thickBot="1">
      <c r="A795" s="170" t="s">
        <v>1652</v>
      </c>
      <c r="B795" s="70" t="s">
        <v>1650</v>
      </c>
      <c r="C795" s="71" t="s">
        <v>1653</v>
      </c>
      <c r="D795" s="80" t="s">
        <v>290</v>
      </c>
      <c r="E795" s="149" t="s">
        <v>1644</v>
      </c>
      <c r="F795" s="25" t="s">
        <v>1654</v>
      </c>
      <c r="G795" s="86" t="s">
        <v>1655</v>
      </c>
      <c r="H795" s="25" t="s">
        <v>280</v>
      </c>
      <c r="I795" s="25" t="s">
        <v>281</v>
      </c>
      <c r="J795" s="25" t="s">
        <v>95</v>
      </c>
      <c r="K795" s="25" t="s">
        <v>1590</v>
      </c>
      <c r="L795" s="73" t="s">
        <v>390</v>
      </c>
      <c r="N795" s="41" t="s">
        <v>1657</v>
      </c>
      <c r="O795" s="32" t="s">
        <v>1398</v>
      </c>
      <c r="P795" s="32" t="s">
        <v>1657</v>
      </c>
      <c r="Q795" s="36" t="s">
        <v>19</v>
      </c>
      <c r="R795" s="36">
        <v>14</v>
      </c>
      <c r="S795" s="25" t="s">
        <v>1370</v>
      </c>
      <c r="T795" s="25" t="s">
        <v>15</v>
      </c>
      <c r="V795" s="25">
        <v>30000</v>
      </c>
      <c r="W795" s="25" t="s">
        <v>58</v>
      </c>
      <c r="X795" s="73">
        <f>VLOOKUP(W795,Tables!$M$5:$O$9,3,FALSE)</f>
        <v>1</v>
      </c>
      <c r="Y795" s="73">
        <f>V795*X795</f>
        <v>30000</v>
      </c>
      <c r="AA795" s="26" t="str">
        <f>Q795</f>
        <v>NOEC</v>
      </c>
      <c r="AB795" s="26">
        <f>VLOOKUP(AA795,Tables!C$5:D$40,2,FALSE)</f>
        <v>1</v>
      </c>
      <c r="AC795" s="26">
        <f>Y795/AB795</f>
        <v>30000</v>
      </c>
      <c r="AD795" s="33" t="str">
        <f>T795</f>
        <v>Chronic</v>
      </c>
      <c r="AE795" s="26">
        <f>VLOOKUP(AD795,Tables!$C$43:$D$44,2,FALSE)</f>
        <v>1</v>
      </c>
      <c r="AF795" s="26">
        <f>AC795/AE795</f>
        <v>30000</v>
      </c>
      <c r="AG795" s="27"/>
      <c r="AH795" s="210" t="str">
        <f>G795</f>
        <v>Marisa cornuarietis</v>
      </c>
      <c r="AI795" s="112" t="str">
        <f>Q795</f>
        <v>NOEC</v>
      </c>
      <c r="AJ795" s="112" t="str">
        <f>T795</f>
        <v>Chronic</v>
      </c>
      <c r="AL795" s="26">
        <f>VLOOKUP(SUM(AB795,AE795),Tables!J$5:K$12,2,FALSE)</f>
        <v>1</v>
      </c>
      <c r="AM795" s="26" t="str">
        <f>IF(AL795=MIN($AL$792:$AL$795),"YES!!!","Reject")</f>
        <v>YES!!!</v>
      </c>
      <c r="AN795" s="107" t="str">
        <f>P795</f>
        <v>Weight after hatching</v>
      </c>
      <c r="AO795" s="26" t="s">
        <v>1598</v>
      </c>
      <c r="AP795" s="25" t="str">
        <f>CONCATENATE(R795," ",S795)</f>
        <v>14 Day</v>
      </c>
      <c r="AQ795" s="26" t="s">
        <v>1599</v>
      </c>
      <c r="AS795" s="109">
        <f>AF795</f>
        <v>30000</v>
      </c>
      <c r="AT795" s="73">
        <f>GEOMEAN(AS795)</f>
        <v>30000</v>
      </c>
      <c r="AU795" s="73">
        <f>MIN(AT795)</f>
        <v>30000</v>
      </c>
      <c r="AW795" s="208" t="s">
        <v>1845</v>
      </c>
      <c r="AX795" s="208" t="s">
        <v>1845</v>
      </c>
      <c r="BC795" s="214"/>
      <c r="BN795" s="119"/>
      <c r="BO795" s="119"/>
      <c r="BP795" s="119"/>
      <c r="BQ795" s="119"/>
      <c r="BR795" s="119"/>
      <c r="BS795" s="119"/>
      <c r="BT795" s="119"/>
      <c r="BU795" s="119"/>
      <c r="BV795" s="119"/>
      <c r="BW795" s="119"/>
      <c r="BX795" s="119"/>
      <c r="BY795" s="119"/>
      <c r="BZ795" s="119"/>
      <c r="CA795" s="119"/>
    </row>
    <row r="796" spans="1:79" ht="15" hidden="1" customHeight="1" thickTop="1" thickBot="1">
      <c r="A796" s="167"/>
      <c r="B796" s="96"/>
      <c r="C796" s="17"/>
      <c r="D796" s="99"/>
      <c r="E796" s="158"/>
      <c r="F796" s="93"/>
      <c r="G796" s="94"/>
      <c r="H796" s="17"/>
      <c r="I796" s="27"/>
      <c r="J796" s="17"/>
      <c r="K796" s="17"/>
      <c r="L796" s="17"/>
      <c r="M796" s="27"/>
      <c r="N796" s="93"/>
      <c r="O796" s="17"/>
      <c r="P796" s="17"/>
      <c r="Q796" s="17"/>
      <c r="R796" s="17"/>
      <c r="S796" s="17"/>
      <c r="T796" s="17"/>
      <c r="U796" s="17"/>
      <c r="V796" s="17"/>
      <c r="W796" s="17"/>
      <c r="X796" s="95"/>
      <c r="Y796" s="95"/>
      <c r="Z796" s="27"/>
      <c r="AA796" s="17"/>
      <c r="AB796" s="17"/>
      <c r="AC796" s="95"/>
      <c r="AD796" s="20"/>
      <c r="AE796" s="17"/>
      <c r="AF796" s="95"/>
      <c r="AG796" s="27"/>
      <c r="AH796" s="211"/>
      <c r="AI796" s="17"/>
      <c r="AJ796" s="17"/>
      <c r="AK796" s="27"/>
      <c r="AL796" s="27"/>
      <c r="AM796" s="27"/>
      <c r="AN796" s="27"/>
      <c r="AO796" s="17"/>
      <c r="AP796" s="17"/>
      <c r="AQ796" s="17"/>
      <c r="AR796" s="27"/>
      <c r="AS796" s="27"/>
      <c r="AT796" s="27"/>
      <c r="AU796" s="27"/>
      <c r="AV796" s="27"/>
      <c r="AW796" s="27"/>
      <c r="AX796" s="115"/>
      <c r="AY796" s="119"/>
      <c r="AZ796" s="119"/>
      <c r="BA796" s="117"/>
      <c r="BB796" s="117"/>
      <c r="BC796" s="211"/>
      <c r="BD796" s="27"/>
      <c r="BE796" s="27"/>
      <c r="BF796" s="27"/>
      <c r="BG796" s="27"/>
      <c r="BH796" s="115"/>
      <c r="BI796" s="115"/>
      <c r="BJ796" s="115"/>
      <c r="BK796" s="2"/>
      <c r="BL796" s="2"/>
      <c r="BM796" s="2"/>
      <c r="BN796" s="119"/>
      <c r="BO796" s="119"/>
      <c r="BP796" s="119"/>
      <c r="BQ796" s="119"/>
      <c r="BR796" s="119"/>
      <c r="BS796" s="119"/>
      <c r="BT796" s="119"/>
      <c r="BU796" s="119"/>
      <c r="BV796" s="119"/>
      <c r="BW796" s="119"/>
      <c r="BX796" s="119"/>
      <c r="BY796" s="119"/>
      <c r="BZ796" s="119"/>
      <c r="CA796" s="119"/>
    </row>
    <row r="797" spans="1:79" ht="15" hidden="1" customHeight="1" thickTop="1" thickBot="1">
      <c r="A797" s="170" t="s">
        <v>188</v>
      </c>
      <c r="B797" s="70" t="s">
        <v>986</v>
      </c>
      <c r="C797" s="74" t="s">
        <v>189</v>
      </c>
      <c r="D797" s="80" t="s">
        <v>975</v>
      </c>
      <c r="E797" s="149" t="s">
        <v>1644</v>
      </c>
      <c r="F797" s="75" t="s">
        <v>187</v>
      </c>
      <c r="G797" s="195" t="s">
        <v>146</v>
      </c>
      <c r="H797" s="25" t="s">
        <v>186</v>
      </c>
      <c r="I797" s="25" t="s">
        <v>323</v>
      </c>
      <c r="J797" s="25" t="s">
        <v>16</v>
      </c>
      <c r="K797" s="25" t="s">
        <v>1591</v>
      </c>
      <c r="L797" s="25" t="s">
        <v>110</v>
      </c>
      <c r="N797" s="122" t="s">
        <v>140</v>
      </c>
      <c r="O797" s="35" t="s">
        <v>1401</v>
      </c>
      <c r="P797" s="32" t="s">
        <v>1518</v>
      </c>
      <c r="Q797" s="73" t="s">
        <v>23</v>
      </c>
      <c r="R797" s="25">
        <v>96</v>
      </c>
      <c r="S797" s="25" t="s">
        <v>84</v>
      </c>
      <c r="T797" s="25" t="s">
        <v>15</v>
      </c>
      <c r="V797" s="73">
        <v>5174</v>
      </c>
      <c r="W797" s="25" t="s">
        <v>58</v>
      </c>
      <c r="X797" s="73">
        <f>VLOOKUP(W797,Tables!$M$5:$O$9,3,FALSE)</f>
        <v>1</v>
      </c>
      <c r="Y797" s="73">
        <f>V797*X797</f>
        <v>5174</v>
      </c>
      <c r="AA797" s="26" t="str">
        <f>Q797</f>
        <v>EC10</v>
      </c>
      <c r="AB797" s="26">
        <f>VLOOKUP(AA797,Tables!C$5:D$40,2,FALSE)</f>
        <v>1</v>
      </c>
      <c r="AC797" s="26">
        <f>Y797/AB797</f>
        <v>5174</v>
      </c>
      <c r="AD797" s="33" t="str">
        <f>T797</f>
        <v>Chronic</v>
      </c>
      <c r="AE797" s="26">
        <f>VLOOKUP(AD797,Tables!$C$43:$D$44,2,FALSE)</f>
        <v>1</v>
      </c>
      <c r="AF797" s="26">
        <f>AC797/AE797</f>
        <v>5174</v>
      </c>
      <c r="AG797" s="27"/>
      <c r="AH797" s="210" t="str">
        <f>G797</f>
        <v>Mayamaea fossalis</v>
      </c>
      <c r="AI797" s="112" t="str">
        <f>Q797</f>
        <v>EC10</v>
      </c>
      <c r="AJ797" s="112" t="str">
        <f>T797</f>
        <v>Chronic</v>
      </c>
      <c r="AL797" s="26">
        <f>VLOOKUP(SUM(AB797,AE797),Tables!J$5:K$12,2,FALSE)</f>
        <v>1</v>
      </c>
      <c r="AM797" s="26" t="str">
        <f>IF(AL797=MIN($AL$797:$AL$801),"YES!!!","Reject")</f>
        <v>YES!!!</v>
      </c>
      <c r="AN797" s="107" t="str">
        <f>P797</f>
        <v>Chlorophyll-a concentration</v>
      </c>
      <c r="AO797" s="26" t="s">
        <v>96</v>
      </c>
      <c r="AP797" s="25" t="str">
        <f>CONCATENATE(R797," ",S797)</f>
        <v>96 Hour</v>
      </c>
      <c r="AQ797" s="26" t="s">
        <v>97</v>
      </c>
      <c r="AS797" s="109">
        <f>AF797</f>
        <v>5174</v>
      </c>
      <c r="AT797" s="73">
        <f>GEOMEAN(AS797:AS801)</f>
        <v>2066.7494450136351</v>
      </c>
      <c r="AU797" s="73">
        <f>MIN(AT797)</f>
        <v>2066.7494450136351</v>
      </c>
      <c r="AV797" s="73">
        <f>MIN(AU797)</f>
        <v>2066.7494450136351</v>
      </c>
      <c r="AW797" s="208" t="s">
        <v>1845</v>
      </c>
      <c r="AX797" s="208" t="s">
        <v>1845</v>
      </c>
      <c r="BA797" s="78" t="str">
        <f>F797</f>
        <v>DV culture medium</v>
      </c>
      <c r="BB797" s="107" t="str">
        <f>J797</f>
        <v>Microalgae</v>
      </c>
      <c r="BC797" s="210" t="str">
        <f>G797</f>
        <v>Mayamaea fossalis</v>
      </c>
      <c r="BD797" s="107" t="str">
        <f>H797</f>
        <v>Bacillariophyta</v>
      </c>
      <c r="BE797" s="114" t="str">
        <f>I797</f>
        <v>Bacillariophyceae</v>
      </c>
      <c r="BF797" s="112" t="str">
        <f>K797</f>
        <v>Photo</v>
      </c>
      <c r="BG797" s="26">
        <f>AL797</f>
        <v>1</v>
      </c>
      <c r="BH797" s="26">
        <f>AV797</f>
        <v>2066.7494450136351</v>
      </c>
      <c r="BI797" s="208" t="s">
        <v>1845</v>
      </c>
      <c r="BJ797" s="208" t="s">
        <v>1845</v>
      </c>
      <c r="BN797" s="119"/>
      <c r="BO797" s="119"/>
      <c r="BP797" s="119"/>
      <c r="BQ797" s="119"/>
      <c r="BR797" s="119"/>
      <c r="BS797" s="119"/>
      <c r="BT797" s="119"/>
      <c r="BU797" s="119"/>
      <c r="BV797" s="119"/>
      <c r="BW797" s="119"/>
      <c r="BX797" s="119"/>
      <c r="BY797" s="119"/>
      <c r="BZ797" s="119"/>
      <c r="CA797" s="119"/>
    </row>
    <row r="798" spans="1:79" ht="15" hidden="1" customHeight="1" thickTop="1" thickBot="1">
      <c r="A798" s="170" t="s">
        <v>188</v>
      </c>
      <c r="B798" s="70" t="s">
        <v>977</v>
      </c>
      <c r="C798" s="74" t="s">
        <v>189</v>
      </c>
      <c r="D798" s="80" t="s">
        <v>991</v>
      </c>
      <c r="E798" s="149" t="s">
        <v>1644</v>
      </c>
      <c r="F798" s="75" t="s">
        <v>187</v>
      </c>
      <c r="G798" s="195" t="s">
        <v>146</v>
      </c>
      <c r="H798" s="25" t="s">
        <v>186</v>
      </c>
      <c r="I798" s="25" t="s">
        <v>323</v>
      </c>
      <c r="J798" s="25" t="s">
        <v>16</v>
      </c>
      <c r="K798" s="25" t="s">
        <v>1591</v>
      </c>
      <c r="L798" s="25" t="s">
        <v>110</v>
      </c>
      <c r="N798" s="122" t="s">
        <v>140</v>
      </c>
      <c r="O798" s="35" t="s">
        <v>1401</v>
      </c>
      <c r="P798" s="32" t="s">
        <v>1518</v>
      </c>
      <c r="Q798" s="73" t="s">
        <v>14</v>
      </c>
      <c r="R798" s="25">
        <v>96</v>
      </c>
      <c r="S798" s="25" t="s">
        <v>84</v>
      </c>
      <c r="T798" s="25" t="s">
        <v>15</v>
      </c>
      <c r="V798" s="73">
        <v>929</v>
      </c>
      <c r="W798" s="25" t="s">
        <v>58</v>
      </c>
      <c r="X798" s="73">
        <f>VLOOKUP(W798,Tables!$M$5:$O$9,3,FALSE)</f>
        <v>1</v>
      </c>
      <c r="Y798" s="73">
        <f>V798*X798</f>
        <v>929</v>
      </c>
      <c r="AA798" s="26" t="str">
        <f>Q798</f>
        <v>EC50</v>
      </c>
      <c r="AB798" s="26">
        <f>VLOOKUP(AA798,Tables!C$5:D$40,2,FALSE)</f>
        <v>5</v>
      </c>
      <c r="AC798" s="26">
        <f>Y798/AB798</f>
        <v>185.8</v>
      </c>
      <c r="AD798" s="33" t="str">
        <f>T798</f>
        <v>Chronic</v>
      </c>
      <c r="AE798" s="26">
        <f>VLOOKUP(AD798,Tables!$C$43:$D$44,2,FALSE)</f>
        <v>1</v>
      </c>
      <c r="AF798" s="26">
        <f>AC798/AE798</f>
        <v>185.8</v>
      </c>
      <c r="AG798" s="27"/>
      <c r="AH798" s="210" t="str">
        <f>G798</f>
        <v>Mayamaea fossalis</v>
      </c>
      <c r="AI798" s="112" t="str">
        <f>Q798</f>
        <v>EC50</v>
      </c>
      <c r="AJ798" s="112" t="str">
        <f>T798</f>
        <v>Chronic</v>
      </c>
      <c r="AL798" s="26">
        <f>VLOOKUP(SUM(AB798,AE798),Tables!J$5:K$12,2,FALSE)</f>
        <v>2</v>
      </c>
      <c r="AM798" s="26" t="str">
        <f>IF(AL798=MIN($AL$797:$AL$801),"YES!!!","Reject")</f>
        <v>Reject</v>
      </c>
      <c r="AS798"/>
      <c r="AW798" s="208" t="s">
        <v>1845</v>
      </c>
      <c r="AX798" s="208" t="s">
        <v>1845</v>
      </c>
      <c r="BC798" s="214"/>
      <c r="BN798" s="119"/>
      <c r="BO798" s="119"/>
      <c r="BP798" s="119"/>
      <c r="BQ798" s="119"/>
      <c r="BR798" s="119"/>
      <c r="BS798" s="119"/>
      <c r="BT798" s="119"/>
      <c r="BU798" s="119"/>
      <c r="BV798" s="119"/>
      <c r="BW798" s="119"/>
      <c r="BX798" s="119"/>
      <c r="BY798" s="119"/>
      <c r="BZ798" s="119"/>
      <c r="CA798" s="119"/>
    </row>
    <row r="799" spans="1:79" ht="15" hidden="1" customHeight="1" thickTop="1" thickBot="1">
      <c r="A799" s="170" t="s">
        <v>188</v>
      </c>
      <c r="B799" s="70" t="s">
        <v>986</v>
      </c>
      <c r="C799" s="74" t="s">
        <v>189</v>
      </c>
      <c r="D799" s="80" t="s">
        <v>991</v>
      </c>
      <c r="E799" s="149" t="s">
        <v>1644</v>
      </c>
      <c r="F799" s="75" t="s">
        <v>187</v>
      </c>
      <c r="G799" s="195" t="s">
        <v>146</v>
      </c>
      <c r="H799" s="25" t="s">
        <v>186</v>
      </c>
      <c r="I799" s="25" t="s">
        <v>323</v>
      </c>
      <c r="J799" s="25" t="s">
        <v>16</v>
      </c>
      <c r="K799" s="25" t="s">
        <v>1591</v>
      </c>
      <c r="L799" s="25" t="s">
        <v>110</v>
      </c>
      <c r="N799" s="122" t="s">
        <v>140</v>
      </c>
      <c r="O799" s="35" t="s">
        <v>1401</v>
      </c>
      <c r="P799" s="32" t="s">
        <v>1518</v>
      </c>
      <c r="Q799" s="73" t="s">
        <v>23</v>
      </c>
      <c r="R799" s="25">
        <v>96</v>
      </c>
      <c r="S799" s="25" t="s">
        <v>84</v>
      </c>
      <c r="T799" s="25" t="s">
        <v>15</v>
      </c>
      <c r="V799" s="73">
        <v>358</v>
      </c>
      <c r="W799" s="25" t="s">
        <v>58</v>
      </c>
      <c r="X799" s="73">
        <f>VLOOKUP(W799,Tables!$M$5:$O$9,3,FALSE)</f>
        <v>1</v>
      </c>
      <c r="Y799" s="73">
        <f>V799*X799</f>
        <v>358</v>
      </c>
      <c r="AA799" s="26" t="str">
        <f>Q799</f>
        <v>EC10</v>
      </c>
      <c r="AB799" s="26">
        <f>VLOOKUP(AA799,Tables!C$5:D$40,2,FALSE)</f>
        <v>1</v>
      </c>
      <c r="AC799" s="26">
        <f>Y799/AB799</f>
        <v>358</v>
      </c>
      <c r="AD799" s="33" t="str">
        <f>T799</f>
        <v>Chronic</v>
      </c>
      <c r="AE799" s="26">
        <f>VLOOKUP(AD799,Tables!$C$43:$D$44,2,FALSE)</f>
        <v>1</v>
      </c>
      <c r="AF799" s="26">
        <f>AC799/AE799</f>
        <v>358</v>
      </c>
      <c r="AG799" s="27"/>
      <c r="AH799" s="210" t="str">
        <f>G799</f>
        <v>Mayamaea fossalis</v>
      </c>
      <c r="AI799" s="112" t="str">
        <f>Q799</f>
        <v>EC10</v>
      </c>
      <c r="AJ799" s="112" t="str">
        <f>T799</f>
        <v>Chronic</v>
      </c>
      <c r="AL799" s="26">
        <f>VLOOKUP(SUM(AB799,AE799),Tables!J$5:K$12,2,FALSE)</f>
        <v>1</v>
      </c>
      <c r="AM799" s="26" t="str">
        <f>IF(AL799=MIN($AL$797:$AL$801),"YES!!!","Reject")</f>
        <v>YES!!!</v>
      </c>
      <c r="AN799" s="107" t="str">
        <f>P799</f>
        <v>Chlorophyll-a concentration</v>
      </c>
      <c r="AO799" s="26" t="s">
        <v>96</v>
      </c>
      <c r="AP799" s="25" t="str">
        <f>CONCATENATE(R799," ",S799)</f>
        <v>96 Hour</v>
      </c>
      <c r="AQ799" s="26" t="s">
        <v>97</v>
      </c>
      <c r="AS799" s="109">
        <f>AF799</f>
        <v>358</v>
      </c>
      <c r="AW799" s="208" t="s">
        <v>1845</v>
      </c>
      <c r="AX799" s="208" t="s">
        <v>1845</v>
      </c>
      <c r="BC799" s="214"/>
      <c r="BN799" s="119"/>
      <c r="BO799" s="119"/>
      <c r="BP799" s="119"/>
      <c r="BQ799" s="119"/>
      <c r="BR799" s="119"/>
      <c r="BS799" s="119"/>
      <c r="BT799" s="119"/>
      <c r="BU799" s="119"/>
      <c r="BV799" s="119"/>
      <c r="BW799" s="119"/>
      <c r="BX799" s="119"/>
      <c r="BY799" s="119"/>
      <c r="BZ799" s="119"/>
      <c r="CA799" s="119"/>
    </row>
    <row r="800" spans="1:79" ht="15" hidden="1" customHeight="1" thickTop="1" thickBot="1">
      <c r="A800" s="170" t="s">
        <v>141</v>
      </c>
      <c r="B800" s="70" t="s">
        <v>145</v>
      </c>
      <c r="C800" s="71" t="s">
        <v>137</v>
      </c>
      <c r="E800" s="149" t="s">
        <v>1644</v>
      </c>
      <c r="F800" s="127" t="s">
        <v>74</v>
      </c>
      <c r="G800" s="92" t="s">
        <v>146</v>
      </c>
      <c r="H800" s="25" t="s">
        <v>186</v>
      </c>
      <c r="I800" s="25" t="s">
        <v>323</v>
      </c>
      <c r="J800" s="25" t="s">
        <v>16</v>
      </c>
      <c r="K800" s="25" t="s">
        <v>1591</v>
      </c>
      <c r="L800" s="25" t="s">
        <v>194</v>
      </c>
      <c r="M800" s="40"/>
      <c r="N800" s="122" t="s">
        <v>140</v>
      </c>
      <c r="O800" s="35" t="s">
        <v>1401</v>
      </c>
      <c r="P800" s="35" t="s">
        <v>1518</v>
      </c>
      <c r="Q800" s="25" t="s">
        <v>14</v>
      </c>
      <c r="R800" s="25">
        <v>96</v>
      </c>
      <c r="S800" s="25" t="s">
        <v>84</v>
      </c>
      <c r="T800" s="33" t="s">
        <v>15</v>
      </c>
      <c r="U800"/>
      <c r="V800" s="25">
        <v>8297</v>
      </c>
      <c r="W800" s="25" t="s">
        <v>58</v>
      </c>
      <c r="X800" s="73">
        <f>VLOOKUP(W800,Tables!$M$5:$O$9,3,FALSE)</f>
        <v>1</v>
      </c>
      <c r="Y800" s="73">
        <f>V800*X800</f>
        <v>8297</v>
      </c>
      <c r="AA800" s="26" t="str">
        <f>Q800</f>
        <v>EC50</v>
      </c>
      <c r="AB800" s="26">
        <f>VLOOKUP(AA800,Tables!C$5:D$40,2,FALSE)</f>
        <v>5</v>
      </c>
      <c r="AC800" s="26">
        <f>Y800/AB800</f>
        <v>1659.4</v>
      </c>
      <c r="AD800" s="33" t="str">
        <f>T800</f>
        <v>Chronic</v>
      </c>
      <c r="AE800" s="26">
        <f>VLOOKUP(AD800,Tables!$C$43:$D$44,2,FALSE)</f>
        <v>1</v>
      </c>
      <c r="AF800" s="26">
        <f>AC800/AE800</f>
        <v>1659.4</v>
      </c>
      <c r="AG800" s="27"/>
      <c r="AH800" s="210" t="str">
        <f>G800</f>
        <v>Mayamaea fossalis</v>
      </c>
      <c r="AI800" s="112" t="str">
        <f>Q800</f>
        <v>EC50</v>
      </c>
      <c r="AJ800" s="112" t="str">
        <f>T800</f>
        <v>Chronic</v>
      </c>
      <c r="AL800" s="26">
        <f>VLOOKUP(SUM(AB800,AE800),Tables!J$5:K$12,2,FALSE)</f>
        <v>2</v>
      </c>
      <c r="AM800" s="26" t="str">
        <f>IF(AL800=MIN($AL$797:$AL$801),"YES!!!","Reject")</f>
        <v>Reject</v>
      </c>
      <c r="AS800"/>
      <c r="AW800" s="208" t="s">
        <v>1845</v>
      </c>
      <c r="AX800" s="208" t="s">
        <v>1845</v>
      </c>
      <c r="BC800" s="214"/>
      <c r="BN800" s="119"/>
      <c r="BO800" s="119"/>
      <c r="BP800" s="119"/>
      <c r="BQ800" s="119"/>
      <c r="BR800" s="119"/>
      <c r="BS800" s="119"/>
      <c r="BT800" s="119"/>
      <c r="BU800" s="119"/>
      <c r="BV800" s="119"/>
      <c r="BW800" s="119"/>
      <c r="BX800" s="119"/>
      <c r="BY800" s="119"/>
      <c r="BZ800" s="119"/>
      <c r="CA800" s="119"/>
    </row>
    <row r="801" spans="1:79" ht="15" hidden="1" customHeight="1" thickTop="1" thickBot="1">
      <c r="A801" s="170" t="s">
        <v>141</v>
      </c>
      <c r="B801" s="70" t="s">
        <v>145</v>
      </c>
      <c r="C801" s="71" t="s">
        <v>137</v>
      </c>
      <c r="E801" s="149" t="s">
        <v>1644</v>
      </c>
      <c r="F801" s="127" t="s">
        <v>74</v>
      </c>
      <c r="G801" s="92" t="s">
        <v>146</v>
      </c>
      <c r="H801" s="25" t="s">
        <v>186</v>
      </c>
      <c r="I801" s="25" t="s">
        <v>323</v>
      </c>
      <c r="J801" s="25" t="s">
        <v>16</v>
      </c>
      <c r="K801" s="25" t="s">
        <v>1591</v>
      </c>
      <c r="L801" s="25" t="s">
        <v>194</v>
      </c>
      <c r="M801" s="40"/>
      <c r="N801" s="122" t="s">
        <v>140</v>
      </c>
      <c r="O801" s="35" t="s">
        <v>1401</v>
      </c>
      <c r="P801" s="35" t="s">
        <v>1518</v>
      </c>
      <c r="Q801" s="25" t="s">
        <v>324</v>
      </c>
      <c r="R801" s="25">
        <v>96</v>
      </c>
      <c r="S801" s="25" t="s">
        <v>84</v>
      </c>
      <c r="T801" s="33" t="s">
        <v>15</v>
      </c>
      <c r="U801"/>
      <c r="V801" s="25">
        <v>4766</v>
      </c>
      <c r="W801" s="25" t="s">
        <v>58</v>
      </c>
      <c r="X801" s="73">
        <f>VLOOKUP(W801,Tables!$M$5:$O$9,3,FALSE)</f>
        <v>1</v>
      </c>
      <c r="Y801" s="73">
        <f>V801*X801</f>
        <v>4766</v>
      </c>
      <c r="AA801" s="26" t="str">
        <f>Q801</f>
        <v>EC5</v>
      </c>
      <c r="AB801" s="26">
        <f>VLOOKUP(AA801,Tables!C$5:D$40,2,FALSE)</f>
        <v>1</v>
      </c>
      <c r="AC801" s="26">
        <f>Y801/AB801</f>
        <v>4766</v>
      </c>
      <c r="AD801" s="33" t="str">
        <f>T801</f>
        <v>Chronic</v>
      </c>
      <c r="AE801" s="26">
        <f>VLOOKUP(AD801,Tables!$C$43:$D$44,2,FALSE)</f>
        <v>1</v>
      </c>
      <c r="AF801" s="26">
        <f>AC801/AE801</f>
        <v>4766</v>
      </c>
      <c r="AG801" s="27"/>
      <c r="AH801" s="210" t="str">
        <f>G801</f>
        <v>Mayamaea fossalis</v>
      </c>
      <c r="AI801" s="112" t="str">
        <f>Q801</f>
        <v>EC5</v>
      </c>
      <c r="AJ801" s="112" t="str">
        <f>T801</f>
        <v>Chronic</v>
      </c>
      <c r="AL801" s="26">
        <f>VLOOKUP(SUM(AB801,AE801),Tables!J$5:K$12,2,FALSE)</f>
        <v>1</v>
      </c>
      <c r="AM801" s="26" t="str">
        <f>IF(AL801=MIN($AL$797:$AL$801),"YES!!!","Reject")</f>
        <v>YES!!!</v>
      </c>
      <c r="AN801" s="107" t="str">
        <f>P801</f>
        <v>Chlorophyll-a concentration</v>
      </c>
      <c r="AO801" s="26" t="s">
        <v>96</v>
      </c>
      <c r="AP801" s="25" t="str">
        <f>CONCATENATE(R801," ",S801)</f>
        <v>96 Hour</v>
      </c>
      <c r="AQ801" s="26" t="s">
        <v>97</v>
      </c>
      <c r="AS801" s="109">
        <f>AF801</f>
        <v>4766</v>
      </c>
      <c r="AW801" s="208" t="s">
        <v>1845</v>
      </c>
      <c r="AX801" s="208" t="s">
        <v>1845</v>
      </c>
      <c r="BC801" s="214"/>
      <c r="BN801" s="119"/>
      <c r="BO801" s="119"/>
      <c r="BP801" s="119"/>
      <c r="BQ801" s="119"/>
      <c r="BR801" s="119"/>
      <c r="BS801" s="119"/>
      <c r="BT801" s="119"/>
      <c r="BU801" s="119"/>
      <c r="BV801" s="119"/>
      <c r="BW801" s="119"/>
      <c r="BX801" s="119"/>
      <c r="BY801" s="119"/>
      <c r="BZ801" s="119"/>
      <c r="CA801" s="119"/>
    </row>
    <row r="802" spans="1:79" ht="15" hidden="1" customHeight="1" thickTop="1" thickBot="1">
      <c r="A802" s="169"/>
      <c r="B802" s="96"/>
      <c r="C802" s="17"/>
      <c r="D802" s="27"/>
      <c r="E802" s="148"/>
      <c r="F802" s="93"/>
      <c r="G802" s="94"/>
      <c r="H802" s="17"/>
      <c r="I802" s="27"/>
      <c r="J802" s="17"/>
      <c r="K802" s="17"/>
      <c r="L802" s="17"/>
      <c r="M802" s="27"/>
      <c r="N802" s="93"/>
      <c r="O802" s="17"/>
      <c r="P802" s="17"/>
      <c r="Q802" s="17"/>
      <c r="R802" s="17"/>
      <c r="S802" s="17"/>
      <c r="T802" s="20"/>
      <c r="U802" s="17"/>
      <c r="V802" s="17"/>
      <c r="W802" s="17"/>
      <c r="X802" s="95"/>
      <c r="Y802" s="95"/>
      <c r="Z802" s="27"/>
      <c r="AA802" s="17"/>
      <c r="AB802" s="17"/>
      <c r="AC802" s="95"/>
      <c r="AD802" s="20"/>
      <c r="AE802" s="17"/>
      <c r="AF802" s="95"/>
      <c r="AG802" s="27"/>
      <c r="AH802" s="211"/>
      <c r="AI802" s="17"/>
      <c r="AJ802" s="17"/>
      <c r="AK802" s="27"/>
      <c r="AL802" s="27"/>
      <c r="AM802" s="27"/>
      <c r="AN802" s="27"/>
      <c r="AO802" s="17"/>
      <c r="AP802" s="17"/>
      <c r="AQ802" s="17"/>
      <c r="AR802" s="27"/>
      <c r="AS802" s="27"/>
      <c r="AT802" s="27"/>
      <c r="AU802" s="27"/>
      <c r="AV802" s="27"/>
      <c r="AW802" s="27"/>
      <c r="AX802" s="115"/>
      <c r="AY802" s="119"/>
      <c r="AZ802" s="119"/>
      <c r="BA802" s="117"/>
      <c r="BB802" s="117"/>
      <c r="BC802" s="211"/>
      <c r="BD802" s="27"/>
      <c r="BE802" s="27"/>
      <c r="BF802" s="27"/>
      <c r="BG802" s="27"/>
      <c r="BH802" s="115"/>
      <c r="BI802" s="115"/>
      <c r="BJ802" s="115"/>
      <c r="BK802" s="2"/>
      <c r="BL802" s="2"/>
      <c r="BM802" s="2"/>
      <c r="BN802" s="119"/>
      <c r="BO802" s="119"/>
      <c r="BP802" s="119"/>
      <c r="BQ802" s="119"/>
      <c r="BR802" s="119"/>
      <c r="BS802" s="119"/>
      <c r="BT802" s="119"/>
      <c r="BU802" s="119"/>
      <c r="BV802" s="119"/>
      <c r="BW802" s="119"/>
      <c r="BX802" s="119"/>
      <c r="BY802" s="119"/>
      <c r="BZ802" s="119"/>
      <c r="CA802" s="119"/>
    </row>
    <row r="803" spans="1:79" ht="15" hidden="1" customHeight="1" thickTop="1" thickBot="1">
      <c r="A803" s="168" t="s">
        <v>1381</v>
      </c>
      <c r="B803" s="25" t="s">
        <v>1432</v>
      </c>
      <c r="C803" s="71">
        <v>1608</v>
      </c>
      <c r="E803" s="149" t="s">
        <v>1644</v>
      </c>
      <c r="F803" s="128" t="s">
        <v>1548</v>
      </c>
      <c r="G803" s="92" t="s">
        <v>1433</v>
      </c>
      <c r="H803" s="25" t="s">
        <v>228</v>
      </c>
      <c r="I803" s="25" t="s">
        <v>320</v>
      </c>
      <c r="J803" s="25" t="s">
        <v>16</v>
      </c>
      <c r="K803" s="25" t="s">
        <v>1591</v>
      </c>
      <c r="L803" s="25" t="s">
        <v>110</v>
      </c>
      <c r="M803" s="25"/>
      <c r="N803" s="122" t="s">
        <v>1549</v>
      </c>
      <c r="O803" s="38" t="s">
        <v>1549</v>
      </c>
      <c r="P803" s="38" t="s">
        <v>1549</v>
      </c>
      <c r="Q803" s="25" t="s">
        <v>14</v>
      </c>
      <c r="R803" s="25">
        <v>5</v>
      </c>
      <c r="S803" s="25" t="s">
        <v>1370</v>
      </c>
      <c r="T803" s="33" t="s">
        <v>15</v>
      </c>
      <c r="V803" s="25" t="s">
        <v>1435</v>
      </c>
      <c r="W803" s="25" t="s">
        <v>82</v>
      </c>
      <c r="X803" s="73">
        <f>VLOOKUP(W803,Tables!$M$5:$O$9,3,FALSE)</f>
        <v>1</v>
      </c>
      <c r="Y803" s="73">
        <f>V803*X803</f>
        <v>129</v>
      </c>
      <c r="AA803" s="26" t="str">
        <f>Q803</f>
        <v>EC50</v>
      </c>
      <c r="AB803" s="26">
        <f>VLOOKUP(AA803,Tables!C$5:D$40,2,FALSE)</f>
        <v>5</v>
      </c>
      <c r="AC803" s="26">
        <f>Y803/AB803</f>
        <v>25.8</v>
      </c>
      <c r="AD803" s="33" t="str">
        <f>T803</f>
        <v>Chronic</v>
      </c>
      <c r="AE803" s="26">
        <f>VLOOKUP(AD803,Tables!$C$43:$D$44,2,FALSE)</f>
        <v>1</v>
      </c>
      <c r="AF803" s="26">
        <f>AC803/AE803</f>
        <v>25.8</v>
      </c>
      <c r="AG803" s="27"/>
      <c r="AH803" s="210" t="str">
        <f>G803</f>
        <v>Microcystis aeruginosa</v>
      </c>
      <c r="AI803" s="112" t="str">
        <f>Q803</f>
        <v>EC50</v>
      </c>
      <c r="AJ803" s="112" t="str">
        <f>T803</f>
        <v>Chronic</v>
      </c>
      <c r="AL803" s="26">
        <f>VLOOKUP(SUM(AB803,AE803),Tables!J$5:K$12,2,FALSE)</f>
        <v>2</v>
      </c>
      <c r="AM803" s="26" t="str">
        <f>IF(AL803=MIN($AL$803),"YES!!!","Reject")</f>
        <v>YES!!!</v>
      </c>
      <c r="AN803" s="107" t="str">
        <f>P803</f>
        <v>Biomass yield, Growth rate, AUC</v>
      </c>
      <c r="AO803" s="26" t="s">
        <v>96</v>
      </c>
      <c r="AP803" s="25" t="str">
        <f>CONCATENATE(R803," ",S803)</f>
        <v>5 Day</v>
      </c>
      <c r="AQ803" s="26" t="s">
        <v>97</v>
      </c>
      <c r="AS803" s="109">
        <f>AF803</f>
        <v>25.8</v>
      </c>
      <c r="AT803" s="73">
        <f>GEOMEAN(AS803)</f>
        <v>25.8</v>
      </c>
      <c r="AU803" s="73">
        <f>MIN(AT803)</f>
        <v>25.8</v>
      </c>
      <c r="AV803" s="73">
        <f>MIN(AU803)</f>
        <v>25.8</v>
      </c>
      <c r="AW803" s="208" t="s">
        <v>1845</v>
      </c>
      <c r="AX803" s="208" t="s">
        <v>1845</v>
      </c>
      <c r="BA803" s="78" t="str">
        <f>F803</f>
        <v>ASTM Type I water</v>
      </c>
      <c r="BB803" s="107" t="str">
        <f>J803</f>
        <v>Microalgae</v>
      </c>
      <c r="BC803" s="210" t="str">
        <f>G803</f>
        <v>Microcystis aeruginosa</v>
      </c>
      <c r="BD803" s="107" t="str">
        <f>H803</f>
        <v>Cyanobacteria</v>
      </c>
      <c r="BE803" s="114" t="str">
        <f>I803</f>
        <v>Cyanophyceae</v>
      </c>
      <c r="BF803" s="112" t="str">
        <f>K803</f>
        <v>Photo</v>
      </c>
      <c r="BG803" s="26">
        <f>AL803</f>
        <v>2</v>
      </c>
      <c r="BH803" s="26">
        <f>AV803</f>
        <v>25.8</v>
      </c>
      <c r="BI803" s="208" t="s">
        <v>1845</v>
      </c>
      <c r="BJ803" s="208" t="s">
        <v>1845</v>
      </c>
      <c r="BN803" s="119"/>
      <c r="BO803" s="119"/>
      <c r="BP803" s="119"/>
      <c r="BQ803" s="119"/>
      <c r="BR803" s="119"/>
      <c r="BS803" s="119"/>
      <c r="BT803" s="119"/>
      <c r="BU803" s="119"/>
      <c r="BV803" s="119"/>
      <c r="BW803" s="119"/>
      <c r="BX803" s="119"/>
      <c r="BY803" s="119"/>
      <c r="BZ803" s="119"/>
      <c r="CA803" s="119"/>
    </row>
    <row r="804" spans="1:79" ht="15" hidden="1" customHeight="1" thickTop="1" thickBot="1">
      <c r="A804" s="169"/>
      <c r="B804" s="17"/>
      <c r="C804" s="17"/>
      <c r="D804" s="27"/>
      <c r="E804" s="148"/>
      <c r="F804" s="93"/>
      <c r="G804" s="94"/>
      <c r="H804" s="13"/>
      <c r="I804" s="13"/>
      <c r="J804" s="17"/>
      <c r="K804" s="17"/>
      <c r="L804" s="17"/>
      <c r="M804" s="17"/>
      <c r="N804" s="93"/>
      <c r="O804" s="27"/>
      <c r="P804" s="27"/>
      <c r="Q804" s="17"/>
      <c r="R804" s="17"/>
      <c r="S804" s="17"/>
      <c r="T804" s="17"/>
      <c r="U804" s="17"/>
      <c r="V804" s="17"/>
      <c r="W804" s="17"/>
      <c r="X804" s="17"/>
      <c r="Y804" s="13"/>
      <c r="Z804" s="13"/>
      <c r="AA804" s="13"/>
      <c r="AB804" s="13"/>
      <c r="AC804" s="13"/>
      <c r="AD804" s="13"/>
      <c r="AE804" s="13"/>
      <c r="AF804" s="13"/>
      <c r="AG804" s="13"/>
      <c r="AH804" s="212"/>
      <c r="AI804" s="17"/>
      <c r="AJ804" s="17"/>
      <c r="AK804" s="13"/>
      <c r="AL804" s="13"/>
      <c r="AM804" s="13"/>
      <c r="AN804" s="13"/>
      <c r="AO804" s="17"/>
      <c r="AP804" s="17"/>
      <c r="AQ804" s="17"/>
      <c r="AR804" s="13"/>
      <c r="AS804" s="13"/>
      <c r="AT804" s="13"/>
      <c r="AU804" s="13"/>
      <c r="AV804" s="13"/>
      <c r="AW804" s="13"/>
      <c r="AX804" s="116"/>
      <c r="AY804" s="22"/>
      <c r="AZ804" s="22"/>
      <c r="BA804" s="117"/>
      <c r="BB804" s="118"/>
      <c r="BC804" s="212"/>
      <c r="BD804" s="13"/>
      <c r="BE804" s="13"/>
      <c r="BF804" s="13"/>
      <c r="BG804" s="13"/>
      <c r="BH804" s="116"/>
      <c r="BI804" s="115"/>
      <c r="BJ804" s="115"/>
      <c r="BK804" s="2"/>
      <c r="BL804" s="2"/>
      <c r="BM804" s="2"/>
      <c r="BN804" s="119"/>
      <c r="BO804" s="119"/>
      <c r="BP804" s="119"/>
      <c r="BQ804" s="119"/>
      <c r="BR804" s="119"/>
      <c r="BS804" s="119"/>
      <c r="BT804" s="119"/>
      <c r="BU804" s="119"/>
      <c r="BV804" s="119"/>
      <c r="BW804" s="119"/>
      <c r="BX804" s="119"/>
      <c r="BY804" s="119"/>
      <c r="BZ804" s="119"/>
      <c r="CA804" s="119"/>
    </row>
    <row r="805" spans="1:79" ht="15" hidden="1" customHeight="1" thickTop="1" thickBot="1">
      <c r="A805" s="220" t="s">
        <v>343</v>
      </c>
      <c r="B805" s="70" t="s">
        <v>339</v>
      </c>
      <c r="C805" s="71">
        <v>165045</v>
      </c>
      <c r="D805" s="72"/>
      <c r="E805" s="149" t="s">
        <v>1644</v>
      </c>
      <c r="F805" s="30" t="s">
        <v>342</v>
      </c>
      <c r="G805" s="86" t="s">
        <v>340</v>
      </c>
      <c r="H805" s="25" t="s">
        <v>228</v>
      </c>
      <c r="I805" s="25" t="s">
        <v>320</v>
      </c>
      <c r="J805" s="25" t="s">
        <v>16</v>
      </c>
      <c r="K805" s="25" t="s">
        <v>1591</v>
      </c>
      <c r="L805" s="25" t="s">
        <v>341</v>
      </c>
      <c r="N805" s="41" t="s">
        <v>315</v>
      </c>
      <c r="O805" s="32" t="s">
        <v>1398</v>
      </c>
      <c r="P805" s="32" t="s">
        <v>1399</v>
      </c>
      <c r="Q805" s="25" t="s">
        <v>14</v>
      </c>
      <c r="R805" s="25">
        <v>96</v>
      </c>
      <c r="S805" s="25" t="s">
        <v>84</v>
      </c>
      <c r="T805" s="33" t="s">
        <v>15</v>
      </c>
      <c r="U805" s="33"/>
      <c r="V805" s="73">
        <v>4.2</v>
      </c>
      <c r="W805" s="33" t="s">
        <v>57</v>
      </c>
      <c r="X805" s="73">
        <f>VLOOKUP(W805,Tables!$M$5:$O$9,3,FALSE)</f>
        <v>1000</v>
      </c>
      <c r="Y805" s="73">
        <f>V805*X805</f>
        <v>4200</v>
      </c>
      <c r="AA805" s="26" t="str">
        <f>Q805</f>
        <v>EC50</v>
      </c>
      <c r="AB805" s="26">
        <f>VLOOKUP(AA805,Tables!C$5:D$40,2,FALSE)</f>
        <v>5</v>
      </c>
      <c r="AC805" s="26">
        <f>Y805/AB805</f>
        <v>840</v>
      </c>
      <c r="AD805" s="33" t="str">
        <f>T805</f>
        <v>Chronic</v>
      </c>
      <c r="AE805" s="26">
        <f>VLOOKUP(AD805,Tables!$C$43:$D$44,2,FALSE)</f>
        <v>1</v>
      </c>
      <c r="AF805" s="26">
        <f>AC805/AE805</f>
        <v>840</v>
      </c>
      <c r="AG805" s="27"/>
      <c r="AH805" s="210" t="str">
        <f>G805</f>
        <v>Microcystis novacekii</v>
      </c>
      <c r="AI805" s="112" t="str">
        <f>Q805</f>
        <v>EC50</v>
      </c>
      <c r="AJ805" s="112" t="str">
        <f>T805</f>
        <v>Chronic</v>
      </c>
      <c r="AL805" s="26">
        <f>VLOOKUP(SUM(AB805,AE805),Tables!J$5:K$12,2,FALSE)</f>
        <v>2</v>
      </c>
      <c r="AM805" s="26" t="str">
        <f>IF(AL805=MIN($AL$805),"YES!!!","Reject")</f>
        <v>YES!!!</v>
      </c>
      <c r="AN805" s="107" t="str">
        <f>P805</f>
        <v>Cell density</v>
      </c>
      <c r="AO805" s="26" t="s">
        <v>96</v>
      </c>
      <c r="AP805" s="25" t="str">
        <f>CONCATENATE(R805," ",S805)</f>
        <v>96 Hour</v>
      </c>
      <c r="AQ805" s="26" t="s">
        <v>97</v>
      </c>
      <c r="AS805" s="109">
        <f>AF805</f>
        <v>840</v>
      </c>
      <c r="AT805" s="73">
        <f>GEOMEAN(AS805)</f>
        <v>840</v>
      </c>
      <c r="AU805" s="73">
        <f>MIN(AT805)</f>
        <v>840</v>
      </c>
      <c r="AV805" s="73">
        <f>MIN(AU805)</f>
        <v>840</v>
      </c>
      <c r="AW805" s="208" t="s">
        <v>1845</v>
      </c>
      <c r="AX805" s="208" t="s">
        <v>1845</v>
      </c>
      <c r="BA805" s="78" t="str">
        <f>F805</f>
        <v>WC medium</v>
      </c>
      <c r="BB805" s="107" t="str">
        <f>J805</f>
        <v>Microalgae</v>
      </c>
      <c r="BC805" s="210" t="str">
        <f>G805</f>
        <v>Microcystis novacekii</v>
      </c>
      <c r="BD805" s="107" t="str">
        <f>H805</f>
        <v>Cyanobacteria</v>
      </c>
      <c r="BE805" s="114" t="str">
        <f>I805</f>
        <v>Cyanophyceae</v>
      </c>
      <c r="BF805" s="112" t="str">
        <f>K805</f>
        <v>Photo</v>
      </c>
      <c r="BG805" s="26">
        <f>AL805</f>
        <v>2</v>
      </c>
      <c r="BH805" s="26">
        <f>AV805</f>
        <v>840</v>
      </c>
      <c r="BI805" s="208" t="s">
        <v>1845</v>
      </c>
      <c r="BJ805" s="208" t="s">
        <v>1845</v>
      </c>
      <c r="BN805" s="119"/>
      <c r="BO805" s="119"/>
      <c r="BP805" s="119"/>
      <c r="BQ805" s="119"/>
      <c r="BR805" s="119"/>
      <c r="BS805" s="119"/>
      <c r="BT805" s="119"/>
      <c r="BU805" s="119"/>
      <c r="BV805" s="119"/>
      <c r="BW805" s="119"/>
      <c r="BX805" s="119"/>
      <c r="BY805" s="119"/>
      <c r="BZ805" s="119"/>
      <c r="CA805" s="119"/>
    </row>
    <row r="806" spans="1:79" ht="15" hidden="1" customHeight="1" thickTop="1" thickBot="1">
      <c r="A806" s="167"/>
      <c r="B806" s="96"/>
      <c r="C806" s="95"/>
      <c r="D806" s="97"/>
      <c r="E806" s="150"/>
      <c r="F806" s="93"/>
      <c r="G806" s="94"/>
      <c r="H806" s="17"/>
      <c r="I806" s="17"/>
      <c r="J806" s="17"/>
      <c r="K806" s="17"/>
      <c r="L806" s="17"/>
      <c r="M806" s="27"/>
      <c r="N806" s="93"/>
      <c r="O806" s="17"/>
      <c r="P806" s="17"/>
      <c r="Q806" s="17"/>
      <c r="R806" s="17"/>
      <c r="S806" s="17"/>
      <c r="T806" s="20"/>
      <c r="U806" s="20"/>
      <c r="V806" s="17"/>
      <c r="W806" s="20"/>
      <c r="X806" s="95"/>
      <c r="Y806" s="95"/>
      <c r="Z806" s="27"/>
      <c r="AA806" s="17"/>
      <c r="AB806" s="17"/>
      <c r="AC806" s="95"/>
      <c r="AD806" s="20"/>
      <c r="AE806" s="17"/>
      <c r="AF806" s="95"/>
      <c r="AG806" s="27"/>
      <c r="AH806" s="211"/>
      <c r="AI806" s="17"/>
      <c r="AJ806" s="17"/>
      <c r="AK806" s="27"/>
      <c r="AL806" s="27"/>
      <c r="AM806" s="27"/>
      <c r="AN806" s="27"/>
      <c r="AO806" s="17"/>
      <c r="AP806" s="17"/>
      <c r="AQ806" s="17"/>
      <c r="AR806" s="27"/>
      <c r="AS806" s="27"/>
      <c r="AT806" s="27"/>
      <c r="AU806" s="27"/>
      <c r="AV806" s="27"/>
      <c r="AW806" s="27"/>
      <c r="AX806" s="115"/>
      <c r="AY806" s="119"/>
      <c r="AZ806" s="119"/>
      <c r="BA806" s="117"/>
      <c r="BB806" s="117"/>
      <c r="BC806" s="211"/>
      <c r="BD806" s="27"/>
      <c r="BE806" s="27"/>
      <c r="BF806" s="27"/>
      <c r="BG806" s="27"/>
      <c r="BH806" s="115"/>
      <c r="BI806" s="115"/>
      <c r="BJ806" s="115"/>
      <c r="BK806" s="2"/>
      <c r="BL806" s="2"/>
      <c r="BM806" s="2"/>
      <c r="BN806" s="119"/>
      <c r="BO806" s="119"/>
      <c r="BP806" s="119"/>
      <c r="BQ806" s="119"/>
      <c r="BR806" s="119"/>
      <c r="BS806" s="119"/>
      <c r="BT806" s="119"/>
      <c r="BU806" s="119"/>
      <c r="BV806" s="119"/>
      <c r="BW806" s="119"/>
      <c r="BX806" s="119"/>
      <c r="BY806" s="119"/>
      <c r="BZ806" s="119"/>
      <c r="CA806" s="119"/>
    </row>
    <row r="807" spans="1:79" ht="15" customHeight="1" thickTop="1" thickBot="1">
      <c r="A807" s="168" t="s">
        <v>1381</v>
      </c>
      <c r="B807" s="25" t="s">
        <v>1451</v>
      </c>
      <c r="C807" s="71">
        <v>1602</v>
      </c>
      <c r="E807" s="147" t="s">
        <v>1643</v>
      </c>
      <c r="F807" s="30" t="s">
        <v>1550</v>
      </c>
      <c r="G807" s="92" t="s">
        <v>1472</v>
      </c>
      <c r="H807" s="25" t="s">
        <v>216</v>
      </c>
      <c r="I807" s="25" t="s">
        <v>1592</v>
      </c>
      <c r="J807" s="90" t="s">
        <v>16</v>
      </c>
      <c r="K807" s="25" t="s">
        <v>1591</v>
      </c>
      <c r="L807" s="25" t="s">
        <v>110</v>
      </c>
      <c r="M807" s="25"/>
      <c r="N807" s="122" t="s">
        <v>1549</v>
      </c>
      <c r="O807" s="38" t="s">
        <v>1549</v>
      </c>
      <c r="P807" s="35" t="s">
        <v>1549</v>
      </c>
      <c r="Q807" s="25" t="s">
        <v>14</v>
      </c>
      <c r="R807" s="25">
        <v>3</v>
      </c>
      <c r="S807" s="25" t="s">
        <v>1370</v>
      </c>
      <c r="T807" s="33" t="s">
        <v>15</v>
      </c>
      <c r="V807" s="25" t="s">
        <v>252</v>
      </c>
      <c r="W807" s="25" t="s">
        <v>82</v>
      </c>
      <c r="X807" s="73">
        <f>VLOOKUP(W807,Tables!$M$5:$O$9,3,FALSE)</f>
        <v>1</v>
      </c>
      <c r="Y807" s="73">
        <f>V807*X807</f>
        <v>77</v>
      </c>
      <c r="AA807" s="26" t="str">
        <f>Q807</f>
        <v>EC50</v>
      </c>
      <c r="AB807" s="26">
        <f>VLOOKUP(AA807,Tables!C$5:D$40,2,FALSE)</f>
        <v>5</v>
      </c>
      <c r="AC807" s="26">
        <f>Y807/AB807</f>
        <v>15.4</v>
      </c>
      <c r="AD807" s="33" t="str">
        <f>T807</f>
        <v>Chronic</v>
      </c>
      <c r="AE807" s="26">
        <f>VLOOKUP(AD807,Tables!$C$43:$D$44,2,FALSE)</f>
        <v>1</v>
      </c>
      <c r="AF807" s="26">
        <f>AC807/AE807</f>
        <v>15.4</v>
      </c>
      <c r="AG807" s="27"/>
      <c r="AH807" s="210" t="str">
        <f>G807</f>
        <v>Monochrysis lutheri</v>
      </c>
      <c r="AI807" s="112" t="str">
        <f>Q807</f>
        <v>EC50</v>
      </c>
      <c r="AJ807" s="112" t="str">
        <f>T807</f>
        <v>Chronic</v>
      </c>
      <c r="AL807" s="26">
        <f>VLOOKUP(SUM(AB807,AE807),Tables!J$5:K$12,2,FALSE)</f>
        <v>2</v>
      </c>
      <c r="AM807" s="26" t="str">
        <f>IF(AL807=MIN($AL$807),"YES!!!","Reject")</f>
        <v>YES!!!</v>
      </c>
      <c r="AN807" s="107" t="str">
        <f>P807</f>
        <v>Biomass yield, Growth rate, AUC</v>
      </c>
      <c r="AO807" s="26" t="s">
        <v>96</v>
      </c>
      <c r="AP807" s="25" t="str">
        <f>CONCATENATE(R807," ",S807)</f>
        <v>3 Day</v>
      </c>
      <c r="AQ807" s="26" t="s">
        <v>97</v>
      </c>
      <c r="AS807" s="109">
        <f>AF807</f>
        <v>15.4</v>
      </c>
      <c r="AT807" s="73">
        <f>GEOMEAN(AS807)</f>
        <v>15.4</v>
      </c>
      <c r="AU807" s="73">
        <f>MIN(AT807)</f>
        <v>15.4</v>
      </c>
      <c r="AV807" s="73">
        <f>MIN(AU807)</f>
        <v>15.4</v>
      </c>
      <c r="AW807" s="208" t="s">
        <v>1845</v>
      </c>
      <c r="AX807" s="208" t="s">
        <v>1845</v>
      </c>
      <c r="BA807" s="78" t="str">
        <f>F807</f>
        <v>Synthetic salt water or filtered natural salt water</v>
      </c>
      <c r="BB807" s="107" t="str">
        <f>J807</f>
        <v>Microalgae</v>
      </c>
      <c r="BC807" s="210" t="str">
        <f>G807</f>
        <v>Monochrysis lutheri</v>
      </c>
      <c r="BD807" s="107" t="str">
        <f>H807</f>
        <v>Ochrophyta</v>
      </c>
      <c r="BE807" s="114" t="str">
        <f>I807</f>
        <v>Chrysophyceae</v>
      </c>
      <c r="BF807" s="112" t="str">
        <f>K807</f>
        <v>Photo</v>
      </c>
      <c r="BG807" s="26">
        <f>AL807</f>
        <v>2</v>
      </c>
      <c r="BH807" s="26">
        <f>AV807</f>
        <v>15.4</v>
      </c>
      <c r="BI807" s="208" t="s">
        <v>1845</v>
      </c>
      <c r="BJ807" s="208" t="s">
        <v>1845</v>
      </c>
      <c r="BN807" s="119"/>
      <c r="BO807" s="119"/>
      <c r="BP807" s="119"/>
      <c r="BQ807" s="119"/>
      <c r="BR807" s="119"/>
      <c r="BS807" s="119"/>
      <c r="BT807" s="119"/>
      <c r="BU807" s="119"/>
      <c r="BV807" s="119"/>
      <c r="BW807" s="119"/>
      <c r="BX807" s="119"/>
      <c r="BY807" s="119"/>
      <c r="BZ807" s="119"/>
      <c r="CA807" s="119"/>
    </row>
    <row r="808" spans="1:79" ht="15" hidden="1" customHeight="1" thickTop="1" thickBot="1">
      <c r="A808" s="169"/>
      <c r="B808" s="17"/>
      <c r="C808" s="17"/>
      <c r="D808" s="27"/>
      <c r="E808" s="148"/>
      <c r="F808" s="93"/>
      <c r="G808" s="94"/>
      <c r="H808" s="13"/>
      <c r="I808" s="13"/>
      <c r="J808" s="17"/>
      <c r="K808" s="17"/>
      <c r="L808" s="17"/>
      <c r="M808" s="17"/>
      <c r="N808" s="93"/>
      <c r="O808" s="27"/>
      <c r="P808" s="27"/>
      <c r="Q808" s="17"/>
      <c r="R808" s="17"/>
      <c r="S808" s="17"/>
      <c r="T808" s="17"/>
      <c r="U808" s="17"/>
      <c r="V808" s="17"/>
      <c r="W808" s="17"/>
      <c r="X808" s="17"/>
      <c r="Y808" s="13"/>
      <c r="Z808" s="13"/>
      <c r="AA808" s="13"/>
      <c r="AB808" s="13"/>
      <c r="AC808" s="13"/>
      <c r="AD808" s="13"/>
      <c r="AE808" s="13"/>
      <c r="AF808" s="13"/>
      <c r="AG808" s="13"/>
      <c r="AH808" s="212"/>
      <c r="AI808" s="17"/>
      <c r="AJ808" s="17"/>
      <c r="AK808" s="13"/>
      <c r="AL808" s="13"/>
      <c r="AM808" s="13"/>
      <c r="AN808" s="13"/>
      <c r="AO808" s="17"/>
      <c r="AP808" s="17"/>
      <c r="AQ808" s="17"/>
      <c r="AR808" s="13"/>
      <c r="AS808" s="13"/>
      <c r="AT808" s="13"/>
      <c r="AU808" s="13"/>
      <c r="AV808" s="13"/>
      <c r="AW808" s="13"/>
      <c r="AX808" s="116"/>
      <c r="AY808" s="22"/>
      <c r="AZ808" s="22"/>
      <c r="BA808" s="117"/>
      <c r="BB808" s="118"/>
      <c r="BC808" s="212"/>
      <c r="BD808" s="13"/>
      <c r="BE808" s="13"/>
      <c r="BF808" s="13"/>
      <c r="BG808" s="13"/>
      <c r="BH808" s="116"/>
      <c r="BI808" s="115"/>
      <c r="BJ808" s="115"/>
      <c r="BN808" s="119"/>
      <c r="BO808" s="119"/>
      <c r="BP808" s="119"/>
      <c r="BQ808" s="119"/>
      <c r="BR808" s="119"/>
      <c r="BS808" s="119"/>
      <c r="BT808" s="119"/>
      <c r="BU808" s="119"/>
      <c r="BV808" s="119"/>
      <c r="BW808" s="119"/>
      <c r="BX808" s="119"/>
      <c r="BY808" s="119"/>
      <c r="BZ808" s="119"/>
      <c r="CA808" s="119"/>
    </row>
    <row r="809" spans="1:79" ht="15" hidden="1" customHeight="1" thickTop="1" thickBot="1">
      <c r="A809" s="170" t="s">
        <v>1245</v>
      </c>
      <c r="B809" s="70" t="s">
        <v>1249</v>
      </c>
      <c r="C809" s="74" t="s">
        <v>1246</v>
      </c>
      <c r="D809" s="80"/>
      <c r="E809" s="149" t="s">
        <v>1644</v>
      </c>
      <c r="F809" s="75" t="s">
        <v>1251</v>
      </c>
      <c r="G809" s="86" t="s">
        <v>350</v>
      </c>
      <c r="H809" s="73" t="s">
        <v>77</v>
      </c>
      <c r="I809" s="73" t="s">
        <v>295</v>
      </c>
      <c r="J809" s="73" t="s">
        <v>79</v>
      </c>
      <c r="K809" s="25" t="s">
        <v>1591</v>
      </c>
      <c r="L809" s="73" t="s">
        <v>1250</v>
      </c>
      <c r="N809" s="41" t="s">
        <v>1254</v>
      </c>
      <c r="O809" s="34" t="s">
        <v>1509</v>
      </c>
      <c r="P809" s="32" t="s">
        <v>1520</v>
      </c>
      <c r="Q809" s="73" t="s">
        <v>14</v>
      </c>
      <c r="R809" s="73">
        <v>7</v>
      </c>
      <c r="S809" s="25" t="s">
        <v>1370</v>
      </c>
      <c r="T809" s="25" t="s">
        <v>15</v>
      </c>
      <c r="V809" s="73">
        <v>0.28999999999999998</v>
      </c>
      <c r="W809" s="25" t="s">
        <v>57</v>
      </c>
      <c r="X809" s="73">
        <f>VLOOKUP(W809,Tables!$M$5:$O$9,3,FALSE)</f>
        <v>1000</v>
      </c>
      <c r="Y809" s="73">
        <f t="shared" ref="Y809:Y823" si="385">V809*X809</f>
        <v>290</v>
      </c>
      <c r="AA809" s="26" t="str">
        <f>Q809</f>
        <v>EC50</v>
      </c>
      <c r="AB809" s="26">
        <f>VLOOKUP(AA809,Tables!C$5:D$40,2,FALSE)</f>
        <v>5</v>
      </c>
      <c r="AC809" s="26">
        <f>Y809/AB809</f>
        <v>58</v>
      </c>
      <c r="AD809" s="33" t="str">
        <f>T809</f>
        <v>Chronic</v>
      </c>
      <c r="AE809" s="26">
        <f>VLOOKUP(AD809,Tables!$C$43:$D$44,2,FALSE)</f>
        <v>1</v>
      </c>
      <c r="AF809" s="26">
        <f>AC809/AE809</f>
        <v>58</v>
      </c>
      <c r="AG809" s="27"/>
      <c r="AH809" s="210" t="str">
        <f t="shared" ref="AH809:AH823" si="386">G809</f>
        <v>Myriophyllum aquaticum</v>
      </c>
      <c r="AI809" s="112" t="str">
        <f t="shared" ref="AI809:AI823" si="387">Q809</f>
        <v>EC50</v>
      </c>
      <c r="AJ809" s="112" t="str">
        <f t="shared" ref="AJ809:AJ823" si="388">T809</f>
        <v>Chronic</v>
      </c>
      <c r="AL809" s="26">
        <f>VLOOKUP(SUM(AB809,AE809),Tables!J$5:K$12,2,FALSE)</f>
        <v>2</v>
      </c>
      <c r="AM809" s="26" t="str">
        <f>IF(AL809=MIN($AL$809:$AL$823),"YES!!!","Reject")</f>
        <v>Reject</v>
      </c>
      <c r="AS809"/>
      <c r="AW809" s="208" t="s">
        <v>1845</v>
      </c>
      <c r="AX809" s="208" t="s">
        <v>1845</v>
      </c>
      <c r="BC809" s="214"/>
      <c r="BN809" s="119"/>
      <c r="BO809" s="119"/>
      <c r="BP809" s="119"/>
      <c r="BQ809" s="119"/>
      <c r="BR809" s="119"/>
      <c r="BS809" s="119"/>
      <c r="BT809" s="119"/>
      <c r="BU809" s="119"/>
      <c r="BV809" s="119"/>
      <c r="BW809" s="119"/>
      <c r="BX809" s="119"/>
      <c r="BY809" s="119"/>
      <c r="BZ809" s="119"/>
      <c r="CA809" s="119"/>
    </row>
    <row r="810" spans="1:79" ht="15" hidden="1" customHeight="1" thickTop="1" thickBot="1">
      <c r="A810" s="170" t="s">
        <v>1245</v>
      </c>
      <c r="B810" s="70" t="s">
        <v>1249</v>
      </c>
      <c r="C810" s="74" t="s">
        <v>1246</v>
      </c>
      <c r="D810" s="80"/>
      <c r="E810" s="149" t="s">
        <v>1644</v>
      </c>
      <c r="F810" s="75" t="s">
        <v>1251</v>
      </c>
      <c r="G810" s="86" t="s">
        <v>350</v>
      </c>
      <c r="H810" s="73" t="s">
        <v>77</v>
      </c>
      <c r="I810" s="73" t="s">
        <v>295</v>
      </c>
      <c r="J810" s="73" t="s">
        <v>79</v>
      </c>
      <c r="K810" s="25" t="s">
        <v>1591</v>
      </c>
      <c r="L810" s="73" t="s">
        <v>1250</v>
      </c>
      <c r="N810" s="41" t="s">
        <v>1214</v>
      </c>
      <c r="O810" s="34" t="s">
        <v>1398</v>
      </c>
      <c r="P810" s="32" t="s">
        <v>1521</v>
      </c>
      <c r="Q810" s="73" t="s">
        <v>14</v>
      </c>
      <c r="R810" s="73">
        <v>7</v>
      </c>
      <c r="S810" s="25" t="s">
        <v>1370</v>
      </c>
      <c r="T810" s="25" t="s">
        <v>15</v>
      </c>
      <c r="V810" s="73">
        <v>0.5</v>
      </c>
      <c r="W810" s="25" t="s">
        <v>57</v>
      </c>
      <c r="X810" s="73">
        <f>VLOOKUP(W810,Tables!$M$5:$O$9,3,FALSE)</f>
        <v>1000</v>
      </c>
      <c r="Y810" s="73">
        <f t="shared" si="385"/>
        <v>500</v>
      </c>
      <c r="AA810" s="26" t="str">
        <f t="shared" ref="AA810:AA823" si="389">Q810</f>
        <v>EC50</v>
      </c>
      <c r="AB810" s="26">
        <f>VLOOKUP(AA810,Tables!C$5:D$40,2,FALSE)</f>
        <v>5</v>
      </c>
      <c r="AC810" s="26">
        <f t="shared" ref="AC810:AC823" si="390">Y810/AB810</f>
        <v>100</v>
      </c>
      <c r="AD810" s="33" t="str">
        <f t="shared" ref="AD810:AD823" si="391">T810</f>
        <v>Chronic</v>
      </c>
      <c r="AE810" s="26">
        <f>VLOOKUP(AD810,Tables!$C$43:$D$44,2,FALSE)</f>
        <v>1</v>
      </c>
      <c r="AF810" s="26">
        <f t="shared" ref="AF810:AF823" si="392">AC810/AE810</f>
        <v>100</v>
      </c>
      <c r="AG810" s="27"/>
      <c r="AH810" s="210" t="str">
        <f t="shared" si="386"/>
        <v>Myriophyllum aquaticum</v>
      </c>
      <c r="AI810" s="112" t="str">
        <f t="shared" si="387"/>
        <v>EC50</v>
      </c>
      <c r="AJ810" s="112" t="str">
        <f t="shared" si="388"/>
        <v>Chronic</v>
      </c>
      <c r="AL810" s="26">
        <f>VLOOKUP(SUM(AB810,AE810),Tables!J$5:K$12,2,FALSE)</f>
        <v>2</v>
      </c>
      <c r="AM810" s="26" t="str">
        <f t="shared" ref="AM810:AM823" si="393">IF(AL810=MIN($AL$809:$AL$823),"YES!!!","Reject")</f>
        <v>Reject</v>
      </c>
      <c r="AS810"/>
      <c r="AW810" s="208" t="s">
        <v>1845</v>
      </c>
      <c r="AX810" s="208" t="s">
        <v>1845</v>
      </c>
      <c r="BC810" s="214"/>
      <c r="BN810" s="119"/>
      <c r="BO810" s="119"/>
      <c r="BP810" s="119"/>
      <c r="BQ810" s="119"/>
      <c r="BR810" s="119"/>
      <c r="BS810" s="119"/>
      <c r="BT810" s="119"/>
      <c r="BU810" s="119"/>
      <c r="BV810" s="119"/>
      <c r="BW810" s="119"/>
      <c r="BX810" s="119"/>
      <c r="BY810" s="119"/>
      <c r="BZ810" s="119"/>
      <c r="CA810" s="119"/>
    </row>
    <row r="811" spans="1:79" ht="15" hidden="1" customHeight="1" thickTop="1" thickBot="1">
      <c r="A811" s="170" t="s">
        <v>1245</v>
      </c>
      <c r="B811" s="70" t="s">
        <v>1249</v>
      </c>
      <c r="C811" s="74" t="s">
        <v>1246</v>
      </c>
      <c r="D811" s="80"/>
      <c r="E811" s="149" t="s">
        <v>1644</v>
      </c>
      <c r="F811" s="75" t="s">
        <v>1251</v>
      </c>
      <c r="G811" s="86" t="s">
        <v>350</v>
      </c>
      <c r="H811" s="73" t="s">
        <v>77</v>
      </c>
      <c r="I811" s="73" t="s">
        <v>295</v>
      </c>
      <c r="J811" s="73" t="s">
        <v>79</v>
      </c>
      <c r="K811" s="25" t="s">
        <v>1591</v>
      </c>
      <c r="L811" s="73" t="s">
        <v>1250</v>
      </c>
      <c r="N811" s="41" t="s">
        <v>954</v>
      </c>
      <c r="O811" s="34" t="s">
        <v>1398</v>
      </c>
      <c r="P811" s="32" t="s">
        <v>1514</v>
      </c>
      <c r="Q811" s="73" t="s">
        <v>14</v>
      </c>
      <c r="R811" s="73">
        <v>7</v>
      </c>
      <c r="S811" s="25" t="s">
        <v>1370</v>
      </c>
      <c r="T811" s="25" t="s">
        <v>15</v>
      </c>
      <c r="V811" s="73">
        <v>0.26</v>
      </c>
      <c r="W811" s="25" t="s">
        <v>57</v>
      </c>
      <c r="X811" s="73">
        <f>VLOOKUP(W811,Tables!$M$5:$O$9,3,FALSE)</f>
        <v>1000</v>
      </c>
      <c r="Y811" s="73">
        <f t="shared" si="385"/>
        <v>260</v>
      </c>
      <c r="AA811" s="26" t="str">
        <f t="shared" si="389"/>
        <v>EC50</v>
      </c>
      <c r="AB811" s="26">
        <f>VLOOKUP(AA811,Tables!C$5:D$40,2,FALSE)</f>
        <v>5</v>
      </c>
      <c r="AC811" s="26">
        <f t="shared" si="390"/>
        <v>52</v>
      </c>
      <c r="AD811" s="33" t="str">
        <f t="shared" si="391"/>
        <v>Chronic</v>
      </c>
      <c r="AE811" s="26">
        <f>VLOOKUP(AD811,Tables!$C$43:$D$44,2,FALSE)</f>
        <v>1</v>
      </c>
      <c r="AF811" s="26">
        <f t="shared" si="392"/>
        <v>52</v>
      </c>
      <c r="AG811" s="27"/>
      <c r="AH811" s="210" t="str">
        <f t="shared" si="386"/>
        <v>Myriophyllum aquaticum</v>
      </c>
      <c r="AI811" s="112" t="str">
        <f t="shared" si="387"/>
        <v>EC50</v>
      </c>
      <c r="AJ811" s="112" t="str">
        <f t="shared" si="388"/>
        <v>Chronic</v>
      </c>
      <c r="AL811" s="26">
        <f>VLOOKUP(SUM(AB811,AE811),Tables!J$5:K$12,2,FALSE)</f>
        <v>2</v>
      </c>
      <c r="AM811" s="26" t="str">
        <f t="shared" si="393"/>
        <v>Reject</v>
      </c>
      <c r="AS811"/>
      <c r="AW811" s="208" t="s">
        <v>1845</v>
      </c>
      <c r="AX811" s="208" t="s">
        <v>1845</v>
      </c>
      <c r="BC811" s="214"/>
      <c r="BN811" s="119"/>
      <c r="BO811" s="119"/>
      <c r="BP811" s="119"/>
      <c r="BQ811" s="119"/>
      <c r="BR811" s="119"/>
      <c r="BS811" s="119"/>
      <c r="BT811" s="119"/>
      <c r="BU811" s="119"/>
      <c r="BV811" s="119"/>
      <c r="BW811" s="119"/>
      <c r="BX811" s="119"/>
      <c r="BY811" s="119"/>
      <c r="BZ811" s="119"/>
      <c r="CA811" s="119"/>
    </row>
    <row r="812" spans="1:79" ht="15" hidden="1" customHeight="1" thickTop="1" thickBot="1">
      <c r="A812" s="170" t="s">
        <v>1245</v>
      </c>
      <c r="B812" s="70" t="s">
        <v>1249</v>
      </c>
      <c r="C812" s="74" t="s">
        <v>1246</v>
      </c>
      <c r="D812" s="80"/>
      <c r="E812" s="149" t="s">
        <v>1644</v>
      </c>
      <c r="F812" s="75" t="s">
        <v>1251</v>
      </c>
      <c r="G812" s="86" t="s">
        <v>350</v>
      </c>
      <c r="H812" s="73" t="s">
        <v>77</v>
      </c>
      <c r="I812" s="73" t="s">
        <v>295</v>
      </c>
      <c r="J812" s="73" t="s">
        <v>79</v>
      </c>
      <c r="K812" s="25" t="s">
        <v>1591</v>
      </c>
      <c r="L812" s="73" t="s">
        <v>1250</v>
      </c>
      <c r="N812" s="41" t="s">
        <v>848</v>
      </c>
      <c r="O812" s="34" t="s">
        <v>1398</v>
      </c>
      <c r="P812" s="32" t="s">
        <v>1410</v>
      </c>
      <c r="Q812" s="73" t="s">
        <v>14</v>
      </c>
      <c r="R812" s="73">
        <v>7</v>
      </c>
      <c r="S812" s="25" t="s">
        <v>1370</v>
      </c>
      <c r="T812" s="25" t="s">
        <v>15</v>
      </c>
      <c r="V812" s="73">
        <v>0.17</v>
      </c>
      <c r="W812" s="25" t="s">
        <v>57</v>
      </c>
      <c r="X812" s="73">
        <f>VLOOKUP(W812,Tables!$M$5:$O$9,3,FALSE)</f>
        <v>1000</v>
      </c>
      <c r="Y812" s="73">
        <f t="shared" si="385"/>
        <v>170</v>
      </c>
      <c r="AA812" s="26" t="str">
        <f t="shared" si="389"/>
        <v>EC50</v>
      </c>
      <c r="AB812" s="26">
        <f>VLOOKUP(AA812,Tables!C$5:D$40,2,FALSE)</f>
        <v>5</v>
      </c>
      <c r="AC812" s="26">
        <f t="shared" si="390"/>
        <v>34</v>
      </c>
      <c r="AD812" s="33" t="str">
        <f t="shared" si="391"/>
        <v>Chronic</v>
      </c>
      <c r="AE812" s="26">
        <f>VLOOKUP(AD812,Tables!$C$43:$D$44,2,FALSE)</f>
        <v>1</v>
      </c>
      <c r="AF812" s="26">
        <f t="shared" si="392"/>
        <v>34</v>
      </c>
      <c r="AG812" s="27"/>
      <c r="AH812" s="210" t="str">
        <f t="shared" si="386"/>
        <v>Myriophyllum aquaticum</v>
      </c>
      <c r="AI812" s="112" t="str">
        <f t="shared" si="387"/>
        <v>EC50</v>
      </c>
      <c r="AJ812" s="112" t="str">
        <f t="shared" si="388"/>
        <v>Chronic</v>
      </c>
      <c r="AL812" s="26">
        <f>VLOOKUP(SUM(AB812,AE812),Tables!J$5:K$12,2,FALSE)</f>
        <v>2</v>
      </c>
      <c r="AM812" s="26" t="str">
        <f t="shared" si="393"/>
        <v>Reject</v>
      </c>
      <c r="AS812"/>
      <c r="AW812" s="208" t="s">
        <v>1845</v>
      </c>
      <c r="AX812" s="208" t="s">
        <v>1845</v>
      </c>
      <c r="BC812" s="214"/>
      <c r="BN812" s="119"/>
      <c r="BO812" s="119"/>
      <c r="BP812" s="119"/>
      <c r="BQ812" s="119"/>
      <c r="BR812" s="119"/>
      <c r="BS812" s="119"/>
      <c r="BT812" s="119"/>
      <c r="BU812" s="119"/>
      <c r="BV812" s="119"/>
      <c r="BW812" s="119"/>
      <c r="BX812" s="119"/>
      <c r="BY812" s="119"/>
      <c r="BZ812" s="119"/>
      <c r="CA812" s="119"/>
    </row>
    <row r="813" spans="1:79" ht="15" hidden="1" customHeight="1" thickTop="1" thickBot="1">
      <c r="A813" s="170" t="s">
        <v>1245</v>
      </c>
      <c r="B813" s="70" t="s">
        <v>1249</v>
      </c>
      <c r="C813" s="74" t="s">
        <v>1246</v>
      </c>
      <c r="D813" s="80"/>
      <c r="E813" s="149" t="s">
        <v>1644</v>
      </c>
      <c r="F813" s="75" t="s">
        <v>1251</v>
      </c>
      <c r="G813" s="86" t="s">
        <v>350</v>
      </c>
      <c r="H813" s="73" t="s">
        <v>77</v>
      </c>
      <c r="I813" s="73" t="s">
        <v>295</v>
      </c>
      <c r="J813" s="73" t="s">
        <v>79</v>
      </c>
      <c r="K813" s="25" t="s">
        <v>1591</v>
      </c>
      <c r="L813" s="73" t="s">
        <v>1250</v>
      </c>
      <c r="N813" s="41" t="s">
        <v>1252</v>
      </c>
      <c r="O813" s="34" t="s">
        <v>1401</v>
      </c>
      <c r="P813" s="32" t="s">
        <v>1521</v>
      </c>
      <c r="Q813" s="73" t="s">
        <v>14</v>
      </c>
      <c r="R813" s="73">
        <v>7</v>
      </c>
      <c r="S813" s="25" t="s">
        <v>1370</v>
      </c>
      <c r="T813" s="25" t="s">
        <v>15</v>
      </c>
      <c r="V813" s="73">
        <v>0.64</v>
      </c>
      <c r="W813" s="25" t="s">
        <v>57</v>
      </c>
      <c r="X813" s="73">
        <f>VLOOKUP(W813,Tables!$M$5:$O$9,3,FALSE)</f>
        <v>1000</v>
      </c>
      <c r="Y813" s="73">
        <f t="shared" si="385"/>
        <v>640</v>
      </c>
      <c r="AA813" s="26" t="str">
        <f>Q813</f>
        <v>EC50</v>
      </c>
      <c r="AB813" s="26">
        <f>VLOOKUP(AA813,Tables!C$5:D$40,2,FALSE)</f>
        <v>5</v>
      </c>
      <c r="AC813" s="26">
        <f>Y813/AB813</f>
        <v>128</v>
      </c>
      <c r="AD813" s="33" t="str">
        <f>T813</f>
        <v>Chronic</v>
      </c>
      <c r="AE813" s="26">
        <f>VLOOKUP(AD813,Tables!$C$43:$D$44,2,FALSE)</f>
        <v>1</v>
      </c>
      <c r="AF813" s="26">
        <f>AC813/AE813</f>
        <v>128</v>
      </c>
      <c r="AG813" s="27"/>
      <c r="AH813" s="210" t="str">
        <f>G813</f>
        <v>Myriophyllum aquaticum</v>
      </c>
      <c r="AI813" s="112" t="str">
        <f>Q813</f>
        <v>EC50</v>
      </c>
      <c r="AJ813" s="112" t="str">
        <f>T813</f>
        <v>Chronic</v>
      </c>
      <c r="AL813" s="26">
        <f>VLOOKUP(SUM(AB813,AE813),Tables!J$5:K$12,2,FALSE)</f>
        <v>2</v>
      </c>
      <c r="AM813" s="26" t="str">
        <f t="shared" si="393"/>
        <v>Reject</v>
      </c>
      <c r="AS813"/>
      <c r="AW813" s="208" t="s">
        <v>1845</v>
      </c>
      <c r="AX813" s="208" t="s">
        <v>1845</v>
      </c>
      <c r="BC813" s="214"/>
      <c r="BN813" s="119"/>
      <c r="BO813" s="119"/>
      <c r="BP813" s="119"/>
      <c r="BQ813" s="119"/>
      <c r="BR813" s="119"/>
      <c r="BS813" s="119"/>
      <c r="BT813" s="119"/>
      <c r="BU813" s="119"/>
      <c r="BV813" s="119"/>
      <c r="BW813" s="119"/>
      <c r="BX813" s="119"/>
      <c r="BY813" s="119"/>
      <c r="BZ813" s="119"/>
      <c r="CA813" s="119"/>
    </row>
    <row r="814" spans="1:79" ht="15" hidden="1" customHeight="1" thickTop="1" thickBot="1">
      <c r="A814" s="170" t="s">
        <v>1245</v>
      </c>
      <c r="B814" s="70" t="s">
        <v>1249</v>
      </c>
      <c r="C814" s="74" t="s">
        <v>1246</v>
      </c>
      <c r="D814" s="80" t="s">
        <v>99</v>
      </c>
      <c r="E814" s="149" t="s">
        <v>1644</v>
      </c>
      <c r="F814" s="75" t="s">
        <v>1251</v>
      </c>
      <c r="G814" s="86" t="s">
        <v>350</v>
      </c>
      <c r="H814" s="73" t="s">
        <v>77</v>
      </c>
      <c r="I814" s="73" t="s">
        <v>295</v>
      </c>
      <c r="J814" s="73" t="s">
        <v>79</v>
      </c>
      <c r="K814" s="25" t="s">
        <v>1591</v>
      </c>
      <c r="L814" s="73" t="s">
        <v>1250</v>
      </c>
      <c r="N814" s="41" t="s">
        <v>1144</v>
      </c>
      <c r="O814" s="34" t="s">
        <v>1401</v>
      </c>
      <c r="P814" s="32" t="s">
        <v>1514</v>
      </c>
      <c r="Q814" s="73" t="s">
        <v>14</v>
      </c>
      <c r="R814" s="73">
        <v>7</v>
      </c>
      <c r="S814" s="25" t="s">
        <v>1370</v>
      </c>
      <c r="T814" s="25" t="s">
        <v>15</v>
      </c>
      <c r="V814" s="73">
        <v>0.32</v>
      </c>
      <c r="W814" s="25" t="s">
        <v>57</v>
      </c>
      <c r="X814" s="73">
        <f>VLOOKUP(W814,Tables!$M$5:$O$9,3,FALSE)</f>
        <v>1000</v>
      </c>
      <c r="Y814" s="73">
        <f t="shared" si="385"/>
        <v>320</v>
      </c>
      <c r="AA814" s="26" t="str">
        <f>Q814</f>
        <v>EC50</v>
      </c>
      <c r="AB814" s="26">
        <f>VLOOKUP(AA814,Tables!C$5:D$40,2,FALSE)</f>
        <v>5</v>
      </c>
      <c r="AC814" s="26">
        <f>Y814/AB814</f>
        <v>64</v>
      </c>
      <c r="AD814" s="33" t="str">
        <f>T814</f>
        <v>Chronic</v>
      </c>
      <c r="AE814" s="26">
        <f>VLOOKUP(AD814,Tables!$C$43:$D$44,2,FALSE)</f>
        <v>1</v>
      </c>
      <c r="AF814" s="26">
        <f>AC814/AE814</f>
        <v>64</v>
      </c>
      <c r="AG814" s="27"/>
      <c r="AH814" s="210" t="str">
        <f>G814</f>
        <v>Myriophyllum aquaticum</v>
      </c>
      <c r="AI814" s="112" t="str">
        <f>Q814</f>
        <v>EC50</v>
      </c>
      <c r="AJ814" s="112" t="str">
        <f>T814</f>
        <v>Chronic</v>
      </c>
      <c r="AL814" s="26">
        <f>VLOOKUP(SUM(AB814,AE814),Tables!J$5:K$12,2,FALSE)</f>
        <v>2</v>
      </c>
      <c r="AM814" s="26" t="str">
        <f t="shared" si="393"/>
        <v>Reject</v>
      </c>
      <c r="AS814"/>
      <c r="AW814" s="208" t="s">
        <v>1845</v>
      </c>
      <c r="AX814" s="208" t="s">
        <v>1845</v>
      </c>
      <c r="BC814" s="214"/>
      <c r="BN814" s="119"/>
      <c r="BO814" s="119"/>
      <c r="BP814" s="119"/>
      <c r="BQ814" s="119"/>
      <c r="BR814" s="119"/>
      <c r="BS814" s="119"/>
      <c r="BT814" s="119"/>
      <c r="BU814" s="119"/>
      <c r="BV814" s="119"/>
      <c r="BW814" s="119"/>
      <c r="BX814" s="119"/>
      <c r="BY814" s="119"/>
      <c r="BZ814" s="119"/>
      <c r="CA814" s="119"/>
    </row>
    <row r="815" spans="1:79" ht="15" hidden="1" customHeight="1" thickTop="1" thickBot="1">
      <c r="A815" s="170" t="s">
        <v>1245</v>
      </c>
      <c r="B815" s="70" t="s">
        <v>1249</v>
      </c>
      <c r="C815" s="74" t="s">
        <v>1246</v>
      </c>
      <c r="D815" s="80" t="s">
        <v>99</v>
      </c>
      <c r="E815" s="149" t="s">
        <v>1644</v>
      </c>
      <c r="F815" s="75" t="s">
        <v>1251</v>
      </c>
      <c r="G815" s="86" t="s">
        <v>350</v>
      </c>
      <c r="H815" s="73" t="s">
        <v>77</v>
      </c>
      <c r="I815" s="73" t="s">
        <v>295</v>
      </c>
      <c r="J815" s="73" t="s">
        <v>79</v>
      </c>
      <c r="K815" s="25" t="s">
        <v>1591</v>
      </c>
      <c r="L815" s="73" t="s">
        <v>1250</v>
      </c>
      <c r="N815" s="41" t="s">
        <v>1253</v>
      </c>
      <c r="O815" s="34" t="s">
        <v>1401</v>
      </c>
      <c r="P815" s="32" t="s">
        <v>1410</v>
      </c>
      <c r="Q815" s="73" t="s">
        <v>14</v>
      </c>
      <c r="R815" s="73">
        <v>7</v>
      </c>
      <c r="S815" s="25" t="s">
        <v>1370</v>
      </c>
      <c r="T815" s="25" t="s">
        <v>15</v>
      </c>
      <c r="V815" s="73">
        <v>0.18</v>
      </c>
      <c r="W815" s="25" t="s">
        <v>57</v>
      </c>
      <c r="X815" s="73">
        <f>VLOOKUP(W815,Tables!$M$5:$O$9,3,FALSE)</f>
        <v>1000</v>
      </c>
      <c r="Y815" s="73">
        <f t="shared" si="385"/>
        <v>180</v>
      </c>
      <c r="AA815" s="26" t="str">
        <f>Q815</f>
        <v>EC50</v>
      </c>
      <c r="AB815" s="26">
        <f>VLOOKUP(AA815,Tables!C$5:D$40,2,FALSE)</f>
        <v>5</v>
      </c>
      <c r="AC815" s="26">
        <f>Y815/AB815</f>
        <v>36</v>
      </c>
      <c r="AD815" s="33" t="str">
        <f>T815</f>
        <v>Chronic</v>
      </c>
      <c r="AE815" s="26">
        <f>VLOOKUP(AD815,Tables!$C$43:$D$44,2,FALSE)</f>
        <v>1</v>
      </c>
      <c r="AF815" s="26">
        <f>AC815/AE815</f>
        <v>36</v>
      </c>
      <c r="AG815" s="27"/>
      <c r="AH815" s="210" t="str">
        <f>G815</f>
        <v>Myriophyllum aquaticum</v>
      </c>
      <c r="AI815" s="112" t="str">
        <f>Q815</f>
        <v>EC50</v>
      </c>
      <c r="AJ815" s="112" t="str">
        <f>T815</f>
        <v>Chronic</v>
      </c>
      <c r="AL815" s="26">
        <f>VLOOKUP(SUM(AB815,AE815),Tables!J$5:K$12,2,FALSE)</f>
        <v>2</v>
      </c>
      <c r="AM815" s="26" t="str">
        <f t="shared" si="393"/>
        <v>Reject</v>
      </c>
      <c r="AS815"/>
      <c r="AW815" s="208" t="s">
        <v>1845</v>
      </c>
      <c r="AX815" s="208" t="s">
        <v>1845</v>
      </c>
      <c r="BC815" s="214"/>
      <c r="BK815" s="2"/>
      <c r="BL815" s="2"/>
      <c r="BM815" s="2"/>
      <c r="BN815" s="119"/>
      <c r="BO815" s="119"/>
      <c r="BP815" s="119"/>
      <c r="BQ815" s="119"/>
      <c r="BR815" s="119"/>
      <c r="BS815" s="119"/>
      <c r="BT815" s="119"/>
      <c r="BU815" s="119"/>
      <c r="BV815" s="119"/>
      <c r="BW815" s="119"/>
      <c r="BX815" s="119"/>
      <c r="BY815" s="119"/>
      <c r="BZ815" s="119"/>
      <c r="CA815" s="119"/>
    </row>
    <row r="816" spans="1:79" ht="15" hidden="1" customHeight="1" thickTop="1" thickBot="1">
      <c r="A816" s="170" t="s">
        <v>441</v>
      </c>
      <c r="B816" s="70" t="s">
        <v>437</v>
      </c>
      <c r="C816" s="71">
        <v>160947</v>
      </c>
      <c r="D816" s="72" t="s">
        <v>99</v>
      </c>
      <c r="E816" s="149" t="s">
        <v>1644</v>
      </c>
      <c r="F816" s="75" t="s">
        <v>440</v>
      </c>
      <c r="G816" s="86" t="s">
        <v>350</v>
      </c>
      <c r="H816" s="25" t="s">
        <v>77</v>
      </c>
      <c r="I816" s="25" t="s">
        <v>295</v>
      </c>
      <c r="J816" s="73" t="s">
        <v>79</v>
      </c>
      <c r="K816" s="25" t="s">
        <v>1591</v>
      </c>
      <c r="L816" s="73" t="s">
        <v>447</v>
      </c>
      <c r="N816" s="41" t="s">
        <v>442</v>
      </c>
      <c r="O816" s="32" t="s">
        <v>1398</v>
      </c>
      <c r="P816" s="32" t="s">
        <v>1514</v>
      </c>
      <c r="Q816" s="73" t="s">
        <v>19</v>
      </c>
      <c r="R816" s="25">
        <v>10</v>
      </c>
      <c r="S816" s="25" t="s">
        <v>1370</v>
      </c>
      <c r="T816" s="33" t="s">
        <v>15</v>
      </c>
      <c r="U816" s="33"/>
      <c r="V816" s="25">
        <v>40</v>
      </c>
      <c r="W816" s="33" t="s">
        <v>58</v>
      </c>
      <c r="X816" s="73">
        <f>VLOOKUP(W816,Tables!$M$5:$O$9,3,FALSE)</f>
        <v>1</v>
      </c>
      <c r="Y816" s="73">
        <f t="shared" si="385"/>
        <v>40</v>
      </c>
      <c r="AA816" s="26" t="str">
        <f t="shared" si="389"/>
        <v>NOEC</v>
      </c>
      <c r="AB816" s="26">
        <f>VLOOKUP(AA816,Tables!C$5:D$40,2,FALSE)</f>
        <v>1</v>
      </c>
      <c r="AC816" s="26">
        <f t="shared" si="390"/>
        <v>40</v>
      </c>
      <c r="AD816" s="33" t="str">
        <f t="shared" si="391"/>
        <v>Chronic</v>
      </c>
      <c r="AE816" s="26">
        <f>VLOOKUP(AD816,Tables!$C$43:$D$44,2,FALSE)</f>
        <v>1</v>
      </c>
      <c r="AF816" s="26">
        <f t="shared" si="392"/>
        <v>40</v>
      </c>
      <c r="AG816" s="27"/>
      <c r="AH816" s="210" t="str">
        <f t="shared" si="386"/>
        <v>Myriophyllum aquaticum</v>
      </c>
      <c r="AI816" s="112" t="str">
        <f t="shared" si="387"/>
        <v>NOEC</v>
      </c>
      <c r="AJ816" s="112" t="str">
        <f t="shared" si="388"/>
        <v>Chronic</v>
      </c>
      <c r="AL816" s="26">
        <f>VLOOKUP(SUM(AB816,AE816),Tables!J$5:K$12,2,FALSE)</f>
        <v>1</v>
      </c>
      <c r="AM816" s="26" t="str">
        <f t="shared" si="393"/>
        <v>YES!!!</v>
      </c>
      <c r="AN816" s="107" t="str">
        <f>P816</f>
        <v>Fresh weight</v>
      </c>
      <c r="AO816" s="26" t="s">
        <v>96</v>
      </c>
      <c r="AP816" s="25" t="str">
        <f>CONCATENATE(R816," ",S816)</f>
        <v>10 Day</v>
      </c>
      <c r="AQ816" s="26" t="s">
        <v>1600</v>
      </c>
      <c r="AS816" s="109">
        <f>AF816</f>
        <v>40</v>
      </c>
      <c r="AT816" s="73">
        <f>GEOMEAN(AS816,AS820)</f>
        <v>28.284271247461902</v>
      </c>
      <c r="AU816" s="73">
        <f>MIN(AT816)</f>
        <v>28.284271247461902</v>
      </c>
      <c r="AV816" s="73">
        <f>MIN(AU816)</f>
        <v>28.284271247461902</v>
      </c>
      <c r="AW816" s="208" t="s">
        <v>1845</v>
      </c>
      <c r="AX816" s="208" t="s">
        <v>1845</v>
      </c>
      <c r="BA816" s="78" t="str">
        <f>F816</f>
        <v>Steinberg solution</v>
      </c>
      <c r="BB816" s="107" t="str">
        <f>J816</f>
        <v>Macrophyte</v>
      </c>
      <c r="BC816" s="210" t="str">
        <f>G816</f>
        <v>Myriophyllum aquaticum</v>
      </c>
      <c r="BD816" s="107" t="str">
        <f>H816</f>
        <v>Tracheophyta</v>
      </c>
      <c r="BE816" s="114" t="str">
        <f>I816</f>
        <v>Magnoliopsida</v>
      </c>
      <c r="BF816" s="112" t="str">
        <f>K816</f>
        <v>Photo</v>
      </c>
      <c r="BG816" s="26">
        <f>AL816</f>
        <v>1</v>
      </c>
      <c r="BH816" s="26">
        <f>AV816</f>
        <v>28.284271247461902</v>
      </c>
      <c r="BI816" s="208" t="s">
        <v>1845</v>
      </c>
      <c r="BJ816" s="208" t="s">
        <v>1845</v>
      </c>
      <c r="BN816" s="119"/>
      <c r="BO816" s="119"/>
      <c r="BP816" s="119"/>
      <c r="BQ816" s="119"/>
      <c r="BR816" s="119"/>
      <c r="BS816" s="119"/>
      <c r="BT816" s="119"/>
      <c r="BU816" s="119"/>
      <c r="BV816" s="119"/>
      <c r="BW816" s="119"/>
      <c r="BX816" s="119"/>
      <c r="BY816" s="119"/>
      <c r="BZ816" s="119"/>
      <c r="CA816" s="119"/>
    </row>
    <row r="817" spans="1:79" ht="15" hidden="1" customHeight="1" thickTop="1" thickBot="1">
      <c r="A817" s="170" t="s">
        <v>441</v>
      </c>
      <c r="B817" s="70" t="s">
        <v>437</v>
      </c>
      <c r="C817" s="71">
        <v>160947</v>
      </c>
      <c r="D817" s="72" t="s">
        <v>99</v>
      </c>
      <c r="E817" s="149" t="s">
        <v>1644</v>
      </c>
      <c r="F817" s="75" t="s">
        <v>440</v>
      </c>
      <c r="G817" s="86" t="s">
        <v>350</v>
      </c>
      <c r="H817" s="25" t="s">
        <v>77</v>
      </c>
      <c r="I817" s="25" t="s">
        <v>295</v>
      </c>
      <c r="J817" s="73" t="s">
        <v>79</v>
      </c>
      <c r="K817" s="25" t="s">
        <v>1591</v>
      </c>
      <c r="L817" s="73" t="s">
        <v>447</v>
      </c>
      <c r="N817" s="41" t="s">
        <v>442</v>
      </c>
      <c r="O817" s="32" t="s">
        <v>1398</v>
      </c>
      <c r="P817" s="32" t="s">
        <v>1514</v>
      </c>
      <c r="Q817" s="25" t="s">
        <v>20</v>
      </c>
      <c r="R817" s="25">
        <v>10</v>
      </c>
      <c r="S817" s="25" t="s">
        <v>1370</v>
      </c>
      <c r="T817" s="33" t="s">
        <v>15</v>
      </c>
      <c r="U817" s="33"/>
      <c r="V817" s="25">
        <v>80</v>
      </c>
      <c r="W817" s="33" t="s">
        <v>58</v>
      </c>
      <c r="X817" s="73">
        <f>VLOOKUP(W817,Tables!$M$5:$O$9,3,FALSE)</f>
        <v>1</v>
      </c>
      <c r="Y817" s="73">
        <f t="shared" si="385"/>
        <v>80</v>
      </c>
      <c r="AA817" s="26" t="str">
        <f t="shared" si="389"/>
        <v>LOEC</v>
      </c>
      <c r="AB817" s="26">
        <f>VLOOKUP(AA817,Tables!C$5:D$40,2,FALSE)</f>
        <v>2.5</v>
      </c>
      <c r="AC817" s="26">
        <f t="shared" si="390"/>
        <v>32</v>
      </c>
      <c r="AD817" s="33" t="str">
        <f t="shared" si="391"/>
        <v>Chronic</v>
      </c>
      <c r="AE817" s="26">
        <f>VLOOKUP(AD817,Tables!$C$43:$D$44,2,FALSE)</f>
        <v>1</v>
      </c>
      <c r="AF817" s="26">
        <f t="shared" si="392"/>
        <v>32</v>
      </c>
      <c r="AG817" s="27"/>
      <c r="AH817" s="210" t="str">
        <f t="shared" si="386"/>
        <v>Myriophyllum aquaticum</v>
      </c>
      <c r="AI817" s="112" t="str">
        <f t="shared" si="387"/>
        <v>LOEC</v>
      </c>
      <c r="AJ817" s="112" t="str">
        <f t="shared" si="388"/>
        <v>Chronic</v>
      </c>
      <c r="AL817" s="26">
        <f>VLOOKUP(SUM(AB817,AE817),Tables!J$5:K$12,2,FALSE)</f>
        <v>2</v>
      </c>
      <c r="AM817" s="26" t="str">
        <f t="shared" si="393"/>
        <v>Reject</v>
      </c>
      <c r="AS817"/>
      <c r="AW817" s="208" t="s">
        <v>1845</v>
      </c>
      <c r="AX817" s="208" t="s">
        <v>1845</v>
      </c>
      <c r="BC817" s="214"/>
      <c r="BN817" s="119"/>
      <c r="BO817" s="119"/>
      <c r="BP817" s="119"/>
      <c r="BQ817" s="119"/>
      <c r="BR817" s="119"/>
      <c r="BS817" s="119"/>
      <c r="BT817" s="119"/>
      <c r="BU817" s="119"/>
      <c r="BV817" s="119"/>
      <c r="BW817" s="119"/>
      <c r="BX817" s="119"/>
      <c r="BY817" s="119"/>
      <c r="BZ817" s="119"/>
      <c r="CA817" s="119"/>
    </row>
    <row r="818" spans="1:79" ht="15" hidden="1" customHeight="1" thickTop="1" thickBot="1">
      <c r="A818" s="170" t="s">
        <v>441</v>
      </c>
      <c r="B818" s="70" t="s">
        <v>437</v>
      </c>
      <c r="C818" s="71">
        <v>160947</v>
      </c>
      <c r="D818" s="72" t="s">
        <v>99</v>
      </c>
      <c r="E818" s="149" t="s">
        <v>1644</v>
      </c>
      <c r="F818" s="75" t="s">
        <v>440</v>
      </c>
      <c r="G818" s="86" t="s">
        <v>350</v>
      </c>
      <c r="H818" s="25" t="s">
        <v>77</v>
      </c>
      <c r="I818" s="25" t="s">
        <v>295</v>
      </c>
      <c r="J818" s="73" t="s">
        <v>79</v>
      </c>
      <c r="K818" s="25" t="s">
        <v>1591</v>
      </c>
      <c r="L818" s="73" t="s">
        <v>447</v>
      </c>
      <c r="N818" s="41" t="s">
        <v>442</v>
      </c>
      <c r="O818" s="32" t="s">
        <v>1398</v>
      </c>
      <c r="P818" s="32" t="s">
        <v>1514</v>
      </c>
      <c r="Q818" s="25" t="s">
        <v>349</v>
      </c>
      <c r="R818" s="25">
        <v>10</v>
      </c>
      <c r="S818" s="25" t="s">
        <v>1370</v>
      </c>
      <c r="T818" s="33" t="s">
        <v>15</v>
      </c>
      <c r="U818" s="33"/>
      <c r="V818" s="25">
        <v>32.56</v>
      </c>
      <c r="W818" s="33" t="s">
        <v>58</v>
      </c>
      <c r="X818" s="73">
        <f>VLOOKUP(W818,Tables!$M$5:$O$9,3,FALSE)</f>
        <v>1</v>
      </c>
      <c r="Y818" s="73">
        <f t="shared" si="385"/>
        <v>32.56</v>
      </c>
      <c r="AA818" s="26" t="str">
        <f t="shared" si="389"/>
        <v>IC25</v>
      </c>
      <c r="AB818" s="26">
        <f>VLOOKUP(AA818,Tables!C$5:D$40,2,FALSE)</f>
        <v>2.5</v>
      </c>
      <c r="AC818" s="26">
        <f t="shared" si="390"/>
        <v>13.024000000000001</v>
      </c>
      <c r="AD818" s="33" t="str">
        <f t="shared" si="391"/>
        <v>Chronic</v>
      </c>
      <c r="AE818" s="26">
        <f>VLOOKUP(AD818,Tables!$C$43:$D$44,2,FALSE)</f>
        <v>1</v>
      </c>
      <c r="AF818" s="26">
        <f t="shared" si="392"/>
        <v>13.024000000000001</v>
      </c>
      <c r="AG818" s="27"/>
      <c r="AH818" s="210" t="str">
        <f t="shared" si="386"/>
        <v>Myriophyllum aquaticum</v>
      </c>
      <c r="AI818" s="112" t="str">
        <f t="shared" si="387"/>
        <v>IC25</v>
      </c>
      <c r="AJ818" s="112" t="str">
        <f t="shared" si="388"/>
        <v>Chronic</v>
      </c>
      <c r="AL818" s="26">
        <f>VLOOKUP(SUM(AB818,AE818),Tables!J$5:K$12,2,FALSE)</f>
        <v>2</v>
      </c>
      <c r="AM818" s="26" t="str">
        <f t="shared" si="393"/>
        <v>Reject</v>
      </c>
      <c r="AS818"/>
      <c r="AW818" s="208" t="s">
        <v>1845</v>
      </c>
      <c r="AX818" s="208" t="s">
        <v>1845</v>
      </c>
      <c r="BC818" s="214"/>
      <c r="BN818" s="119"/>
      <c r="BO818" s="119"/>
      <c r="BP818" s="119"/>
      <c r="BQ818" s="119"/>
      <c r="BR818" s="119"/>
      <c r="BS818" s="119"/>
      <c r="BT818" s="119"/>
      <c r="BU818" s="119"/>
      <c r="BV818" s="119"/>
      <c r="BW818" s="119"/>
      <c r="BX818" s="119"/>
      <c r="BY818" s="119"/>
      <c r="BZ818" s="119"/>
      <c r="CA818" s="119"/>
    </row>
    <row r="819" spans="1:79" ht="15" hidden="1" customHeight="1" thickTop="1" thickBot="1">
      <c r="A819" s="170" t="s">
        <v>441</v>
      </c>
      <c r="B819" s="70" t="s">
        <v>437</v>
      </c>
      <c r="C819" s="71">
        <v>160947</v>
      </c>
      <c r="D819" s="72" t="s">
        <v>99</v>
      </c>
      <c r="E819" s="149" t="s">
        <v>1644</v>
      </c>
      <c r="F819" s="75" t="s">
        <v>440</v>
      </c>
      <c r="G819" s="86" t="s">
        <v>350</v>
      </c>
      <c r="H819" s="25" t="s">
        <v>77</v>
      </c>
      <c r="I819" s="25" t="s">
        <v>295</v>
      </c>
      <c r="J819" s="73" t="s">
        <v>79</v>
      </c>
      <c r="K819" s="25" t="s">
        <v>1591</v>
      </c>
      <c r="L819" s="73" t="s">
        <v>447</v>
      </c>
      <c r="N819" s="41" t="s">
        <v>442</v>
      </c>
      <c r="O819" s="32" t="s">
        <v>1398</v>
      </c>
      <c r="P819" s="32" t="s">
        <v>1514</v>
      </c>
      <c r="Q819" s="25" t="s">
        <v>51</v>
      </c>
      <c r="R819" s="25">
        <v>10</v>
      </c>
      <c r="S819" s="25" t="s">
        <v>1370</v>
      </c>
      <c r="T819" s="33" t="s">
        <v>15</v>
      </c>
      <c r="U819" s="33"/>
      <c r="V819" s="25">
        <v>76.42</v>
      </c>
      <c r="W819" s="33" t="s">
        <v>58</v>
      </c>
      <c r="X819" s="73">
        <f>VLOOKUP(W819,Tables!$M$5:$O$9,3,FALSE)</f>
        <v>1</v>
      </c>
      <c r="Y819" s="73">
        <f t="shared" si="385"/>
        <v>76.42</v>
      </c>
      <c r="AA819" s="26" t="str">
        <f t="shared" si="389"/>
        <v>IC50</v>
      </c>
      <c r="AB819" s="26">
        <f>VLOOKUP(AA819,Tables!C$5:D$40,2,FALSE)</f>
        <v>5</v>
      </c>
      <c r="AC819" s="26">
        <f t="shared" si="390"/>
        <v>15.284000000000001</v>
      </c>
      <c r="AD819" s="33" t="str">
        <f t="shared" si="391"/>
        <v>Chronic</v>
      </c>
      <c r="AE819" s="26">
        <f>VLOOKUP(AD819,Tables!$C$43:$D$44,2,FALSE)</f>
        <v>1</v>
      </c>
      <c r="AF819" s="26">
        <f t="shared" si="392"/>
        <v>15.284000000000001</v>
      </c>
      <c r="AG819" s="27"/>
      <c r="AH819" s="210" t="str">
        <f t="shared" si="386"/>
        <v>Myriophyllum aquaticum</v>
      </c>
      <c r="AI819" s="112" t="str">
        <f t="shared" si="387"/>
        <v>IC50</v>
      </c>
      <c r="AJ819" s="112" t="str">
        <f t="shared" si="388"/>
        <v>Chronic</v>
      </c>
      <c r="AL819" s="26">
        <f>VLOOKUP(SUM(AB819,AE819),Tables!J$5:K$12,2,FALSE)</f>
        <v>2</v>
      </c>
      <c r="AM819" s="26" t="str">
        <f t="shared" si="393"/>
        <v>Reject</v>
      </c>
      <c r="AS819"/>
      <c r="AW819" s="208" t="s">
        <v>1845</v>
      </c>
      <c r="AX819" s="208" t="s">
        <v>1845</v>
      </c>
      <c r="BC819" s="214"/>
      <c r="BN819" s="119"/>
      <c r="BO819" s="119"/>
      <c r="BP819" s="119"/>
      <c r="BQ819" s="119"/>
      <c r="BR819" s="119"/>
      <c r="BS819" s="119"/>
      <c r="BT819" s="119"/>
      <c r="BU819" s="119"/>
      <c r="BV819" s="119"/>
      <c r="BW819" s="119"/>
      <c r="BX819" s="119"/>
      <c r="BY819" s="119"/>
      <c r="BZ819" s="119"/>
      <c r="CA819" s="119"/>
    </row>
    <row r="820" spans="1:79" ht="15" hidden="1" customHeight="1" thickTop="1" thickBot="1">
      <c r="A820" s="170" t="s">
        <v>441</v>
      </c>
      <c r="B820" s="70" t="s">
        <v>437</v>
      </c>
      <c r="C820" s="71">
        <v>160947</v>
      </c>
      <c r="D820" s="72" t="s">
        <v>99</v>
      </c>
      <c r="E820" s="149" t="s">
        <v>1644</v>
      </c>
      <c r="F820" s="75" t="s">
        <v>440</v>
      </c>
      <c r="G820" s="86" t="s">
        <v>350</v>
      </c>
      <c r="H820" s="25" t="s">
        <v>77</v>
      </c>
      <c r="I820" s="25" t="s">
        <v>295</v>
      </c>
      <c r="J820" s="73" t="s">
        <v>79</v>
      </c>
      <c r="K820" s="25" t="s">
        <v>1591</v>
      </c>
      <c r="L820" s="73" t="s">
        <v>447</v>
      </c>
      <c r="N820" s="41" t="s">
        <v>439</v>
      </c>
      <c r="O820" s="35" t="s">
        <v>1401</v>
      </c>
      <c r="P820" s="32" t="s">
        <v>1514</v>
      </c>
      <c r="Q820" s="25" t="s">
        <v>19</v>
      </c>
      <c r="R820" s="25">
        <v>10</v>
      </c>
      <c r="S820" s="25" t="s">
        <v>1370</v>
      </c>
      <c r="T820" s="33" t="s">
        <v>15</v>
      </c>
      <c r="U820" s="33"/>
      <c r="V820" s="25">
        <v>20</v>
      </c>
      <c r="W820" s="33" t="s">
        <v>58</v>
      </c>
      <c r="X820" s="73">
        <f>VLOOKUP(W820,Tables!$M$5:$O$9,3,FALSE)</f>
        <v>1</v>
      </c>
      <c r="Y820" s="73">
        <f t="shared" si="385"/>
        <v>20</v>
      </c>
      <c r="AA820" s="26" t="str">
        <f t="shared" si="389"/>
        <v>NOEC</v>
      </c>
      <c r="AB820" s="26">
        <f>VLOOKUP(AA820,Tables!C$5:D$40,2,FALSE)</f>
        <v>1</v>
      </c>
      <c r="AC820" s="26">
        <f t="shared" si="390"/>
        <v>20</v>
      </c>
      <c r="AD820" s="33" t="str">
        <f t="shared" si="391"/>
        <v>Chronic</v>
      </c>
      <c r="AE820" s="26">
        <f>VLOOKUP(AD820,Tables!$C$43:$D$44,2,FALSE)</f>
        <v>1</v>
      </c>
      <c r="AF820" s="26">
        <f t="shared" si="392"/>
        <v>20</v>
      </c>
      <c r="AG820" s="27"/>
      <c r="AH820" s="210" t="str">
        <f t="shared" si="386"/>
        <v>Myriophyllum aquaticum</v>
      </c>
      <c r="AI820" s="112" t="str">
        <f t="shared" si="387"/>
        <v>NOEC</v>
      </c>
      <c r="AJ820" s="112" t="str">
        <f t="shared" si="388"/>
        <v>Chronic</v>
      </c>
      <c r="AL820" s="26">
        <f>VLOOKUP(SUM(AB820,AE820),Tables!J$5:K$12,2,FALSE)</f>
        <v>1</v>
      </c>
      <c r="AM820" s="26" t="str">
        <f t="shared" si="393"/>
        <v>YES!!!</v>
      </c>
      <c r="AN820" s="107" t="str">
        <f>P820</f>
        <v>Fresh weight</v>
      </c>
      <c r="AO820" s="26" t="s">
        <v>96</v>
      </c>
      <c r="AP820" s="25" t="str">
        <f>CONCATENATE(R820," ",S820)</f>
        <v>10 Day</v>
      </c>
      <c r="AQ820" s="26" t="s">
        <v>1600</v>
      </c>
      <c r="AS820" s="109">
        <f>AF820</f>
        <v>20</v>
      </c>
      <c r="AW820" s="208" t="s">
        <v>1845</v>
      </c>
      <c r="AX820" s="208" t="s">
        <v>1845</v>
      </c>
      <c r="BC820" s="214"/>
      <c r="BN820" s="119"/>
      <c r="BO820" s="119"/>
      <c r="BP820" s="119"/>
      <c r="BQ820" s="119"/>
      <c r="BR820" s="119"/>
      <c r="BS820" s="119"/>
      <c r="BT820" s="119"/>
      <c r="BU820" s="119"/>
      <c r="BV820" s="119"/>
      <c r="BW820" s="119"/>
      <c r="BX820" s="119"/>
      <c r="BY820" s="119"/>
      <c r="BZ820" s="119"/>
      <c r="CA820" s="119"/>
    </row>
    <row r="821" spans="1:79" ht="15" hidden="1" customHeight="1" thickTop="1" thickBot="1">
      <c r="A821" s="170" t="s">
        <v>441</v>
      </c>
      <c r="B821" s="70" t="s">
        <v>437</v>
      </c>
      <c r="C821" s="71">
        <v>160947</v>
      </c>
      <c r="D821" s="72" t="s">
        <v>99</v>
      </c>
      <c r="E821" s="149" t="s">
        <v>1644</v>
      </c>
      <c r="F821" s="75" t="s">
        <v>440</v>
      </c>
      <c r="G821" s="86" t="s">
        <v>350</v>
      </c>
      <c r="H821" s="25" t="s">
        <v>77</v>
      </c>
      <c r="I821" s="25" t="s">
        <v>295</v>
      </c>
      <c r="J821" s="73" t="s">
        <v>79</v>
      </c>
      <c r="K821" s="25" t="s">
        <v>1591</v>
      </c>
      <c r="L821" s="73" t="s">
        <v>447</v>
      </c>
      <c r="N821" s="41" t="s">
        <v>439</v>
      </c>
      <c r="O821" s="35" t="s">
        <v>1401</v>
      </c>
      <c r="P821" s="32" t="s">
        <v>1514</v>
      </c>
      <c r="Q821" s="25" t="s">
        <v>20</v>
      </c>
      <c r="R821" s="25">
        <v>10</v>
      </c>
      <c r="S821" s="25" t="s">
        <v>1370</v>
      </c>
      <c r="T821" s="33" t="s">
        <v>15</v>
      </c>
      <c r="U821" s="33"/>
      <c r="V821" s="25">
        <v>40</v>
      </c>
      <c r="W821" s="33" t="s">
        <v>58</v>
      </c>
      <c r="X821" s="73">
        <f>VLOOKUP(W821,Tables!$M$5:$O$9,3,FALSE)</f>
        <v>1</v>
      </c>
      <c r="Y821" s="73">
        <f t="shared" si="385"/>
        <v>40</v>
      </c>
      <c r="AA821" s="26" t="str">
        <f t="shared" si="389"/>
        <v>LOEC</v>
      </c>
      <c r="AB821" s="26">
        <f>VLOOKUP(AA821,Tables!C$5:D$40,2,FALSE)</f>
        <v>2.5</v>
      </c>
      <c r="AC821" s="26">
        <f t="shared" si="390"/>
        <v>16</v>
      </c>
      <c r="AD821" s="33" t="str">
        <f t="shared" si="391"/>
        <v>Chronic</v>
      </c>
      <c r="AE821" s="26">
        <f>VLOOKUP(AD821,Tables!$C$43:$D$44,2,FALSE)</f>
        <v>1</v>
      </c>
      <c r="AF821" s="26">
        <f t="shared" si="392"/>
        <v>16</v>
      </c>
      <c r="AG821" s="27"/>
      <c r="AH821" s="210" t="str">
        <f t="shared" si="386"/>
        <v>Myriophyllum aquaticum</v>
      </c>
      <c r="AI821" s="112" t="str">
        <f t="shared" si="387"/>
        <v>LOEC</v>
      </c>
      <c r="AJ821" s="112" t="str">
        <f t="shared" si="388"/>
        <v>Chronic</v>
      </c>
      <c r="AL821" s="26">
        <f>VLOOKUP(SUM(AB821,AE821),Tables!J$5:K$12,2,FALSE)</f>
        <v>2</v>
      </c>
      <c r="AM821" s="26" t="str">
        <f t="shared" si="393"/>
        <v>Reject</v>
      </c>
      <c r="AS821"/>
      <c r="AW821" s="208" t="s">
        <v>1845</v>
      </c>
      <c r="AX821" s="208" t="s">
        <v>1845</v>
      </c>
      <c r="BC821" s="214"/>
      <c r="BN821" s="119"/>
      <c r="BO821" s="119"/>
      <c r="BP821" s="119"/>
      <c r="BQ821" s="119"/>
      <c r="BR821" s="119"/>
      <c r="BS821" s="119"/>
      <c r="BT821" s="119"/>
      <c r="BU821" s="119"/>
      <c r="BV821" s="119"/>
      <c r="BW821" s="119"/>
      <c r="BX821" s="119"/>
      <c r="BY821" s="119"/>
      <c r="BZ821" s="119"/>
      <c r="CA821" s="119"/>
    </row>
    <row r="822" spans="1:79" ht="15" hidden="1" customHeight="1" thickTop="1" thickBot="1">
      <c r="A822" s="170" t="s">
        <v>441</v>
      </c>
      <c r="B822" s="70" t="s">
        <v>437</v>
      </c>
      <c r="C822" s="71">
        <v>160947</v>
      </c>
      <c r="D822" s="72" t="s">
        <v>99</v>
      </c>
      <c r="E822" s="149" t="s">
        <v>1644</v>
      </c>
      <c r="F822" s="75" t="s">
        <v>440</v>
      </c>
      <c r="G822" s="86" t="s">
        <v>350</v>
      </c>
      <c r="H822" s="25" t="s">
        <v>77</v>
      </c>
      <c r="I822" s="25" t="s">
        <v>295</v>
      </c>
      <c r="J822" s="73" t="s">
        <v>79</v>
      </c>
      <c r="K822" s="25" t="s">
        <v>1591</v>
      </c>
      <c r="L822" s="73" t="s">
        <v>447</v>
      </c>
      <c r="N822" s="41" t="s">
        <v>439</v>
      </c>
      <c r="O822" s="35" t="s">
        <v>1401</v>
      </c>
      <c r="P822" s="32" t="s">
        <v>1514</v>
      </c>
      <c r="Q822" s="25" t="s">
        <v>349</v>
      </c>
      <c r="R822" s="25">
        <v>10</v>
      </c>
      <c r="S822" s="25" t="s">
        <v>1370</v>
      </c>
      <c r="T822" s="33" t="s">
        <v>15</v>
      </c>
      <c r="U822" s="33"/>
      <c r="V822" s="25">
        <v>35.159999999999997</v>
      </c>
      <c r="W822" s="33" t="s">
        <v>58</v>
      </c>
      <c r="X822" s="73">
        <f>VLOOKUP(W822,Tables!$M$5:$O$9,3,FALSE)</f>
        <v>1</v>
      </c>
      <c r="Y822" s="73">
        <f t="shared" si="385"/>
        <v>35.159999999999997</v>
      </c>
      <c r="AA822" s="26" t="str">
        <f t="shared" si="389"/>
        <v>IC25</v>
      </c>
      <c r="AB822" s="26">
        <f>VLOOKUP(AA822,Tables!C$5:D$40,2,FALSE)</f>
        <v>2.5</v>
      </c>
      <c r="AC822" s="26">
        <f t="shared" si="390"/>
        <v>14.063999999999998</v>
      </c>
      <c r="AD822" s="33" t="str">
        <f t="shared" si="391"/>
        <v>Chronic</v>
      </c>
      <c r="AE822" s="26">
        <f>VLOOKUP(AD822,Tables!$C$43:$D$44,2,FALSE)</f>
        <v>1</v>
      </c>
      <c r="AF822" s="26">
        <f t="shared" si="392"/>
        <v>14.063999999999998</v>
      </c>
      <c r="AG822" s="27"/>
      <c r="AH822" s="210" t="str">
        <f t="shared" si="386"/>
        <v>Myriophyllum aquaticum</v>
      </c>
      <c r="AI822" s="112" t="str">
        <f t="shared" si="387"/>
        <v>IC25</v>
      </c>
      <c r="AJ822" s="112" t="str">
        <f t="shared" si="388"/>
        <v>Chronic</v>
      </c>
      <c r="AL822" s="26">
        <f>VLOOKUP(SUM(AB822,AE822),Tables!J$5:K$12,2,FALSE)</f>
        <v>2</v>
      </c>
      <c r="AM822" s="26" t="str">
        <f t="shared" si="393"/>
        <v>Reject</v>
      </c>
      <c r="AS822"/>
      <c r="AW822" s="208" t="s">
        <v>1845</v>
      </c>
      <c r="AX822" s="208" t="s">
        <v>1845</v>
      </c>
      <c r="BC822" s="214"/>
      <c r="BN822" s="119"/>
      <c r="BO822" s="119"/>
      <c r="BP822" s="119"/>
      <c r="BQ822" s="119"/>
      <c r="BR822" s="119"/>
      <c r="BS822" s="119"/>
      <c r="BT822" s="119"/>
      <c r="BU822" s="119"/>
      <c r="BV822" s="119"/>
      <c r="BW822" s="119"/>
      <c r="BX822" s="119"/>
      <c r="BY822" s="119"/>
      <c r="BZ822" s="119"/>
      <c r="CA822" s="119"/>
    </row>
    <row r="823" spans="1:79" ht="15" hidden="1" customHeight="1" thickTop="1" thickBot="1">
      <c r="A823" s="170" t="s">
        <v>441</v>
      </c>
      <c r="B823" s="70" t="s">
        <v>437</v>
      </c>
      <c r="C823" s="71">
        <v>160947</v>
      </c>
      <c r="D823" s="72" t="s">
        <v>99</v>
      </c>
      <c r="E823" s="149" t="s">
        <v>1644</v>
      </c>
      <c r="F823" s="75" t="s">
        <v>440</v>
      </c>
      <c r="G823" s="86" t="s">
        <v>350</v>
      </c>
      <c r="H823" s="25" t="s">
        <v>77</v>
      </c>
      <c r="I823" s="25" t="s">
        <v>295</v>
      </c>
      <c r="J823" s="73" t="s">
        <v>79</v>
      </c>
      <c r="K823" s="25" t="s">
        <v>1591</v>
      </c>
      <c r="L823" s="73" t="s">
        <v>447</v>
      </c>
      <c r="N823" s="41" t="s">
        <v>439</v>
      </c>
      <c r="O823" s="35" t="s">
        <v>1401</v>
      </c>
      <c r="P823" s="32" t="s">
        <v>1514</v>
      </c>
      <c r="Q823" s="25" t="s">
        <v>51</v>
      </c>
      <c r="R823" s="25">
        <v>10</v>
      </c>
      <c r="S823" s="25" t="s">
        <v>1370</v>
      </c>
      <c r="T823" s="33" t="s">
        <v>15</v>
      </c>
      <c r="U823" s="33"/>
      <c r="V823" s="25">
        <v>93.51</v>
      </c>
      <c r="W823" s="33" t="s">
        <v>58</v>
      </c>
      <c r="X823" s="73">
        <f>VLOOKUP(W823,Tables!$M$5:$O$9,3,FALSE)</f>
        <v>1</v>
      </c>
      <c r="Y823" s="73">
        <f t="shared" si="385"/>
        <v>93.51</v>
      </c>
      <c r="AA823" s="26" t="str">
        <f t="shared" si="389"/>
        <v>IC50</v>
      </c>
      <c r="AB823" s="26">
        <f>VLOOKUP(AA823,Tables!C$5:D$40,2,FALSE)</f>
        <v>5</v>
      </c>
      <c r="AC823" s="26">
        <f t="shared" si="390"/>
        <v>18.702000000000002</v>
      </c>
      <c r="AD823" s="33" t="str">
        <f t="shared" si="391"/>
        <v>Chronic</v>
      </c>
      <c r="AE823" s="26">
        <f>VLOOKUP(AD823,Tables!$C$43:$D$44,2,FALSE)</f>
        <v>1</v>
      </c>
      <c r="AF823" s="26">
        <f t="shared" si="392"/>
        <v>18.702000000000002</v>
      </c>
      <c r="AG823" s="27"/>
      <c r="AH823" s="210" t="str">
        <f t="shared" si="386"/>
        <v>Myriophyllum aquaticum</v>
      </c>
      <c r="AI823" s="112" t="str">
        <f t="shared" si="387"/>
        <v>IC50</v>
      </c>
      <c r="AJ823" s="112" t="str">
        <f t="shared" si="388"/>
        <v>Chronic</v>
      </c>
      <c r="AL823" s="26">
        <f>VLOOKUP(SUM(AB823,AE823),Tables!J$5:K$12,2,FALSE)</f>
        <v>2</v>
      </c>
      <c r="AM823" s="26" t="str">
        <f t="shared" si="393"/>
        <v>Reject</v>
      </c>
      <c r="AS823"/>
      <c r="AW823" s="208" t="s">
        <v>1845</v>
      </c>
      <c r="AX823" s="208" t="s">
        <v>1845</v>
      </c>
      <c r="BC823" s="214"/>
      <c r="BN823" s="119"/>
      <c r="BO823" s="119"/>
      <c r="BP823" s="119"/>
      <c r="BQ823" s="119"/>
      <c r="BR823" s="119"/>
      <c r="BS823" s="119"/>
      <c r="BT823" s="119"/>
      <c r="BU823" s="119"/>
      <c r="BV823" s="119"/>
      <c r="BW823" s="119"/>
      <c r="BX823" s="119"/>
      <c r="BY823" s="119"/>
      <c r="BZ823" s="119"/>
      <c r="CA823" s="119"/>
    </row>
    <row r="824" spans="1:79" ht="15" hidden="1" customHeight="1" thickTop="1" thickBot="1">
      <c r="A824" s="221"/>
      <c r="B824" s="96"/>
      <c r="C824" s="95"/>
      <c r="D824" s="97"/>
      <c r="E824" s="150"/>
      <c r="F824" s="93"/>
      <c r="G824" s="94"/>
      <c r="H824" s="17"/>
      <c r="I824" s="17"/>
      <c r="J824" s="17"/>
      <c r="K824" s="17"/>
      <c r="L824" s="17"/>
      <c r="M824" s="27"/>
      <c r="N824" s="93"/>
      <c r="O824" s="17"/>
      <c r="P824" s="17"/>
      <c r="Q824" s="17"/>
      <c r="R824" s="17"/>
      <c r="S824" s="17"/>
      <c r="T824" s="20"/>
      <c r="U824" s="20"/>
      <c r="V824" s="17"/>
      <c r="W824" s="20"/>
      <c r="X824" s="95"/>
      <c r="Y824" s="95"/>
      <c r="Z824" s="27"/>
      <c r="AA824" s="17"/>
      <c r="AB824" s="17"/>
      <c r="AC824" s="95"/>
      <c r="AD824" s="20"/>
      <c r="AE824" s="17"/>
      <c r="AF824" s="95"/>
      <c r="AG824" s="27"/>
      <c r="AH824" s="211"/>
      <c r="AI824" s="17"/>
      <c r="AJ824" s="17"/>
      <c r="AK824" s="27"/>
      <c r="AL824" s="27"/>
      <c r="AM824" s="27"/>
      <c r="AN824" s="27"/>
      <c r="AO824" s="17"/>
      <c r="AP824" s="17"/>
      <c r="AQ824" s="17"/>
      <c r="AR824" s="27"/>
      <c r="AS824" s="27"/>
      <c r="AT824" s="27"/>
      <c r="AU824" s="27"/>
      <c r="AV824" s="27"/>
      <c r="AW824" s="27"/>
      <c r="AX824" s="115"/>
      <c r="AY824" s="119"/>
      <c r="AZ824" s="119"/>
      <c r="BA824" s="117"/>
      <c r="BB824" s="117"/>
      <c r="BC824" s="211"/>
      <c r="BD824" s="27"/>
      <c r="BE824" s="27"/>
      <c r="BF824" s="27"/>
      <c r="BG824" s="27"/>
      <c r="BH824" s="115"/>
      <c r="BI824" s="115"/>
      <c r="BJ824" s="115"/>
      <c r="BK824" s="2"/>
      <c r="BL824" s="2"/>
      <c r="BM824" s="2"/>
      <c r="BN824" s="119"/>
      <c r="BO824" s="119"/>
      <c r="BP824" s="119"/>
      <c r="BQ824" s="119"/>
      <c r="BR824" s="119"/>
      <c r="BS824" s="119"/>
      <c r="BT824" s="119"/>
      <c r="BU824" s="119"/>
      <c r="BV824" s="119"/>
      <c r="BW824" s="119"/>
      <c r="BX824" s="119"/>
      <c r="BY824" s="119"/>
      <c r="BZ824" s="119"/>
      <c r="CA824" s="119"/>
    </row>
    <row r="825" spans="1:79" ht="15" hidden="1" customHeight="1" thickTop="1" thickBot="1">
      <c r="A825" s="170" t="s">
        <v>164</v>
      </c>
      <c r="B825" s="70" t="s">
        <v>170</v>
      </c>
      <c r="C825" s="71" t="s">
        <v>165</v>
      </c>
      <c r="E825" s="149" t="s">
        <v>1644</v>
      </c>
      <c r="F825" s="129" t="s">
        <v>74</v>
      </c>
      <c r="G825" s="86" t="s">
        <v>171</v>
      </c>
      <c r="H825" s="25" t="s">
        <v>77</v>
      </c>
      <c r="I825" s="25" t="s">
        <v>295</v>
      </c>
      <c r="J825" s="73" t="s">
        <v>79</v>
      </c>
      <c r="K825" s="25" t="s">
        <v>1591</v>
      </c>
      <c r="L825" s="25" t="s">
        <v>110</v>
      </c>
      <c r="M825" s="87"/>
      <c r="N825" s="41" t="s">
        <v>168</v>
      </c>
      <c r="O825" s="32" t="s">
        <v>1509</v>
      </c>
      <c r="P825" s="35" t="s">
        <v>1411</v>
      </c>
      <c r="Q825" s="25" t="s">
        <v>14</v>
      </c>
      <c r="R825" s="25">
        <v>14</v>
      </c>
      <c r="S825" s="25" t="s">
        <v>1370</v>
      </c>
      <c r="T825" s="33" t="s">
        <v>15</v>
      </c>
      <c r="U825" s="88"/>
      <c r="V825" s="25">
        <v>132</v>
      </c>
      <c r="W825" s="25" t="s">
        <v>58</v>
      </c>
      <c r="X825" s="73">
        <f>VLOOKUP(W825,Tables!$M$5:$O$9,3,FALSE)</f>
        <v>1</v>
      </c>
      <c r="Y825" s="73">
        <f>V825*X825</f>
        <v>132</v>
      </c>
      <c r="AA825" s="26" t="str">
        <f>Q825</f>
        <v>EC50</v>
      </c>
      <c r="AB825" s="26">
        <f>VLOOKUP(AA825,Tables!C$5:D$40,2,FALSE)</f>
        <v>5</v>
      </c>
      <c r="AC825" s="26">
        <f>Y825/AB825</f>
        <v>26.4</v>
      </c>
      <c r="AD825" s="33" t="str">
        <f>T825</f>
        <v>Chronic</v>
      </c>
      <c r="AE825" s="26">
        <f>VLOOKUP(AD825,Tables!$C$43:$D$44,2,FALSE)</f>
        <v>1</v>
      </c>
      <c r="AF825" s="26">
        <f>AC825/AE825</f>
        <v>26.4</v>
      </c>
      <c r="AG825" s="27"/>
      <c r="AH825" s="210" t="str">
        <f>G825</f>
        <v>Myriophyllum heterophyllum</v>
      </c>
      <c r="AI825" s="112" t="str">
        <f>Q825</f>
        <v>EC50</v>
      </c>
      <c r="AJ825" s="112" t="str">
        <f>T825</f>
        <v>Chronic</v>
      </c>
      <c r="AL825" s="26">
        <f>VLOOKUP(SUM(AB825,AE825),Tables!J$5:K$12,2,FALSE)</f>
        <v>2</v>
      </c>
      <c r="AM825" s="26" t="str">
        <f>IF(AL825=MIN($AL$825),"YES!!!","Reject")</f>
        <v>YES!!!</v>
      </c>
      <c r="AN825" s="107" t="str">
        <f>P825</f>
        <v>Wet weight</v>
      </c>
      <c r="AO825" s="26" t="s">
        <v>96</v>
      </c>
      <c r="AP825" s="25" t="str">
        <f>CONCATENATE(R825," ",S825)</f>
        <v>14 Day</v>
      </c>
      <c r="AQ825" s="26" t="s">
        <v>97</v>
      </c>
      <c r="AS825" s="109">
        <f>AF825</f>
        <v>26.4</v>
      </c>
      <c r="AT825" s="73">
        <f>GEOMEAN(AS825)</f>
        <v>26.4</v>
      </c>
      <c r="AU825" s="73">
        <f>MIN(AT825)</f>
        <v>26.4</v>
      </c>
      <c r="AV825" s="73">
        <f>MIN(AU825)</f>
        <v>26.4</v>
      </c>
      <c r="AW825" s="208" t="s">
        <v>1845</v>
      </c>
      <c r="AX825" s="208" t="s">
        <v>1845</v>
      </c>
      <c r="BA825" s="78" t="str">
        <f>F825</f>
        <v>Freshwater</v>
      </c>
      <c r="BB825" s="107" t="str">
        <f>J825</f>
        <v>Macrophyte</v>
      </c>
      <c r="BC825" s="210" t="str">
        <f>G825</f>
        <v>Myriophyllum heterophyllum</v>
      </c>
      <c r="BD825" s="107" t="str">
        <f>H825</f>
        <v>Tracheophyta</v>
      </c>
      <c r="BE825" s="114" t="str">
        <f>I825</f>
        <v>Magnoliopsida</v>
      </c>
      <c r="BF825" s="112" t="str">
        <f>K825</f>
        <v>Photo</v>
      </c>
      <c r="BG825" s="26">
        <f>AL825</f>
        <v>2</v>
      </c>
      <c r="BH825" s="26">
        <f>AV825</f>
        <v>26.4</v>
      </c>
      <c r="BI825" s="208" t="s">
        <v>1845</v>
      </c>
      <c r="BJ825" s="208" t="s">
        <v>1845</v>
      </c>
      <c r="BN825" s="119"/>
      <c r="BO825" s="119"/>
      <c r="BP825" s="119"/>
      <c r="BQ825" s="119"/>
      <c r="BR825" s="119"/>
      <c r="BS825" s="119"/>
      <c r="BT825" s="119"/>
      <c r="BU825" s="119"/>
      <c r="BV825" s="119"/>
      <c r="BW825" s="119"/>
      <c r="BX825" s="119"/>
      <c r="BY825" s="119"/>
      <c r="BZ825" s="119"/>
      <c r="CA825" s="119"/>
    </row>
    <row r="826" spans="1:79" ht="15" hidden="1" customHeight="1" thickTop="1" thickBot="1">
      <c r="A826" s="167"/>
      <c r="B826" s="96"/>
      <c r="C826" s="17"/>
      <c r="D826" s="27"/>
      <c r="E826" s="148"/>
      <c r="F826" s="28"/>
      <c r="G826" s="94"/>
      <c r="H826" s="27"/>
      <c r="I826" s="13"/>
      <c r="J826" s="13"/>
      <c r="K826" s="17"/>
      <c r="L826" s="17"/>
      <c r="M826" s="101"/>
      <c r="N826" s="93"/>
      <c r="O826" s="17"/>
      <c r="P826" s="17"/>
      <c r="Q826" s="17"/>
      <c r="R826" s="17"/>
      <c r="S826" s="17"/>
      <c r="T826" s="27"/>
      <c r="U826" s="27"/>
      <c r="V826" s="17"/>
      <c r="W826" s="17"/>
      <c r="X826" s="27"/>
      <c r="Y826" s="27"/>
      <c r="Z826" s="27"/>
      <c r="AA826" s="27"/>
      <c r="AB826" s="27"/>
      <c r="AC826" s="27"/>
      <c r="AD826" s="27"/>
      <c r="AE826" s="27"/>
      <c r="AF826" s="27"/>
      <c r="AG826" s="27"/>
      <c r="AH826" s="211"/>
      <c r="AI826" s="17"/>
      <c r="AJ826" s="17"/>
      <c r="AK826" s="27"/>
      <c r="AL826" s="27"/>
      <c r="AM826" s="27"/>
      <c r="AN826" s="27"/>
      <c r="AO826" s="17"/>
      <c r="AP826" s="17"/>
      <c r="AQ826" s="17"/>
      <c r="AR826" s="27"/>
      <c r="AS826" s="27"/>
      <c r="AT826" s="27"/>
      <c r="AU826" s="27"/>
      <c r="AV826" s="27"/>
      <c r="AW826" s="27"/>
      <c r="AX826" s="115"/>
      <c r="AY826" s="119"/>
      <c r="AZ826" s="119"/>
      <c r="BA826" s="117"/>
      <c r="BB826" s="117"/>
      <c r="BC826" s="211"/>
      <c r="BD826" s="27"/>
      <c r="BE826" s="27"/>
      <c r="BF826" s="27"/>
      <c r="BG826" s="27"/>
      <c r="BH826" s="115"/>
      <c r="BI826" s="115"/>
      <c r="BJ826" s="115"/>
      <c r="BN826" s="119"/>
      <c r="BO826" s="119"/>
      <c r="BP826" s="119"/>
      <c r="BQ826" s="119"/>
      <c r="BR826" s="119"/>
      <c r="BS826" s="119"/>
      <c r="BT826" s="119"/>
      <c r="BU826" s="119"/>
      <c r="BV826" s="119"/>
      <c r="BW826" s="119"/>
      <c r="BX826" s="119"/>
      <c r="BY826" s="119"/>
      <c r="BZ826" s="119"/>
      <c r="CA826" s="119"/>
    </row>
    <row r="827" spans="1:79" ht="15" hidden="1" customHeight="1" thickTop="1" thickBot="1">
      <c r="A827" s="220" t="s">
        <v>1173</v>
      </c>
      <c r="B827" s="70" t="s">
        <v>1175</v>
      </c>
      <c r="C827" s="74" t="s">
        <v>1174</v>
      </c>
      <c r="D827" s="80"/>
      <c r="E827" s="149" t="s">
        <v>1644</v>
      </c>
      <c r="F827" s="75" t="s">
        <v>1172</v>
      </c>
      <c r="G827" s="86" t="s">
        <v>1169</v>
      </c>
      <c r="H827" s="25" t="s">
        <v>1170</v>
      </c>
      <c r="I827" s="73" t="s">
        <v>1171</v>
      </c>
      <c r="J827" s="73" t="s">
        <v>79</v>
      </c>
      <c r="K827" s="25" t="s">
        <v>1591</v>
      </c>
      <c r="L827" s="73" t="s">
        <v>110</v>
      </c>
      <c r="N827" s="41" t="s">
        <v>1176</v>
      </c>
      <c r="O827" s="32" t="s">
        <v>1509</v>
      </c>
      <c r="P827" s="32" t="s">
        <v>1578</v>
      </c>
      <c r="Q827" s="73" t="s">
        <v>19</v>
      </c>
      <c r="R827" s="73">
        <v>14</v>
      </c>
      <c r="S827" s="25" t="s">
        <v>1370</v>
      </c>
      <c r="T827" s="25" t="s">
        <v>15</v>
      </c>
      <c r="V827" s="73">
        <v>1991.1</v>
      </c>
      <c r="W827" s="25" t="s">
        <v>58</v>
      </c>
      <c r="X827" s="73">
        <f>VLOOKUP(W827,Tables!$M$5:$O$9,3,FALSE)</f>
        <v>1</v>
      </c>
      <c r="Y827" s="73">
        <f t="shared" ref="Y827:Y850" si="394">V827*X827</f>
        <v>1991.1</v>
      </c>
      <c r="AA827" s="26" t="str">
        <f t="shared" ref="AA827:AA850" si="395">Q827</f>
        <v>NOEC</v>
      </c>
      <c r="AB827" s="26">
        <f>VLOOKUP(AA827,Tables!C$5:D$40,2,FALSE)</f>
        <v>1</v>
      </c>
      <c r="AC827" s="26">
        <f t="shared" ref="AC827:AC850" si="396">Y827/AB827</f>
        <v>1991.1</v>
      </c>
      <c r="AD827" s="33" t="str">
        <f t="shared" ref="AD827:AD850" si="397">T827</f>
        <v>Chronic</v>
      </c>
      <c r="AE827" s="26">
        <f>VLOOKUP(AD827,Tables!$C$43:$D$44,2,FALSE)</f>
        <v>1</v>
      </c>
      <c r="AF827" s="26">
        <f t="shared" ref="AF827:AF850" si="398">AC827/AE827</f>
        <v>1991.1</v>
      </c>
      <c r="AG827" s="27"/>
      <c r="AH827" s="210" t="str">
        <f t="shared" ref="AH827:AH850" si="399">G827</f>
        <v>Myriophyllum sibiricum</v>
      </c>
      <c r="AI827" s="112" t="str">
        <f t="shared" ref="AI827:AI850" si="400">Q827</f>
        <v>NOEC</v>
      </c>
      <c r="AJ827" s="112" t="str">
        <f t="shared" ref="AJ827:AJ850" si="401">T827</f>
        <v>Chronic</v>
      </c>
      <c r="AL827" s="26">
        <f>VLOOKUP(SUM(AB827,AE827),Tables!J$5:K$12,2,FALSE)</f>
        <v>1</v>
      </c>
      <c r="AM827" s="26" t="str">
        <f>IF(AL827=MIN($AL$827:$AL$850),"YES!!!","Reject")</f>
        <v>YES!!!</v>
      </c>
      <c r="AN827" s="107" t="str">
        <f>P827</f>
        <v>Fresh weight (Chl-a)</v>
      </c>
      <c r="AO827" s="26" t="s">
        <v>96</v>
      </c>
      <c r="AP827" s="25" t="str">
        <f>CONCATENATE(R827," ",S827)</f>
        <v>14 Day</v>
      </c>
      <c r="AQ827" s="26" t="s">
        <v>97</v>
      </c>
      <c r="AS827" s="109">
        <f>AF827</f>
        <v>1991.1</v>
      </c>
      <c r="AT827" s="73">
        <f>GEOMEAN(AS827,AS837)</f>
        <v>1407.955666915688</v>
      </c>
      <c r="AU827" s="73">
        <f>MIN(AT827)</f>
        <v>1407.955666915688</v>
      </c>
      <c r="AV827" s="73">
        <f>MIN(AU827:AU836)</f>
        <v>497.8</v>
      </c>
      <c r="AW827" s="208" t="s">
        <v>1845</v>
      </c>
      <c r="AX827" s="208" t="s">
        <v>1845</v>
      </c>
      <c r="BA827" s="78" t="str">
        <f>F827</f>
        <v>Andrew's media/Hard water</v>
      </c>
      <c r="BB827" s="107" t="str">
        <f>J827</f>
        <v>Macrophyte</v>
      </c>
      <c r="BC827" s="210" t="str">
        <f>G827</f>
        <v>Myriophyllum sibiricum</v>
      </c>
      <c r="BD827" s="107" t="str">
        <f>H827</f>
        <v xml:space="preserve">Tracheophyta </v>
      </c>
      <c r="BE827" s="114" t="str">
        <f>I827</f>
        <v xml:space="preserve">Magnoliopsida </v>
      </c>
      <c r="BF827" s="112" t="str">
        <f>K827</f>
        <v>Photo</v>
      </c>
      <c r="BG827" s="26">
        <f>AL827</f>
        <v>1</v>
      </c>
      <c r="BH827" s="26">
        <f>AV827</f>
        <v>497.8</v>
      </c>
      <c r="BI827" s="208" t="s">
        <v>1845</v>
      </c>
      <c r="BJ827" s="208" t="s">
        <v>1845</v>
      </c>
      <c r="BK827" s="2"/>
      <c r="BL827" s="2"/>
      <c r="BM827" s="2"/>
      <c r="BN827" s="119"/>
      <c r="BO827" s="119"/>
      <c r="BP827" s="119"/>
      <c r="BQ827" s="119"/>
      <c r="BR827" s="119"/>
      <c r="BS827" s="119"/>
      <c r="BT827" s="119"/>
      <c r="BU827" s="119"/>
      <c r="BV827" s="119"/>
      <c r="BW827" s="119"/>
      <c r="BX827" s="119"/>
      <c r="BY827" s="119"/>
      <c r="BZ827" s="119"/>
      <c r="CA827" s="119"/>
    </row>
    <row r="828" spans="1:79" ht="15" hidden="1" customHeight="1" thickTop="1" thickBot="1">
      <c r="A828" s="220" t="s">
        <v>1173</v>
      </c>
      <c r="B828" s="70" t="s">
        <v>1182</v>
      </c>
      <c r="C828" s="74" t="s">
        <v>1181</v>
      </c>
      <c r="D828" s="80"/>
      <c r="E828" s="149" t="s">
        <v>1644</v>
      </c>
      <c r="F828" s="75" t="s">
        <v>1172</v>
      </c>
      <c r="G828" s="86" t="s">
        <v>1169</v>
      </c>
      <c r="H828" s="25" t="s">
        <v>77</v>
      </c>
      <c r="I828" s="73" t="s">
        <v>1171</v>
      </c>
      <c r="J828" s="73" t="s">
        <v>79</v>
      </c>
      <c r="K828" s="25" t="s">
        <v>1591</v>
      </c>
      <c r="L828" s="73" t="s">
        <v>110</v>
      </c>
      <c r="N828" s="41" t="s">
        <v>1183</v>
      </c>
      <c r="O828" s="32" t="s">
        <v>1509</v>
      </c>
      <c r="P828" s="32" t="s">
        <v>1579</v>
      </c>
      <c r="Q828" s="73" t="s">
        <v>19</v>
      </c>
      <c r="R828" s="73">
        <v>14</v>
      </c>
      <c r="S828" s="25" t="s">
        <v>1370</v>
      </c>
      <c r="T828" s="25" t="s">
        <v>15</v>
      </c>
      <c r="V828" s="73">
        <v>497.8</v>
      </c>
      <c r="W828" s="25" t="s">
        <v>58</v>
      </c>
      <c r="X828" s="73">
        <f>VLOOKUP(W828,Tables!$M$5:$O$9,3,FALSE)</f>
        <v>1</v>
      </c>
      <c r="Y828" s="73">
        <f t="shared" si="394"/>
        <v>497.8</v>
      </c>
      <c r="AA828" s="26" t="str">
        <f t="shared" si="395"/>
        <v>NOEC</v>
      </c>
      <c r="AB828" s="26">
        <f>VLOOKUP(AA828,Tables!C$5:D$40,2,FALSE)</f>
        <v>1</v>
      </c>
      <c r="AC828" s="26">
        <f t="shared" si="396"/>
        <v>497.8</v>
      </c>
      <c r="AD828" s="33" t="str">
        <f t="shared" si="397"/>
        <v>Chronic</v>
      </c>
      <c r="AE828" s="26">
        <f>VLOOKUP(AD828,Tables!$C$43:$D$44,2,FALSE)</f>
        <v>1</v>
      </c>
      <c r="AF828" s="26">
        <f t="shared" si="398"/>
        <v>497.8</v>
      </c>
      <c r="AG828" s="27"/>
      <c r="AH828" s="210" t="str">
        <f t="shared" si="399"/>
        <v>Myriophyllum sibiricum</v>
      </c>
      <c r="AI828" s="112" t="str">
        <f t="shared" si="400"/>
        <v>NOEC</v>
      </c>
      <c r="AJ828" s="112" t="str">
        <f t="shared" si="401"/>
        <v>Chronic</v>
      </c>
      <c r="AL828" s="26">
        <f>VLOOKUP(SUM(AB828,AE828),Tables!J$5:K$12,2,FALSE)</f>
        <v>1</v>
      </c>
      <c r="AM828" s="26" t="str">
        <f t="shared" ref="AM828:AM849" si="402">IF(AL828=MIN($AL$827:$AL$850),"YES!!!","Reject")</f>
        <v>YES!!!</v>
      </c>
      <c r="AN828" s="107" t="str">
        <f>P828</f>
        <v>Dry weight (Chl-a)</v>
      </c>
      <c r="AO828" s="26" t="s">
        <v>1598</v>
      </c>
      <c r="AP828" s="25" t="str">
        <f>CONCATENATE(R828," ",S828)</f>
        <v>14 Day</v>
      </c>
      <c r="AQ828" s="26" t="s">
        <v>1599</v>
      </c>
      <c r="AS828" s="109">
        <f>AF828</f>
        <v>497.8</v>
      </c>
      <c r="AT828" s="73">
        <f>GEOMEAN(AS828)</f>
        <v>497.8</v>
      </c>
      <c r="AU828" s="73">
        <f>MIN(AT828)</f>
        <v>497.8</v>
      </c>
      <c r="AW828" s="208" t="s">
        <v>1845</v>
      </c>
      <c r="AX828" s="208" t="s">
        <v>1845</v>
      </c>
      <c r="BC828" s="214"/>
      <c r="BJ828" s="25"/>
      <c r="BN828" s="119"/>
      <c r="BO828" s="119"/>
      <c r="BP828" s="119"/>
      <c r="BQ828" s="119"/>
      <c r="BR828" s="119"/>
      <c r="BS828" s="119"/>
      <c r="BT828" s="119"/>
      <c r="BU828" s="119"/>
      <c r="BV828" s="119"/>
      <c r="BW828" s="119"/>
      <c r="BX828" s="119"/>
      <c r="BY828" s="119"/>
      <c r="BZ828" s="119"/>
      <c r="CA828" s="119"/>
    </row>
    <row r="829" spans="1:79" ht="15" hidden="1" customHeight="1" thickTop="1" thickBot="1">
      <c r="A829" s="220" t="s">
        <v>1173</v>
      </c>
      <c r="B829" s="70" t="s">
        <v>1175</v>
      </c>
      <c r="C829" s="74" t="s">
        <v>1174</v>
      </c>
      <c r="D829" s="80"/>
      <c r="E829" s="149" t="s">
        <v>1644</v>
      </c>
      <c r="F829" s="75" t="s">
        <v>1172</v>
      </c>
      <c r="G829" s="86" t="s">
        <v>1169</v>
      </c>
      <c r="H829" s="25" t="s">
        <v>1170</v>
      </c>
      <c r="I829" s="73" t="s">
        <v>1171</v>
      </c>
      <c r="J829" s="73" t="s">
        <v>79</v>
      </c>
      <c r="K829" s="25" t="s">
        <v>1591</v>
      </c>
      <c r="L829" s="73" t="s">
        <v>110</v>
      </c>
      <c r="N829" s="41" t="s">
        <v>1176</v>
      </c>
      <c r="O829" s="32" t="s">
        <v>1509</v>
      </c>
      <c r="P829" s="32" t="s">
        <v>1578</v>
      </c>
      <c r="Q829" s="73" t="s">
        <v>20</v>
      </c>
      <c r="R829" s="73">
        <v>14</v>
      </c>
      <c r="S829" s="25" t="s">
        <v>1370</v>
      </c>
      <c r="T829" s="25" t="s">
        <v>15</v>
      </c>
      <c r="V829" s="73">
        <v>2488.9</v>
      </c>
      <c r="W829" s="25" t="s">
        <v>58</v>
      </c>
      <c r="X829" s="73">
        <f>VLOOKUP(W829,Tables!$M$5:$O$9,3,FALSE)</f>
        <v>1</v>
      </c>
      <c r="Y829" s="73">
        <f t="shared" si="394"/>
        <v>2488.9</v>
      </c>
      <c r="AA829" s="26" t="str">
        <f t="shared" si="395"/>
        <v>LOEC</v>
      </c>
      <c r="AB829" s="26">
        <f>VLOOKUP(AA829,Tables!C$5:D$40,2,FALSE)</f>
        <v>2.5</v>
      </c>
      <c r="AC829" s="26">
        <f t="shared" si="396"/>
        <v>995.56000000000006</v>
      </c>
      <c r="AD829" s="33" t="str">
        <f t="shared" si="397"/>
        <v>Chronic</v>
      </c>
      <c r="AE829" s="26">
        <f>VLOOKUP(AD829,Tables!$C$43:$D$44,2,FALSE)</f>
        <v>1</v>
      </c>
      <c r="AF829" s="26">
        <f t="shared" si="398"/>
        <v>995.56000000000006</v>
      </c>
      <c r="AG829" s="27"/>
      <c r="AH829" s="210" t="str">
        <f t="shared" si="399"/>
        <v>Myriophyllum sibiricum</v>
      </c>
      <c r="AI829" s="112" t="str">
        <f t="shared" si="400"/>
        <v>LOEC</v>
      </c>
      <c r="AJ829" s="112" t="str">
        <f t="shared" si="401"/>
        <v>Chronic</v>
      </c>
      <c r="AL829" s="26">
        <f>VLOOKUP(SUM(AB829,AE829),Tables!J$5:K$12,2,FALSE)</f>
        <v>2</v>
      </c>
      <c r="AM829" s="26" t="str">
        <f t="shared" si="402"/>
        <v>Reject</v>
      </c>
      <c r="AS829"/>
      <c r="AW829" s="208" t="s">
        <v>1845</v>
      </c>
      <c r="AX829" s="208" t="s">
        <v>1845</v>
      </c>
      <c r="BC829" s="214"/>
      <c r="BN829" s="119"/>
      <c r="BO829" s="119"/>
      <c r="BP829" s="119"/>
      <c r="BQ829" s="119"/>
      <c r="BR829" s="119"/>
      <c r="BS829" s="119"/>
      <c r="BT829" s="119"/>
      <c r="BU829" s="119"/>
      <c r="BV829" s="119"/>
      <c r="BW829" s="119"/>
      <c r="BX829" s="119"/>
      <c r="BY829" s="119"/>
      <c r="BZ829" s="119"/>
      <c r="CA829" s="119"/>
    </row>
    <row r="830" spans="1:79" ht="15" hidden="1" customHeight="1" thickTop="1" thickBot="1">
      <c r="A830" s="220" t="s">
        <v>1173</v>
      </c>
      <c r="B830" s="70" t="s">
        <v>1182</v>
      </c>
      <c r="C830" s="74" t="s">
        <v>1181</v>
      </c>
      <c r="D830" s="80"/>
      <c r="E830" s="149" t="s">
        <v>1644</v>
      </c>
      <c r="F830" s="75" t="s">
        <v>1172</v>
      </c>
      <c r="G830" s="86" t="s">
        <v>1169</v>
      </c>
      <c r="H830" s="25" t="s">
        <v>77</v>
      </c>
      <c r="I830" s="73" t="s">
        <v>1171</v>
      </c>
      <c r="J830" s="73" t="s">
        <v>79</v>
      </c>
      <c r="K830" s="25" t="s">
        <v>1591</v>
      </c>
      <c r="L830" s="73" t="s">
        <v>110</v>
      </c>
      <c r="N830" s="41" t="s">
        <v>1183</v>
      </c>
      <c r="O830" s="32" t="s">
        <v>1509</v>
      </c>
      <c r="P830" s="32" t="s">
        <v>1579</v>
      </c>
      <c r="Q830" s="73" t="s">
        <v>20</v>
      </c>
      <c r="R830" s="73">
        <v>14</v>
      </c>
      <c r="S830" s="25" t="s">
        <v>1370</v>
      </c>
      <c r="T830" s="25" t="s">
        <v>15</v>
      </c>
      <c r="V830" s="73">
        <v>995.6</v>
      </c>
      <c r="W830" s="25" t="s">
        <v>58</v>
      </c>
      <c r="X830" s="73">
        <f>VLOOKUP(W830,Tables!$M$5:$O$9,3,FALSE)</f>
        <v>1</v>
      </c>
      <c r="Y830" s="73">
        <f t="shared" si="394"/>
        <v>995.6</v>
      </c>
      <c r="AA830" s="26" t="str">
        <f t="shared" si="395"/>
        <v>LOEC</v>
      </c>
      <c r="AB830" s="26">
        <f>VLOOKUP(AA830,Tables!C$5:D$40,2,FALSE)</f>
        <v>2.5</v>
      </c>
      <c r="AC830" s="26">
        <f t="shared" si="396"/>
        <v>398.24</v>
      </c>
      <c r="AD830" s="33" t="str">
        <f t="shared" si="397"/>
        <v>Chronic</v>
      </c>
      <c r="AE830" s="26">
        <f>VLOOKUP(AD830,Tables!$C$43:$D$44,2,FALSE)</f>
        <v>1</v>
      </c>
      <c r="AF830" s="26">
        <f t="shared" si="398"/>
        <v>398.24</v>
      </c>
      <c r="AG830" s="27"/>
      <c r="AH830" s="210" t="str">
        <f t="shared" si="399"/>
        <v>Myriophyllum sibiricum</v>
      </c>
      <c r="AI830" s="112" t="str">
        <f t="shared" si="400"/>
        <v>LOEC</v>
      </c>
      <c r="AJ830" s="112" t="str">
        <f t="shared" si="401"/>
        <v>Chronic</v>
      </c>
      <c r="AL830" s="26">
        <f>VLOOKUP(SUM(AB830,AE830),Tables!J$5:K$12,2,FALSE)</f>
        <v>2</v>
      </c>
      <c r="AM830" s="26" t="str">
        <f t="shared" si="402"/>
        <v>Reject</v>
      </c>
      <c r="AS830"/>
      <c r="AW830" s="208" t="s">
        <v>1845</v>
      </c>
      <c r="AX830" s="208" t="s">
        <v>1845</v>
      </c>
      <c r="BC830" s="214"/>
      <c r="BN830" s="119"/>
      <c r="BO830" s="119"/>
      <c r="BP830" s="119"/>
      <c r="BQ830" s="119"/>
      <c r="BR830" s="119"/>
      <c r="BS830" s="119"/>
      <c r="BT830" s="119"/>
      <c r="BU830" s="119"/>
      <c r="BV830" s="119"/>
      <c r="BW830" s="119"/>
      <c r="BX830" s="119"/>
      <c r="BY830" s="119"/>
      <c r="BZ830" s="119"/>
      <c r="CA830" s="119"/>
    </row>
    <row r="831" spans="1:79" ht="15" hidden="1" customHeight="1" thickTop="1" thickBot="1">
      <c r="A831" s="220" t="s">
        <v>1173</v>
      </c>
      <c r="B831" s="70" t="s">
        <v>1168</v>
      </c>
      <c r="C831" s="74" t="s">
        <v>1174</v>
      </c>
      <c r="D831" s="80"/>
      <c r="E831" s="149" t="s">
        <v>1644</v>
      </c>
      <c r="F831" s="75" t="s">
        <v>1172</v>
      </c>
      <c r="G831" s="86" t="s">
        <v>1169</v>
      </c>
      <c r="H831" s="25" t="s">
        <v>1170</v>
      </c>
      <c r="I831" s="73" t="s">
        <v>1171</v>
      </c>
      <c r="J831" s="73" t="s">
        <v>79</v>
      </c>
      <c r="K831" s="25" t="s">
        <v>1591</v>
      </c>
      <c r="L831" s="73" t="s">
        <v>110</v>
      </c>
      <c r="N831" s="41" t="s">
        <v>352</v>
      </c>
      <c r="O831" s="32" t="s">
        <v>1398</v>
      </c>
      <c r="P831" s="32" t="s">
        <v>1521</v>
      </c>
      <c r="Q831" s="73" t="s">
        <v>19</v>
      </c>
      <c r="R831" s="73">
        <v>14</v>
      </c>
      <c r="S831" s="25" t="s">
        <v>1370</v>
      </c>
      <c r="T831" s="25" t="s">
        <v>15</v>
      </c>
      <c r="V831" s="73">
        <v>2987</v>
      </c>
      <c r="W831" s="25" t="s">
        <v>58</v>
      </c>
      <c r="X831" s="73">
        <f>VLOOKUP(W831,Tables!$M$5:$O$9,3,FALSE)</f>
        <v>1</v>
      </c>
      <c r="Y831" s="73">
        <f t="shared" si="394"/>
        <v>2987</v>
      </c>
      <c r="AA831" s="26" t="str">
        <f t="shared" si="395"/>
        <v>NOEC</v>
      </c>
      <c r="AB831" s="26">
        <f>VLOOKUP(AA831,Tables!C$5:D$40,2,FALSE)</f>
        <v>1</v>
      </c>
      <c r="AC831" s="26">
        <f t="shared" si="396"/>
        <v>2987</v>
      </c>
      <c r="AD831" s="33" t="str">
        <f t="shared" si="397"/>
        <v>Chronic</v>
      </c>
      <c r="AE831" s="26">
        <f>VLOOKUP(AD831,Tables!$C$43:$D$44,2,FALSE)</f>
        <v>1</v>
      </c>
      <c r="AF831" s="26">
        <f t="shared" si="398"/>
        <v>2987</v>
      </c>
      <c r="AG831" s="27"/>
      <c r="AH831" s="210" t="str">
        <f t="shared" si="399"/>
        <v>Myriophyllum sibiricum</v>
      </c>
      <c r="AI831" s="112" t="str">
        <f t="shared" si="400"/>
        <v>NOEC</v>
      </c>
      <c r="AJ831" s="112" t="str">
        <f t="shared" si="401"/>
        <v>Chronic</v>
      </c>
      <c r="AL831" s="26">
        <f>VLOOKUP(SUM(AB831,AE831),Tables!J$5:K$12,2,FALSE)</f>
        <v>1</v>
      </c>
      <c r="AM831" s="26" t="str">
        <f t="shared" si="402"/>
        <v>YES!!!</v>
      </c>
      <c r="AN831" s="107" t="str">
        <f t="shared" ref="AN831:AN837" si="403">P831</f>
        <v>Shoot length</v>
      </c>
      <c r="AO831" s="26" t="s">
        <v>1603</v>
      </c>
      <c r="AP831" s="25" t="str">
        <f t="shared" ref="AP831:AP837" si="404">CONCATENATE(R831," ",S831)</f>
        <v>14 Day</v>
      </c>
      <c r="AQ831" s="26" t="s">
        <v>1607</v>
      </c>
      <c r="AS831" s="109">
        <f t="shared" ref="AS831:AS837" si="405">AF831</f>
        <v>2987</v>
      </c>
      <c r="AT831" s="73">
        <f t="shared" ref="AT831:AT835" si="406">GEOMEAN(AS831)</f>
        <v>2987</v>
      </c>
      <c r="AU831" s="73">
        <f t="shared" ref="AU831:AU835" si="407">MIN(AT831)</f>
        <v>2987</v>
      </c>
      <c r="AW831" s="208" t="s">
        <v>1845</v>
      </c>
      <c r="AX831" s="208" t="s">
        <v>1845</v>
      </c>
      <c r="BC831" s="214"/>
      <c r="BN831" s="119"/>
      <c r="BO831" s="119"/>
      <c r="BP831" s="119"/>
      <c r="BQ831" s="119"/>
      <c r="BR831" s="119"/>
      <c r="BS831" s="119"/>
      <c r="BT831" s="119"/>
      <c r="BU831" s="119"/>
      <c r="BV831" s="119"/>
      <c r="BW831" s="119"/>
      <c r="BX831" s="119"/>
      <c r="BY831" s="119"/>
      <c r="BZ831" s="119"/>
      <c r="CA831" s="119"/>
    </row>
    <row r="832" spans="1:79" ht="15" hidden="1" customHeight="1" thickTop="1" thickBot="1">
      <c r="A832" s="220" t="s">
        <v>1173</v>
      </c>
      <c r="B832" s="70" t="s">
        <v>1177</v>
      </c>
      <c r="C832" s="74" t="s">
        <v>1174</v>
      </c>
      <c r="D832" s="80"/>
      <c r="E832" s="149" t="s">
        <v>1644</v>
      </c>
      <c r="F832" s="75" t="s">
        <v>1172</v>
      </c>
      <c r="G832" s="86" t="s">
        <v>1169</v>
      </c>
      <c r="H832" s="25" t="s">
        <v>77</v>
      </c>
      <c r="I832" s="73" t="s">
        <v>1171</v>
      </c>
      <c r="J832" s="73" t="s">
        <v>79</v>
      </c>
      <c r="K832" s="25" t="s">
        <v>1591</v>
      </c>
      <c r="L832" s="73" t="s">
        <v>110</v>
      </c>
      <c r="N832" s="41" t="s">
        <v>1178</v>
      </c>
      <c r="O832" s="32" t="s">
        <v>1398</v>
      </c>
      <c r="P832" s="32" t="s">
        <v>1576</v>
      </c>
      <c r="Q832" s="73" t="s">
        <v>19</v>
      </c>
      <c r="R832" s="73">
        <v>14</v>
      </c>
      <c r="S832" s="25" t="s">
        <v>1370</v>
      </c>
      <c r="T832" s="25" t="s">
        <v>15</v>
      </c>
      <c r="V832" s="73">
        <v>2987</v>
      </c>
      <c r="W832" s="25" t="s">
        <v>58</v>
      </c>
      <c r="X832" s="73">
        <f>VLOOKUP(W832,Tables!$M$5:$O$9,3,FALSE)</f>
        <v>1</v>
      </c>
      <c r="Y832" s="73">
        <f t="shared" si="394"/>
        <v>2987</v>
      </c>
      <c r="AA832" s="26" t="str">
        <f t="shared" si="395"/>
        <v>NOEC</v>
      </c>
      <c r="AB832" s="26">
        <f>VLOOKUP(AA832,Tables!C$5:D$40,2,FALSE)</f>
        <v>1</v>
      </c>
      <c r="AC832" s="26">
        <f t="shared" si="396"/>
        <v>2987</v>
      </c>
      <c r="AD832" s="33" t="str">
        <f t="shared" si="397"/>
        <v>Chronic</v>
      </c>
      <c r="AE832" s="26">
        <f>VLOOKUP(AD832,Tables!$C$43:$D$44,2,FALSE)</f>
        <v>1</v>
      </c>
      <c r="AF832" s="26">
        <f t="shared" si="398"/>
        <v>2987</v>
      </c>
      <c r="AG832" s="27"/>
      <c r="AH832" s="210" t="str">
        <f t="shared" si="399"/>
        <v>Myriophyllum sibiricum</v>
      </c>
      <c r="AI832" s="112" t="str">
        <f t="shared" si="400"/>
        <v>NOEC</v>
      </c>
      <c r="AJ832" s="112" t="str">
        <f t="shared" si="401"/>
        <v>Chronic</v>
      </c>
      <c r="AL832" s="26">
        <f>VLOOKUP(SUM(AB832,AE832),Tables!J$5:K$12,2,FALSE)</f>
        <v>1</v>
      </c>
      <c r="AM832" s="26" t="str">
        <f t="shared" si="402"/>
        <v>YES!!!</v>
      </c>
      <c r="AN832" s="107" t="str">
        <f t="shared" si="403"/>
        <v>Area under the curve</v>
      </c>
      <c r="AO832" s="26" t="s">
        <v>212</v>
      </c>
      <c r="AP832" s="25" t="str">
        <f t="shared" si="404"/>
        <v>14 Day</v>
      </c>
      <c r="AQ832" s="26" t="s">
        <v>1608</v>
      </c>
      <c r="AS832" s="109">
        <f t="shared" si="405"/>
        <v>2987</v>
      </c>
      <c r="AT832" s="73">
        <f t="shared" si="406"/>
        <v>2987</v>
      </c>
      <c r="AU832" s="73">
        <f t="shared" si="407"/>
        <v>2987</v>
      </c>
      <c r="AW832" s="208" t="s">
        <v>1845</v>
      </c>
      <c r="AX832" s="208" t="s">
        <v>1845</v>
      </c>
      <c r="BC832" s="214"/>
      <c r="BN832" s="119"/>
      <c r="BO832" s="119"/>
      <c r="BP832" s="119"/>
      <c r="BQ832" s="119"/>
      <c r="BR832" s="119"/>
      <c r="BS832" s="119"/>
      <c r="BT832" s="119"/>
      <c r="BU832" s="119"/>
      <c r="BV832" s="119"/>
      <c r="BW832" s="119"/>
      <c r="BX832" s="119"/>
      <c r="BY832" s="119"/>
      <c r="BZ832" s="119"/>
      <c r="CA832" s="119"/>
    </row>
    <row r="833" spans="1:87" ht="15" hidden="1" customHeight="1" thickTop="1" thickBot="1">
      <c r="A833" s="220" t="s">
        <v>1173</v>
      </c>
      <c r="B833" s="70" t="s">
        <v>1179</v>
      </c>
      <c r="C833" s="74" t="s">
        <v>1181</v>
      </c>
      <c r="D833" s="80"/>
      <c r="E833" s="149" t="s">
        <v>1644</v>
      </c>
      <c r="F833" s="75" t="s">
        <v>1172</v>
      </c>
      <c r="G833" s="86" t="s">
        <v>1169</v>
      </c>
      <c r="H833" s="25" t="s">
        <v>77</v>
      </c>
      <c r="I833" s="73" t="s">
        <v>1171</v>
      </c>
      <c r="J833" s="73" t="s">
        <v>79</v>
      </c>
      <c r="K833" s="25" t="s">
        <v>1591</v>
      </c>
      <c r="L833" s="73" t="s">
        <v>110</v>
      </c>
      <c r="N833" s="41" t="s">
        <v>1180</v>
      </c>
      <c r="O833" s="32" t="s">
        <v>1398</v>
      </c>
      <c r="P833" s="32" t="s">
        <v>1568</v>
      </c>
      <c r="Q833" s="73" t="s">
        <v>19</v>
      </c>
      <c r="R833" s="73">
        <v>14</v>
      </c>
      <c r="S833" s="25" t="s">
        <v>1370</v>
      </c>
      <c r="T833" s="25" t="s">
        <v>15</v>
      </c>
      <c r="V833" s="73">
        <v>1493.3</v>
      </c>
      <c r="W833" s="25" t="s">
        <v>58</v>
      </c>
      <c r="X833" s="73">
        <f>VLOOKUP(W833,Tables!$M$5:$O$9,3,FALSE)</f>
        <v>1</v>
      </c>
      <c r="Y833" s="73">
        <f t="shared" si="394"/>
        <v>1493.3</v>
      </c>
      <c r="AA833" s="26" t="str">
        <f t="shared" si="395"/>
        <v>NOEC</v>
      </c>
      <c r="AB833" s="26">
        <f>VLOOKUP(AA833,Tables!C$5:D$40,2,FALSE)</f>
        <v>1</v>
      </c>
      <c r="AC833" s="26">
        <f t="shared" si="396"/>
        <v>1493.3</v>
      </c>
      <c r="AD833" s="33" t="str">
        <f t="shared" si="397"/>
        <v>Chronic</v>
      </c>
      <c r="AE833" s="26">
        <f>VLOOKUP(AD833,Tables!$C$43:$D$44,2,FALSE)</f>
        <v>1</v>
      </c>
      <c r="AF833" s="26">
        <f t="shared" si="398"/>
        <v>1493.3</v>
      </c>
      <c r="AG833" s="27"/>
      <c r="AH833" s="210" t="str">
        <f t="shared" si="399"/>
        <v>Myriophyllum sibiricum</v>
      </c>
      <c r="AI833" s="112" t="str">
        <f t="shared" si="400"/>
        <v>NOEC</v>
      </c>
      <c r="AJ833" s="112" t="str">
        <f t="shared" si="401"/>
        <v>Chronic</v>
      </c>
      <c r="AL833" s="26">
        <f>VLOOKUP(SUM(AB833,AE833),Tables!J$5:K$12,2,FALSE)</f>
        <v>1</v>
      </c>
      <c r="AM833" s="26" t="str">
        <f t="shared" si="402"/>
        <v>YES!!!</v>
      </c>
      <c r="AN833" s="107" t="str">
        <f t="shared" si="403"/>
        <v>Plant area</v>
      </c>
      <c r="AO833" s="26" t="s">
        <v>1604</v>
      </c>
      <c r="AP833" s="25" t="str">
        <f t="shared" si="404"/>
        <v>14 Day</v>
      </c>
      <c r="AQ833" s="26" t="s">
        <v>1609</v>
      </c>
      <c r="AS833" s="109">
        <f t="shared" si="405"/>
        <v>1493.3</v>
      </c>
      <c r="AT833" s="73">
        <f t="shared" si="406"/>
        <v>1493.3</v>
      </c>
      <c r="AU833" s="73">
        <f t="shared" si="407"/>
        <v>1493.3</v>
      </c>
      <c r="AW833" s="208" t="s">
        <v>1845</v>
      </c>
      <c r="AX833" s="208" t="s">
        <v>1845</v>
      </c>
      <c r="BC833" s="214"/>
      <c r="BN833" s="119"/>
      <c r="BO833" s="119"/>
      <c r="BP833" s="119"/>
      <c r="BQ833" s="119"/>
      <c r="BR833" s="119"/>
      <c r="BS833" s="119"/>
      <c r="BT833" s="119"/>
      <c r="BU833" s="119"/>
      <c r="BV833" s="119"/>
      <c r="BW833" s="119"/>
      <c r="BX833" s="119"/>
      <c r="BY833" s="119"/>
      <c r="BZ833" s="119"/>
      <c r="CA833" s="119"/>
    </row>
    <row r="834" spans="1:87" ht="15" hidden="1" customHeight="1" thickTop="1" thickBot="1">
      <c r="A834" s="220" t="s">
        <v>1173</v>
      </c>
      <c r="B834" s="70" t="s">
        <v>1182</v>
      </c>
      <c r="C834" s="74" t="s">
        <v>1181</v>
      </c>
      <c r="D834" s="80"/>
      <c r="E834" s="149" t="s">
        <v>1644</v>
      </c>
      <c r="F834" s="75" t="s">
        <v>1172</v>
      </c>
      <c r="G834" s="86" t="s">
        <v>1169</v>
      </c>
      <c r="H834" s="25" t="s">
        <v>77</v>
      </c>
      <c r="I834" s="73" t="s">
        <v>1171</v>
      </c>
      <c r="J834" s="73" t="s">
        <v>79</v>
      </c>
      <c r="K834" s="25" t="s">
        <v>1591</v>
      </c>
      <c r="L834" s="73" t="s">
        <v>110</v>
      </c>
      <c r="N834" s="41" t="s">
        <v>1184</v>
      </c>
      <c r="O834" s="32" t="s">
        <v>1398</v>
      </c>
      <c r="P834" s="32" t="s">
        <v>1580</v>
      </c>
      <c r="Q834" s="73" t="s">
        <v>19</v>
      </c>
      <c r="R834" s="73">
        <v>14</v>
      </c>
      <c r="S834" s="25" t="s">
        <v>1370</v>
      </c>
      <c r="T834" s="25" t="s">
        <v>15</v>
      </c>
      <c r="V834" s="73">
        <v>1493.3</v>
      </c>
      <c r="W834" s="25" t="s">
        <v>58</v>
      </c>
      <c r="X834" s="73">
        <f>VLOOKUP(W834,Tables!$M$5:$O$9,3,FALSE)</f>
        <v>1</v>
      </c>
      <c r="Y834" s="73">
        <f t="shared" si="394"/>
        <v>1493.3</v>
      </c>
      <c r="AA834" s="26" t="str">
        <f t="shared" si="395"/>
        <v>NOEC</v>
      </c>
      <c r="AB834" s="26">
        <f>VLOOKUP(AA834,Tables!C$5:D$40,2,FALSE)</f>
        <v>1</v>
      </c>
      <c r="AC834" s="26">
        <f t="shared" si="396"/>
        <v>1493.3</v>
      </c>
      <c r="AD834" s="33" t="str">
        <f t="shared" si="397"/>
        <v>Chronic</v>
      </c>
      <c r="AE834" s="26">
        <f>VLOOKUP(AD834,Tables!$C$43:$D$44,2,FALSE)</f>
        <v>1</v>
      </c>
      <c r="AF834" s="26">
        <f t="shared" si="398"/>
        <v>1493.3</v>
      </c>
      <c r="AG834" s="27"/>
      <c r="AH834" s="210" t="str">
        <f t="shared" si="399"/>
        <v>Myriophyllum sibiricum</v>
      </c>
      <c r="AI834" s="112" t="str">
        <f t="shared" si="400"/>
        <v>NOEC</v>
      </c>
      <c r="AJ834" s="112" t="str">
        <f t="shared" si="401"/>
        <v>Chronic</v>
      </c>
      <c r="AL834" s="26">
        <f>VLOOKUP(SUM(AB834,AE834),Tables!J$5:K$12,2,FALSE)</f>
        <v>1</v>
      </c>
      <c r="AM834" s="26" t="str">
        <f t="shared" si="402"/>
        <v>YES!!!</v>
      </c>
      <c r="AN834" s="107" t="str">
        <f t="shared" si="403"/>
        <v>Node number</v>
      </c>
      <c r="AO834" s="26" t="s">
        <v>1605</v>
      </c>
      <c r="AP834" s="25" t="str">
        <f t="shared" si="404"/>
        <v>14 Day</v>
      </c>
      <c r="AQ834" s="26" t="s">
        <v>1610</v>
      </c>
      <c r="AS834" s="109">
        <f t="shared" si="405"/>
        <v>1493.3</v>
      </c>
      <c r="AT834" s="73">
        <f t="shared" si="406"/>
        <v>1493.3</v>
      </c>
      <c r="AU834" s="73">
        <f t="shared" si="407"/>
        <v>1493.3</v>
      </c>
      <c r="AW834" s="208" t="s">
        <v>1845</v>
      </c>
      <c r="AX834" s="208" t="s">
        <v>1845</v>
      </c>
      <c r="BC834" s="214"/>
      <c r="BN834" s="119"/>
      <c r="BO834" s="119"/>
      <c r="BP834" s="119"/>
      <c r="BQ834" s="119"/>
      <c r="BR834" s="119"/>
      <c r="BS834" s="119"/>
      <c r="BT834" s="119"/>
      <c r="BU834" s="119"/>
      <c r="BV834" s="119"/>
      <c r="BW834" s="119"/>
      <c r="BX834" s="119"/>
      <c r="BY834" s="119"/>
      <c r="BZ834" s="119"/>
      <c r="CA834" s="119"/>
    </row>
    <row r="835" spans="1:87" ht="15" hidden="1" customHeight="1" thickTop="1" thickBot="1">
      <c r="A835" s="220" t="s">
        <v>1173</v>
      </c>
      <c r="B835" s="70" t="s">
        <v>1182</v>
      </c>
      <c r="C835" s="74" t="s">
        <v>1181</v>
      </c>
      <c r="D835" s="80"/>
      <c r="E835" s="149" t="s">
        <v>1644</v>
      </c>
      <c r="F835" s="75" t="s">
        <v>1172</v>
      </c>
      <c r="G835" s="86" t="s">
        <v>1169</v>
      </c>
      <c r="H835" s="25" t="s">
        <v>77</v>
      </c>
      <c r="I835" s="73" t="s">
        <v>1171</v>
      </c>
      <c r="J835" s="73" t="s">
        <v>79</v>
      </c>
      <c r="K835" s="25" t="s">
        <v>1591</v>
      </c>
      <c r="L835" s="73" t="s">
        <v>110</v>
      </c>
      <c r="N835" s="41" t="s">
        <v>1185</v>
      </c>
      <c r="O835" s="32" t="s">
        <v>1398</v>
      </c>
      <c r="P835" s="32" t="s">
        <v>1577</v>
      </c>
      <c r="Q835" s="73" t="s">
        <v>19</v>
      </c>
      <c r="R835" s="73">
        <v>14</v>
      </c>
      <c r="S835" s="25" t="s">
        <v>1370</v>
      </c>
      <c r="T835" s="25" t="s">
        <v>15</v>
      </c>
      <c r="V835" s="73">
        <v>995.6</v>
      </c>
      <c r="W835" s="25" t="s">
        <v>58</v>
      </c>
      <c r="X835" s="73">
        <f>VLOOKUP(W835,Tables!$M$5:$O$9,3,FALSE)</f>
        <v>1</v>
      </c>
      <c r="Y835" s="73">
        <f t="shared" si="394"/>
        <v>995.6</v>
      </c>
      <c r="AA835" s="26" t="str">
        <f t="shared" si="395"/>
        <v>NOEC</v>
      </c>
      <c r="AB835" s="26">
        <f>VLOOKUP(AA835,Tables!C$5:D$40,2,FALSE)</f>
        <v>1</v>
      </c>
      <c r="AC835" s="26">
        <f t="shared" si="396"/>
        <v>995.6</v>
      </c>
      <c r="AD835" s="33" t="str">
        <f t="shared" si="397"/>
        <v>Chronic</v>
      </c>
      <c r="AE835" s="26">
        <f>VLOOKUP(AD835,Tables!$C$43:$D$44,2,FALSE)</f>
        <v>1</v>
      </c>
      <c r="AF835" s="26">
        <f t="shared" si="398"/>
        <v>995.6</v>
      </c>
      <c r="AG835" s="27"/>
      <c r="AH835" s="210" t="str">
        <f t="shared" si="399"/>
        <v>Myriophyllum sibiricum</v>
      </c>
      <c r="AI835" s="112" t="str">
        <f t="shared" si="400"/>
        <v>NOEC</v>
      </c>
      <c r="AJ835" s="112" t="str">
        <f t="shared" si="401"/>
        <v>Chronic</v>
      </c>
      <c r="AL835" s="26">
        <f>VLOOKUP(SUM(AB835,AE835),Tables!J$5:K$12,2,FALSE)</f>
        <v>1</v>
      </c>
      <c r="AM835" s="26" t="str">
        <f t="shared" si="402"/>
        <v>YES!!!</v>
      </c>
      <c r="AN835" s="107" t="str">
        <f t="shared" si="403"/>
        <v>Root number</v>
      </c>
      <c r="AO835" s="26" t="s">
        <v>1606</v>
      </c>
      <c r="AP835" s="25" t="str">
        <f t="shared" si="404"/>
        <v>14 Day</v>
      </c>
      <c r="AQ835" s="26" t="s">
        <v>1611</v>
      </c>
      <c r="AS835" s="109">
        <f t="shared" si="405"/>
        <v>995.6</v>
      </c>
      <c r="AT835" s="73">
        <f t="shared" si="406"/>
        <v>995.6</v>
      </c>
      <c r="AU835" s="73">
        <f t="shared" si="407"/>
        <v>995.6</v>
      </c>
      <c r="AW835" s="208" t="s">
        <v>1845</v>
      </c>
      <c r="AX835" s="208" t="s">
        <v>1845</v>
      </c>
      <c r="BC835" s="214"/>
      <c r="BN835" s="119"/>
      <c r="BO835" s="119"/>
      <c r="BP835" s="119"/>
      <c r="BQ835" s="119"/>
      <c r="BR835" s="119"/>
      <c r="BS835" s="119"/>
      <c r="BT835" s="119"/>
      <c r="BU835" s="119"/>
      <c r="BV835" s="119"/>
      <c r="BW835" s="119"/>
      <c r="BX835" s="119"/>
      <c r="BY835" s="119"/>
      <c r="BZ835" s="119"/>
      <c r="CA835" s="119"/>
    </row>
    <row r="836" spans="1:87" ht="15" hidden="1" customHeight="1" thickTop="1" thickBot="1">
      <c r="A836" s="220" t="s">
        <v>1173</v>
      </c>
      <c r="B836" s="70" t="s">
        <v>1182</v>
      </c>
      <c r="C836" s="74" t="s">
        <v>1181</v>
      </c>
      <c r="D836" s="80"/>
      <c r="E836" s="149" t="s">
        <v>1644</v>
      </c>
      <c r="F836" s="75" t="s">
        <v>1172</v>
      </c>
      <c r="G836" s="86" t="s">
        <v>1169</v>
      </c>
      <c r="H836" s="25" t="s">
        <v>77</v>
      </c>
      <c r="I836" s="73" t="s">
        <v>1171</v>
      </c>
      <c r="J836" s="73" t="s">
        <v>79</v>
      </c>
      <c r="K836" s="25" t="s">
        <v>1591</v>
      </c>
      <c r="L836" s="73" t="s">
        <v>110</v>
      </c>
      <c r="N836" s="41" t="s">
        <v>353</v>
      </c>
      <c r="O836" s="32" t="s">
        <v>1398</v>
      </c>
      <c r="P836" s="32" t="s">
        <v>1524</v>
      </c>
      <c r="Q836" s="73" t="s">
        <v>19</v>
      </c>
      <c r="R836" s="73">
        <v>14</v>
      </c>
      <c r="S836" s="25" t="s">
        <v>1370</v>
      </c>
      <c r="T836" s="25" t="s">
        <v>15</v>
      </c>
      <c r="V836" s="73">
        <v>497.8</v>
      </c>
      <c r="W836" s="25" t="s">
        <v>58</v>
      </c>
      <c r="X836" s="73">
        <f>VLOOKUP(W836,Tables!$M$5:$O$9,3,FALSE)</f>
        <v>1</v>
      </c>
      <c r="Y836" s="73">
        <f t="shared" si="394"/>
        <v>497.8</v>
      </c>
      <c r="AA836" s="26" t="str">
        <f t="shared" si="395"/>
        <v>NOEC</v>
      </c>
      <c r="AB836" s="26">
        <f>VLOOKUP(AA836,Tables!C$5:D$40,2,FALSE)</f>
        <v>1</v>
      </c>
      <c r="AC836" s="26">
        <f t="shared" si="396"/>
        <v>497.8</v>
      </c>
      <c r="AD836" s="33" t="str">
        <f t="shared" si="397"/>
        <v>Chronic</v>
      </c>
      <c r="AE836" s="26">
        <f>VLOOKUP(AD836,Tables!$C$43:$D$44,2,FALSE)</f>
        <v>1</v>
      </c>
      <c r="AF836" s="26">
        <f t="shared" si="398"/>
        <v>497.8</v>
      </c>
      <c r="AG836" s="27"/>
      <c r="AH836" s="210" t="str">
        <f t="shared" si="399"/>
        <v>Myriophyllum sibiricum</v>
      </c>
      <c r="AI836" s="112" t="str">
        <f t="shared" si="400"/>
        <v>NOEC</v>
      </c>
      <c r="AJ836" s="112" t="str">
        <f t="shared" si="401"/>
        <v>Chronic</v>
      </c>
      <c r="AL836" s="26">
        <f>VLOOKUP(SUM(AB836,AE836),Tables!J$5:K$12,2,FALSE)</f>
        <v>1</v>
      </c>
      <c r="AM836" s="26" t="str">
        <f t="shared" si="402"/>
        <v>YES!!!</v>
      </c>
      <c r="AN836" s="107" t="str">
        <f t="shared" si="403"/>
        <v>Root length</v>
      </c>
      <c r="AO836" s="26" t="s">
        <v>1620</v>
      </c>
      <c r="AP836" s="25" t="str">
        <f t="shared" si="404"/>
        <v>14 Day</v>
      </c>
      <c r="AQ836" s="26" t="s">
        <v>1621</v>
      </c>
      <c r="AS836" s="109">
        <f t="shared" si="405"/>
        <v>497.8</v>
      </c>
      <c r="AT836" s="73">
        <f>GEOMEAN(AS836)</f>
        <v>497.8</v>
      </c>
      <c r="AU836" s="73">
        <f>MIN(AT836)</f>
        <v>497.8</v>
      </c>
      <c r="AW836" s="208" t="s">
        <v>1845</v>
      </c>
      <c r="AX836" s="208" t="s">
        <v>1845</v>
      </c>
      <c r="BC836" s="214"/>
      <c r="BN836" s="119"/>
      <c r="BO836" s="119"/>
      <c r="BP836" s="119"/>
      <c r="BQ836" s="119"/>
      <c r="BR836" s="119"/>
      <c r="BS836" s="119"/>
      <c r="BT836" s="119"/>
      <c r="BU836" s="119"/>
      <c r="BV836" s="119"/>
      <c r="BW836" s="119"/>
      <c r="BX836" s="119"/>
      <c r="BY836" s="119"/>
      <c r="BZ836" s="119"/>
      <c r="CA836" s="119"/>
    </row>
    <row r="837" spans="1:87" ht="15" hidden="1" customHeight="1" thickTop="1" thickBot="1">
      <c r="A837" s="220" t="s">
        <v>1173</v>
      </c>
      <c r="B837" s="70" t="s">
        <v>1182</v>
      </c>
      <c r="C837" s="74" t="s">
        <v>1181</v>
      </c>
      <c r="D837" s="80"/>
      <c r="E837" s="149" t="s">
        <v>1644</v>
      </c>
      <c r="F837" s="75" t="s">
        <v>1172</v>
      </c>
      <c r="G837" s="86" t="s">
        <v>1169</v>
      </c>
      <c r="H837" s="25" t="s">
        <v>77</v>
      </c>
      <c r="I837" s="73" t="s">
        <v>1171</v>
      </c>
      <c r="J837" s="73" t="s">
        <v>79</v>
      </c>
      <c r="K837" s="25" t="s">
        <v>1591</v>
      </c>
      <c r="L837" s="73" t="s">
        <v>110</v>
      </c>
      <c r="N837" s="41" t="s">
        <v>351</v>
      </c>
      <c r="O837" s="32" t="s">
        <v>1398</v>
      </c>
      <c r="P837" s="32" t="s">
        <v>1514</v>
      </c>
      <c r="Q837" s="73" t="s">
        <v>19</v>
      </c>
      <c r="R837" s="73">
        <v>14</v>
      </c>
      <c r="S837" s="25" t="s">
        <v>1370</v>
      </c>
      <c r="T837" s="25" t="s">
        <v>15</v>
      </c>
      <c r="V837" s="73">
        <v>995.6</v>
      </c>
      <c r="W837" s="25" t="s">
        <v>58</v>
      </c>
      <c r="X837" s="73">
        <f>VLOOKUP(W837,Tables!$M$5:$O$9,3,FALSE)</f>
        <v>1</v>
      </c>
      <c r="Y837" s="73">
        <f t="shared" si="394"/>
        <v>995.6</v>
      </c>
      <c r="AA837" s="26" t="str">
        <f t="shared" si="395"/>
        <v>NOEC</v>
      </c>
      <c r="AB837" s="26">
        <f>VLOOKUP(AA837,Tables!C$5:D$40,2,FALSE)</f>
        <v>1</v>
      </c>
      <c r="AC837" s="26">
        <f t="shared" si="396"/>
        <v>995.6</v>
      </c>
      <c r="AD837" s="33" t="str">
        <f t="shared" si="397"/>
        <v>Chronic</v>
      </c>
      <c r="AE837" s="26">
        <f>VLOOKUP(AD837,Tables!$C$43:$D$44,2,FALSE)</f>
        <v>1</v>
      </c>
      <c r="AF837" s="26">
        <f t="shared" si="398"/>
        <v>995.6</v>
      </c>
      <c r="AG837" s="27"/>
      <c r="AH837" s="210" t="str">
        <f t="shared" si="399"/>
        <v>Myriophyllum sibiricum</v>
      </c>
      <c r="AI837" s="112" t="str">
        <f t="shared" si="400"/>
        <v>NOEC</v>
      </c>
      <c r="AJ837" s="112" t="str">
        <f t="shared" si="401"/>
        <v>Chronic</v>
      </c>
      <c r="AL837" s="26">
        <f>VLOOKUP(SUM(AB837,AE837),Tables!J$5:K$12,2,FALSE)</f>
        <v>1</v>
      </c>
      <c r="AM837" s="26" t="str">
        <f t="shared" si="402"/>
        <v>YES!!!</v>
      </c>
      <c r="AN837" s="107" t="str">
        <f t="shared" si="403"/>
        <v>Fresh weight</v>
      </c>
      <c r="AO837" s="26" t="s">
        <v>96</v>
      </c>
      <c r="AP837" s="25" t="str">
        <f t="shared" si="404"/>
        <v>14 Day</v>
      </c>
      <c r="AQ837" s="26" t="s">
        <v>97</v>
      </c>
      <c r="AS837" s="109">
        <f t="shared" si="405"/>
        <v>995.6</v>
      </c>
      <c r="AT837" s="73"/>
      <c r="AW837" s="208" t="s">
        <v>1845</v>
      </c>
      <c r="AX837" s="208" t="s">
        <v>1845</v>
      </c>
      <c r="BC837" s="214"/>
      <c r="BN837" s="119"/>
      <c r="BO837" s="119"/>
      <c r="BP837" s="119"/>
      <c r="BQ837" s="119"/>
      <c r="BR837" s="119"/>
      <c r="BS837" s="119"/>
      <c r="BT837" s="119"/>
      <c r="BU837" s="119"/>
      <c r="BV837" s="119"/>
      <c r="BW837" s="119"/>
      <c r="BX837" s="119"/>
      <c r="BY837" s="119"/>
      <c r="BZ837" s="119"/>
      <c r="CA837" s="119"/>
    </row>
    <row r="838" spans="1:87" ht="15" hidden="1" customHeight="1" thickTop="1" thickBot="1">
      <c r="A838" s="220" t="s">
        <v>1173</v>
      </c>
      <c r="B838" s="70" t="s">
        <v>1179</v>
      </c>
      <c r="C838" s="74" t="s">
        <v>1181</v>
      </c>
      <c r="D838" s="80"/>
      <c r="E838" s="149" t="s">
        <v>1644</v>
      </c>
      <c r="F838" s="75" t="s">
        <v>1172</v>
      </c>
      <c r="G838" s="86" t="s">
        <v>1169</v>
      </c>
      <c r="H838" s="25" t="s">
        <v>77</v>
      </c>
      <c r="I838" s="73" t="s">
        <v>1171</v>
      </c>
      <c r="J838" s="73" t="s">
        <v>79</v>
      </c>
      <c r="K838" s="25" t="s">
        <v>1591</v>
      </c>
      <c r="L838" s="73" t="s">
        <v>110</v>
      </c>
      <c r="N838" s="41" t="s">
        <v>1180</v>
      </c>
      <c r="O838" s="32" t="s">
        <v>1398</v>
      </c>
      <c r="P838" s="32" t="s">
        <v>1568</v>
      </c>
      <c r="Q838" s="73" t="s">
        <v>20</v>
      </c>
      <c r="R838" s="73">
        <v>14</v>
      </c>
      <c r="S838" s="25" t="s">
        <v>1370</v>
      </c>
      <c r="T838" s="25" t="s">
        <v>15</v>
      </c>
      <c r="V838" s="73">
        <v>1991.1</v>
      </c>
      <c r="W838" s="25" t="s">
        <v>58</v>
      </c>
      <c r="X838" s="73">
        <f>VLOOKUP(W838,Tables!$M$5:$O$9,3,FALSE)</f>
        <v>1</v>
      </c>
      <c r="Y838" s="73">
        <f t="shared" si="394"/>
        <v>1991.1</v>
      </c>
      <c r="AA838" s="26" t="str">
        <f t="shared" si="395"/>
        <v>LOEC</v>
      </c>
      <c r="AB838" s="26">
        <f>VLOOKUP(AA838,Tables!C$5:D$40,2,FALSE)</f>
        <v>2.5</v>
      </c>
      <c r="AC838" s="26">
        <f t="shared" si="396"/>
        <v>796.43999999999994</v>
      </c>
      <c r="AD838" s="33" t="str">
        <f t="shared" si="397"/>
        <v>Chronic</v>
      </c>
      <c r="AE838" s="26">
        <f>VLOOKUP(AD838,Tables!$C$43:$D$44,2,FALSE)</f>
        <v>1</v>
      </c>
      <c r="AF838" s="26">
        <f t="shared" si="398"/>
        <v>796.43999999999994</v>
      </c>
      <c r="AG838" s="27"/>
      <c r="AH838" s="210" t="str">
        <f t="shared" si="399"/>
        <v>Myriophyllum sibiricum</v>
      </c>
      <c r="AI838" s="112" t="str">
        <f t="shared" si="400"/>
        <v>LOEC</v>
      </c>
      <c r="AJ838" s="112" t="str">
        <f t="shared" si="401"/>
        <v>Chronic</v>
      </c>
      <c r="AL838" s="26">
        <f>VLOOKUP(SUM(AB838,AE838),Tables!J$5:K$12,2,FALSE)</f>
        <v>2</v>
      </c>
      <c r="AM838" s="26" t="str">
        <f t="shared" si="402"/>
        <v>Reject</v>
      </c>
      <c r="AS838"/>
      <c r="AW838" s="208" t="s">
        <v>1845</v>
      </c>
      <c r="AX838" s="208" t="s">
        <v>1845</v>
      </c>
      <c r="BC838" s="214"/>
      <c r="BN838" s="119"/>
      <c r="BO838" s="119"/>
      <c r="BP838" s="119"/>
      <c r="BQ838" s="119"/>
      <c r="BR838" s="119"/>
      <c r="BS838" s="119"/>
      <c r="BT838" s="119"/>
      <c r="BU838" s="119"/>
      <c r="BV838" s="119"/>
      <c r="BW838" s="119"/>
      <c r="BX838" s="119"/>
      <c r="BY838" s="119"/>
      <c r="BZ838" s="119"/>
      <c r="CA838" s="119"/>
    </row>
    <row r="839" spans="1:87" ht="15" hidden="1" customHeight="1" thickTop="1" thickBot="1">
      <c r="A839" s="220" t="s">
        <v>1173</v>
      </c>
      <c r="B839" s="70" t="s">
        <v>1182</v>
      </c>
      <c r="C839" s="74" t="s">
        <v>1181</v>
      </c>
      <c r="D839" s="80"/>
      <c r="E839" s="149" t="s">
        <v>1644</v>
      </c>
      <c r="F839" s="75" t="s">
        <v>1172</v>
      </c>
      <c r="G839" s="86" t="s">
        <v>1169</v>
      </c>
      <c r="H839" s="25" t="s">
        <v>77</v>
      </c>
      <c r="I839" s="73" t="s">
        <v>1171</v>
      </c>
      <c r="J839" s="73" t="s">
        <v>79</v>
      </c>
      <c r="K839" s="25" t="s">
        <v>1591</v>
      </c>
      <c r="L839" s="73" t="s">
        <v>110</v>
      </c>
      <c r="N839" s="41" t="s">
        <v>1184</v>
      </c>
      <c r="O839" s="32" t="s">
        <v>1398</v>
      </c>
      <c r="P839" s="32" t="s">
        <v>1580</v>
      </c>
      <c r="Q839" s="73" t="s">
        <v>20</v>
      </c>
      <c r="R839" s="73">
        <v>14</v>
      </c>
      <c r="S839" s="25" t="s">
        <v>1370</v>
      </c>
      <c r="T839" s="25" t="s">
        <v>15</v>
      </c>
      <c r="V839" s="73">
        <v>1991.1</v>
      </c>
      <c r="W839" s="25" t="s">
        <v>58</v>
      </c>
      <c r="X839" s="73">
        <f>VLOOKUP(W839,Tables!$M$5:$O$9,3,FALSE)</f>
        <v>1</v>
      </c>
      <c r="Y839" s="73">
        <f t="shared" si="394"/>
        <v>1991.1</v>
      </c>
      <c r="AA839" s="26" t="str">
        <f t="shared" si="395"/>
        <v>LOEC</v>
      </c>
      <c r="AB839" s="26">
        <f>VLOOKUP(AA839,Tables!C$5:D$40,2,FALSE)</f>
        <v>2.5</v>
      </c>
      <c r="AC839" s="26">
        <f t="shared" si="396"/>
        <v>796.43999999999994</v>
      </c>
      <c r="AD839" s="33" t="str">
        <f t="shared" si="397"/>
        <v>Chronic</v>
      </c>
      <c r="AE839" s="26">
        <f>VLOOKUP(AD839,Tables!$C$43:$D$44,2,FALSE)</f>
        <v>1</v>
      </c>
      <c r="AF839" s="26">
        <f t="shared" si="398"/>
        <v>796.43999999999994</v>
      </c>
      <c r="AG839" s="27"/>
      <c r="AH839" s="210" t="str">
        <f t="shared" si="399"/>
        <v>Myriophyllum sibiricum</v>
      </c>
      <c r="AI839" s="112" t="str">
        <f t="shared" si="400"/>
        <v>LOEC</v>
      </c>
      <c r="AJ839" s="112" t="str">
        <f t="shared" si="401"/>
        <v>Chronic</v>
      </c>
      <c r="AL839" s="26">
        <f>VLOOKUP(SUM(AB839,AE839),Tables!J$5:K$12,2,FALSE)</f>
        <v>2</v>
      </c>
      <c r="AM839" s="26" t="str">
        <f t="shared" si="402"/>
        <v>Reject</v>
      </c>
      <c r="AS839"/>
      <c r="AW839" s="208" t="s">
        <v>1845</v>
      </c>
      <c r="AX839" s="208" t="s">
        <v>1845</v>
      </c>
      <c r="BC839" s="214"/>
      <c r="BN839" s="119"/>
      <c r="BO839" s="119"/>
      <c r="BP839" s="119"/>
      <c r="BQ839" s="119"/>
      <c r="BR839" s="119"/>
      <c r="BS839" s="119"/>
      <c r="BT839" s="119"/>
      <c r="BU839" s="119"/>
      <c r="BV839" s="119"/>
      <c r="BW839" s="119"/>
      <c r="BX839" s="119"/>
      <c r="BY839" s="119"/>
      <c r="BZ839" s="119"/>
      <c r="CA839" s="119"/>
    </row>
    <row r="840" spans="1:87" ht="15" hidden="1" customHeight="1" thickTop="1" thickBot="1">
      <c r="A840" s="220" t="s">
        <v>1173</v>
      </c>
      <c r="B840" s="70" t="s">
        <v>1182</v>
      </c>
      <c r="C840" s="74" t="s">
        <v>1181</v>
      </c>
      <c r="D840" s="80"/>
      <c r="E840" s="149" t="s">
        <v>1644</v>
      </c>
      <c r="F840" s="75" t="s">
        <v>1172</v>
      </c>
      <c r="G840" s="86" t="s">
        <v>1169</v>
      </c>
      <c r="H840" s="25" t="s">
        <v>77</v>
      </c>
      <c r="I840" s="73" t="s">
        <v>1171</v>
      </c>
      <c r="J840" s="73" t="s">
        <v>79</v>
      </c>
      <c r="K840" s="25" t="s">
        <v>1591</v>
      </c>
      <c r="L840" s="73" t="s">
        <v>110</v>
      </c>
      <c r="N840" s="41" t="s">
        <v>1185</v>
      </c>
      <c r="O840" s="32" t="s">
        <v>1398</v>
      </c>
      <c r="P840" s="32" t="s">
        <v>1577</v>
      </c>
      <c r="Q840" s="73" t="s">
        <v>20</v>
      </c>
      <c r="R840" s="73">
        <v>14</v>
      </c>
      <c r="S840" s="25" t="s">
        <v>1370</v>
      </c>
      <c r="T840" s="25" t="s">
        <v>15</v>
      </c>
      <c r="V840" s="73">
        <v>1493.3</v>
      </c>
      <c r="W840" s="25" t="s">
        <v>58</v>
      </c>
      <c r="X840" s="73">
        <f>VLOOKUP(W840,Tables!$M$5:$O$9,3,FALSE)</f>
        <v>1</v>
      </c>
      <c r="Y840" s="73">
        <f t="shared" si="394"/>
        <v>1493.3</v>
      </c>
      <c r="AA840" s="26" t="str">
        <f t="shared" si="395"/>
        <v>LOEC</v>
      </c>
      <c r="AB840" s="26">
        <f>VLOOKUP(AA840,Tables!C$5:D$40,2,FALSE)</f>
        <v>2.5</v>
      </c>
      <c r="AC840" s="26">
        <f t="shared" si="396"/>
        <v>597.31999999999994</v>
      </c>
      <c r="AD840" s="33" t="str">
        <f t="shared" si="397"/>
        <v>Chronic</v>
      </c>
      <c r="AE840" s="26">
        <f>VLOOKUP(AD840,Tables!$C$43:$D$44,2,FALSE)</f>
        <v>1</v>
      </c>
      <c r="AF840" s="26">
        <f t="shared" si="398"/>
        <v>597.31999999999994</v>
      </c>
      <c r="AG840" s="27"/>
      <c r="AH840" s="210" t="str">
        <f t="shared" si="399"/>
        <v>Myriophyllum sibiricum</v>
      </c>
      <c r="AI840" s="112" t="str">
        <f t="shared" si="400"/>
        <v>LOEC</v>
      </c>
      <c r="AJ840" s="112" t="str">
        <f t="shared" si="401"/>
        <v>Chronic</v>
      </c>
      <c r="AL840" s="26">
        <f>VLOOKUP(SUM(AB840,AE840),Tables!J$5:K$12,2,FALSE)</f>
        <v>2</v>
      </c>
      <c r="AM840" s="26" t="str">
        <f t="shared" si="402"/>
        <v>Reject</v>
      </c>
      <c r="AS840"/>
      <c r="AW840" s="208" t="s">
        <v>1845</v>
      </c>
      <c r="AX840" s="208" t="s">
        <v>1845</v>
      </c>
      <c r="BC840" s="214"/>
      <c r="BN840" s="119"/>
      <c r="BO840" s="119"/>
      <c r="BP840" s="119"/>
      <c r="BQ840" s="119"/>
      <c r="BR840" s="119"/>
      <c r="BS840" s="119"/>
      <c r="BT840" s="119"/>
      <c r="BU840" s="119"/>
      <c r="BV840" s="119"/>
      <c r="BW840" s="119"/>
      <c r="BX840" s="119"/>
      <c r="BY840" s="119"/>
      <c r="BZ840" s="119"/>
      <c r="CA840" s="119"/>
    </row>
    <row r="841" spans="1:87" ht="15" hidden="1" customHeight="1" thickTop="1" thickBot="1">
      <c r="A841" s="220" t="s">
        <v>1173</v>
      </c>
      <c r="B841" s="70" t="s">
        <v>1182</v>
      </c>
      <c r="C841" s="74" t="s">
        <v>1181</v>
      </c>
      <c r="D841" s="80"/>
      <c r="E841" s="149" t="s">
        <v>1644</v>
      </c>
      <c r="F841" s="75" t="s">
        <v>1172</v>
      </c>
      <c r="G841" s="86" t="s">
        <v>1169</v>
      </c>
      <c r="H841" s="25" t="s">
        <v>77</v>
      </c>
      <c r="I841" s="73" t="s">
        <v>1171</v>
      </c>
      <c r="J841" s="73" t="s">
        <v>79</v>
      </c>
      <c r="K841" s="25" t="s">
        <v>1591</v>
      </c>
      <c r="L841" s="73" t="s">
        <v>110</v>
      </c>
      <c r="N841" s="41" t="s">
        <v>353</v>
      </c>
      <c r="O841" s="32" t="s">
        <v>1398</v>
      </c>
      <c r="P841" s="32" t="s">
        <v>1524</v>
      </c>
      <c r="Q841" s="73" t="s">
        <v>20</v>
      </c>
      <c r="R841" s="73">
        <v>14</v>
      </c>
      <c r="S841" s="25" t="s">
        <v>1370</v>
      </c>
      <c r="T841" s="25" t="s">
        <v>15</v>
      </c>
      <c r="V841" s="73">
        <v>995.6</v>
      </c>
      <c r="W841" s="25" t="s">
        <v>58</v>
      </c>
      <c r="X841" s="73">
        <f>VLOOKUP(W841,Tables!$M$5:$O$9,3,FALSE)</f>
        <v>1</v>
      </c>
      <c r="Y841" s="73">
        <f t="shared" si="394"/>
        <v>995.6</v>
      </c>
      <c r="AA841" s="26" t="str">
        <f t="shared" si="395"/>
        <v>LOEC</v>
      </c>
      <c r="AB841" s="26">
        <f>VLOOKUP(AA841,Tables!C$5:D$40,2,FALSE)</f>
        <v>2.5</v>
      </c>
      <c r="AC841" s="26">
        <f t="shared" si="396"/>
        <v>398.24</v>
      </c>
      <c r="AD841" s="33" t="str">
        <f t="shared" si="397"/>
        <v>Chronic</v>
      </c>
      <c r="AE841" s="26">
        <f>VLOOKUP(AD841,Tables!$C$43:$D$44,2,FALSE)</f>
        <v>1</v>
      </c>
      <c r="AF841" s="26">
        <f t="shared" si="398"/>
        <v>398.24</v>
      </c>
      <c r="AG841" s="27"/>
      <c r="AH841" s="210" t="str">
        <f t="shared" si="399"/>
        <v>Myriophyllum sibiricum</v>
      </c>
      <c r="AI841" s="112" t="str">
        <f t="shared" si="400"/>
        <v>LOEC</v>
      </c>
      <c r="AJ841" s="112" t="str">
        <f t="shared" si="401"/>
        <v>Chronic</v>
      </c>
      <c r="AL841" s="26">
        <f>VLOOKUP(SUM(AB841,AE841),Tables!J$5:K$12,2,FALSE)</f>
        <v>2</v>
      </c>
      <c r="AM841" s="26" t="str">
        <f t="shared" si="402"/>
        <v>Reject</v>
      </c>
      <c r="AS841"/>
      <c r="AW841" s="208" t="s">
        <v>1845</v>
      </c>
      <c r="AX841" s="208" t="s">
        <v>1845</v>
      </c>
      <c r="BC841" s="214"/>
      <c r="BN841" s="119"/>
      <c r="BO841" s="119"/>
      <c r="BP841" s="119"/>
      <c r="BQ841" s="119"/>
      <c r="BR841" s="119"/>
      <c r="BS841" s="119"/>
      <c r="BT841" s="119"/>
      <c r="BU841" s="119"/>
      <c r="BV841" s="119"/>
      <c r="BW841" s="119"/>
      <c r="BX841" s="119"/>
      <c r="BY841" s="119"/>
      <c r="BZ841" s="119"/>
      <c r="CA841" s="119"/>
    </row>
    <row r="842" spans="1:87" ht="15" hidden="1" customHeight="1" thickTop="1" thickBot="1">
      <c r="A842" s="220" t="s">
        <v>1173</v>
      </c>
      <c r="B842" s="70" t="s">
        <v>1182</v>
      </c>
      <c r="C842" s="74" t="s">
        <v>1181</v>
      </c>
      <c r="D842" s="80"/>
      <c r="E842" s="149" t="s">
        <v>1644</v>
      </c>
      <c r="F842" s="75" t="s">
        <v>1172</v>
      </c>
      <c r="G842" s="86" t="s">
        <v>1169</v>
      </c>
      <c r="H842" s="25" t="s">
        <v>77</v>
      </c>
      <c r="I842" s="73" t="s">
        <v>1171</v>
      </c>
      <c r="J842" s="73" t="s">
        <v>79</v>
      </c>
      <c r="K842" s="25" t="s">
        <v>1591</v>
      </c>
      <c r="L842" s="73" t="s">
        <v>110</v>
      </c>
      <c r="N842" s="41" t="s">
        <v>351</v>
      </c>
      <c r="O842" s="32" t="s">
        <v>1398</v>
      </c>
      <c r="P842" s="32" t="s">
        <v>1514</v>
      </c>
      <c r="Q842" s="73" t="s">
        <v>20</v>
      </c>
      <c r="R842" s="73">
        <v>14</v>
      </c>
      <c r="S842" s="25" t="s">
        <v>1370</v>
      </c>
      <c r="T842" s="25" t="s">
        <v>15</v>
      </c>
      <c r="V842" s="73">
        <v>1493.3</v>
      </c>
      <c r="W842" s="25" t="s">
        <v>58</v>
      </c>
      <c r="X842" s="73">
        <f>VLOOKUP(W842,Tables!$M$5:$O$9,3,FALSE)</f>
        <v>1</v>
      </c>
      <c r="Y842" s="73">
        <f t="shared" si="394"/>
        <v>1493.3</v>
      </c>
      <c r="AA842" s="26" t="str">
        <f t="shared" si="395"/>
        <v>LOEC</v>
      </c>
      <c r="AB842" s="26">
        <f>VLOOKUP(AA842,Tables!C$5:D$40,2,FALSE)</f>
        <v>2.5</v>
      </c>
      <c r="AC842" s="26">
        <f t="shared" si="396"/>
        <v>597.31999999999994</v>
      </c>
      <c r="AD842" s="33" t="str">
        <f t="shared" si="397"/>
        <v>Chronic</v>
      </c>
      <c r="AE842" s="26">
        <f>VLOOKUP(AD842,Tables!$C$43:$D$44,2,FALSE)</f>
        <v>1</v>
      </c>
      <c r="AF842" s="26">
        <f t="shared" si="398"/>
        <v>597.31999999999994</v>
      </c>
      <c r="AG842" s="27"/>
      <c r="AH842" s="210" t="str">
        <f t="shared" si="399"/>
        <v>Myriophyllum sibiricum</v>
      </c>
      <c r="AI842" s="112" t="str">
        <f t="shared" si="400"/>
        <v>LOEC</v>
      </c>
      <c r="AJ842" s="112" t="str">
        <f t="shared" si="401"/>
        <v>Chronic</v>
      </c>
      <c r="AL842" s="26">
        <f>VLOOKUP(SUM(AB842,AE842),Tables!J$5:K$12,2,FALSE)</f>
        <v>2</v>
      </c>
      <c r="AM842" s="26" t="str">
        <f t="shared" si="402"/>
        <v>Reject</v>
      </c>
      <c r="AS842"/>
      <c r="AW842" s="208" t="s">
        <v>1845</v>
      </c>
      <c r="AX842" s="208" t="s">
        <v>1845</v>
      </c>
      <c r="BC842" s="214"/>
      <c r="BN842" s="119"/>
      <c r="BO842" s="119"/>
      <c r="BP842" s="119"/>
      <c r="BQ842" s="119"/>
      <c r="BR842" s="119"/>
      <c r="BS842" s="119"/>
      <c r="BT842" s="119"/>
      <c r="BU842" s="119"/>
      <c r="BV842" s="119"/>
      <c r="BW842" s="119"/>
      <c r="BX842" s="119"/>
      <c r="BY842" s="119"/>
      <c r="BZ842" s="119"/>
      <c r="CA842" s="119"/>
    </row>
    <row r="843" spans="1:87" ht="15" hidden="1" customHeight="1" thickTop="1" thickBot="1">
      <c r="A843" s="220" t="s">
        <v>1173</v>
      </c>
      <c r="B843" s="70" t="s">
        <v>1186</v>
      </c>
      <c r="C843" s="74" t="s">
        <v>1181</v>
      </c>
      <c r="D843" s="80"/>
      <c r="E843" s="149" t="s">
        <v>1644</v>
      </c>
      <c r="F843" s="75" t="s">
        <v>1172</v>
      </c>
      <c r="G843" s="86" t="s">
        <v>1169</v>
      </c>
      <c r="H843" s="25" t="s">
        <v>77</v>
      </c>
      <c r="I843" s="73" t="s">
        <v>1171</v>
      </c>
      <c r="J843" s="73" t="s">
        <v>79</v>
      </c>
      <c r="K843" s="25" t="s">
        <v>1591</v>
      </c>
      <c r="L843" s="73" t="s">
        <v>110</v>
      </c>
      <c r="N843" s="41" t="s">
        <v>1184</v>
      </c>
      <c r="O843" s="32" t="s">
        <v>1398</v>
      </c>
      <c r="P843" s="32" t="s">
        <v>1580</v>
      </c>
      <c r="Q843" s="73" t="s">
        <v>349</v>
      </c>
      <c r="R843" s="73">
        <v>14</v>
      </c>
      <c r="S843" s="25" t="s">
        <v>1370</v>
      </c>
      <c r="T843" s="25" t="s">
        <v>15</v>
      </c>
      <c r="V843" s="73">
        <v>2342.3000000000002</v>
      </c>
      <c r="W843" s="25" t="s">
        <v>58</v>
      </c>
      <c r="X843" s="73">
        <f>VLOOKUP(W843,Tables!$M$5:$O$9,3,FALSE)</f>
        <v>1</v>
      </c>
      <c r="Y843" s="73">
        <f t="shared" si="394"/>
        <v>2342.3000000000002</v>
      </c>
      <c r="AA843" s="26" t="str">
        <f t="shared" si="395"/>
        <v>IC25</v>
      </c>
      <c r="AB843" s="26">
        <f>VLOOKUP(AA843,Tables!C$5:D$40,2,FALSE)</f>
        <v>2.5</v>
      </c>
      <c r="AC843" s="26">
        <f t="shared" si="396"/>
        <v>936.92000000000007</v>
      </c>
      <c r="AD843" s="33" t="str">
        <f t="shared" si="397"/>
        <v>Chronic</v>
      </c>
      <c r="AE843" s="26">
        <f>VLOOKUP(AD843,Tables!$C$43:$D$44,2,FALSE)</f>
        <v>1</v>
      </c>
      <c r="AF843" s="26">
        <f t="shared" si="398"/>
        <v>936.92000000000007</v>
      </c>
      <c r="AG843" s="27"/>
      <c r="AH843" s="210" t="str">
        <f t="shared" si="399"/>
        <v>Myriophyllum sibiricum</v>
      </c>
      <c r="AI843" s="112" t="str">
        <f t="shared" si="400"/>
        <v>IC25</v>
      </c>
      <c r="AJ843" s="112" t="str">
        <f t="shared" si="401"/>
        <v>Chronic</v>
      </c>
      <c r="AL843" s="26">
        <f>VLOOKUP(SUM(AB843,AE843),Tables!J$5:K$12,2,FALSE)</f>
        <v>2</v>
      </c>
      <c r="AM843" s="26" t="str">
        <f t="shared" si="402"/>
        <v>Reject</v>
      </c>
      <c r="AS843"/>
      <c r="AW843" s="208" t="s">
        <v>1845</v>
      </c>
      <c r="AX843" s="208" t="s">
        <v>1845</v>
      </c>
      <c r="BC843" s="214"/>
      <c r="BN843" s="119"/>
      <c r="BO843" s="119"/>
      <c r="BP843" s="119"/>
      <c r="BQ843" s="119"/>
      <c r="BR843" s="119"/>
      <c r="BS843" s="119"/>
      <c r="BT843" s="119"/>
      <c r="BU843" s="119"/>
      <c r="BV843" s="119"/>
      <c r="BW843" s="119"/>
      <c r="BX843" s="119"/>
      <c r="BY843" s="119"/>
      <c r="BZ843" s="119"/>
      <c r="CA843" s="119"/>
    </row>
    <row r="844" spans="1:87" ht="15" hidden="1" customHeight="1" thickTop="1" thickBot="1">
      <c r="A844" s="220" t="s">
        <v>1173</v>
      </c>
      <c r="B844" s="70" t="s">
        <v>1187</v>
      </c>
      <c r="C844" s="74" t="s">
        <v>1181</v>
      </c>
      <c r="D844" s="80"/>
      <c r="E844" s="149" t="s">
        <v>1644</v>
      </c>
      <c r="F844" s="75" t="s">
        <v>1172</v>
      </c>
      <c r="G844" s="86" t="s">
        <v>1169</v>
      </c>
      <c r="H844" s="25" t="s">
        <v>77</v>
      </c>
      <c r="I844" s="73" t="s">
        <v>1171</v>
      </c>
      <c r="J844" s="73" t="s">
        <v>79</v>
      </c>
      <c r="K844" s="25" t="s">
        <v>1591</v>
      </c>
      <c r="L844" s="73" t="s">
        <v>110</v>
      </c>
      <c r="N844" s="41" t="s">
        <v>353</v>
      </c>
      <c r="O844" s="32" t="s">
        <v>1398</v>
      </c>
      <c r="P844" s="32" t="s">
        <v>1524</v>
      </c>
      <c r="Q844" s="73" t="s">
        <v>349</v>
      </c>
      <c r="R844" s="73">
        <v>14</v>
      </c>
      <c r="S844" s="25" t="s">
        <v>1370</v>
      </c>
      <c r="T844" s="25" t="s">
        <v>15</v>
      </c>
      <c r="V844" s="73">
        <v>601.70000000000005</v>
      </c>
      <c r="W844" s="25" t="s">
        <v>58</v>
      </c>
      <c r="X844" s="73">
        <f>VLOOKUP(W844,Tables!$M$5:$O$9,3,FALSE)</f>
        <v>1</v>
      </c>
      <c r="Y844" s="73">
        <f t="shared" si="394"/>
        <v>601.70000000000005</v>
      </c>
      <c r="AA844" s="26" t="str">
        <f t="shared" si="395"/>
        <v>IC25</v>
      </c>
      <c r="AB844" s="26">
        <f>VLOOKUP(AA844,Tables!C$5:D$40,2,FALSE)</f>
        <v>2.5</v>
      </c>
      <c r="AC844" s="26">
        <f t="shared" si="396"/>
        <v>240.68</v>
      </c>
      <c r="AD844" s="33" t="str">
        <f t="shared" si="397"/>
        <v>Chronic</v>
      </c>
      <c r="AE844" s="26">
        <f>VLOOKUP(AD844,Tables!$C$43:$D$44,2,FALSE)</f>
        <v>1</v>
      </c>
      <c r="AF844" s="26">
        <f t="shared" si="398"/>
        <v>240.68</v>
      </c>
      <c r="AG844" s="27"/>
      <c r="AH844" s="210" t="str">
        <f t="shared" si="399"/>
        <v>Myriophyllum sibiricum</v>
      </c>
      <c r="AI844" s="112" t="str">
        <f t="shared" si="400"/>
        <v>IC25</v>
      </c>
      <c r="AJ844" s="112" t="str">
        <f t="shared" si="401"/>
        <v>Chronic</v>
      </c>
      <c r="AL844" s="26">
        <f>VLOOKUP(SUM(AB844,AE844),Tables!J$5:K$12,2,FALSE)</f>
        <v>2</v>
      </c>
      <c r="AM844" s="26" t="str">
        <f t="shared" si="402"/>
        <v>Reject</v>
      </c>
      <c r="AS844"/>
      <c r="AW844" s="208" t="s">
        <v>1845</v>
      </c>
      <c r="AX844" s="208" t="s">
        <v>1845</v>
      </c>
      <c r="BC844" s="214"/>
      <c r="BN844" s="119"/>
      <c r="BO844" s="119"/>
      <c r="BP844" s="119"/>
      <c r="BQ844" s="119"/>
      <c r="BR844" s="119"/>
      <c r="BS844" s="119"/>
      <c r="BT844" s="119"/>
      <c r="BU844" s="119"/>
      <c r="BV844" s="119"/>
      <c r="BW844" s="119"/>
      <c r="BX844" s="119"/>
      <c r="BY844" s="119"/>
      <c r="BZ844" s="119"/>
      <c r="CA844" s="119"/>
    </row>
    <row r="845" spans="1:87" ht="15" hidden="1" customHeight="1" thickTop="1" thickBot="1">
      <c r="A845" s="220" t="s">
        <v>1173</v>
      </c>
      <c r="B845" s="70" t="s">
        <v>1188</v>
      </c>
      <c r="C845" s="74" t="s">
        <v>1181</v>
      </c>
      <c r="D845" s="80"/>
      <c r="E845" s="149" t="s">
        <v>1644</v>
      </c>
      <c r="F845" s="75" t="s">
        <v>1172</v>
      </c>
      <c r="G845" s="86" t="s">
        <v>1169</v>
      </c>
      <c r="H845" s="25" t="s">
        <v>77</v>
      </c>
      <c r="I845" s="73" t="s">
        <v>1171</v>
      </c>
      <c r="J845" s="73" t="s">
        <v>79</v>
      </c>
      <c r="K845" s="25" t="s">
        <v>1591</v>
      </c>
      <c r="L845" s="73" t="s">
        <v>110</v>
      </c>
      <c r="N845" s="41" t="s">
        <v>1185</v>
      </c>
      <c r="O845" s="32" t="s">
        <v>1398</v>
      </c>
      <c r="P845" s="32" t="s">
        <v>1577</v>
      </c>
      <c r="Q845" s="73" t="s">
        <v>349</v>
      </c>
      <c r="R845" s="73">
        <v>14</v>
      </c>
      <c r="S845" s="25" t="s">
        <v>1370</v>
      </c>
      <c r="T845" s="25" t="s">
        <v>15</v>
      </c>
      <c r="V845" s="73">
        <v>1069.9000000000001</v>
      </c>
      <c r="W845" s="25" t="s">
        <v>58</v>
      </c>
      <c r="X845" s="73">
        <f>VLOOKUP(W845,Tables!$M$5:$O$9,3,FALSE)</f>
        <v>1</v>
      </c>
      <c r="Y845" s="73">
        <f t="shared" si="394"/>
        <v>1069.9000000000001</v>
      </c>
      <c r="AA845" s="26" t="str">
        <f t="shared" si="395"/>
        <v>IC25</v>
      </c>
      <c r="AB845" s="26">
        <f>VLOOKUP(AA845,Tables!C$5:D$40,2,FALSE)</f>
        <v>2.5</v>
      </c>
      <c r="AC845" s="26">
        <f t="shared" si="396"/>
        <v>427.96000000000004</v>
      </c>
      <c r="AD845" s="33" t="str">
        <f t="shared" si="397"/>
        <v>Chronic</v>
      </c>
      <c r="AE845" s="26">
        <f>VLOOKUP(AD845,Tables!$C$43:$D$44,2,FALSE)</f>
        <v>1</v>
      </c>
      <c r="AF845" s="26">
        <f t="shared" si="398"/>
        <v>427.96000000000004</v>
      </c>
      <c r="AG845" s="27"/>
      <c r="AH845" s="210" t="str">
        <f t="shared" si="399"/>
        <v>Myriophyllum sibiricum</v>
      </c>
      <c r="AI845" s="112" t="str">
        <f t="shared" si="400"/>
        <v>IC25</v>
      </c>
      <c r="AJ845" s="112" t="str">
        <f t="shared" si="401"/>
        <v>Chronic</v>
      </c>
      <c r="AL845" s="26">
        <f>VLOOKUP(SUM(AB845,AE845),Tables!J$5:K$12,2,FALSE)</f>
        <v>2</v>
      </c>
      <c r="AM845" s="26" t="str">
        <f t="shared" si="402"/>
        <v>Reject</v>
      </c>
      <c r="AS845"/>
      <c r="AW845" s="208" t="s">
        <v>1845</v>
      </c>
      <c r="AX845" s="208" t="s">
        <v>1845</v>
      </c>
      <c r="BC845" s="214"/>
      <c r="BN845" s="119"/>
      <c r="BO845" s="119"/>
      <c r="BP845" s="119"/>
      <c r="BQ845" s="119"/>
      <c r="BR845" s="119"/>
      <c r="BS845" s="119"/>
      <c r="BT845" s="119"/>
      <c r="BU845" s="119"/>
      <c r="BV845" s="119"/>
      <c r="BW845" s="119"/>
      <c r="BX845" s="119"/>
      <c r="BY845" s="119"/>
      <c r="BZ845" s="119"/>
      <c r="CA845" s="119"/>
      <c r="CB845" s="119"/>
      <c r="CC845" s="119"/>
      <c r="CD845" s="119"/>
      <c r="CE845" s="119"/>
      <c r="CF845" s="119"/>
      <c r="CG845" s="119"/>
      <c r="CH845" s="119"/>
      <c r="CI845" s="119"/>
    </row>
    <row r="846" spans="1:87" ht="15" hidden="1" customHeight="1" thickTop="1" thickBot="1">
      <c r="A846" s="220" t="s">
        <v>1173</v>
      </c>
      <c r="B846" s="70" t="s">
        <v>1189</v>
      </c>
      <c r="C846" s="74" t="s">
        <v>1181</v>
      </c>
      <c r="D846" s="80"/>
      <c r="E846" s="149" t="s">
        <v>1644</v>
      </c>
      <c r="F846" s="75" t="s">
        <v>1172</v>
      </c>
      <c r="G846" s="86" t="s">
        <v>1169</v>
      </c>
      <c r="H846" s="25" t="s">
        <v>77</v>
      </c>
      <c r="I846" s="73" t="s">
        <v>1171</v>
      </c>
      <c r="J846" s="73" t="s">
        <v>79</v>
      </c>
      <c r="K846" s="25" t="s">
        <v>1591</v>
      </c>
      <c r="L846" s="73" t="s">
        <v>110</v>
      </c>
      <c r="N846" s="41" t="s">
        <v>351</v>
      </c>
      <c r="O846" s="32" t="s">
        <v>1398</v>
      </c>
      <c r="P846" s="32" t="s">
        <v>1514</v>
      </c>
      <c r="Q846" s="73" t="s">
        <v>349</v>
      </c>
      <c r="R846" s="73">
        <v>14</v>
      </c>
      <c r="S846" s="25" t="s">
        <v>1370</v>
      </c>
      <c r="T846" s="25" t="s">
        <v>15</v>
      </c>
      <c r="V846" s="73">
        <v>1605.7</v>
      </c>
      <c r="W846" s="25" t="s">
        <v>58</v>
      </c>
      <c r="X846" s="73">
        <f>VLOOKUP(W846,Tables!$M$5:$O$9,3,FALSE)</f>
        <v>1</v>
      </c>
      <c r="Y846" s="73">
        <f t="shared" si="394"/>
        <v>1605.7</v>
      </c>
      <c r="AA846" s="26" t="str">
        <f t="shared" si="395"/>
        <v>IC25</v>
      </c>
      <c r="AB846" s="26">
        <f>VLOOKUP(AA846,Tables!C$5:D$40,2,FALSE)</f>
        <v>2.5</v>
      </c>
      <c r="AC846" s="26">
        <f t="shared" si="396"/>
        <v>642.28</v>
      </c>
      <c r="AD846" s="33" t="str">
        <f t="shared" si="397"/>
        <v>Chronic</v>
      </c>
      <c r="AE846" s="26">
        <f>VLOOKUP(AD846,Tables!$C$43:$D$44,2,FALSE)</f>
        <v>1</v>
      </c>
      <c r="AF846" s="26">
        <f t="shared" si="398"/>
        <v>642.28</v>
      </c>
      <c r="AG846" s="27"/>
      <c r="AH846" s="210" t="str">
        <f t="shared" si="399"/>
        <v>Myriophyllum sibiricum</v>
      </c>
      <c r="AI846" s="112" t="str">
        <f t="shared" si="400"/>
        <v>IC25</v>
      </c>
      <c r="AJ846" s="112" t="str">
        <f t="shared" si="401"/>
        <v>Chronic</v>
      </c>
      <c r="AL846" s="26">
        <f>VLOOKUP(SUM(AB846,AE846),Tables!J$5:K$12,2,FALSE)</f>
        <v>2</v>
      </c>
      <c r="AM846" s="26" t="str">
        <f t="shared" si="402"/>
        <v>Reject</v>
      </c>
      <c r="AS846"/>
      <c r="AW846" s="208" t="s">
        <v>1845</v>
      </c>
      <c r="AX846" s="208" t="s">
        <v>1845</v>
      </c>
      <c r="BC846" s="214"/>
      <c r="BN846" s="119"/>
      <c r="BO846" s="119"/>
      <c r="BP846" s="119"/>
      <c r="BQ846" s="119"/>
      <c r="BR846" s="119"/>
      <c r="BS846" s="119"/>
      <c r="BT846" s="119"/>
      <c r="BU846" s="119"/>
      <c r="BV846" s="119"/>
      <c r="BW846" s="119"/>
      <c r="BX846" s="119"/>
      <c r="BY846" s="119"/>
      <c r="BZ846" s="119"/>
      <c r="CA846" s="119"/>
      <c r="CB846" s="119"/>
      <c r="CC846" s="119"/>
      <c r="CD846" s="119"/>
      <c r="CE846" s="119"/>
      <c r="CF846" s="119"/>
      <c r="CG846" s="119"/>
      <c r="CH846" s="119"/>
      <c r="CI846" s="119"/>
    </row>
    <row r="847" spans="1:87" ht="15" hidden="1" customHeight="1" thickTop="1" thickBot="1">
      <c r="A847" s="220" t="s">
        <v>1173</v>
      </c>
      <c r="B847" s="70" t="s">
        <v>1190</v>
      </c>
      <c r="C847" s="74" t="s">
        <v>1181</v>
      </c>
      <c r="D847" s="80"/>
      <c r="E847" s="149" t="s">
        <v>1644</v>
      </c>
      <c r="F847" s="75" t="s">
        <v>1172</v>
      </c>
      <c r="G847" s="86" t="s">
        <v>1169</v>
      </c>
      <c r="H847" s="25" t="s">
        <v>77</v>
      </c>
      <c r="I847" s="73" t="s">
        <v>1171</v>
      </c>
      <c r="J847" s="73" t="s">
        <v>79</v>
      </c>
      <c r="K847" s="25" t="s">
        <v>1591</v>
      </c>
      <c r="L847" s="73" t="s">
        <v>110</v>
      </c>
      <c r="N847" s="41" t="s">
        <v>1180</v>
      </c>
      <c r="O847" s="32" t="s">
        <v>1398</v>
      </c>
      <c r="P847" s="32" t="s">
        <v>1568</v>
      </c>
      <c r="Q847" s="73" t="s">
        <v>349</v>
      </c>
      <c r="R847" s="73">
        <v>14</v>
      </c>
      <c r="S847" s="25" t="s">
        <v>1370</v>
      </c>
      <c r="T847" s="25" t="s">
        <v>15</v>
      </c>
      <c r="V847" s="73">
        <v>1687</v>
      </c>
      <c r="W847" s="25" t="s">
        <v>58</v>
      </c>
      <c r="X847" s="73">
        <f>VLOOKUP(W847,Tables!$M$5:$O$9,3,FALSE)</f>
        <v>1</v>
      </c>
      <c r="Y847" s="73">
        <f t="shared" si="394"/>
        <v>1687</v>
      </c>
      <c r="AA847" s="26" t="str">
        <f t="shared" si="395"/>
        <v>IC25</v>
      </c>
      <c r="AB847" s="26">
        <f>VLOOKUP(AA847,Tables!C$5:D$40,2,FALSE)</f>
        <v>2.5</v>
      </c>
      <c r="AC847" s="26">
        <f t="shared" si="396"/>
        <v>674.8</v>
      </c>
      <c r="AD847" s="33" t="str">
        <f t="shared" si="397"/>
        <v>Chronic</v>
      </c>
      <c r="AE847" s="26">
        <f>VLOOKUP(AD847,Tables!$C$43:$D$44,2,FALSE)</f>
        <v>1</v>
      </c>
      <c r="AF847" s="26">
        <f t="shared" si="398"/>
        <v>674.8</v>
      </c>
      <c r="AG847" s="27"/>
      <c r="AH847" s="210" t="str">
        <f t="shared" si="399"/>
        <v>Myriophyllum sibiricum</v>
      </c>
      <c r="AI847" s="112" t="str">
        <f t="shared" si="400"/>
        <v>IC25</v>
      </c>
      <c r="AJ847" s="112" t="str">
        <f t="shared" si="401"/>
        <v>Chronic</v>
      </c>
      <c r="AL847" s="26">
        <f>VLOOKUP(SUM(AB847,AE847),Tables!J$5:K$12,2,FALSE)</f>
        <v>2</v>
      </c>
      <c r="AM847" s="26" t="str">
        <f t="shared" si="402"/>
        <v>Reject</v>
      </c>
      <c r="AS847"/>
      <c r="AW847" s="208" t="s">
        <v>1845</v>
      </c>
      <c r="AX847" s="208" t="s">
        <v>1845</v>
      </c>
      <c r="BC847" s="214"/>
      <c r="BN847" s="119"/>
      <c r="BO847" s="119"/>
      <c r="BP847" s="119"/>
      <c r="BQ847" s="119"/>
      <c r="BR847" s="119"/>
      <c r="BS847" s="119"/>
      <c r="BT847" s="119"/>
      <c r="BU847" s="119"/>
      <c r="BV847" s="119"/>
      <c r="BW847" s="119"/>
      <c r="BX847" s="119"/>
      <c r="BY847" s="119"/>
      <c r="BZ847" s="119"/>
      <c r="CA847" s="119"/>
      <c r="CB847" s="78"/>
      <c r="CC847" s="78"/>
      <c r="CD847" s="78"/>
      <c r="CE847" s="78"/>
      <c r="CF847" s="78"/>
      <c r="CG847" s="78"/>
      <c r="CH847" s="78"/>
      <c r="CI847" s="78"/>
    </row>
    <row r="848" spans="1:87" ht="15" hidden="1" customHeight="1" thickTop="1" thickBot="1">
      <c r="A848" s="220" t="s">
        <v>1173</v>
      </c>
      <c r="B848" s="70" t="s">
        <v>1191</v>
      </c>
      <c r="C848" s="74" t="s">
        <v>1181</v>
      </c>
      <c r="D848" s="80"/>
      <c r="E848" s="149" t="s">
        <v>1644</v>
      </c>
      <c r="F848" s="75" t="s">
        <v>1172</v>
      </c>
      <c r="G848" s="86" t="s">
        <v>1169</v>
      </c>
      <c r="H848" s="25" t="s">
        <v>77</v>
      </c>
      <c r="I848" s="73" t="s">
        <v>1171</v>
      </c>
      <c r="J848" s="73" t="s">
        <v>79</v>
      </c>
      <c r="K848" s="25" t="s">
        <v>1591</v>
      </c>
      <c r="L848" s="73" t="s">
        <v>110</v>
      </c>
      <c r="N848" s="41" t="s">
        <v>353</v>
      </c>
      <c r="O848" s="32" t="s">
        <v>1398</v>
      </c>
      <c r="P848" s="32" t="s">
        <v>1524</v>
      </c>
      <c r="Q848" s="73" t="s">
        <v>51</v>
      </c>
      <c r="R848" s="73">
        <v>14</v>
      </c>
      <c r="S848" s="25" t="s">
        <v>1370</v>
      </c>
      <c r="T848" s="25" t="s">
        <v>15</v>
      </c>
      <c r="V848" s="73">
        <v>1130</v>
      </c>
      <c r="W848" s="25" t="s">
        <v>58</v>
      </c>
      <c r="X848" s="73">
        <f>VLOOKUP(W848,Tables!$M$5:$O$9,3,FALSE)</f>
        <v>1</v>
      </c>
      <c r="Y848" s="73">
        <f t="shared" si="394"/>
        <v>1130</v>
      </c>
      <c r="AA848" s="26" t="str">
        <f t="shared" si="395"/>
        <v>IC50</v>
      </c>
      <c r="AB848" s="26">
        <f>VLOOKUP(AA848,Tables!C$5:D$40,2,FALSE)</f>
        <v>5</v>
      </c>
      <c r="AC848" s="26">
        <f t="shared" si="396"/>
        <v>226</v>
      </c>
      <c r="AD848" s="33" t="str">
        <f t="shared" si="397"/>
        <v>Chronic</v>
      </c>
      <c r="AE848" s="26">
        <f>VLOOKUP(AD848,Tables!$C$43:$D$44,2,FALSE)</f>
        <v>1</v>
      </c>
      <c r="AF848" s="26">
        <f t="shared" si="398"/>
        <v>226</v>
      </c>
      <c r="AG848" s="27"/>
      <c r="AH848" s="210" t="str">
        <f t="shared" si="399"/>
        <v>Myriophyllum sibiricum</v>
      </c>
      <c r="AI848" s="112" t="str">
        <f t="shared" si="400"/>
        <v>IC50</v>
      </c>
      <c r="AJ848" s="112" t="str">
        <f t="shared" si="401"/>
        <v>Chronic</v>
      </c>
      <c r="AL848" s="26">
        <f>VLOOKUP(SUM(AB848,AE848),Tables!J$5:K$12,2,FALSE)</f>
        <v>2</v>
      </c>
      <c r="AM848" s="26" t="str">
        <f t="shared" si="402"/>
        <v>Reject</v>
      </c>
      <c r="AS848"/>
      <c r="AW848" s="208" t="s">
        <v>1845</v>
      </c>
      <c r="AX848" s="208" t="s">
        <v>1845</v>
      </c>
      <c r="BC848" s="214"/>
      <c r="BN848" s="119"/>
      <c r="BO848" s="119"/>
      <c r="BP848" s="119"/>
      <c r="BQ848" s="119"/>
      <c r="BR848" s="119"/>
      <c r="BS848" s="119"/>
      <c r="BT848" s="119"/>
      <c r="BU848" s="119"/>
      <c r="BV848" s="119"/>
      <c r="BW848" s="119"/>
      <c r="BX848" s="119"/>
      <c r="BY848" s="119"/>
      <c r="BZ848" s="119"/>
      <c r="CA848" s="119"/>
    </row>
    <row r="849" spans="1:87" ht="15" hidden="1" customHeight="1" thickTop="1" thickBot="1">
      <c r="A849" s="220" t="s">
        <v>1173</v>
      </c>
      <c r="B849" s="70" t="s">
        <v>1192</v>
      </c>
      <c r="C849" s="74" t="s">
        <v>1181</v>
      </c>
      <c r="D849" s="80"/>
      <c r="E849" s="149" t="s">
        <v>1644</v>
      </c>
      <c r="F849" s="75" t="s">
        <v>1172</v>
      </c>
      <c r="G849" s="86" t="s">
        <v>1169</v>
      </c>
      <c r="H849" s="25" t="s">
        <v>77</v>
      </c>
      <c r="I849" s="73" t="s">
        <v>1171</v>
      </c>
      <c r="J849" s="73" t="s">
        <v>79</v>
      </c>
      <c r="K849" s="25" t="s">
        <v>1591</v>
      </c>
      <c r="L849" s="73" t="s">
        <v>110</v>
      </c>
      <c r="N849" s="41" t="s">
        <v>1185</v>
      </c>
      <c r="O849" s="32" t="s">
        <v>1398</v>
      </c>
      <c r="P849" s="32" t="s">
        <v>1577</v>
      </c>
      <c r="Q849" s="73" t="s">
        <v>51</v>
      </c>
      <c r="R849" s="73">
        <v>14</v>
      </c>
      <c r="S849" s="25" t="s">
        <v>1370</v>
      </c>
      <c r="T849" s="25" t="s">
        <v>15</v>
      </c>
      <c r="V849" s="73">
        <v>2118.6</v>
      </c>
      <c r="W849" s="25" t="s">
        <v>58</v>
      </c>
      <c r="X849" s="73">
        <f>VLOOKUP(W849,Tables!$M$5:$O$9,3,FALSE)</f>
        <v>1</v>
      </c>
      <c r="Y849" s="73">
        <f t="shared" si="394"/>
        <v>2118.6</v>
      </c>
      <c r="AA849" s="26" t="str">
        <f t="shared" si="395"/>
        <v>IC50</v>
      </c>
      <c r="AB849" s="26">
        <f>VLOOKUP(AA849,Tables!C$5:D$40,2,FALSE)</f>
        <v>5</v>
      </c>
      <c r="AC849" s="26">
        <f t="shared" si="396"/>
        <v>423.71999999999997</v>
      </c>
      <c r="AD849" s="33" t="str">
        <f t="shared" si="397"/>
        <v>Chronic</v>
      </c>
      <c r="AE849" s="26">
        <f>VLOOKUP(AD849,Tables!$C$43:$D$44,2,FALSE)</f>
        <v>1</v>
      </c>
      <c r="AF849" s="26">
        <f t="shared" si="398"/>
        <v>423.71999999999997</v>
      </c>
      <c r="AG849" s="27"/>
      <c r="AH849" s="210" t="str">
        <f t="shared" si="399"/>
        <v>Myriophyllum sibiricum</v>
      </c>
      <c r="AI849" s="112" t="str">
        <f t="shared" si="400"/>
        <v>IC50</v>
      </c>
      <c r="AJ849" s="112" t="str">
        <f t="shared" si="401"/>
        <v>Chronic</v>
      </c>
      <c r="AL849" s="26">
        <f>VLOOKUP(SUM(AB849,AE849),Tables!J$5:K$12,2,FALSE)</f>
        <v>2</v>
      </c>
      <c r="AM849" s="26" t="str">
        <f t="shared" si="402"/>
        <v>Reject</v>
      </c>
      <c r="AS849"/>
      <c r="AW849" s="208" t="s">
        <v>1845</v>
      </c>
      <c r="AX849" s="208" t="s">
        <v>1845</v>
      </c>
      <c r="BC849" s="214"/>
      <c r="BN849" s="119"/>
      <c r="BO849" s="119"/>
      <c r="BP849" s="119"/>
      <c r="BQ849" s="119"/>
      <c r="BR849" s="119"/>
      <c r="BS849" s="119"/>
      <c r="BT849" s="119"/>
      <c r="BU849" s="119"/>
      <c r="BV849" s="119"/>
      <c r="BW849" s="119"/>
      <c r="BX849" s="119"/>
      <c r="BY849" s="119"/>
      <c r="BZ849" s="119"/>
      <c r="CA849" s="119"/>
      <c r="CB849" s="78"/>
      <c r="CC849" s="78"/>
      <c r="CD849" s="78"/>
      <c r="CE849" s="78"/>
      <c r="CF849" s="78"/>
      <c r="CG849" s="78"/>
      <c r="CH849" s="78"/>
      <c r="CI849" s="78"/>
    </row>
    <row r="850" spans="1:87" ht="15" hidden="1" customHeight="1" thickTop="1" thickBot="1">
      <c r="A850" s="220" t="s">
        <v>1173</v>
      </c>
      <c r="B850" s="70" t="s">
        <v>1193</v>
      </c>
      <c r="C850" s="74" t="s">
        <v>1181</v>
      </c>
      <c r="D850" s="80"/>
      <c r="E850" s="149" t="s">
        <v>1644</v>
      </c>
      <c r="F850" s="75" t="s">
        <v>1172</v>
      </c>
      <c r="G850" s="86" t="s">
        <v>1169</v>
      </c>
      <c r="H850" s="25" t="s">
        <v>77</v>
      </c>
      <c r="I850" s="73" t="s">
        <v>1171</v>
      </c>
      <c r="J850" s="73" t="s">
        <v>79</v>
      </c>
      <c r="K850" s="25" t="s">
        <v>1591</v>
      </c>
      <c r="L850" s="73" t="s">
        <v>110</v>
      </c>
      <c r="N850" s="41" t="s">
        <v>1180</v>
      </c>
      <c r="O850" s="32" t="s">
        <v>1398</v>
      </c>
      <c r="P850" s="32" t="s">
        <v>1568</v>
      </c>
      <c r="Q850" s="73" t="s">
        <v>51</v>
      </c>
      <c r="R850" s="73">
        <v>14</v>
      </c>
      <c r="S850" s="25" t="s">
        <v>1370</v>
      </c>
      <c r="T850" s="25" t="s">
        <v>15</v>
      </c>
      <c r="V850" s="73">
        <v>2679.4</v>
      </c>
      <c r="W850" s="25" t="s">
        <v>58</v>
      </c>
      <c r="X850" s="73">
        <f>VLOOKUP(W850,Tables!$M$5:$O$9,3,FALSE)</f>
        <v>1</v>
      </c>
      <c r="Y850" s="73">
        <f t="shared" si="394"/>
        <v>2679.4</v>
      </c>
      <c r="AA850" s="26" t="str">
        <f t="shared" si="395"/>
        <v>IC50</v>
      </c>
      <c r="AB850" s="26">
        <f>VLOOKUP(AA850,Tables!C$5:D$40,2,FALSE)</f>
        <v>5</v>
      </c>
      <c r="AC850" s="26">
        <f t="shared" si="396"/>
        <v>535.88</v>
      </c>
      <c r="AD850" s="33" t="str">
        <f t="shared" si="397"/>
        <v>Chronic</v>
      </c>
      <c r="AE850" s="26">
        <f>VLOOKUP(AD850,Tables!$C$43:$D$44,2,FALSE)</f>
        <v>1</v>
      </c>
      <c r="AF850" s="26">
        <f t="shared" si="398"/>
        <v>535.88</v>
      </c>
      <c r="AG850" s="27"/>
      <c r="AH850" s="210" t="str">
        <f t="shared" si="399"/>
        <v>Myriophyllum sibiricum</v>
      </c>
      <c r="AI850" s="112" t="str">
        <f t="shared" si="400"/>
        <v>IC50</v>
      </c>
      <c r="AJ850" s="112" t="str">
        <f t="shared" si="401"/>
        <v>Chronic</v>
      </c>
      <c r="AL850" s="26">
        <f>VLOOKUP(SUM(AB850,AE850),Tables!J$5:K$12,2,FALSE)</f>
        <v>2</v>
      </c>
      <c r="AM850" s="26" t="str">
        <f>IF(AL850=MIN($AL$827:$AL$850),"YES!!!","Reject")</f>
        <v>Reject</v>
      </c>
      <c r="AS850"/>
      <c r="AW850" s="208" t="s">
        <v>1845</v>
      </c>
      <c r="AX850" s="208" t="s">
        <v>1845</v>
      </c>
      <c r="BC850" s="214"/>
      <c r="BN850" s="119"/>
      <c r="BO850" s="119"/>
      <c r="BP850" s="119"/>
      <c r="BQ850" s="119"/>
      <c r="BR850" s="119"/>
      <c r="BS850" s="119"/>
      <c r="BT850" s="119"/>
      <c r="BU850" s="119"/>
      <c r="BV850" s="119"/>
      <c r="BW850" s="119"/>
      <c r="BX850" s="119"/>
      <c r="BY850" s="119"/>
      <c r="BZ850" s="119"/>
      <c r="CA850" s="119"/>
      <c r="CB850" s="78"/>
      <c r="CC850" s="78"/>
      <c r="CD850" s="78"/>
      <c r="CE850" s="78"/>
      <c r="CF850" s="78"/>
      <c r="CG850" s="78"/>
      <c r="CH850" s="78"/>
      <c r="CI850" s="78"/>
    </row>
    <row r="851" spans="1:87" ht="15" hidden="1" customHeight="1" thickTop="1" thickBot="1">
      <c r="A851" s="167"/>
      <c r="B851" s="96"/>
      <c r="C851" s="98"/>
      <c r="D851" s="99"/>
      <c r="E851" s="158"/>
      <c r="F851" s="93"/>
      <c r="G851" s="94"/>
      <c r="H851" s="17"/>
      <c r="I851" s="17"/>
      <c r="J851" s="17"/>
      <c r="K851" s="17"/>
      <c r="L851" s="17"/>
      <c r="M851" s="27"/>
      <c r="N851" s="93"/>
      <c r="O851" s="17"/>
      <c r="P851" s="17"/>
      <c r="Q851" s="17"/>
      <c r="R851" s="17"/>
      <c r="S851" s="17"/>
      <c r="T851" s="17"/>
      <c r="U851" s="17"/>
      <c r="V851" s="17"/>
      <c r="W851" s="17"/>
      <c r="X851" s="95"/>
      <c r="Y851" s="95"/>
      <c r="Z851" s="27"/>
      <c r="AA851" s="17"/>
      <c r="AB851" s="17"/>
      <c r="AC851" s="95"/>
      <c r="AD851" s="20"/>
      <c r="AE851" s="17"/>
      <c r="AF851" s="95"/>
      <c r="AG851" s="27"/>
      <c r="AH851" s="211"/>
      <c r="AI851" s="17"/>
      <c r="AJ851" s="17"/>
      <c r="AK851" s="27"/>
      <c r="AL851" s="27"/>
      <c r="AM851" s="27"/>
      <c r="AN851" s="27"/>
      <c r="AO851" s="17"/>
      <c r="AP851" s="17"/>
      <c r="AQ851" s="17"/>
      <c r="AR851" s="27"/>
      <c r="AS851" s="27"/>
      <c r="AT851" s="27"/>
      <c r="AU851" s="27"/>
      <c r="AV851" s="27"/>
      <c r="AW851" s="27"/>
      <c r="AX851" s="115"/>
      <c r="AY851" s="119"/>
      <c r="AZ851" s="119"/>
      <c r="BA851" s="117"/>
      <c r="BB851" s="117"/>
      <c r="BC851" s="211"/>
      <c r="BD851" s="27"/>
      <c r="BE851" s="27"/>
      <c r="BF851" s="27"/>
      <c r="BG851" s="27"/>
      <c r="BH851" s="115"/>
      <c r="BI851" s="115"/>
      <c r="BJ851" s="115"/>
      <c r="BN851" s="119"/>
      <c r="BO851" s="119"/>
      <c r="BP851" s="119"/>
      <c r="BQ851" s="119"/>
      <c r="BR851" s="119"/>
      <c r="BS851" s="119"/>
      <c r="BT851" s="119"/>
      <c r="BU851" s="119"/>
      <c r="BV851" s="119"/>
      <c r="BW851" s="119"/>
      <c r="BX851" s="119"/>
      <c r="BY851" s="119"/>
      <c r="BZ851" s="119"/>
      <c r="CA851" s="119"/>
      <c r="CB851" s="78"/>
      <c r="CC851" s="78"/>
      <c r="CD851" s="78"/>
      <c r="CE851" s="78"/>
      <c r="CF851" s="78"/>
      <c r="CG851" s="78"/>
      <c r="CH851" s="78"/>
      <c r="CI851" s="78"/>
    </row>
    <row r="852" spans="1:87" ht="15" hidden="1" customHeight="1" thickTop="1" thickBot="1">
      <c r="A852" s="170" t="s">
        <v>938</v>
      </c>
      <c r="B852" s="70" t="s">
        <v>943</v>
      </c>
      <c r="C852" s="74" t="s">
        <v>939</v>
      </c>
      <c r="D852" s="84" t="s">
        <v>99</v>
      </c>
      <c r="E852" s="149" t="s">
        <v>1644</v>
      </c>
      <c r="F852" s="30" t="s">
        <v>937</v>
      </c>
      <c r="G852" s="86" t="s">
        <v>240</v>
      </c>
      <c r="H852" s="25" t="s">
        <v>77</v>
      </c>
      <c r="I852" s="73" t="s">
        <v>1171</v>
      </c>
      <c r="J852" s="73" t="s">
        <v>79</v>
      </c>
      <c r="K852" s="25" t="s">
        <v>1591</v>
      </c>
      <c r="L852" s="25" t="s">
        <v>935</v>
      </c>
      <c r="N852" s="41" t="s">
        <v>936</v>
      </c>
      <c r="O852" s="32" t="s">
        <v>1509</v>
      </c>
      <c r="P852" s="32" t="s">
        <v>1566</v>
      </c>
      <c r="Q852" s="73" t="s">
        <v>20</v>
      </c>
      <c r="R852" s="73">
        <v>2</v>
      </c>
      <c r="S852" s="25" t="s">
        <v>1371</v>
      </c>
      <c r="T852" s="25" t="s">
        <v>15</v>
      </c>
      <c r="V852" s="73">
        <v>450</v>
      </c>
      <c r="W852" s="25" t="s">
        <v>58</v>
      </c>
      <c r="X852" s="73">
        <f>VLOOKUP(W852,Tables!$M$5:$O$9,3,FALSE)</f>
        <v>1</v>
      </c>
      <c r="Y852" s="73">
        <f t="shared" ref="Y852:Y883" si="408">V852*X852</f>
        <v>450</v>
      </c>
      <c r="AA852" s="26" t="str">
        <f t="shared" ref="AA852:AA878" si="409">Q852</f>
        <v>LOEC</v>
      </c>
      <c r="AB852" s="26">
        <f>VLOOKUP(AA852,Tables!C$5:D$40,2,FALSE)</f>
        <v>2.5</v>
      </c>
      <c r="AC852" s="26">
        <f t="shared" ref="AC852:AC878" si="410">Y852/AB852</f>
        <v>180</v>
      </c>
      <c r="AD852" s="33" t="str">
        <f t="shared" ref="AD852:AD878" si="411">T852</f>
        <v>Chronic</v>
      </c>
      <c r="AE852" s="26">
        <f>VLOOKUP(AD852,Tables!$C$43:$D$44,2,FALSE)</f>
        <v>1</v>
      </c>
      <c r="AF852" s="26">
        <f t="shared" ref="AF852:AF878" si="412">AC852/AE852</f>
        <v>180</v>
      </c>
      <c r="AG852" s="27"/>
      <c r="AH852" s="210" t="str">
        <f t="shared" ref="AH852:AH910" si="413">G852</f>
        <v>Myriophyllum spicatum</v>
      </c>
      <c r="AI852" s="112" t="str">
        <f t="shared" ref="AI852:AI910" si="414">Q852</f>
        <v>LOEC</v>
      </c>
      <c r="AJ852" s="112" t="str">
        <f t="shared" ref="AJ852:AJ910" si="415">T852</f>
        <v>Chronic</v>
      </c>
      <c r="AL852" s="26">
        <f>VLOOKUP(SUM(AB852,AE852),Tables!J$5:K$12,2,FALSE)</f>
        <v>2</v>
      </c>
      <c r="AM852" s="26" t="str">
        <f t="shared" ref="AM852:AM883" si="416">IF(AL852=MIN($AL$852:$AL$855,$AL$856:$AL$864,$AL$865:$AL$1028),"YES!!!","Reject")</f>
        <v>Reject</v>
      </c>
      <c r="AS852"/>
      <c r="AW852" s="208" t="s">
        <v>1845</v>
      </c>
      <c r="AX852" s="208" t="s">
        <v>1845</v>
      </c>
      <c r="BC852" s="214"/>
      <c r="BK852" s="2"/>
      <c r="BL852" s="2"/>
      <c r="BM852" s="2"/>
      <c r="BN852" s="119"/>
      <c r="BO852" s="119"/>
      <c r="BP852" s="119"/>
      <c r="BQ852" s="119"/>
      <c r="BR852" s="119"/>
      <c r="BS852" s="119"/>
      <c r="BT852" s="119"/>
      <c r="BU852" s="119"/>
      <c r="BV852" s="119"/>
      <c r="BW852" s="119"/>
      <c r="BX852" s="119"/>
      <c r="BY852" s="119"/>
      <c r="BZ852" s="119"/>
      <c r="CA852" s="119"/>
      <c r="CB852" s="78"/>
      <c r="CC852" s="78"/>
      <c r="CD852" s="78"/>
      <c r="CE852" s="78"/>
      <c r="CF852" s="78"/>
      <c r="CG852" s="78"/>
      <c r="CH852" s="78"/>
      <c r="CI852" s="78"/>
    </row>
    <row r="853" spans="1:87" ht="15" hidden="1" customHeight="1" thickTop="1" thickBot="1">
      <c r="A853" s="170" t="s">
        <v>938</v>
      </c>
      <c r="B853" s="70" t="s">
        <v>944</v>
      </c>
      <c r="C853" s="74" t="s">
        <v>939</v>
      </c>
      <c r="D853" s="84" t="s">
        <v>99</v>
      </c>
      <c r="E853" s="149" t="s">
        <v>1644</v>
      </c>
      <c r="F853" s="30" t="s">
        <v>937</v>
      </c>
      <c r="G853" s="86" t="s">
        <v>240</v>
      </c>
      <c r="H853" s="25" t="s">
        <v>77</v>
      </c>
      <c r="I853" s="73" t="s">
        <v>1171</v>
      </c>
      <c r="J853" s="73" t="s">
        <v>79</v>
      </c>
      <c r="K853" s="25" t="s">
        <v>1591</v>
      </c>
      <c r="L853" s="25" t="s">
        <v>935</v>
      </c>
      <c r="N853" s="41" t="s">
        <v>936</v>
      </c>
      <c r="O853" s="32" t="s">
        <v>1509</v>
      </c>
      <c r="P853" s="32" t="s">
        <v>1566</v>
      </c>
      <c r="Q853" s="73" t="s">
        <v>19</v>
      </c>
      <c r="R853" s="73">
        <v>2</v>
      </c>
      <c r="S853" s="25" t="s">
        <v>1371</v>
      </c>
      <c r="T853" s="25" t="s">
        <v>15</v>
      </c>
      <c r="V853" s="73">
        <v>92</v>
      </c>
      <c r="W853" s="25" t="s">
        <v>58</v>
      </c>
      <c r="X853" s="73">
        <f>VLOOKUP(W853,Tables!$M$5:$O$9,3,FALSE)</f>
        <v>1</v>
      </c>
      <c r="Y853" s="73">
        <f t="shared" si="408"/>
        <v>92</v>
      </c>
      <c r="AA853" s="26" t="str">
        <f t="shared" si="409"/>
        <v>NOEC</v>
      </c>
      <c r="AB853" s="26">
        <f>VLOOKUP(AA853,Tables!C$5:D$40,2,FALSE)</f>
        <v>1</v>
      </c>
      <c r="AC853" s="26">
        <f t="shared" si="410"/>
        <v>92</v>
      </c>
      <c r="AD853" s="33" t="str">
        <f t="shared" si="411"/>
        <v>Chronic</v>
      </c>
      <c r="AE853" s="26">
        <f>VLOOKUP(AD853,Tables!$C$43:$D$44,2,FALSE)</f>
        <v>1</v>
      </c>
      <c r="AF853" s="26">
        <f t="shared" si="412"/>
        <v>92</v>
      </c>
      <c r="AG853" s="27"/>
      <c r="AH853" s="210" t="str">
        <f t="shared" si="413"/>
        <v>Myriophyllum spicatum</v>
      </c>
      <c r="AI853" s="112" t="str">
        <f t="shared" si="414"/>
        <v>NOEC</v>
      </c>
      <c r="AJ853" s="112" t="str">
        <f t="shared" si="415"/>
        <v>Chronic</v>
      </c>
      <c r="AL853" s="26">
        <f>VLOOKUP(SUM(AB853,AE853),Tables!J$5:K$12,2,FALSE)</f>
        <v>1</v>
      </c>
      <c r="AM853" s="26" t="str">
        <f t="shared" si="416"/>
        <v>YES!!!</v>
      </c>
      <c r="AN853" s="107" t="str">
        <f>P853</f>
        <v>Wet and dry weight of stems and leaves</v>
      </c>
      <c r="AO853" s="26" t="s">
        <v>96</v>
      </c>
      <c r="AP853" s="25" t="str">
        <f>CONCATENATE(R853," ",S853)</f>
        <v>2 Week</v>
      </c>
      <c r="AQ853" s="26" t="s">
        <v>97</v>
      </c>
      <c r="AS853" s="109">
        <f>AF853</f>
        <v>92</v>
      </c>
      <c r="AT853" s="73">
        <f>GEOMEAN(AS853)</f>
        <v>92</v>
      </c>
      <c r="AU853" s="73">
        <f>MIN(AT853,AT855)</f>
        <v>92</v>
      </c>
      <c r="AV853" s="25">
        <f>MIN(AU853,AU857:AU860)</f>
        <v>8.8457426777028996</v>
      </c>
      <c r="AW853" s="208" t="s">
        <v>1845</v>
      </c>
      <c r="AX853" s="208" t="s">
        <v>1845</v>
      </c>
      <c r="BA853" s="78" t="str">
        <f>F853</f>
        <v>Filtered estuarine water</v>
      </c>
      <c r="BB853" s="107" t="str">
        <f>J853</f>
        <v>Macrophyte</v>
      </c>
      <c r="BC853" s="210" t="str">
        <f>G853</f>
        <v>Myriophyllum spicatum</v>
      </c>
      <c r="BD853" s="107" t="str">
        <f>H853</f>
        <v>Tracheophyta</v>
      </c>
      <c r="BE853" s="114" t="str">
        <f>I853</f>
        <v xml:space="preserve">Magnoliopsida </v>
      </c>
      <c r="BF853" s="112" t="str">
        <f>K853</f>
        <v>Photo</v>
      </c>
      <c r="BG853" s="26">
        <f>AL853</f>
        <v>1</v>
      </c>
      <c r="BH853" s="26">
        <f>AV853</f>
        <v>8.8457426777028996</v>
      </c>
      <c r="BI853" s="208" t="s">
        <v>1845</v>
      </c>
      <c r="BJ853" s="208" t="s">
        <v>1845</v>
      </c>
      <c r="BN853" s="119"/>
      <c r="BO853" s="119"/>
      <c r="BP853" s="119"/>
      <c r="BQ853" s="119"/>
      <c r="BR853" s="119"/>
      <c r="BS853" s="119"/>
      <c r="BT853" s="119"/>
      <c r="BU853" s="119"/>
      <c r="BV853" s="119"/>
      <c r="BW853" s="119"/>
      <c r="BX853" s="119"/>
      <c r="BY853" s="119"/>
      <c r="BZ853" s="119"/>
      <c r="CA853" s="119"/>
      <c r="CB853" s="78"/>
      <c r="CC853" s="78"/>
      <c r="CD853" s="78"/>
      <c r="CE853" s="78"/>
      <c r="CF853" s="78"/>
      <c r="CG853" s="78"/>
      <c r="CH853" s="78"/>
      <c r="CI853" s="78"/>
    </row>
    <row r="854" spans="1:87" ht="15" hidden="1" customHeight="1" thickTop="1" thickBot="1">
      <c r="A854" s="170" t="s">
        <v>938</v>
      </c>
      <c r="B854" s="70" t="s">
        <v>945</v>
      </c>
      <c r="C854" s="74" t="s">
        <v>939</v>
      </c>
      <c r="D854" s="84" t="s">
        <v>99</v>
      </c>
      <c r="E854" s="149" t="s">
        <v>1644</v>
      </c>
      <c r="F854" s="30" t="s">
        <v>937</v>
      </c>
      <c r="G854" s="86" t="s">
        <v>240</v>
      </c>
      <c r="H854" s="25" t="s">
        <v>77</v>
      </c>
      <c r="I854" s="73" t="s">
        <v>1171</v>
      </c>
      <c r="J854" s="73" t="s">
        <v>79</v>
      </c>
      <c r="K854" s="25" t="s">
        <v>1591</v>
      </c>
      <c r="L854" s="25" t="s">
        <v>935</v>
      </c>
      <c r="N854" s="41" t="s">
        <v>936</v>
      </c>
      <c r="O854" s="32" t="s">
        <v>1509</v>
      </c>
      <c r="P854" s="32" t="s">
        <v>1566</v>
      </c>
      <c r="Q854" s="73" t="s">
        <v>20</v>
      </c>
      <c r="R854" s="73">
        <v>5</v>
      </c>
      <c r="S854" s="25" t="s">
        <v>1371</v>
      </c>
      <c r="T854" s="25" t="s">
        <v>15</v>
      </c>
      <c r="V854" s="73">
        <v>450</v>
      </c>
      <c r="W854" s="25" t="s">
        <v>58</v>
      </c>
      <c r="X854" s="73">
        <f>VLOOKUP(W854,Tables!$M$5:$O$9,3,FALSE)</f>
        <v>1</v>
      </c>
      <c r="Y854" s="73">
        <f t="shared" si="408"/>
        <v>450</v>
      </c>
      <c r="AA854" s="26" t="str">
        <f t="shared" si="409"/>
        <v>LOEC</v>
      </c>
      <c r="AB854" s="26">
        <f>VLOOKUP(AA854,Tables!C$5:D$40,2,FALSE)</f>
        <v>2.5</v>
      </c>
      <c r="AC854" s="26">
        <f t="shared" si="410"/>
        <v>180</v>
      </c>
      <c r="AD854" s="33" t="str">
        <f t="shared" si="411"/>
        <v>Chronic</v>
      </c>
      <c r="AE854" s="26">
        <f>VLOOKUP(AD854,Tables!$C$43:$D$44,2,FALSE)</f>
        <v>1</v>
      </c>
      <c r="AF854" s="26">
        <f t="shared" si="412"/>
        <v>180</v>
      </c>
      <c r="AG854" s="27"/>
      <c r="AH854" s="210" t="str">
        <f t="shared" si="413"/>
        <v>Myriophyllum spicatum</v>
      </c>
      <c r="AI854" s="112" t="str">
        <f t="shared" si="414"/>
        <v>LOEC</v>
      </c>
      <c r="AJ854" s="112" t="str">
        <f t="shared" si="415"/>
        <v>Chronic</v>
      </c>
      <c r="AL854" s="26">
        <f>VLOOKUP(SUM(AB854,AE854),Tables!J$5:K$12,2,FALSE)</f>
        <v>2</v>
      </c>
      <c r="AM854" s="26" t="str">
        <f t="shared" si="416"/>
        <v>Reject</v>
      </c>
      <c r="AS854"/>
      <c r="AW854" s="208" t="s">
        <v>1845</v>
      </c>
      <c r="AX854" s="208" t="s">
        <v>1845</v>
      </c>
      <c r="BC854" s="214"/>
      <c r="BN854" s="119"/>
      <c r="BO854" s="119"/>
      <c r="BP854" s="119"/>
      <c r="BQ854" s="119"/>
      <c r="BR854" s="119"/>
      <c r="BS854" s="119"/>
      <c r="BT854" s="119"/>
      <c r="BU854" s="119"/>
      <c r="BV854" s="119"/>
      <c r="BW854" s="119"/>
      <c r="BX854" s="119"/>
      <c r="BY854" s="119"/>
      <c r="BZ854" s="119"/>
      <c r="CA854" s="119"/>
    </row>
    <row r="855" spans="1:87" ht="15" hidden="1" customHeight="1" thickTop="1" thickBot="1">
      <c r="A855" s="170" t="s">
        <v>938</v>
      </c>
      <c r="B855" s="70" t="s">
        <v>946</v>
      </c>
      <c r="C855" s="74" t="s">
        <v>939</v>
      </c>
      <c r="D855" s="84" t="s">
        <v>1832</v>
      </c>
      <c r="E855" s="149" t="s">
        <v>1644</v>
      </c>
      <c r="F855" s="30" t="s">
        <v>937</v>
      </c>
      <c r="G855" s="86" t="s">
        <v>240</v>
      </c>
      <c r="H855" s="25" t="s">
        <v>77</v>
      </c>
      <c r="I855" s="73" t="s">
        <v>1171</v>
      </c>
      <c r="J855" s="73" t="s">
        <v>79</v>
      </c>
      <c r="K855" s="25" t="s">
        <v>1591</v>
      </c>
      <c r="L855" s="25" t="s">
        <v>935</v>
      </c>
      <c r="N855" s="41" t="s">
        <v>936</v>
      </c>
      <c r="O855" s="32" t="s">
        <v>1509</v>
      </c>
      <c r="P855" s="32" t="s">
        <v>1566</v>
      </c>
      <c r="Q855" s="73" t="s">
        <v>19</v>
      </c>
      <c r="R855" s="73">
        <v>5</v>
      </c>
      <c r="S855" s="25" t="s">
        <v>1371</v>
      </c>
      <c r="T855" s="25" t="s">
        <v>15</v>
      </c>
      <c r="V855" s="73">
        <v>92</v>
      </c>
      <c r="W855" s="25" t="s">
        <v>58</v>
      </c>
      <c r="X855" s="73">
        <f>VLOOKUP(W855,Tables!$M$5:$O$9,3,FALSE)</f>
        <v>1</v>
      </c>
      <c r="Y855" s="73">
        <f t="shared" si="408"/>
        <v>92</v>
      </c>
      <c r="AA855" s="26" t="str">
        <f t="shared" si="409"/>
        <v>NOEC</v>
      </c>
      <c r="AB855" s="26">
        <f>VLOOKUP(AA855,Tables!C$5:D$40,2,FALSE)</f>
        <v>1</v>
      </c>
      <c r="AC855" s="26">
        <f t="shared" si="410"/>
        <v>92</v>
      </c>
      <c r="AD855" s="33" t="str">
        <f t="shared" si="411"/>
        <v>Chronic</v>
      </c>
      <c r="AE855" s="26">
        <f>VLOOKUP(AD855,Tables!$C$43:$D$44,2,FALSE)</f>
        <v>1</v>
      </c>
      <c r="AF855" s="26">
        <f t="shared" si="412"/>
        <v>92</v>
      </c>
      <c r="AG855" s="27"/>
      <c r="AH855" s="210" t="str">
        <f t="shared" si="413"/>
        <v>Myriophyllum spicatum</v>
      </c>
      <c r="AI855" s="112" t="str">
        <f t="shared" si="414"/>
        <v>NOEC</v>
      </c>
      <c r="AJ855" s="112" t="str">
        <f t="shared" si="415"/>
        <v>Chronic</v>
      </c>
      <c r="AL855" s="26">
        <f>VLOOKUP(SUM(AB855,AE855),Tables!J$5:K$12,2,FALSE)</f>
        <v>1</v>
      </c>
      <c r="AM855" s="26" t="str">
        <f t="shared" si="416"/>
        <v>YES!!!</v>
      </c>
      <c r="AN855" s="107" t="str">
        <f>P855</f>
        <v>Wet and dry weight of stems and leaves</v>
      </c>
      <c r="AO855" s="26" t="s">
        <v>96</v>
      </c>
      <c r="AP855" s="25" t="str">
        <f>CONCATENATE(R855," ",S855)</f>
        <v>5 Week</v>
      </c>
      <c r="AQ855" s="26" t="s">
        <v>1600</v>
      </c>
      <c r="AS855" s="109">
        <f>AF855</f>
        <v>92</v>
      </c>
      <c r="AT855" s="73">
        <f>GEOMEAN(AS855)</f>
        <v>92</v>
      </c>
      <c r="AW855" s="208" t="s">
        <v>1845</v>
      </c>
      <c r="AX855" s="208" t="s">
        <v>1845</v>
      </c>
      <c r="BC855" s="214"/>
      <c r="BN855" s="119"/>
      <c r="BO855" s="119"/>
      <c r="BP855" s="119"/>
      <c r="BQ855" s="119"/>
      <c r="BR855" s="119"/>
      <c r="BS855" s="119"/>
      <c r="BT855" s="119"/>
      <c r="BU855" s="119"/>
      <c r="BV855" s="119"/>
      <c r="BW855" s="119"/>
      <c r="BX855" s="119"/>
      <c r="BY855" s="119"/>
      <c r="BZ855" s="119"/>
      <c r="CA855" s="119"/>
    </row>
    <row r="856" spans="1:87" ht="15" hidden="1" customHeight="1" thickTop="1" thickBot="1">
      <c r="A856" s="170" t="s">
        <v>938</v>
      </c>
      <c r="B856" s="70" t="s">
        <v>948</v>
      </c>
      <c r="C856" s="74" t="s">
        <v>939</v>
      </c>
      <c r="D856" s="84" t="s">
        <v>99</v>
      </c>
      <c r="E856" s="149" t="s">
        <v>1644</v>
      </c>
      <c r="F856" s="30" t="s">
        <v>937</v>
      </c>
      <c r="G856" s="86" t="s">
        <v>240</v>
      </c>
      <c r="H856" s="25" t="s">
        <v>77</v>
      </c>
      <c r="I856" s="73" t="s">
        <v>1171</v>
      </c>
      <c r="J856" s="73" t="s">
        <v>79</v>
      </c>
      <c r="K856" s="25" t="s">
        <v>1591</v>
      </c>
      <c r="L856" s="25" t="s">
        <v>935</v>
      </c>
      <c r="N856" s="41" t="s">
        <v>936</v>
      </c>
      <c r="O856" s="32" t="s">
        <v>1509</v>
      </c>
      <c r="P856" s="32" t="s">
        <v>1566</v>
      </c>
      <c r="Q856" s="73" t="s">
        <v>51</v>
      </c>
      <c r="R856" s="73">
        <v>5</v>
      </c>
      <c r="S856" s="25" t="s">
        <v>1371</v>
      </c>
      <c r="T856" s="25" t="s">
        <v>15</v>
      </c>
      <c r="V856" s="73">
        <v>91</v>
      </c>
      <c r="W856" s="25" t="s">
        <v>58</v>
      </c>
      <c r="X856" s="73">
        <f>VLOOKUP(W856,Tables!$M$5:$O$9,3,FALSE)</f>
        <v>1</v>
      </c>
      <c r="Y856" s="73">
        <f t="shared" si="408"/>
        <v>91</v>
      </c>
      <c r="AA856" s="26" t="str">
        <f t="shared" si="409"/>
        <v>IC50</v>
      </c>
      <c r="AB856" s="26">
        <f>VLOOKUP(AA856,Tables!C$5:D$40,2,FALSE)</f>
        <v>5</v>
      </c>
      <c r="AC856" s="26">
        <f>Y856/AB856</f>
        <v>18.2</v>
      </c>
      <c r="AD856" s="33" t="str">
        <f t="shared" si="411"/>
        <v>Chronic</v>
      </c>
      <c r="AE856" s="26">
        <f>VLOOKUP(AD856,Tables!$C$43:$D$44,2,FALSE)</f>
        <v>1</v>
      </c>
      <c r="AF856" s="26">
        <f t="shared" si="412"/>
        <v>18.2</v>
      </c>
      <c r="AG856" s="27"/>
      <c r="AH856" s="210" t="str">
        <f t="shared" si="413"/>
        <v>Myriophyllum spicatum</v>
      </c>
      <c r="AI856" s="112" t="str">
        <f t="shared" si="414"/>
        <v>IC50</v>
      </c>
      <c r="AJ856" s="112" t="str">
        <f t="shared" si="415"/>
        <v>Chronic</v>
      </c>
      <c r="AL856" s="26">
        <f>VLOOKUP(SUM(AB856,AE856),Tables!J$5:K$12,2,FALSE)</f>
        <v>2</v>
      </c>
      <c r="AM856" s="26" t="str">
        <f t="shared" si="416"/>
        <v>Reject</v>
      </c>
      <c r="AS856"/>
      <c r="AW856" s="208" t="s">
        <v>1845</v>
      </c>
      <c r="AX856" s="208" t="s">
        <v>1845</v>
      </c>
      <c r="BC856" s="214"/>
      <c r="BN856" s="119"/>
      <c r="BO856" s="119"/>
      <c r="BP856" s="119"/>
      <c r="BQ856" s="119"/>
      <c r="BR856" s="119"/>
      <c r="BS856" s="119"/>
      <c r="BT856" s="119"/>
      <c r="BU856" s="119"/>
      <c r="BV856" s="119"/>
      <c r="BW856" s="119"/>
      <c r="BX856" s="119"/>
      <c r="BY856" s="119"/>
      <c r="BZ856" s="119"/>
      <c r="CA856" s="119"/>
    </row>
    <row r="857" spans="1:87" ht="15" hidden="1" customHeight="1" thickTop="1" thickBot="1">
      <c r="A857" s="170" t="s">
        <v>497</v>
      </c>
      <c r="B857" s="70" t="s">
        <v>1306</v>
      </c>
      <c r="C857" s="71" t="s">
        <v>498</v>
      </c>
      <c r="D857" s="80" t="s">
        <v>99</v>
      </c>
      <c r="E857" s="149" t="s">
        <v>1644</v>
      </c>
      <c r="F857" s="30" t="s">
        <v>496</v>
      </c>
      <c r="G857" s="86" t="s">
        <v>240</v>
      </c>
      <c r="H857" s="25" t="s">
        <v>77</v>
      </c>
      <c r="I857" s="73" t="s">
        <v>1171</v>
      </c>
      <c r="J857" s="73" t="s">
        <v>79</v>
      </c>
      <c r="K857" s="25" t="s">
        <v>1591</v>
      </c>
      <c r="L857" s="25" t="s">
        <v>110</v>
      </c>
      <c r="N857" s="41" t="s">
        <v>1307</v>
      </c>
      <c r="O857" s="34" t="s">
        <v>1509</v>
      </c>
      <c r="P857" s="32" t="s">
        <v>1510</v>
      </c>
      <c r="Q857" s="25" t="s">
        <v>19</v>
      </c>
      <c r="R857" s="25">
        <v>70</v>
      </c>
      <c r="S857" s="25" t="s">
        <v>1370</v>
      </c>
      <c r="T857" s="25" t="s">
        <v>15</v>
      </c>
      <c r="V857" s="25">
        <v>28.4</v>
      </c>
      <c r="W857" s="25" t="s">
        <v>58</v>
      </c>
      <c r="X857" s="73">
        <f>VLOOKUP(W857,Tables!$M$5:$O$9,3,FALSE)</f>
        <v>1</v>
      </c>
      <c r="Y857" s="73">
        <f t="shared" si="408"/>
        <v>28.4</v>
      </c>
      <c r="AA857" s="26" t="str">
        <f t="shared" si="409"/>
        <v>NOEC</v>
      </c>
      <c r="AB857" s="26">
        <f>VLOOKUP(AA857,Tables!C$5:D$40,2,FALSE)</f>
        <v>1</v>
      </c>
      <c r="AC857" s="26">
        <f t="shared" si="410"/>
        <v>28.4</v>
      </c>
      <c r="AD857" s="33" t="str">
        <f t="shared" si="411"/>
        <v>Chronic</v>
      </c>
      <c r="AE857" s="26">
        <f>VLOOKUP(AD857,Tables!$C$43:$D$44,2,FALSE)</f>
        <v>1</v>
      </c>
      <c r="AF857" s="26">
        <f t="shared" si="412"/>
        <v>28.4</v>
      </c>
      <c r="AG857" s="27"/>
      <c r="AH857" s="210" t="str">
        <f t="shared" si="413"/>
        <v>Myriophyllum spicatum</v>
      </c>
      <c r="AI857" s="112" t="str">
        <f t="shared" si="414"/>
        <v>NOEC</v>
      </c>
      <c r="AJ857" s="112" t="str">
        <f t="shared" si="415"/>
        <v>Chronic</v>
      </c>
      <c r="AL857" s="26">
        <f>VLOOKUP(SUM(AB857,AE857),Tables!J$5:K$12,2,FALSE)</f>
        <v>1</v>
      </c>
      <c r="AM857" s="26" t="str">
        <f t="shared" si="416"/>
        <v>YES!!!</v>
      </c>
      <c r="AN857" s="107" t="str">
        <f>P857</f>
        <v>Root dry weight</v>
      </c>
      <c r="AO857" s="26" t="s">
        <v>1598</v>
      </c>
      <c r="AP857" s="25" t="str">
        <f>CONCATENATE(R857," ",S857)</f>
        <v>70 Day</v>
      </c>
      <c r="AQ857" s="26" t="s">
        <v>1599</v>
      </c>
      <c r="AS857" s="109">
        <f>AF857</f>
        <v>28.4</v>
      </c>
      <c r="AT857" s="73">
        <f>GEOMEAN(AS857)</f>
        <v>28.4</v>
      </c>
      <c r="AU857" s="73">
        <f>MIN(AT857,AT880,AT940,AT996)</f>
        <v>8.8457426777028996</v>
      </c>
      <c r="AW857" s="208" t="s">
        <v>1845</v>
      </c>
      <c r="AX857" s="208" t="s">
        <v>1845</v>
      </c>
      <c r="BC857" s="214"/>
      <c r="BN857" s="119"/>
      <c r="BO857" s="119"/>
      <c r="BP857" s="119"/>
      <c r="BQ857" s="119"/>
      <c r="BR857" s="119"/>
      <c r="BS857" s="119"/>
      <c r="BT857" s="119"/>
      <c r="BU857" s="119"/>
      <c r="BV857" s="119"/>
      <c r="BW857" s="119"/>
      <c r="BX857" s="119"/>
      <c r="BY857" s="119"/>
      <c r="BZ857" s="119"/>
      <c r="CA857" s="119"/>
      <c r="CB857" s="22"/>
      <c r="CC857" s="22"/>
      <c r="CD857" s="22"/>
      <c r="CE857" s="22"/>
      <c r="CF857" s="22"/>
      <c r="CG857" s="22"/>
      <c r="CH857" s="22"/>
      <c r="CI857" s="22"/>
    </row>
    <row r="858" spans="1:87" ht="15" hidden="1" customHeight="1" thickTop="1" thickBot="1">
      <c r="A858" s="170" t="s">
        <v>497</v>
      </c>
      <c r="B858" s="70" t="s">
        <v>1308</v>
      </c>
      <c r="C858" s="71" t="s">
        <v>498</v>
      </c>
      <c r="D858" s="80" t="s">
        <v>99</v>
      </c>
      <c r="E858" s="149" t="s">
        <v>1644</v>
      </c>
      <c r="F858" s="30" t="s">
        <v>496</v>
      </c>
      <c r="G858" s="86" t="s">
        <v>240</v>
      </c>
      <c r="H858" s="25" t="s">
        <v>77</v>
      </c>
      <c r="I858" s="73" t="s">
        <v>1171</v>
      </c>
      <c r="J858" s="73" t="s">
        <v>79</v>
      </c>
      <c r="K858" s="25" t="s">
        <v>1591</v>
      </c>
      <c r="L858" s="25" t="s">
        <v>110</v>
      </c>
      <c r="N858" s="41" t="s">
        <v>1309</v>
      </c>
      <c r="O858" s="34" t="s">
        <v>1509</v>
      </c>
      <c r="P858" s="32" t="s">
        <v>1511</v>
      </c>
      <c r="Q858" s="25" t="s">
        <v>19</v>
      </c>
      <c r="R858" s="25">
        <v>70</v>
      </c>
      <c r="S858" s="25" t="s">
        <v>1370</v>
      </c>
      <c r="T858" s="25" t="s">
        <v>15</v>
      </c>
      <c r="V858" s="25">
        <v>28.4</v>
      </c>
      <c r="W858" s="25" t="s">
        <v>58</v>
      </c>
      <c r="X858" s="73">
        <f>VLOOKUP(W858,Tables!$M$5:$O$9,3,FALSE)</f>
        <v>1</v>
      </c>
      <c r="Y858" s="73">
        <f t="shared" si="408"/>
        <v>28.4</v>
      </c>
      <c r="AA858" s="26" t="str">
        <f t="shared" si="409"/>
        <v>NOEC</v>
      </c>
      <c r="AB858" s="26">
        <f>VLOOKUP(AA858,Tables!C$5:D$40,2,FALSE)</f>
        <v>1</v>
      </c>
      <c r="AC858" s="26">
        <f t="shared" si="410"/>
        <v>28.4</v>
      </c>
      <c r="AD858" s="33" t="str">
        <f t="shared" si="411"/>
        <v>Chronic</v>
      </c>
      <c r="AE858" s="26">
        <f>VLOOKUP(AD858,Tables!$C$43:$D$44,2,FALSE)</f>
        <v>1</v>
      </c>
      <c r="AF858" s="26">
        <f t="shared" si="412"/>
        <v>28.4</v>
      </c>
      <c r="AG858" s="27"/>
      <c r="AH858" s="210" t="str">
        <f t="shared" si="413"/>
        <v>Myriophyllum spicatum</v>
      </c>
      <c r="AI858" s="112" t="str">
        <f t="shared" si="414"/>
        <v>NOEC</v>
      </c>
      <c r="AJ858" s="112" t="str">
        <f t="shared" si="415"/>
        <v>Chronic</v>
      </c>
      <c r="AL858" s="26">
        <f>VLOOKUP(SUM(AB858,AE858),Tables!J$5:K$12,2,FALSE)</f>
        <v>1</v>
      </c>
      <c r="AM858" s="26" t="str">
        <f t="shared" si="416"/>
        <v>YES!!!</v>
      </c>
      <c r="AN858" s="107" t="str">
        <f>P858</f>
        <v>Root wet weight</v>
      </c>
      <c r="AO858" s="26" t="s">
        <v>1603</v>
      </c>
      <c r="AP858" s="25" t="str">
        <f>CONCATENATE(R858," ",S858)</f>
        <v>70 Day</v>
      </c>
      <c r="AQ858" s="26" t="s">
        <v>1607</v>
      </c>
      <c r="AS858" s="109">
        <f>AF858</f>
        <v>28.4</v>
      </c>
      <c r="AT858" s="73">
        <f>GEOMEAN(AS858)</f>
        <v>28.4</v>
      </c>
      <c r="AU858" s="73">
        <f>MIN(AT858,AT865,AT925,AT985)</f>
        <v>16.544963711159038</v>
      </c>
      <c r="AW858" s="208" t="s">
        <v>1845</v>
      </c>
      <c r="AX858" s="208" t="s">
        <v>1845</v>
      </c>
      <c r="BC858" s="214"/>
      <c r="BN858" s="119"/>
      <c r="BO858" s="119"/>
      <c r="BP858" s="119"/>
      <c r="BQ858" s="119"/>
      <c r="BR858" s="119"/>
      <c r="BS858" s="119"/>
      <c r="BT858" s="119"/>
      <c r="BU858" s="119"/>
      <c r="BV858" s="119"/>
      <c r="BW858" s="119"/>
      <c r="BX858" s="119"/>
      <c r="BY858" s="119"/>
      <c r="BZ858" s="119"/>
      <c r="CA858" s="119"/>
      <c r="CB858" s="78"/>
      <c r="CC858" s="78"/>
      <c r="CD858" s="78"/>
      <c r="CE858" s="78"/>
      <c r="CF858" s="78"/>
      <c r="CG858" s="78"/>
      <c r="CH858" s="78"/>
      <c r="CI858" s="78"/>
    </row>
    <row r="859" spans="1:87" ht="15" hidden="1" customHeight="1" thickTop="1" thickBot="1">
      <c r="A859" s="170" t="s">
        <v>497</v>
      </c>
      <c r="B859" s="70" t="s">
        <v>1310</v>
      </c>
      <c r="C859" s="71" t="s">
        <v>498</v>
      </c>
      <c r="D859" s="80" t="s">
        <v>99</v>
      </c>
      <c r="E859" s="149" t="s">
        <v>1644</v>
      </c>
      <c r="F859" s="30" t="s">
        <v>496</v>
      </c>
      <c r="G859" s="86" t="s">
        <v>240</v>
      </c>
      <c r="H859" s="25" t="s">
        <v>77</v>
      </c>
      <c r="I859" s="73" t="s">
        <v>1171</v>
      </c>
      <c r="J859" s="73" t="s">
        <v>79</v>
      </c>
      <c r="K859" s="25" t="s">
        <v>1591</v>
      </c>
      <c r="L859" s="25" t="s">
        <v>110</v>
      </c>
      <c r="N859" s="41" t="s">
        <v>1311</v>
      </c>
      <c r="O859" s="34" t="s">
        <v>1509</v>
      </c>
      <c r="P859" s="32" t="s">
        <v>1512</v>
      </c>
      <c r="Q859" s="25" t="s">
        <v>19</v>
      </c>
      <c r="R859" s="25">
        <v>70</v>
      </c>
      <c r="S859" s="25" t="s">
        <v>1370</v>
      </c>
      <c r="T859" s="25" t="s">
        <v>15</v>
      </c>
      <c r="V859" s="25">
        <v>28.4</v>
      </c>
      <c r="W859" s="25" t="s">
        <v>58</v>
      </c>
      <c r="X859" s="73">
        <f>VLOOKUP(W859,Tables!$M$5:$O$9,3,FALSE)</f>
        <v>1</v>
      </c>
      <c r="Y859" s="73">
        <f t="shared" si="408"/>
        <v>28.4</v>
      </c>
      <c r="AA859" s="26" t="str">
        <f t="shared" si="409"/>
        <v>NOEC</v>
      </c>
      <c r="AB859" s="26">
        <f>VLOOKUP(AA859,Tables!C$5:D$40,2,FALSE)</f>
        <v>1</v>
      </c>
      <c r="AC859" s="26">
        <f t="shared" si="410"/>
        <v>28.4</v>
      </c>
      <c r="AD859" s="33" t="str">
        <f t="shared" si="411"/>
        <v>Chronic</v>
      </c>
      <c r="AE859" s="26">
        <f>VLOOKUP(AD859,Tables!$C$43:$D$44,2,FALSE)</f>
        <v>1</v>
      </c>
      <c r="AF859" s="26">
        <f t="shared" si="412"/>
        <v>28.4</v>
      </c>
      <c r="AG859" s="27"/>
      <c r="AH859" s="210" t="str">
        <f t="shared" si="413"/>
        <v>Myriophyllum spicatum</v>
      </c>
      <c r="AI859" s="112" t="str">
        <f t="shared" si="414"/>
        <v>NOEC</v>
      </c>
      <c r="AJ859" s="112" t="str">
        <f t="shared" si="415"/>
        <v>Chronic</v>
      </c>
      <c r="AL859" s="26">
        <f>VLOOKUP(SUM(AB859,AE859),Tables!J$5:K$12,2,FALSE)</f>
        <v>1</v>
      </c>
      <c r="AM859" s="26" t="str">
        <f t="shared" si="416"/>
        <v>YES!!!</v>
      </c>
      <c r="AN859" s="107" t="str">
        <f>P859</f>
        <v>Shoot dry weight</v>
      </c>
      <c r="AO859" s="26" t="s">
        <v>212</v>
      </c>
      <c r="AP859" s="25" t="str">
        <f>CONCATENATE(R859," ",S859)</f>
        <v>70 Day</v>
      </c>
      <c r="AQ859" s="26" t="s">
        <v>1608</v>
      </c>
      <c r="AS859" s="109">
        <f>AF859</f>
        <v>28.4</v>
      </c>
      <c r="AT859" s="73">
        <f>GEOMEAN(AS859)</f>
        <v>28.4</v>
      </c>
      <c r="AU859" s="73">
        <f>MIN(AT859,AT910,AT970,AT1016)</f>
        <v>17.393481893826031</v>
      </c>
      <c r="AW859" s="208" t="s">
        <v>1845</v>
      </c>
      <c r="AX859" s="208" t="s">
        <v>1845</v>
      </c>
      <c r="BC859" s="214"/>
      <c r="BN859" s="119"/>
      <c r="BO859" s="119"/>
      <c r="BP859" s="119"/>
      <c r="BQ859" s="119"/>
      <c r="BR859" s="119"/>
      <c r="BS859" s="119"/>
      <c r="BT859" s="119"/>
      <c r="BU859" s="119"/>
      <c r="BV859" s="119"/>
      <c r="BW859" s="119"/>
      <c r="BX859" s="119"/>
      <c r="BY859" s="119"/>
      <c r="BZ859" s="119"/>
      <c r="CA859" s="119"/>
      <c r="CB859" s="119"/>
      <c r="CC859" s="119"/>
      <c r="CD859" s="119"/>
      <c r="CE859" s="119"/>
      <c r="CF859" s="119"/>
      <c r="CG859" s="119"/>
      <c r="CH859" s="119"/>
      <c r="CI859" s="119"/>
    </row>
    <row r="860" spans="1:87" ht="15" hidden="1" customHeight="1" thickTop="1" thickBot="1">
      <c r="A860" s="170" t="s">
        <v>497</v>
      </c>
      <c r="B860" s="70" t="s">
        <v>1312</v>
      </c>
      <c r="C860" s="71" t="s">
        <v>498</v>
      </c>
      <c r="D860" s="80" t="s">
        <v>99</v>
      </c>
      <c r="E860" s="149" t="s">
        <v>1644</v>
      </c>
      <c r="F860" s="30" t="s">
        <v>496</v>
      </c>
      <c r="G860" s="86" t="s">
        <v>240</v>
      </c>
      <c r="H860" s="25" t="s">
        <v>77</v>
      </c>
      <c r="I860" s="73" t="s">
        <v>1171</v>
      </c>
      <c r="J860" s="73" t="s">
        <v>79</v>
      </c>
      <c r="K860" s="25" t="s">
        <v>1591</v>
      </c>
      <c r="L860" s="25" t="s">
        <v>110</v>
      </c>
      <c r="N860" s="41" t="s">
        <v>1313</v>
      </c>
      <c r="O860" s="34" t="s">
        <v>1509</v>
      </c>
      <c r="P860" s="32" t="s">
        <v>1513</v>
      </c>
      <c r="Q860" s="25" t="s">
        <v>19</v>
      </c>
      <c r="R860" s="25">
        <v>70</v>
      </c>
      <c r="S860" s="25" t="s">
        <v>1370</v>
      </c>
      <c r="T860" s="25" t="s">
        <v>15</v>
      </c>
      <c r="V860" s="25">
        <v>28.4</v>
      </c>
      <c r="W860" s="25" t="s">
        <v>58</v>
      </c>
      <c r="X860" s="73">
        <f>VLOOKUP(W860,Tables!$M$5:$O$9,3,FALSE)</f>
        <v>1</v>
      </c>
      <c r="Y860" s="73">
        <f t="shared" si="408"/>
        <v>28.4</v>
      </c>
      <c r="AA860" s="26" t="str">
        <f t="shared" si="409"/>
        <v>NOEC</v>
      </c>
      <c r="AB860" s="26">
        <f>VLOOKUP(AA860,Tables!C$5:D$40,2,FALSE)</f>
        <v>1</v>
      </c>
      <c r="AC860" s="26">
        <f t="shared" si="410"/>
        <v>28.4</v>
      </c>
      <c r="AD860" s="33" t="str">
        <f t="shared" si="411"/>
        <v>Chronic</v>
      </c>
      <c r="AE860" s="26">
        <f>VLOOKUP(AD860,Tables!$C$43:$D$44,2,FALSE)</f>
        <v>1</v>
      </c>
      <c r="AF860" s="26">
        <f t="shared" si="412"/>
        <v>28.4</v>
      </c>
      <c r="AG860" s="27"/>
      <c r="AH860" s="210" t="str">
        <f t="shared" si="413"/>
        <v>Myriophyllum spicatum</v>
      </c>
      <c r="AI860" s="112" t="str">
        <f t="shared" si="414"/>
        <v>NOEC</v>
      </c>
      <c r="AJ860" s="112" t="str">
        <f t="shared" si="415"/>
        <v>Chronic</v>
      </c>
      <c r="AL860" s="26">
        <f>VLOOKUP(SUM(AB860,AE860),Tables!J$5:K$12,2,FALSE)</f>
        <v>1</v>
      </c>
      <c r="AM860" s="26" t="str">
        <f t="shared" si="416"/>
        <v>YES!!!</v>
      </c>
      <c r="AN860" s="107" t="str">
        <f>P860</f>
        <v>Shoot wet weight</v>
      </c>
      <c r="AO860" s="26" t="s">
        <v>1604</v>
      </c>
      <c r="AP860" s="25" t="str">
        <f>CONCATENATE(R860," ",S860)</f>
        <v>70 Day</v>
      </c>
      <c r="AQ860" s="26" t="s">
        <v>1609</v>
      </c>
      <c r="AS860" s="109">
        <f>AF860</f>
        <v>28.4</v>
      </c>
      <c r="AT860" s="73">
        <f>GEOMEAN(AS860)</f>
        <v>28.4</v>
      </c>
      <c r="AU860" s="73">
        <f>MIN(AT860,AT895,AT955,AT1006)</f>
        <v>28.139136289972516</v>
      </c>
      <c r="AW860" s="208" t="s">
        <v>1845</v>
      </c>
      <c r="AX860" s="208" t="s">
        <v>1845</v>
      </c>
      <c r="BC860" s="214"/>
      <c r="BN860" s="119"/>
      <c r="BO860" s="119"/>
      <c r="BP860" s="119"/>
      <c r="BQ860" s="119"/>
      <c r="BR860" s="119"/>
      <c r="BS860" s="119"/>
      <c r="BT860" s="119"/>
      <c r="BU860" s="119"/>
      <c r="BV860" s="119"/>
      <c r="BW860" s="119"/>
      <c r="BX860" s="119"/>
      <c r="BY860" s="119"/>
      <c r="BZ860" s="119"/>
      <c r="CA860" s="119"/>
    </row>
    <row r="861" spans="1:87" ht="15" hidden="1" customHeight="1" thickTop="1" thickBot="1">
      <c r="A861" s="170" t="s">
        <v>497</v>
      </c>
      <c r="B861" s="70" t="s">
        <v>1314</v>
      </c>
      <c r="C861" s="71" t="s">
        <v>498</v>
      </c>
      <c r="D861" s="80" t="s">
        <v>99</v>
      </c>
      <c r="E861" s="149" t="s">
        <v>1644</v>
      </c>
      <c r="F861" s="30" t="s">
        <v>496</v>
      </c>
      <c r="G861" s="86" t="s">
        <v>240</v>
      </c>
      <c r="H861" s="25" t="s">
        <v>77</v>
      </c>
      <c r="I861" s="73" t="s">
        <v>1171</v>
      </c>
      <c r="J861" s="73" t="s">
        <v>79</v>
      </c>
      <c r="K861" s="25" t="s">
        <v>1591</v>
      </c>
      <c r="L861" s="25" t="s">
        <v>110</v>
      </c>
      <c r="N861" s="41" t="s">
        <v>1307</v>
      </c>
      <c r="O861" s="34" t="s">
        <v>1509</v>
      </c>
      <c r="P861" s="32" t="s">
        <v>1510</v>
      </c>
      <c r="Q861" s="25" t="s">
        <v>20</v>
      </c>
      <c r="R861" s="25">
        <v>70</v>
      </c>
      <c r="S861" s="25" t="s">
        <v>1370</v>
      </c>
      <c r="T861" s="25" t="s">
        <v>15</v>
      </c>
      <c r="V861" s="25">
        <v>100.6</v>
      </c>
      <c r="W861" s="25" t="s">
        <v>58</v>
      </c>
      <c r="X861" s="73">
        <f>VLOOKUP(W861,Tables!$M$5:$O$9,3,FALSE)</f>
        <v>1</v>
      </c>
      <c r="Y861" s="73">
        <f t="shared" si="408"/>
        <v>100.6</v>
      </c>
      <c r="AA861" s="26" t="str">
        <f t="shared" si="409"/>
        <v>LOEC</v>
      </c>
      <c r="AB861" s="26">
        <f>VLOOKUP(AA861,Tables!C$5:D$40,2,FALSE)</f>
        <v>2.5</v>
      </c>
      <c r="AC861" s="26">
        <f t="shared" si="410"/>
        <v>40.239999999999995</v>
      </c>
      <c r="AD861" s="33" t="str">
        <f t="shared" si="411"/>
        <v>Chronic</v>
      </c>
      <c r="AE861" s="26">
        <f>VLOOKUP(AD861,Tables!$C$43:$D$44,2,FALSE)</f>
        <v>1</v>
      </c>
      <c r="AF861" s="26">
        <f t="shared" si="412"/>
        <v>40.239999999999995</v>
      </c>
      <c r="AG861" s="27"/>
      <c r="AH861" s="210" t="str">
        <f t="shared" si="413"/>
        <v>Myriophyllum spicatum</v>
      </c>
      <c r="AI861" s="112" t="str">
        <f t="shared" si="414"/>
        <v>LOEC</v>
      </c>
      <c r="AJ861" s="112" t="str">
        <f t="shared" si="415"/>
        <v>Chronic</v>
      </c>
      <c r="AL861" s="26">
        <f>VLOOKUP(SUM(AB861,AE861),Tables!J$5:K$12,2,FALSE)</f>
        <v>2</v>
      </c>
      <c r="AM861" s="26" t="str">
        <f t="shared" si="416"/>
        <v>Reject</v>
      </c>
      <c r="AS861"/>
      <c r="AW861" s="208" t="s">
        <v>1845</v>
      </c>
      <c r="AX861" s="208" t="s">
        <v>1845</v>
      </c>
      <c r="BC861" s="214"/>
      <c r="BN861" s="119"/>
      <c r="BO861" s="119"/>
      <c r="BP861" s="119"/>
      <c r="BQ861" s="119"/>
      <c r="BR861" s="119"/>
      <c r="BS861" s="119"/>
      <c r="BT861" s="119"/>
      <c r="BU861" s="119"/>
      <c r="BV861" s="119"/>
      <c r="BW861" s="119"/>
      <c r="BX861" s="119"/>
      <c r="BY861" s="119"/>
      <c r="BZ861" s="119"/>
      <c r="CA861" s="119"/>
    </row>
    <row r="862" spans="1:87" ht="15" hidden="1" customHeight="1" thickTop="1" thickBot="1">
      <c r="A862" s="170" t="s">
        <v>497</v>
      </c>
      <c r="B862" s="70" t="s">
        <v>1315</v>
      </c>
      <c r="C862" s="71" t="s">
        <v>498</v>
      </c>
      <c r="D862" s="80" t="s">
        <v>99</v>
      </c>
      <c r="E862" s="149" t="s">
        <v>1644</v>
      </c>
      <c r="F862" s="30" t="s">
        <v>496</v>
      </c>
      <c r="G862" s="86" t="s">
        <v>240</v>
      </c>
      <c r="H862" s="25" t="s">
        <v>77</v>
      </c>
      <c r="I862" s="73" t="s">
        <v>1171</v>
      </c>
      <c r="J862" s="73" t="s">
        <v>79</v>
      </c>
      <c r="K862" s="25" t="s">
        <v>1591</v>
      </c>
      <c r="L862" s="25" t="s">
        <v>110</v>
      </c>
      <c r="N862" s="41" t="s">
        <v>1309</v>
      </c>
      <c r="O862" s="34" t="s">
        <v>1509</v>
      </c>
      <c r="P862" s="32" t="s">
        <v>1511</v>
      </c>
      <c r="Q862" s="25" t="s">
        <v>20</v>
      </c>
      <c r="R862" s="25">
        <v>70</v>
      </c>
      <c r="S862" s="25" t="s">
        <v>1370</v>
      </c>
      <c r="T862" s="25" t="s">
        <v>15</v>
      </c>
      <c r="V862" s="25">
        <v>100.6</v>
      </c>
      <c r="W862" s="25" t="s">
        <v>58</v>
      </c>
      <c r="X862" s="73">
        <f>VLOOKUP(W862,Tables!$M$5:$O$9,3,FALSE)</f>
        <v>1</v>
      </c>
      <c r="Y862" s="73">
        <f t="shared" si="408"/>
        <v>100.6</v>
      </c>
      <c r="AA862" s="26" t="str">
        <f t="shared" si="409"/>
        <v>LOEC</v>
      </c>
      <c r="AB862" s="26">
        <f>VLOOKUP(AA862,Tables!C$5:D$40,2,FALSE)</f>
        <v>2.5</v>
      </c>
      <c r="AC862" s="26">
        <f t="shared" si="410"/>
        <v>40.239999999999995</v>
      </c>
      <c r="AD862" s="33" t="str">
        <f t="shared" si="411"/>
        <v>Chronic</v>
      </c>
      <c r="AE862" s="26">
        <f>VLOOKUP(AD862,Tables!$C$43:$D$44,2,FALSE)</f>
        <v>1</v>
      </c>
      <c r="AF862" s="26">
        <f t="shared" si="412"/>
        <v>40.239999999999995</v>
      </c>
      <c r="AG862" s="27"/>
      <c r="AH862" s="210" t="str">
        <f t="shared" si="413"/>
        <v>Myriophyllum spicatum</v>
      </c>
      <c r="AI862" s="112" t="str">
        <f t="shared" si="414"/>
        <v>LOEC</v>
      </c>
      <c r="AJ862" s="112" t="str">
        <f t="shared" si="415"/>
        <v>Chronic</v>
      </c>
      <c r="AL862" s="26">
        <f>VLOOKUP(SUM(AB862,AE862),Tables!J$5:K$12,2,FALSE)</f>
        <v>2</v>
      </c>
      <c r="AM862" s="26" t="str">
        <f t="shared" si="416"/>
        <v>Reject</v>
      </c>
      <c r="AS862"/>
      <c r="AW862" s="208" t="s">
        <v>1845</v>
      </c>
      <c r="AX862" s="208" t="s">
        <v>1845</v>
      </c>
      <c r="BC862" s="214"/>
      <c r="BN862" s="119"/>
      <c r="BO862" s="119"/>
      <c r="BP862" s="119"/>
      <c r="BQ862" s="119"/>
      <c r="BR862" s="119"/>
      <c r="BS862" s="119"/>
      <c r="BT862" s="119"/>
      <c r="BU862" s="119"/>
      <c r="BV862" s="119"/>
      <c r="BW862" s="119"/>
      <c r="BX862" s="119"/>
      <c r="BY862" s="119"/>
      <c r="BZ862" s="119"/>
      <c r="CA862" s="119"/>
    </row>
    <row r="863" spans="1:87" ht="15" hidden="1" customHeight="1" thickTop="1" thickBot="1">
      <c r="A863" s="170" t="s">
        <v>497</v>
      </c>
      <c r="B863" s="70" t="s">
        <v>1316</v>
      </c>
      <c r="C863" s="71" t="s">
        <v>498</v>
      </c>
      <c r="D863" s="80" t="s">
        <v>99</v>
      </c>
      <c r="E863" s="149" t="s">
        <v>1644</v>
      </c>
      <c r="F863" s="30" t="s">
        <v>496</v>
      </c>
      <c r="G863" s="86" t="s">
        <v>240</v>
      </c>
      <c r="H863" s="25" t="s">
        <v>77</v>
      </c>
      <c r="I863" s="73" t="s">
        <v>1171</v>
      </c>
      <c r="J863" s="73" t="s">
        <v>79</v>
      </c>
      <c r="K863" s="25" t="s">
        <v>1591</v>
      </c>
      <c r="L863" s="25" t="s">
        <v>110</v>
      </c>
      <c r="N863" s="41" t="s">
        <v>1311</v>
      </c>
      <c r="O863" s="34" t="s">
        <v>1509</v>
      </c>
      <c r="P863" s="32" t="s">
        <v>1512</v>
      </c>
      <c r="Q863" s="25" t="s">
        <v>20</v>
      </c>
      <c r="R863" s="25">
        <v>70</v>
      </c>
      <c r="S863" s="25" t="s">
        <v>1370</v>
      </c>
      <c r="T863" s="25" t="s">
        <v>15</v>
      </c>
      <c r="V863" s="25">
        <v>100.6</v>
      </c>
      <c r="W863" s="25" t="s">
        <v>58</v>
      </c>
      <c r="X863" s="73">
        <f>VLOOKUP(W863,Tables!$M$5:$O$9,3,FALSE)</f>
        <v>1</v>
      </c>
      <c r="Y863" s="73">
        <f t="shared" si="408"/>
        <v>100.6</v>
      </c>
      <c r="AA863" s="26" t="str">
        <f t="shared" si="409"/>
        <v>LOEC</v>
      </c>
      <c r="AB863" s="26">
        <f>VLOOKUP(AA863,Tables!C$5:D$40,2,FALSE)</f>
        <v>2.5</v>
      </c>
      <c r="AC863" s="26">
        <f t="shared" si="410"/>
        <v>40.239999999999995</v>
      </c>
      <c r="AD863" s="33" t="str">
        <f t="shared" si="411"/>
        <v>Chronic</v>
      </c>
      <c r="AE863" s="26">
        <f>VLOOKUP(AD863,Tables!$C$43:$D$44,2,FALSE)</f>
        <v>1</v>
      </c>
      <c r="AF863" s="26">
        <f t="shared" si="412"/>
        <v>40.239999999999995</v>
      </c>
      <c r="AG863" s="27"/>
      <c r="AH863" s="210" t="str">
        <f t="shared" si="413"/>
        <v>Myriophyllum spicatum</v>
      </c>
      <c r="AI863" s="112" t="str">
        <f t="shared" si="414"/>
        <v>LOEC</v>
      </c>
      <c r="AJ863" s="112" t="str">
        <f t="shared" si="415"/>
        <v>Chronic</v>
      </c>
      <c r="AL863" s="26">
        <f>VLOOKUP(SUM(AB863,AE863),Tables!J$5:K$12,2,FALSE)</f>
        <v>2</v>
      </c>
      <c r="AM863" s="26" t="str">
        <f t="shared" si="416"/>
        <v>Reject</v>
      </c>
      <c r="AS863"/>
      <c r="AW863" s="208" t="s">
        <v>1845</v>
      </c>
      <c r="AX863" s="208" t="s">
        <v>1845</v>
      </c>
      <c r="BC863" s="214"/>
      <c r="BN863" s="119"/>
      <c r="BO863" s="119"/>
      <c r="BP863" s="119"/>
      <c r="BQ863" s="119"/>
      <c r="BR863" s="119"/>
      <c r="BS863" s="119"/>
      <c r="BT863" s="119"/>
      <c r="BU863" s="119"/>
      <c r="BV863" s="119"/>
      <c r="BW863" s="119"/>
      <c r="BX863" s="119"/>
      <c r="BY863" s="119"/>
      <c r="BZ863" s="119"/>
      <c r="CA863" s="119"/>
      <c r="CB863" s="119"/>
      <c r="CC863" s="119"/>
      <c r="CD863" s="119"/>
      <c r="CE863" s="119"/>
      <c r="CF863" s="119"/>
      <c r="CG863" s="119"/>
      <c r="CH863" s="119"/>
      <c r="CI863" s="119"/>
    </row>
    <row r="864" spans="1:87" ht="15" hidden="1" customHeight="1" thickTop="1" thickBot="1">
      <c r="A864" s="170" t="s">
        <v>497</v>
      </c>
      <c r="B864" s="70" t="s">
        <v>1317</v>
      </c>
      <c r="C864" s="71" t="s">
        <v>498</v>
      </c>
      <c r="D864" s="80" t="s">
        <v>99</v>
      </c>
      <c r="E864" s="149" t="s">
        <v>1644</v>
      </c>
      <c r="F864" s="30" t="s">
        <v>496</v>
      </c>
      <c r="G864" s="86" t="s">
        <v>240</v>
      </c>
      <c r="H864" s="25" t="s">
        <v>77</v>
      </c>
      <c r="I864" s="73" t="s">
        <v>1171</v>
      </c>
      <c r="J864" s="73" t="s">
        <v>79</v>
      </c>
      <c r="K864" s="25" t="s">
        <v>1591</v>
      </c>
      <c r="L864" s="25" t="s">
        <v>110</v>
      </c>
      <c r="N864" s="41" t="s">
        <v>1313</v>
      </c>
      <c r="O864" s="34" t="s">
        <v>1509</v>
      </c>
      <c r="P864" s="32" t="s">
        <v>1513</v>
      </c>
      <c r="Q864" s="25" t="s">
        <v>20</v>
      </c>
      <c r="R864" s="25">
        <v>70</v>
      </c>
      <c r="S864" s="25" t="s">
        <v>1370</v>
      </c>
      <c r="T864" s="25" t="s">
        <v>15</v>
      </c>
      <c r="V864" s="25">
        <v>100.6</v>
      </c>
      <c r="W864" s="25" t="s">
        <v>58</v>
      </c>
      <c r="X864" s="73">
        <f>VLOOKUP(W864,Tables!$M$5:$O$9,3,FALSE)</f>
        <v>1</v>
      </c>
      <c r="Y864" s="73">
        <f t="shared" si="408"/>
        <v>100.6</v>
      </c>
      <c r="AA864" s="26" t="str">
        <f t="shared" si="409"/>
        <v>LOEC</v>
      </c>
      <c r="AB864" s="26">
        <f>VLOOKUP(AA864,Tables!C$5:D$40,2,FALSE)</f>
        <v>2.5</v>
      </c>
      <c r="AC864" s="26">
        <f t="shared" si="410"/>
        <v>40.239999999999995</v>
      </c>
      <c r="AD864" s="33" t="str">
        <f t="shared" si="411"/>
        <v>Chronic</v>
      </c>
      <c r="AE864" s="26">
        <f>VLOOKUP(AD864,Tables!$C$43:$D$44,2,FALSE)</f>
        <v>1</v>
      </c>
      <c r="AF864" s="26">
        <f t="shared" si="412"/>
        <v>40.239999999999995</v>
      </c>
      <c r="AG864" s="27"/>
      <c r="AH864" s="210" t="str">
        <f t="shared" si="413"/>
        <v>Myriophyllum spicatum</v>
      </c>
      <c r="AI864" s="112" t="str">
        <f t="shared" si="414"/>
        <v>LOEC</v>
      </c>
      <c r="AJ864" s="112" t="str">
        <f t="shared" si="415"/>
        <v>Chronic</v>
      </c>
      <c r="AL864" s="26">
        <f>VLOOKUP(SUM(AB864,AE864),Tables!J$5:K$12,2,FALSE)</f>
        <v>2</v>
      </c>
      <c r="AM864" s="26" t="str">
        <f t="shared" si="416"/>
        <v>Reject</v>
      </c>
      <c r="AS864"/>
      <c r="AW864" s="208" t="s">
        <v>1845</v>
      </c>
      <c r="AX864" s="208" t="s">
        <v>1845</v>
      </c>
      <c r="BC864" s="214"/>
      <c r="BN864" s="119"/>
      <c r="BO864" s="119"/>
      <c r="BP864" s="119"/>
      <c r="BQ864" s="119"/>
      <c r="BR864" s="119"/>
      <c r="BS864" s="119"/>
      <c r="BT864" s="119"/>
      <c r="BU864" s="119"/>
      <c r="BV864" s="119"/>
      <c r="BW864" s="119"/>
      <c r="BX864" s="119"/>
      <c r="BY864" s="119"/>
      <c r="BZ864" s="119"/>
      <c r="CA864" s="119"/>
    </row>
    <row r="865" spans="1:87" ht="15" hidden="1" customHeight="1" thickTop="1" thickBot="1">
      <c r="A865" s="170" t="s">
        <v>1065</v>
      </c>
      <c r="B865" s="70" t="s">
        <v>1067</v>
      </c>
      <c r="C865" s="74" t="s">
        <v>1066</v>
      </c>
      <c r="D865" s="80" t="s">
        <v>1062</v>
      </c>
      <c r="E865" s="149" t="s">
        <v>1644</v>
      </c>
      <c r="F865" s="75" t="s">
        <v>646</v>
      </c>
      <c r="G865" s="86" t="s">
        <v>240</v>
      </c>
      <c r="H865" s="25" t="s">
        <v>77</v>
      </c>
      <c r="I865" s="73" t="s">
        <v>1171</v>
      </c>
      <c r="J865" s="73" t="s">
        <v>79</v>
      </c>
      <c r="K865" s="25" t="s">
        <v>1591</v>
      </c>
      <c r="L865" s="25" t="s">
        <v>1063</v>
      </c>
      <c r="N865" s="41" t="s">
        <v>499</v>
      </c>
      <c r="O865" s="32" t="s">
        <v>1401</v>
      </c>
      <c r="P865" s="32" t="s">
        <v>1511</v>
      </c>
      <c r="Q865" s="73" t="s">
        <v>23</v>
      </c>
      <c r="R865" s="73">
        <v>14</v>
      </c>
      <c r="S865" s="25" t="s">
        <v>1370</v>
      </c>
      <c r="T865" s="25" t="s">
        <v>15</v>
      </c>
      <c r="V865" s="73">
        <v>21.8</v>
      </c>
      <c r="W865" s="25" t="s">
        <v>58</v>
      </c>
      <c r="X865" s="73">
        <f>VLOOKUP(W865,Tables!$M$5:$O$9,3,FALSE)</f>
        <v>1</v>
      </c>
      <c r="Y865" s="73">
        <f t="shared" si="408"/>
        <v>21.8</v>
      </c>
      <c r="AA865" s="26" t="str">
        <f t="shared" si="409"/>
        <v>EC10</v>
      </c>
      <c r="AB865" s="26">
        <f>VLOOKUP(AA865,Tables!C$5:D$40,2,FALSE)</f>
        <v>1</v>
      </c>
      <c r="AC865" s="26">
        <f t="shared" si="410"/>
        <v>21.8</v>
      </c>
      <c r="AD865" s="33" t="str">
        <f t="shared" si="411"/>
        <v>Chronic</v>
      </c>
      <c r="AE865" s="26">
        <f>VLOOKUP(AD865,Tables!$C$43:$D$44,2,FALSE)</f>
        <v>1</v>
      </c>
      <c r="AF865" s="26">
        <f t="shared" si="412"/>
        <v>21.8</v>
      </c>
      <c r="AG865" s="27"/>
      <c r="AH865" s="210" t="str">
        <f t="shared" si="413"/>
        <v>Myriophyllum spicatum</v>
      </c>
      <c r="AI865" s="112" t="str">
        <f t="shared" si="414"/>
        <v>EC10</v>
      </c>
      <c r="AJ865" s="112" t="str">
        <f t="shared" si="415"/>
        <v>Chronic</v>
      </c>
      <c r="AL865" s="26">
        <f>VLOOKUP(SUM(AB865,AE865),Tables!J$5:K$12,2,FALSE)</f>
        <v>1</v>
      </c>
      <c r="AM865" s="26" t="str">
        <f t="shared" si="416"/>
        <v>YES!!!</v>
      </c>
      <c r="AN865" s="107" t="str">
        <f>P865</f>
        <v>Root wet weight</v>
      </c>
      <c r="AO865" s="26" t="s">
        <v>1603</v>
      </c>
      <c r="AP865" s="25" t="str">
        <f>CONCATENATE(R865," ",S865)</f>
        <v>14 Day</v>
      </c>
      <c r="AQ865" s="26" t="s">
        <v>1618</v>
      </c>
      <c r="AS865" s="109">
        <f>AF865</f>
        <v>21.8</v>
      </c>
      <c r="AT865" s="73">
        <f>GEOMEAN(AS865:AS877)</f>
        <v>20.448865745041825</v>
      </c>
      <c r="AW865" s="208" t="s">
        <v>1845</v>
      </c>
      <c r="AX865" s="208" t="s">
        <v>1845</v>
      </c>
      <c r="BC865" s="214"/>
      <c r="BN865" s="119"/>
      <c r="BO865" s="119"/>
      <c r="BP865" s="119"/>
      <c r="BQ865" s="119"/>
      <c r="BR865" s="119"/>
      <c r="BS865" s="119"/>
      <c r="BT865" s="119"/>
      <c r="BU865" s="119"/>
      <c r="BV865" s="119"/>
      <c r="BW865" s="119"/>
      <c r="BX865" s="119"/>
      <c r="BY865" s="119"/>
      <c r="BZ865" s="119"/>
      <c r="CA865" s="119"/>
    </row>
    <row r="866" spans="1:87" ht="15" hidden="1" customHeight="1" thickTop="1" thickBot="1">
      <c r="A866" s="170" t="s">
        <v>1065</v>
      </c>
      <c r="B866" s="70" t="s">
        <v>1068</v>
      </c>
      <c r="C866" s="74" t="s">
        <v>1066</v>
      </c>
      <c r="D866" s="80" t="s">
        <v>1062</v>
      </c>
      <c r="E866" s="149" t="s">
        <v>1644</v>
      </c>
      <c r="F866" s="75" t="s">
        <v>646</v>
      </c>
      <c r="G866" s="86" t="s">
        <v>240</v>
      </c>
      <c r="H866" s="25" t="s">
        <v>77</v>
      </c>
      <c r="I866" s="73" t="s">
        <v>1171</v>
      </c>
      <c r="J866" s="73" t="s">
        <v>79</v>
      </c>
      <c r="K866" s="25" t="s">
        <v>1591</v>
      </c>
      <c r="L866" s="25" t="s">
        <v>1063</v>
      </c>
      <c r="N866" s="41" t="s">
        <v>499</v>
      </c>
      <c r="O866" s="32" t="s">
        <v>1401</v>
      </c>
      <c r="P866" s="32" t="s">
        <v>1511</v>
      </c>
      <c r="Q866" s="73" t="s">
        <v>178</v>
      </c>
      <c r="R866" s="73">
        <v>14</v>
      </c>
      <c r="S866" s="25" t="s">
        <v>1370</v>
      </c>
      <c r="T866" s="25" t="s">
        <v>15</v>
      </c>
      <c r="V866" s="73">
        <v>36</v>
      </c>
      <c r="W866" s="25" t="s">
        <v>58</v>
      </c>
      <c r="X866" s="73">
        <f>VLOOKUP(W866,Tables!$M$5:$O$9,3,FALSE)</f>
        <v>1</v>
      </c>
      <c r="Y866" s="73">
        <f t="shared" si="408"/>
        <v>36</v>
      </c>
      <c r="AA866" s="26" t="str">
        <f t="shared" si="409"/>
        <v>EC25</v>
      </c>
      <c r="AB866" s="26">
        <f>VLOOKUP(AA866,Tables!C$5:D$40,2,FALSE)</f>
        <v>2.5</v>
      </c>
      <c r="AC866" s="26">
        <f>Y866/AB866</f>
        <v>14.4</v>
      </c>
      <c r="AD866" s="33" t="str">
        <f t="shared" si="411"/>
        <v>Chronic</v>
      </c>
      <c r="AE866" s="26">
        <f>VLOOKUP(AD866,Tables!$C$43:$D$44,2,FALSE)</f>
        <v>1</v>
      </c>
      <c r="AF866" s="26">
        <f t="shared" si="412"/>
        <v>14.4</v>
      </c>
      <c r="AG866" s="27"/>
      <c r="AH866" s="210" t="str">
        <f t="shared" si="413"/>
        <v>Myriophyllum spicatum</v>
      </c>
      <c r="AI866" s="112" t="str">
        <f t="shared" si="414"/>
        <v>EC25</v>
      </c>
      <c r="AJ866" s="112" t="str">
        <f t="shared" si="415"/>
        <v>Chronic</v>
      </c>
      <c r="AL866" s="26">
        <f>VLOOKUP(SUM(AB866,AE866),Tables!J$5:K$12,2,FALSE)</f>
        <v>2</v>
      </c>
      <c r="AM866" s="26" t="str">
        <f t="shared" si="416"/>
        <v>Reject</v>
      </c>
      <c r="AS866"/>
      <c r="AW866" s="208" t="s">
        <v>1845</v>
      </c>
      <c r="AX866" s="208" t="s">
        <v>1845</v>
      </c>
      <c r="BC866" s="214"/>
      <c r="BN866" s="119"/>
      <c r="BO866" s="119"/>
      <c r="BP866" s="119"/>
      <c r="BQ866" s="119"/>
      <c r="BR866" s="119"/>
      <c r="BS866" s="119"/>
      <c r="BT866" s="119"/>
      <c r="BU866" s="119"/>
      <c r="BV866" s="119"/>
      <c r="BW866" s="119"/>
      <c r="BX866" s="119"/>
      <c r="BY866" s="119"/>
      <c r="BZ866" s="119"/>
      <c r="CA866" s="119"/>
    </row>
    <row r="867" spans="1:87" ht="15" hidden="1" customHeight="1" thickTop="1" thickBot="1">
      <c r="A867" s="170" t="s">
        <v>1065</v>
      </c>
      <c r="B867" s="70" t="s">
        <v>1069</v>
      </c>
      <c r="C867" s="74" t="s">
        <v>1066</v>
      </c>
      <c r="D867" s="80" t="s">
        <v>1062</v>
      </c>
      <c r="E867" s="149" t="s">
        <v>1644</v>
      </c>
      <c r="F867" s="75" t="s">
        <v>646</v>
      </c>
      <c r="G867" s="86" t="s">
        <v>240</v>
      </c>
      <c r="H867" s="25" t="s">
        <v>77</v>
      </c>
      <c r="I867" s="73" t="s">
        <v>1171</v>
      </c>
      <c r="J867" s="73" t="s">
        <v>79</v>
      </c>
      <c r="K867" s="25" t="s">
        <v>1591</v>
      </c>
      <c r="L867" s="25" t="s">
        <v>1063</v>
      </c>
      <c r="N867" s="41" t="s">
        <v>499</v>
      </c>
      <c r="O867" s="32" t="s">
        <v>1401</v>
      </c>
      <c r="P867" s="32" t="s">
        <v>1511</v>
      </c>
      <c r="Q867" s="73" t="s">
        <v>14</v>
      </c>
      <c r="R867" s="73">
        <v>14</v>
      </c>
      <c r="S867" s="25" t="s">
        <v>1370</v>
      </c>
      <c r="T867" s="25" t="s">
        <v>15</v>
      </c>
      <c r="V867" s="73">
        <v>59.4</v>
      </c>
      <c r="W867" s="25" t="s">
        <v>58</v>
      </c>
      <c r="X867" s="73">
        <f>VLOOKUP(W867,Tables!$M$5:$O$9,3,FALSE)</f>
        <v>1</v>
      </c>
      <c r="Y867" s="73">
        <f t="shared" si="408"/>
        <v>59.4</v>
      </c>
      <c r="AA867" s="26" t="str">
        <f t="shared" si="409"/>
        <v>EC50</v>
      </c>
      <c r="AB867" s="26">
        <f>VLOOKUP(AA867,Tables!C$5:D$40,2,FALSE)</f>
        <v>5</v>
      </c>
      <c r="AC867" s="26">
        <f t="shared" si="410"/>
        <v>11.879999999999999</v>
      </c>
      <c r="AD867" s="33" t="str">
        <f t="shared" si="411"/>
        <v>Chronic</v>
      </c>
      <c r="AE867" s="26">
        <f>VLOOKUP(AD867,Tables!$C$43:$D$44,2,FALSE)</f>
        <v>1</v>
      </c>
      <c r="AF867" s="26">
        <f t="shared" si="412"/>
        <v>11.879999999999999</v>
      </c>
      <c r="AG867" s="27"/>
      <c r="AH867" s="210" t="str">
        <f t="shared" si="413"/>
        <v>Myriophyllum spicatum</v>
      </c>
      <c r="AI867" s="112" t="str">
        <f t="shared" si="414"/>
        <v>EC50</v>
      </c>
      <c r="AJ867" s="112" t="str">
        <f t="shared" si="415"/>
        <v>Chronic</v>
      </c>
      <c r="AL867" s="26">
        <f>VLOOKUP(SUM(AB867,AE867),Tables!J$5:K$12,2,FALSE)</f>
        <v>2</v>
      </c>
      <c r="AM867" s="26" t="str">
        <f t="shared" si="416"/>
        <v>Reject</v>
      </c>
      <c r="AS867"/>
      <c r="AW867" s="208" t="s">
        <v>1845</v>
      </c>
      <c r="AX867" s="208" t="s">
        <v>1845</v>
      </c>
      <c r="BC867" s="214"/>
      <c r="BN867" s="119"/>
      <c r="BO867" s="119"/>
      <c r="BP867" s="119"/>
      <c r="BQ867" s="119"/>
      <c r="BR867" s="119"/>
      <c r="BS867" s="119"/>
      <c r="BT867" s="119"/>
      <c r="BU867" s="119"/>
      <c r="BV867" s="119"/>
      <c r="BW867" s="119"/>
      <c r="BX867" s="119"/>
      <c r="BY867" s="119"/>
      <c r="BZ867" s="119"/>
      <c r="CA867" s="119"/>
    </row>
    <row r="868" spans="1:87" ht="15" hidden="1" customHeight="1" thickTop="1" thickBot="1">
      <c r="A868" s="170" t="s">
        <v>1065</v>
      </c>
      <c r="B868" s="70" t="s">
        <v>1070</v>
      </c>
      <c r="C868" s="74" t="s">
        <v>1066</v>
      </c>
      <c r="D868" s="80" t="s">
        <v>1071</v>
      </c>
      <c r="E868" s="149" t="s">
        <v>1644</v>
      </c>
      <c r="F868" s="75" t="s">
        <v>646</v>
      </c>
      <c r="G868" s="86" t="s">
        <v>240</v>
      </c>
      <c r="H868" s="25" t="s">
        <v>77</v>
      </c>
      <c r="I868" s="73" t="s">
        <v>1171</v>
      </c>
      <c r="J868" s="73" t="s">
        <v>79</v>
      </c>
      <c r="K868" s="25" t="s">
        <v>1591</v>
      </c>
      <c r="L868" s="25" t="s">
        <v>1063</v>
      </c>
      <c r="N868" s="41" t="s">
        <v>499</v>
      </c>
      <c r="O868" s="32" t="s">
        <v>1401</v>
      </c>
      <c r="P868" s="32" t="s">
        <v>1511</v>
      </c>
      <c r="Q868" s="73" t="s">
        <v>23</v>
      </c>
      <c r="R868" s="73">
        <v>14</v>
      </c>
      <c r="S868" s="25" t="s">
        <v>1370</v>
      </c>
      <c r="T868" s="25" t="s">
        <v>15</v>
      </c>
      <c r="V868" s="73">
        <v>18.399999999999999</v>
      </c>
      <c r="W868" s="25" t="s">
        <v>58</v>
      </c>
      <c r="X868" s="73">
        <f>VLOOKUP(W868,Tables!$M$5:$O$9,3,FALSE)</f>
        <v>1</v>
      </c>
      <c r="Y868" s="73">
        <f t="shared" si="408"/>
        <v>18.399999999999999</v>
      </c>
      <c r="AA868" s="26" t="str">
        <f t="shared" si="409"/>
        <v>EC10</v>
      </c>
      <c r="AB868" s="26">
        <f>VLOOKUP(AA868,Tables!C$5:D$40,2,FALSE)</f>
        <v>1</v>
      </c>
      <c r="AC868" s="26">
        <f t="shared" si="410"/>
        <v>18.399999999999999</v>
      </c>
      <c r="AD868" s="33" t="str">
        <f t="shared" si="411"/>
        <v>Chronic</v>
      </c>
      <c r="AE868" s="26">
        <f>VLOOKUP(AD868,Tables!$C$43:$D$44,2,FALSE)</f>
        <v>1</v>
      </c>
      <c r="AF868" s="26">
        <f t="shared" si="412"/>
        <v>18.399999999999999</v>
      </c>
      <c r="AG868" s="27"/>
      <c r="AH868" s="210" t="str">
        <f t="shared" si="413"/>
        <v>Myriophyllum spicatum</v>
      </c>
      <c r="AI868" s="112" t="str">
        <f t="shared" si="414"/>
        <v>EC10</v>
      </c>
      <c r="AJ868" s="112" t="str">
        <f t="shared" si="415"/>
        <v>Chronic</v>
      </c>
      <c r="AL868" s="26">
        <f>VLOOKUP(SUM(AB868,AE868),Tables!J$5:K$12,2,FALSE)</f>
        <v>1</v>
      </c>
      <c r="AM868" s="26" t="str">
        <f t="shared" si="416"/>
        <v>YES!!!</v>
      </c>
      <c r="AN868" s="107" t="str">
        <f>P868</f>
        <v>Root wet weight</v>
      </c>
      <c r="AO868" s="26" t="s">
        <v>1603</v>
      </c>
      <c r="AP868" s="25" t="str">
        <f>CONCATENATE(R868," ",S868)</f>
        <v>14 Day</v>
      </c>
      <c r="AQ868" s="26" t="s">
        <v>1618</v>
      </c>
      <c r="AS868" s="109">
        <f>AF868</f>
        <v>18.399999999999999</v>
      </c>
      <c r="AW868" s="208" t="s">
        <v>1845</v>
      </c>
      <c r="AX868" s="208" t="s">
        <v>1845</v>
      </c>
      <c r="BC868" s="214"/>
      <c r="BN868" s="119"/>
      <c r="BO868" s="119"/>
      <c r="BP868" s="119"/>
      <c r="BQ868" s="119"/>
      <c r="BR868" s="119"/>
      <c r="BS868" s="119"/>
      <c r="BT868" s="119"/>
      <c r="BU868" s="119"/>
      <c r="BV868" s="119"/>
      <c r="BW868" s="119"/>
      <c r="BX868" s="119"/>
      <c r="BY868" s="119"/>
      <c r="BZ868" s="119"/>
      <c r="CA868" s="119"/>
      <c r="CB868" s="119"/>
      <c r="CC868" s="119"/>
      <c r="CD868" s="119"/>
      <c r="CE868" s="119"/>
      <c r="CF868" s="119"/>
      <c r="CG868" s="119"/>
      <c r="CH868" s="119"/>
      <c r="CI868" s="119"/>
    </row>
    <row r="869" spans="1:87" ht="15" hidden="1" customHeight="1" thickTop="1" thickBot="1">
      <c r="A869" s="170" t="s">
        <v>1065</v>
      </c>
      <c r="B869" s="70" t="s">
        <v>1072</v>
      </c>
      <c r="C869" s="74" t="s">
        <v>1066</v>
      </c>
      <c r="D869" s="80" t="s">
        <v>1071</v>
      </c>
      <c r="E869" s="149" t="s">
        <v>1644</v>
      </c>
      <c r="F869" s="75" t="s">
        <v>646</v>
      </c>
      <c r="G869" s="86" t="s">
        <v>240</v>
      </c>
      <c r="H869" s="25" t="s">
        <v>77</v>
      </c>
      <c r="I869" s="73" t="s">
        <v>1171</v>
      </c>
      <c r="J869" s="73" t="s">
        <v>79</v>
      </c>
      <c r="K869" s="25" t="s">
        <v>1591</v>
      </c>
      <c r="L869" s="25" t="s">
        <v>1063</v>
      </c>
      <c r="N869" s="41" t="s">
        <v>499</v>
      </c>
      <c r="O869" s="32" t="s">
        <v>1401</v>
      </c>
      <c r="P869" s="32" t="s">
        <v>1511</v>
      </c>
      <c r="Q869" s="73" t="s">
        <v>178</v>
      </c>
      <c r="R869" s="73">
        <v>14</v>
      </c>
      <c r="S869" s="25" t="s">
        <v>1370</v>
      </c>
      <c r="T869" s="25" t="s">
        <v>15</v>
      </c>
      <c r="V869" s="73">
        <v>32.299999999999997</v>
      </c>
      <c r="W869" s="25" t="s">
        <v>58</v>
      </c>
      <c r="X869" s="73">
        <f>VLOOKUP(W869,Tables!$M$5:$O$9,3,FALSE)</f>
        <v>1</v>
      </c>
      <c r="Y869" s="73">
        <f t="shared" si="408"/>
        <v>32.299999999999997</v>
      </c>
      <c r="AA869" s="26" t="str">
        <f t="shared" si="409"/>
        <v>EC25</v>
      </c>
      <c r="AB869" s="26">
        <f>VLOOKUP(AA869,Tables!C$5:D$40,2,FALSE)</f>
        <v>2.5</v>
      </c>
      <c r="AC869" s="26">
        <f t="shared" si="410"/>
        <v>12.919999999999998</v>
      </c>
      <c r="AD869" s="33" t="str">
        <f t="shared" si="411"/>
        <v>Chronic</v>
      </c>
      <c r="AE869" s="26">
        <f>VLOOKUP(AD869,Tables!$C$43:$D$44,2,FALSE)</f>
        <v>1</v>
      </c>
      <c r="AF869" s="26">
        <f t="shared" si="412"/>
        <v>12.919999999999998</v>
      </c>
      <c r="AG869" s="27"/>
      <c r="AH869" s="210" t="str">
        <f t="shared" si="413"/>
        <v>Myriophyllum spicatum</v>
      </c>
      <c r="AI869" s="112" t="str">
        <f t="shared" si="414"/>
        <v>EC25</v>
      </c>
      <c r="AJ869" s="112" t="str">
        <f t="shared" si="415"/>
        <v>Chronic</v>
      </c>
      <c r="AL869" s="26">
        <f>VLOOKUP(SUM(AB869,AE869),Tables!J$5:K$12,2,FALSE)</f>
        <v>2</v>
      </c>
      <c r="AM869" s="26" t="str">
        <f t="shared" si="416"/>
        <v>Reject</v>
      </c>
      <c r="AS869"/>
      <c r="AW869" s="208" t="s">
        <v>1845</v>
      </c>
      <c r="AX869" s="208" t="s">
        <v>1845</v>
      </c>
      <c r="BC869" s="214"/>
      <c r="BN869" s="119"/>
      <c r="BO869" s="119"/>
      <c r="BP869" s="119"/>
      <c r="BQ869" s="119"/>
      <c r="BR869" s="119"/>
      <c r="BS869" s="119"/>
      <c r="BT869" s="119"/>
      <c r="BU869" s="119"/>
      <c r="BV869" s="119"/>
      <c r="BW869" s="119"/>
      <c r="BX869" s="119"/>
      <c r="BY869" s="119"/>
      <c r="BZ869" s="119"/>
      <c r="CA869" s="119"/>
      <c r="CB869" s="22"/>
      <c r="CC869" s="22"/>
      <c r="CD869" s="22"/>
      <c r="CE869" s="22"/>
      <c r="CF869" s="22"/>
      <c r="CG869" s="22"/>
      <c r="CH869" s="22"/>
      <c r="CI869" s="22"/>
    </row>
    <row r="870" spans="1:87" ht="15" hidden="1" customHeight="1" thickTop="1" thickBot="1">
      <c r="A870" s="170" t="s">
        <v>1065</v>
      </c>
      <c r="B870" s="70" t="s">
        <v>1073</v>
      </c>
      <c r="C870" s="74" t="s">
        <v>1066</v>
      </c>
      <c r="D870" s="80" t="s">
        <v>1071</v>
      </c>
      <c r="E870" s="149" t="s">
        <v>1644</v>
      </c>
      <c r="F870" s="75" t="s">
        <v>646</v>
      </c>
      <c r="G870" s="86" t="s">
        <v>240</v>
      </c>
      <c r="H870" s="25" t="s">
        <v>77</v>
      </c>
      <c r="I870" s="73" t="s">
        <v>1171</v>
      </c>
      <c r="J870" s="73" t="s">
        <v>79</v>
      </c>
      <c r="K870" s="25" t="s">
        <v>1591</v>
      </c>
      <c r="L870" s="25" t="s">
        <v>1063</v>
      </c>
      <c r="N870" s="41" t="s">
        <v>499</v>
      </c>
      <c r="O870" s="32" t="s">
        <v>1401</v>
      </c>
      <c r="P870" s="32" t="s">
        <v>1511</v>
      </c>
      <c r="Q870" s="73" t="s">
        <v>14</v>
      </c>
      <c r="R870" s="73">
        <v>14</v>
      </c>
      <c r="S870" s="25" t="s">
        <v>1370</v>
      </c>
      <c r="T870" s="25" t="s">
        <v>15</v>
      </c>
      <c r="V870" s="73">
        <v>56.7</v>
      </c>
      <c r="W870" s="25" t="s">
        <v>58</v>
      </c>
      <c r="X870" s="73">
        <f>VLOOKUP(W870,Tables!$M$5:$O$9,3,FALSE)</f>
        <v>1</v>
      </c>
      <c r="Y870" s="73">
        <f t="shared" si="408"/>
        <v>56.7</v>
      </c>
      <c r="AA870" s="26" t="str">
        <f t="shared" si="409"/>
        <v>EC50</v>
      </c>
      <c r="AB870" s="26">
        <f>VLOOKUP(AA870,Tables!C$5:D$40,2,FALSE)</f>
        <v>5</v>
      </c>
      <c r="AC870" s="26">
        <f t="shared" si="410"/>
        <v>11.34</v>
      </c>
      <c r="AD870" s="33" t="str">
        <f t="shared" si="411"/>
        <v>Chronic</v>
      </c>
      <c r="AE870" s="26">
        <f>VLOOKUP(AD870,Tables!$C$43:$D$44,2,FALSE)</f>
        <v>1</v>
      </c>
      <c r="AF870" s="26">
        <f t="shared" si="412"/>
        <v>11.34</v>
      </c>
      <c r="AG870" s="27"/>
      <c r="AH870" s="210" t="str">
        <f t="shared" si="413"/>
        <v>Myriophyllum spicatum</v>
      </c>
      <c r="AI870" s="112" t="str">
        <f t="shared" si="414"/>
        <v>EC50</v>
      </c>
      <c r="AJ870" s="112" t="str">
        <f t="shared" si="415"/>
        <v>Chronic</v>
      </c>
      <c r="AL870" s="26">
        <f>VLOOKUP(SUM(AB870,AE870),Tables!J$5:K$12,2,FALSE)</f>
        <v>2</v>
      </c>
      <c r="AM870" s="26" t="str">
        <f t="shared" si="416"/>
        <v>Reject</v>
      </c>
      <c r="AS870"/>
      <c r="AW870" s="208" t="s">
        <v>1845</v>
      </c>
      <c r="AX870" s="208" t="s">
        <v>1845</v>
      </c>
      <c r="BC870" s="214"/>
      <c r="BN870" s="119"/>
      <c r="BO870" s="119"/>
      <c r="BP870" s="119"/>
      <c r="BQ870" s="119"/>
      <c r="BR870" s="119"/>
      <c r="BS870" s="119"/>
      <c r="BT870" s="119"/>
      <c r="BU870" s="119"/>
      <c r="BV870" s="119"/>
      <c r="BW870" s="119"/>
      <c r="BX870" s="119"/>
      <c r="BY870" s="119"/>
      <c r="BZ870" s="119"/>
      <c r="CA870" s="119"/>
      <c r="CB870" s="119"/>
      <c r="CC870" s="119"/>
      <c r="CD870" s="119"/>
      <c r="CE870" s="119"/>
      <c r="CF870" s="119"/>
      <c r="CG870" s="119"/>
      <c r="CH870" s="119"/>
      <c r="CI870" s="119"/>
    </row>
    <row r="871" spans="1:87" ht="15" hidden="1" customHeight="1" thickTop="1" thickBot="1">
      <c r="A871" s="170" t="s">
        <v>1065</v>
      </c>
      <c r="B871" s="70" t="s">
        <v>1074</v>
      </c>
      <c r="C871" s="74" t="s">
        <v>1066</v>
      </c>
      <c r="D871" s="80" t="s">
        <v>1075</v>
      </c>
      <c r="E871" s="149" t="s">
        <v>1644</v>
      </c>
      <c r="F871" s="75" t="s">
        <v>646</v>
      </c>
      <c r="G871" s="86" t="s">
        <v>240</v>
      </c>
      <c r="H871" s="25" t="s">
        <v>77</v>
      </c>
      <c r="I871" s="73" t="s">
        <v>1171</v>
      </c>
      <c r="J871" s="73" t="s">
        <v>79</v>
      </c>
      <c r="K871" s="25" t="s">
        <v>1591</v>
      </c>
      <c r="L871" s="25" t="s">
        <v>1063</v>
      </c>
      <c r="N871" s="41" t="s">
        <v>499</v>
      </c>
      <c r="O871" s="32" t="s">
        <v>1401</v>
      </c>
      <c r="P871" s="32" t="s">
        <v>1511</v>
      </c>
      <c r="Q871" s="73" t="s">
        <v>23</v>
      </c>
      <c r="R871" s="73">
        <v>14</v>
      </c>
      <c r="S871" s="25" t="s">
        <v>1370</v>
      </c>
      <c r="T871" s="25" t="s">
        <v>15</v>
      </c>
      <c r="V871" s="73">
        <v>23.9</v>
      </c>
      <c r="W871" s="25" t="s">
        <v>58</v>
      </c>
      <c r="X871" s="73">
        <f>VLOOKUP(W871,Tables!$M$5:$O$9,3,FALSE)</f>
        <v>1</v>
      </c>
      <c r="Y871" s="73">
        <f t="shared" si="408"/>
        <v>23.9</v>
      </c>
      <c r="AA871" s="26" t="str">
        <f t="shared" si="409"/>
        <v>EC10</v>
      </c>
      <c r="AB871" s="26">
        <f>VLOOKUP(AA871,Tables!C$5:D$40,2,FALSE)</f>
        <v>1</v>
      </c>
      <c r="AC871" s="26">
        <f t="shared" si="410"/>
        <v>23.9</v>
      </c>
      <c r="AD871" s="33" t="str">
        <f t="shared" si="411"/>
        <v>Chronic</v>
      </c>
      <c r="AE871" s="26">
        <f>VLOOKUP(AD871,Tables!$C$43:$D$44,2,FALSE)</f>
        <v>1</v>
      </c>
      <c r="AF871" s="26">
        <f t="shared" si="412"/>
        <v>23.9</v>
      </c>
      <c r="AG871" s="27"/>
      <c r="AH871" s="210" t="str">
        <f t="shared" si="413"/>
        <v>Myriophyllum spicatum</v>
      </c>
      <c r="AI871" s="112" t="str">
        <f t="shared" si="414"/>
        <v>EC10</v>
      </c>
      <c r="AJ871" s="112" t="str">
        <f t="shared" si="415"/>
        <v>Chronic</v>
      </c>
      <c r="AL871" s="26">
        <f>VLOOKUP(SUM(AB871,AE871),Tables!J$5:K$12,2,FALSE)</f>
        <v>1</v>
      </c>
      <c r="AM871" s="26" t="str">
        <f t="shared" si="416"/>
        <v>YES!!!</v>
      </c>
      <c r="AN871" s="107" t="str">
        <f>P871</f>
        <v>Root wet weight</v>
      </c>
      <c r="AO871" s="26" t="s">
        <v>1603</v>
      </c>
      <c r="AP871" s="25" t="str">
        <f>CONCATENATE(R871," ",S871)</f>
        <v>14 Day</v>
      </c>
      <c r="AQ871" s="26" t="s">
        <v>1618</v>
      </c>
      <c r="AS871" s="109">
        <f>AF871</f>
        <v>23.9</v>
      </c>
      <c r="AW871" s="208" t="s">
        <v>1845</v>
      </c>
      <c r="AX871" s="208" t="s">
        <v>1845</v>
      </c>
      <c r="BC871" s="214"/>
      <c r="BN871" s="119"/>
      <c r="BO871" s="119"/>
      <c r="BP871" s="119"/>
      <c r="BQ871" s="119"/>
      <c r="BR871" s="119"/>
      <c r="BS871" s="119"/>
      <c r="BT871" s="119"/>
      <c r="BU871" s="119"/>
      <c r="BV871" s="119"/>
      <c r="BW871" s="119"/>
      <c r="BX871" s="119"/>
      <c r="BY871" s="119"/>
      <c r="BZ871" s="119"/>
      <c r="CA871" s="119"/>
      <c r="CB871" s="22"/>
      <c r="CC871" s="22"/>
      <c r="CD871" s="22"/>
      <c r="CE871" s="22"/>
      <c r="CF871" s="22"/>
      <c r="CG871" s="22"/>
      <c r="CH871" s="22"/>
      <c r="CI871" s="22"/>
    </row>
    <row r="872" spans="1:87" ht="15" hidden="1" customHeight="1" thickTop="1" thickBot="1">
      <c r="A872" s="170" t="s">
        <v>1065</v>
      </c>
      <c r="B872" s="70" t="s">
        <v>1076</v>
      </c>
      <c r="C872" s="74" t="s">
        <v>1066</v>
      </c>
      <c r="D872" s="80" t="s">
        <v>1075</v>
      </c>
      <c r="E872" s="149" t="s">
        <v>1644</v>
      </c>
      <c r="F872" s="75" t="s">
        <v>646</v>
      </c>
      <c r="G872" s="86" t="s">
        <v>240</v>
      </c>
      <c r="H872" s="25" t="s">
        <v>77</v>
      </c>
      <c r="I872" s="73" t="s">
        <v>1171</v>
      </c>
      <c r="J872" s="73" t="s">
        <v>79</v>
      </c>
      <c r="K872" s="25" t="s">
        <v>1591</v>
      </c>
      <c r="L872" s="25" t="s">
        <v>1063</v>
      </c>
      <c r="N872" s="41" t="s">
        <v>499</v>
      </c>
      <c r="O872" s="32" t="s">
        <v>1401</v>
      </c>
      <c r="P872" s="32" t="s">
        <v>1511</v>
      </c>
      <c r="Q872" s="73" t="s">
        <v>178</v>
      </c>
      <c r="R872" s="73">
        <v>14</v>
      </c>
      <c r="S872" s="25" t="s">
        <v>1370</v>
      </c>
      <c r="T872" s="25" t="s">
        <v>15</v>
      </c>
      <c r="V872" s="73">
        <v>39.1</v>
      </c>
      <c r="W872" s="25" t="s">
        <v>58</v>
      </c>
      <c r="X872" s="73">
        <f>VLOOKUP(W872,Tables!$M$5:$O$9,3,FALSE)</f>
        <v>1</v>
      </c>
      <c r="Y872" s="73">
        <f t="shared" si="408"/>
        <v>39.1</v>
      </c>
      <c r="AA872" s="26" t="str">
        <f t="shared" si="409"/>
        <v>EC25</v>
      </c>
      <c r="AB872" s="26">
        <f>VLOOKUP(AA872,Tables!C$5:D$40,2,FALSE)</f>
        <v>2.5</v>
      </c>
      <c r="AC872" s="26">
        <f t="shared" si="410"/>
        <v>15.64</v>
      </c>
      <c r="AD872" s="33" t="str">
        <f t="shared" si="411"/>
        <v>Chronic</v>
      </c>
      <c r="AE872" s="26">
        <f>VLOOKUP(AD872,Tables!$C$43:$D$44,2,FALSE)</f>
        <v>1</v>
      </c>
      <c r="AF872" s="26">
        <f t="shared" si="412"/>
        <v>15.64</v>
      </c>
      <c r="AG872" s="27"/>
      <c r="AH872" s="210" t="str">
        <f t="shared" si="413"/>
        <v>Myriophyllum spicatum</v>
      </c>
      <c r="AI872" s="112" t="str">
        <f t="shared" si="414"/>
        <v>EC25</v>
      </c>
      <c r="AJ872" s="112" t="str">
        <f t="shared" si="415"/>
        <v>Chronic</v>
      </c>
      <c r="AL872" s="26">
        <f>VLOOKUP(SUM(AB872,AE872),Tables!J$5:K$12,2,FALSE)</f>
        <v>2</v>
      </c>
      <c r="AM872" s="26" t="str">
        <f t="shared" si="416"/>
        <v>Reject</v>
      </c>
      <c r="AS872"/>
      <c r="AW872" s="208" t="s">
        <v>1845</v>
      </c>
      <c r="AX872" s="208" t="s">
        <v>1845</v>
      </c>
      <c r="BC872" s="214"/>
      <c r="BN872" s="119"/>
      <c r="BO872" s="119"/>
      <c r="BP872" s="119"/>
      <c r="BQ872" s="119"/>
      <c r="BR872" s="119"/>
      <c r="BS872" s="119"/>
      <c r="BT872" s="119"/>
      <c r="BU872" s="119"/>
      <c r="BV872" s="119"/>
      <c r="BW872" s="119"/>
      <c r="BX872" s="119"/>
      <c r="BY872" s="119"/>
      <c r="BZ872" s="119"/>
      <c r="CA872" s="119"/>
    </row>
    <row r="873" spans="1:87" ht="15" hidden="1" customHeight="1" thickTop="1" thickBot="1">
      <c r="A873" s="170" t="s">
        <v>1065</v>
      </c>
      <c r="B873" s="70" t="s">
        <v>1077</v>
      </c>
      <c r="C873" s="74" t="s">
        <v>1066</v>
      </c>
      <c r="D873" s="80" t="s">
        <v>1075</v>
      </c>
      <c r="E873" s="149" t="s">
        <v>1644</v>
      </c>
      <c r="F873" s="75" t="s">
        <v>646</v>
      </c>
      <c r="G873" s="86" t="s">
        <v>240</v>
      </c>
      <c r="H873" s="25" t="s">
        <v>77</v>
      </c>
      <c r="I873" s="73" t="s">
        <v>1171</v>
      </c>
      <c r="J873" s="73" t="s">
        <v>79</v>
      </c>
      <c r="K873" s="25" t="s">
        <v>1591</v>
      </c>
      <c r="L873" s="25" t="s">
        <v>1063</v>
      </c>
      <c r="N873" s="41" t="s">
        <v>499</v>
      </c>
      <c r="O873" s="32" t="s">
        <v>1401</v>
      </c>
      <c r="P873" s="32" t="s">
        <v>1511</v>
      </c>
      <c r="Q873" s="73" t="s">
        <v>14</v>
      </c>
      <c r="R873" s="73">
        <v>14</v>
      </c>
      <c r="S873" s="25" t="s">
        <v>1370</v>
      </c>
      <c r="T873" s="25" t="s">
        <v>15</v>
      </c>
      <c r="V873" s="73">
        <v>63.9</v>
      </c>
      <c r="W873" s="25" t="s">
        <v>58</v>
      </c>
      <c r="X873" s="73">
        <f>VLOOKUP(W873,Tables!$M$5:$O$9,3,FALSE)</f>
        <v>1</v>
      </c>
      <c r="Y873" s="73">
        <f t="shared" si="408"/>
        <v>63.9</v>
      </c>
      <c r="AA873" s="26" t="str">
        <f t="shared" si="409"/>
        <v>EC50</v>
      </c>
      <c r="AB873" s="26">
        <f>VLOOKUP(AA873,Tables!C$5:D$40,2,FALSE)</f>
        <v>5</v>
      </c>
      <c r="AC873" s="26">
        <f t="shared" si="410"/>
        <v>12.78</v>
      </c>
      <c r="AD873" s="33" t="str">
        <f t="shared" si="411"/>
        <v>Chronic</v>
      </c>
      <c r="AE873" s="26">
        <f>VLOOKUP(AD873,Tables!$C$43:$D$44,2,FALSE)</f>
        <v>1</v>
      </c>
      <c r="AF873" s="26">
        <f t="shared" si="412"/>
        <v>12.78</v>
      </c>
      <c r="AG873" s="27"/>
      <c r="AH873" s="210" t="str">
        <f t="shared" si="413"/>
        <v>Myriophyllum spicatum</v>
      </c>
      <c r="AI873" s="112" t="str">
        <f t="shared" si="414"/>
        <v>EC50</v>
      </c>
      <c r="AJ873" s="112" t="str">
        <f t="shared" si="415"/>
        <v>Chronic</v>
      </c>
      <c r="AL873" s="26">
        <f>VLOOKUP(SUM(AB873,AE873),Tables!J$5:K$12,2,FALSE)</f>
        <v>2</v>
      </c>
      <c r="AM873" s="26" t="str">
        <f t="shared" si="416"/>
        <v>Reject</v>
      </c>
      <c r="AS873"/>
      <c r="AW873" s="208" t="s">
        <v>1845</v>
      </c>
      <c r="AX873" s="208" t="s">
        <v>1845</v>
      </c>
      <c r="BC873" s="214"/>
      <c r="BN873" s="119"/>
      <c r="BO873" s="119"/>
      <c r="BP873" s="119"/>
      <c r="BQ873" s="119"/>
      <c r="BR873" s="119"/>
      <c r="BS873" s="119"/>
      <c r="BT873" s="119"/>
      <c r="BU873" s="119"/>
      <c r="BV873" s="119"/>
      <c r="BW873" s="119"/>
      <c r="BX873" s="119"/>
      <c r="BY873" s="119"/>
      <c r="BZ873" s="119"/>
      <c r="CA873" s="119"/>
    </row>
    <row r="874" spans="1:87" ht="15" hidden="1" customHeight="1" thickTop="1" thickBot="1">
      <c r="A874" s="170" t="s">
        <v>1065</v>
      </c>
      <c r="B874" s="70" t="s">
        <v>1078</v>
      </c>
      <c r="C874" s="74" t="s">
        <v>1066</v>
      </c>
      <c r="D874" s="80" t="s">
        <v>1079</v>
      </c>
      <c r="E874" s="149" t="s">
        <v>1644</v>
      </c>
      <c r="F874" s="75" t="s">
        <v>646</v>
      </c>
      <c r="G874" s="86" t="s">
        <v>240</v>
      </c>
      <c r="H874" s="25" t="s">
        <v>77</v>
      </c>
      <c r="I874" s="73" t="s">
        <v>1171</v>
      </c>
      <c r="J874" s="73" t="s">
        <v>79</v>
      </c>
      <c r="K874" s="25" t="s">
        <v>1591</v>
      </c>
      <c r="L874" s="25" t="s">
        <v>1063</v>
      </c>
      <c r="N874" s="41" t="s">
        <v>499</v>
      </c>
      <c r="O874" s="32" t="s">
        <v>1401</v>
      </c>
      <c r="P874" s="32" t="s">
        <v>1511</v>
      </c>
      <c r="Q874" s="73" t="s">
        <v>23</v>
      </c>
      <c r="R874" s="73">
        <v>14</v>
      </c>
      <c r="S874" s="25" t="s">
        <v>1370</v>
      </c>
      <c r="T874" s="25" t="s">
        <v>15</v>
      </c>
      <c r="V874" s="73">
        <v>15.1</v>
      </c>
      <c r="W874" s="25" t="s">
        <v>58</v>
      </c>
      <c r="X874" s="73">
        <f>VLOOKUP(W874,Tables!$M$5:$O$9,3,FALSE)</f>
        <v>1</v>
      </c>
      <c r="Y874" s="73">
        <f t="shared" si="408"/>
        <v>15.1</v>
      </c>
      <c r="AA874" s="26" t="str">
        <f t="shared" si="409"/>
        <v>EC10</v>
      </c>
      <c r="AB874" s="26">
        <f>VLOOKUP(AA874,Tables!C$5:D$40,2,FALSE)</f>
        <v>1</v>
      </c>
      <c r="AC874" s="26">
        <f t="shared" si="410"/>
        <v>15.1</v>
      </c>
      <c r="AD874" s="33" t="str">
        <f t="shared" si="411"/>
        <v>Chronic</v>
      </c>
      <c r="AE874" s="26">
        <f>VLOOKUP(AD874,Tables!$C$43:$D$44,2,FALSE)</f>
        <v>1</v>
      </c>
      <c r="AF874" s="26">
        <f t="shared" si="412"/>
        <v>15.1</v>
      </c>
      <c r="AG874" s="27"/>
      <c r="AH874" s="210" t="str">
        <f t="shared" si="413"/>
        <v>Myriophyllum spicatum</v>
      </c>
      <c r="AI874" s="112" t="str">
        <f t="shared" si="414"/>
        <v>EC10</v>
      </c>
      <c r="AJ874" s="112" t="str">
        <f t="shared" si="415"/>
        <v>Chronic</v>
      </c>
      <c r="AL874" s="26">
        <f>VLOOKUP(SUM(AB874,AE874),Tables!J$5:K$12,2,FALSE)</f>
        <v>1</v>
      </c>
      <c r="AM874" s="26" t="str">
        <f t="shared" si="416"/>
        <v>YES!!!</v>
      </c>
      <c r="AN874" s="107" t="str">
        <f>P874</f>
        <v>Root wet weight</v>
      </c>
      <c r="AO874" s="26" t="s">
        <v>1603</v>
      </c>
      <c r="AP874" s="25" t="str">
        <f>CONCATENATE(R874," ",S874)</f>
        <v>14 Day</v>
      </c>
      <c r="AQ874" s="26" t="s">
        <v>1618</v>
      </c>
      <c r="AS874" s="109">
        <f>AF874</f>
        <v>15.1</v>
      </c>
      <c r="AW874" s="208" t="s">
        <v>1845</v>
      </c>
      <c r="AX874" s="208" t="s">
        <v>1845</v>
      </c>
      <c r="BC874" s="214"/>
      <c r="BN874" s="119"/>
      <c r="BO874" s="119"/>
      <c r="BP874" s="119"/>
      <c r="BQ874" s="119"/>
      <c r="BR874" s="119"/>
      <c r="BS874" s="119"/>
      <c r="BT874" s="119"/>
      <c r="BU874" s="119"/>
      <c r="BV874" s="119"/>
      <c r="BW874" s="119"/>
      <c r="BX874" s="119"/>
      <c r="BY874" s="119"/>
      <c r="BZ874" s="119"/>
      <c r="CA874" s="119"/>
    </row>
    <row r="875" spans="1:87" ht="15" hidden="1" customHeight="1" thickTop="1" thickBot="1">
      <c r="A875" s="170" t="s">
        <v>1065</v>
      </c>
      <c r="B875" s="70" t="s">
        <v>1080</v>
      </c>
      <c r="C875" s="74" t="s">
        <v>1066</v>
      </c>
      <c r="D875" s="80" t="s">
        <v>1079</v>
      </c>
      <c r="E875" s="149" t="s">
        <v>1644</v>
      </c>
      <c r="F875" s="75" t="s">
        <v>646</v>
      </c>
      <c r="G875" s="86" t="s">
        <v>240</v>
      </c>
      <c r="H875" s="25" t="s">
        <v>77</v>
      </c>
      <c r="I875" s="73" t="s">
        <v>1171</v>
      </c>
      <c r="J875" s="73" t="s">
        <v>79</v>
      </c>
      <c r="K875" s="25" t="s">
        <v>1591</v>
      </c>
      <c r="L875" s="25" t="s">
        <v>1063</v>
      </c>
      <c r="N875" s="41" t="s">
        <v>499</v>
      </c>
      <c r="O875" s="32" t="s">
        <v>1401</v>
      </c>
      <c r="P875" s="32" t="s">
        <v>1511</v>
      </c>
      <c r="Q875" s="73" t="s">
        <v>178</v>
      </c>
      <c r="R875" s="73">
        <v>14</v>
      </c>
      <c r="S875" s="25" t="s">
        <v>1370</v>
      </c>
      <c r="T875" s="25" t="s">
        <v>15</v>
      </c>
      <c r="V875" s="73">
        <v>26.5</v>
      </c>
      <c r="W875" s="25" t="s">
        <v>58</v>
      </c>
      <c r="X875" s="73">
        <f>VLOOKUP(W875,Tables!$M$5:$O$9,3,FALSE)</f>
        <v>1</v>
      </c>
      <c r="Y875" s="73">
        <f t="shared" si="408"/>
        <v>26.5</v>
      </c>
      <c r="AA875" s="26" t="str">
        <f t="shared" si="409"/>
        <v>EC25</v>
      </c>
      <c r="AB875" s="26">
        <f>VLOOKUP(AA875,Tables!C$5:D$40,2,FALSE)</f>
        <v>2.5</v>
      </c>
      <c r="AC875" s="26">
        <f t="shared" si="410"/>
        <v>10.6</v>
      </c>
      <c r="AD875" s="33" t="str">
        <f t="shared" si="411"/>
        <v>Chronic</v>
      </c>
      <c r="AE875" s="26">
        <f>VLOOKUP(AD875,Tables!$C$43:$D$44,2,FALSE)</f>
        <v>1</v>
      </c>
      <c r="AF875" s="26">
        <f t="shared" si="412"/>
        <v>10.6</v>
      </c>
      <c r="AG875" s="27"/>
      <c r="AH875" s="210" t="str">
        <f t="shared" si="413"/>
        <v>Myriophyllum spicatum</v>
      </c>
      <c r="AI875" s="112" t="str">
        <f t="shared" si="414"/>
        <v>EC25</v>
      </c>
      <c r="AJ875" s="112" t="str">
        <f t="shared" si="415"/>
        <v>Chronic</v>
      </c>
      <c r="AL875" s="26">
        <f>VLOOKUP(SUM(AB875,AE875),Tables!J$5:K$12,2,FALSE)</f>
        <v>2</v>
      </c>
      <c r="AM875" s="26" t="str">
        <f t="shared" si="416"/>
        <v>Reject</v>
      </c>
      <c r="AS875"/>
      <c r="AW875" s="208" t="s">
        <v>1845</v>
      </c>
      <c r="AX875" s="208" t="s">
        <v>1845</v>
      </c>
      <c r="BC875" s="214"/>
      <c r="BN875" s="119"/>
      <c r="BO875" s="119"/>
      <c r="BP875" s="119"/>
      <c r="BQ875" s="119"/>
      <c r="BR875" s="119"/>
      <c r="BS875" s="119"/>
      <c r="BT875" s="119"/>
      <c r="BU875" s="119"/>
      <c r="BV875" s="119"/>
      <c r="BW875" s="119"/>
      <c r="BX875" s="119"/>
      <c r="BY875" s="119"/>
      <c r="BZ875" s="119"/>
      <c r="CA875" s="119"/>
    </row>
    <row r="876" spans="1:87" ht="15" hidden="1" customHeight="1" thickTop="1" thickBot="1">
      <c r="A876" s="170" t="s">
        <v>1065</v>
      </c>
      <c r="B876" s="70" t="s">
        <v>1081</v>
      </c>
      <c r="C876" s="74" t="s">
        <v>1066</v>
      </c>
      <c r="D876" s="80" t="s">
        <v>1079</v>
      </c>
      <c r="E876" s="149" t="s">
        <v>1644</v>
      </c>
      <c r="F876" s="75" t="s">
        <v>646</v>
      </c>
      <c r="G876" s="86" t="s">
        <v>240</v>
      </c>
      <c r="H876" s="25" t="s">
        <v>77</v>
      </c>
      <c r="I876" s="73" t="s">
        <v>1171</v>
      </c>
      <c r="J876" s="73" t="s">
        <v>79</v>
      </c>
      <c r="K876" s="25" t="s">
        <v>1591</v>
      </c>
      <c r="L876" s="25" t="s">
        <v>1063</v>
      </c>
      <c r="N876" s="41" t="s">
        <v>499</v>
      </c>
      <c r="O876" s="32" t="s">
        <v>1401</v>
      </c>
      <c r="P876" s="32" t="s">
        <v>1511</v>
      </c>
      <c r="Q876" s="73" t="s">
        <v>14</v>
      </c>
      <c r="R876" s="73">
        <v>14</v>
      </c>
      <c r="S876" s="25" t="s">
        <v>1370</v>
      </c>
      <c r="T876" s="25" t="s">
        <v>15</v>
      </c>
      <c r="V876" s="73">
        <v>46.5</v>
      </c>
      <c r="W876" s="25" t="s">
        <v>58</v>
      </c>
      <c r="X876" s="73">
        <f>VLOOKUP(W876,Tables!$M$5:$O$9,3,FALSE)</f>
        <v>1</v>
      </c>
      <c r="Y876" s="73">
        <f t="shared" si="408"/>
        <v>46.5</v>
      </c>
      <c r="AA876" s="26" t="str">
        <f t="shared" si="409"/>
        <v>EC50</v>
      </c>
      <c r="AB876" s="26">
        <f>VLOOKUP(AA876,Tables!C$5:D$40,2,FALSE)</f>
        <v>5</v>
      </c>
      <c r="AC876" s="26">
        <f t="shared" si="410"/>
        <v>9.3000000000000007</v>
      </c>
      <c r="AD876" s="33" t="str">
        <f t="shared" si="411"/>
        <v>Chronic</v>
      </c>
      <c r="AE876" s="26">
        <f>VLOOKUP(AD876,Tables!$C$43:$D$44,2,FALSE)</f>
        <v>1</v>
      </c>
      <c r="AF876" s="26">
        <f t="shared" si="412"/>
        <v>9.3000000000000007</v>
      </c>
      <c r="AG876" s="27"/>
      <c r="AH876" s="210" t="str">
        <f t="shared" si="413"/>
        <v>Myriophyllum spicatum</v>
      </c>
      <c r="AI876" s="112" t="str">
        <f t="shared" si="414"/>
        <v>EC50</v>
      </c>
      <c r="AJ876" s="112" t="str">
        <f t="shared" si="415"/>
        <v>Chronic</v>
      </c>
      <c r="AL876" s="26">
        <f>VLOOKUP(SUM(AB876,AE876),Tables!J$5:K$12,2,FALSE)</f>
        <v>2</v>
      </c>
      <c r="AM876" s="26" t="str">
        <f t="shared" si="416"/>
        <v>Reject</v>
      </c>
      <c r="AS876"/>
      <c r="AW876" s="208" t="s">
        <v>1845</v>
      </c>
      <c r="AX876" s="208" t="s">
        <v>1845</v>
      </c>
      <c r="BC876" s="214"/>
      <c r="BN876" s="119"/>
      <c r="BO876" s="119"/>
      <c r="BP876" s="119"/>
      <c r="BQ876" s="119"/>
      <c r="BR876" s="119"/>
      <c r="BS876" s="119"/>
      <c r="BT876" s="119"/>
      <c r="BU876" s="119"/>
      <c r="BV876" s="119"/>
      <c r="BW876" s="119"/>
      <c r="BX876" s="119"/>
      <c r="BY876" s="119"/>
      <c r="BZ876" s="119"/>
      <c r="CA876" s="119"/>
    </row>
    <row r="877" spans="1:87" ht="15" hidden="1" customHeight="1" thickTop="1" thickBot="1">
      <c r="A877" s="170" t="s">
        <v>1065</v>
      </c>
      <c r="B877" s="70" t="s">
        <v>1082</v>
      </c>
      <c r="C877" s="74" t="s">
        <v>1066</v>
      </c>
      <c r="D877" s="80" t="s">
        <v>1083</v>
      </c>
      <c r="E877" s="149" t="s">
        <v>1644</v>
      </c>
      <c r="F877" s="75" t="s">
        <v>646</v>
      </c>
      <c r="G877" s="86" t="s">
        <v>240</v>
      </c>
      <c r="H877" s="25" t="s">
        <v>77</v>
      </c>
      <c r="I877" s="73" t="s">
        <v>1171</v>
      </c>
      <c r="J877" s="73" t="s">
        <v>79</v>
      </c>
      <c r="K877" s="25" t="s">
        <v>1591</v>
      </c>
      <c r="L877" s="25" t="s">
        <v>1063</v>
      </c>
      <c r="N877" s="41" t="s">
        <v>499</v>
      </c>
      <c r="O877" s="32" t="s">
        <v>1401</v>
      </c>
      <c r="P877" s="32" t="s">
        <v>1511</v>
      </c>
      <c r="Q877" s="73" t="s">
        <v>23</v>
      </c>
      <c r="R877" s="73">
        <v>14</v>
      </c>
      <c r="S877" s="25" t="s">
        <v>1370</v>
      </c>
      <c r="T877" s="25" t="s">
        <v>15</v>
      </c>
      <c r="V877" s="73">
        <v>24.7</v>
      </c>
      <c r="W877" s="25" t="s">
        <v>58</v>
      </c>
      <c r="X877" s="73">
        <f>VLOOKUP(W877,Tables!$M$5:$O$9,3,FALSE)</f>
        <v>1</v>
      </c>
      <c r="Y877" s="73">
        <f t="shared" si="408"/>
        <v>24.7</v>
      </c>
      <c r="AA877" s="26" t="str">
        <f t="shared" si="409"/>
        <v>EC10</v>
      </c>
      <c r="AB877" s="26">
        <f>VLOOKUP(AA877,Tables!C$5:D$40,2,FALSE)</f>
        <v>1</v>
      </c>
      <c r="AC877" s="26">
        <f t="shared" si="410"/>
        <v>24.7</v>
      </c>
      <c r="AD877" s="33" t="str">
        <f t="shared" si="411"/>
        <v>Chronic</v>
      </c>
      <c r="AE877" s="26">
        <f>VLOOKUP(AD877,Tables!$C$43:$D$44,2,FALSE)</f>
        <v>1</v>
      </c>
      <c r="AF877" s="26">
        <f t="shared" si="412"/>
        <v>24.7</v>
      </c>
      <c r="AG877" s="27"/>
      <c r="AH877" s="210" t="str">
        <f t="shared" si="413"/>
        <v>Myriophyllum spicatum</v>
      </c>
      <c r="AI877" s="112" t="str">
        <f t="shared" si="414"/>
        <v>EC10</v>
      </c>
      <c r="AJ877" s="112" t="str">
        <f t="shared" si="415"/>
        <v>Chronic</v>
      </c>
      <c r="AL877" s="26">
        <f>VLOOKUP(SUM(AB877,AE877),Tables!J$5:K$12,2,FALSE)</f>
        <v>1</v>
      </c>
      <c r="AM877" s="26" t="str">
        <f t="shared" si="416"/>
        <v>YES!!!</v>
      </c>
      <c r="AN877" s="107" t="str">
        <f>P877</f>
        <v>Root wet weight</v>
      </c>
      <c r="AO877" s="26" t="s">
        <v>1603</v>
      </c>
      <c r="AP877" s="25" t="str">
        <f>CONCATENATE(R877," ",S877)</f>
        <v>14 Day</v>
      </c>
      <c r="AQ877" s="26" t="s">
        <v>1618</v>
      </c>
      <c r="AS877" s="109">
        <f>AF877</f>
        <v>24.7</v>
      </c>
      <c r="AW877" s="208" t="s">
        <v>1845</v>
      </c>
      <c r="AX877" s="208" t="s">
        <v>1845</v>
      </c>
      <c r="BC877" s="214"/>
      <c r="BN877" s="119"/>
      <c r="BO877" s="119"/>
      <c r="BP877" s="119"/>
      <c r="BQ877" s="119"/>
      <c r="BR877" s="119"/>
      <c r="BS877" s="119"/>
      <c r="BT877" s="119"/>
      <c r="BU877" s="119"/>
      <c r="BV877" s="119"/>
      <c r="BW877" s="119"/>
      <c r="BX877" s="119"/>
      <c r="BY877" s="119"/>
      <c r="BZ877" s="119"/>
      <c r="CA877" s="119"/>
    </row>
    <row r="878" spans="1:87" ht="15" hidden="1" customHeight="1" thickTop="1" thickBot="1">
      <c r="A878" s="170" t="s">
        <v>1065</v>
      </c>
      <c r="B878" s="70" t="s">
        <v>1084</v>
      </c>
      <c r="C878" s="74" t="s">
        <v>1066</v>
      </c>
      <c r="D878" s="80" t="s">
        <v>1083</v>
      </c>
      <c r="E878" s="149" t="s">
        <v>1644</v>
      </c>
      <c r="F878" s="75" t="s">
        <v>646</v>
      </c>
      <c r="G878" s="86" t="s">
        <v>240</v>
      </c>
      <c r="H878" s="25" t="s">
        <v>77</v>
      </c>
      <c r="I878" s="73" t="s">
        <v>1171</v>
      </c>
      <c r="J878" s="73" t="s">
        <v>79</v>
      </c>
      <c r="K878" s="25" t="s">
        <v>1591</v>
      </c>
      <c r="L878" s="25" t="s">
        <v>1063</v>
      </c>
      <c r="N878" s="41" t="s">
        <v>499</v>
      </c>
      <c r="O878" s="32" t="s">
        <v>1401</v>
      </c>
      <c r="P878" s="32" t="s">
        <v>1511</v>
      </c>
      <c r="Q878" s="73" t="s">
        <v>178</v>
      </c>
      <c r="R878" s="73">
        <v>14</v>
      </c>
      <c r="S878" s="25" t="s">
        <v>1370</v>
      </c>
      <c r="T878" s="25" t="s">
        <v>15</v>
      </c>
      <c r="V878" s="73">
        <v>35.700000000000003</v>
      </c>
      <c r="W878" s="25" t="s">
        <v>58</v>
      </c>
      <c r="X878" s="73">
        <f>VLOOKUP(W878,Tables!$M$5:$O$9,3,FALSE)</f>
        <v>1</v>
      </c>
      <c r="Y878" s="73">
        <f t="shared" si="408"/>
        <v>35.700000000000003</v>
      </c>
      <c r="AA878" s="26" t="str">
        <f t="shared" si="409"/>
        <v>EC25</v>
      </c>
      <c r="AB878" s="26">
        <f>VLOOKUP(AA878,Tables!C$5:D$40,2,FALSE)</f>
        <v>2.5</v>
      </c>
      <c r="AC878" s="26">
        <f t="shared" si="410"/>
        <v>14.280000000000001</v>
      </c>
      <c r="AD878" s="33" t="str">
        <f t="shared" si="411"/>
        <v>Chronic</v>
      </c>
      <c r="AE878" s="26">
        <f>VLOOKUP(AD878,Tables!$C$43:$D$44,2,FALSE)</f>
        <v>1</v>
      </c>
      <c r="AF878" s="26">
        <f t="shared" si="412"/>
        <v>14.280000000000001</v>
      </c>
      <c r="AG878" s="27"/>
      <c r="AH878" s="210" t="str">
        <f t="shared" si="413"/>
        <v>Myriophyllum spicatum</v>
      </c>
      <c r="AI878" s="112" t="str">
        <f t="shared" si="414"/>
        <v>EC25</v>
      </c>
      <c r="AJ878" s="112" t="str">
        <f t="shared" si="415"/>
        <v>Chronic</v>
      </c>
      <c r="AL878" s="26">
        <f>VLOOKUP(SUM(AB878,AE878),Tables!J$5:K$12,2,FALSE)</f>
        <v>2</v>
      </c>
      <c r="AM878" s="26" t="str">
        <f t="shared" si="416"/>
        <v>Reject</v>
      </c>
      <c r="AS878"/>
      <c r="AW878" s="208" t="s">
        <v>1845</v>
      </c>
      <c r="AX878" s="208" t="s">
        <v>1845</v>
      </c>
      <c r="BC878" s="214"/>
      <c r="BN878" s="119"/>
      <c r="BO878" s="119"/>
      <c r="BP878" s="119"/>
      <c r="BQ878" s="119"/>
      <c r="BR878" s="119"/>
      <c r="BS878" s="119"/>
      <c r="BT878" s="119"/>
      <c r="BU878" s="119"/>
      <c r="BV878" s="119"/>
      <c r="BW878" s="119"/>
      <c r="BX878" s="119"/>
      <c r="BY878" s="119"/>
      <c r="BZ878" s="119"/>
      <c r="CA878" s="119"/>
    </row>
    <row r="879" spans="1:87" ht="15" hidden="1" customHeight="1" thickTop="1" thickBot="1">
      <c r="A879" s="170" t="s">
        <v>1065</v>
      </c>
      <c r="B879" s="70" t="s">
        <v>1085</v>
      </c>
      <c r="C879" s="74" t="s">
        <v>1066</v>
      </c>
      <c r="D879" s="80" t="s">
        <v>1083</v>
      </c>
      <c r="E879" s="149" t="s">
        <v>1644</v>
      </c>
      <c r="F879" s="75" t="s">
        <v>646</v>
      </c>
      <c r="G879" s="86" t="s">
        <v>240</v>
      </c>
      <c r="H879" s="25" t="s">
        <v>77</v>
      </c>
      <c r="I879" s="73" t="s">
        <v>1171</v>
      </c>
      <c r="J879" s="73" t="s">
        <v>79</v>
      </c>
      <c r="K879" s="25" t="s">
        <v>1591</v>
      </c>
      <c r="L879" s="25" t="s">
        <v>1063</v>
      </c>
      <c r="N879" s="41" t="s">
        <v>499</v>
      </c>
      <c r="O879" s="32" t="s">
        <v>1401</v>
      </c>
      <c r="P879" s="32" t="s">
        <v>1511</v>
      </c>
      <c r="Q879" s="73" t="s">
        <v>14</v>
      </c>
      <c r="R879" s="73">
        <v>14</v>
      </c>
      <c r="S879" s="25" t="s">
        <v>1370</v>
      </c>
      <c r="T879" s="25" t="s">
        <v>15</v>
      </c>
      <c r="V879" s="73">
        <v>51.5</v>
      </c>
      <c r="W879" s="25" t="s">
        <v>58</v>
      </c>
      <c r="X879" s="73">
        <f>VLOOKUP(W879,Tables!$M$5:$O$9,3,FALSE)</f>
        <v>1</v>
      </c>
      <c r="Y879" s="73">
        <f t="shared" si="408"/>
        <v>51.5</v>
      </c>
      <c r="AA879" s="26" t="str">
        <f t="shared" ref="AA879:AA910" si="417">Q879</f>
        <v>EC50</v>
      </c>
      <c r="AB879" s="26">
        <f>VLOOKUP(AA879,Tables!C$5:D$40,2,FALSE)</f>
        <v>5</v>
      </c>
      <c r="AC879" s="26">
        <f t="shared" ref="AC879:AC910" si="418">Y879/AB879</f>
        <v>10.3</v>
      </c>
      <c r="AD879" s="33" t="str">
        <f t="shared" ref="AD879:AD910" si="419">T879</f>
        <v>Chronic</v>
      </c>
      <c r="AE879" s="26">
        <f>VLOOKUP(AD879,Tables!$C$43:$D$44,2,FALSE)</f>
        <v>1</v>
      </c>
      <c r="AF879" s="26">
        <f t="shared" ref="AF879:AF910" si="420">AC879/AE879</f>
        <v>10.3</v>
      </c>
      <c r="AG879" s="27"/>
      <c r="AH879" s="210" t="str">
        <f t="shared" si="413"/>
        <v>Myriophyllum spicatum</v>
      </c>
      <c r="AI879" s="112" t="str">
        <f t="shared" si="414"/>
        <v>EC50</v>
      </c>
      <c r="AJ879" s="112" t="str">
        <f t="shared" si="415"/>
        <v>Chronic</v>
      </c>
      <c r="AL879" s="26">
        <f>VLOOKUP(SUM(AB879,AE879),Tables!J$5:K$12,2,FALSE)</f>
        <v>2</v>
      </c>
      <c r="AM879" s="26" t="str">
        <f t="shared" si="416"/>
        <v>Reject</v>
      </c>
      <c r="AS879"/>
      <c r="AW879" s="208" t="s">
        <v>1845</v>
      </c>
      <c r="AX879" s="208" t="s">
        <v>1845</v>
      </c>
      <c r="BC879" s="214"/>
      <c r="BN879" s="119"/>
      <c r="BO879" s="119"/>
      <c r="BP879" s="119"/>
      <c r="BQ879" s="119"/>
      <c r="BR879" s="119"/>
      <c r="BS879" s="119"/>
      <c r="BT879" s="119"/>
      <c r="BU879" s="119"/>
      <c r="BV879" s="119"/>
      <c r="BW879" s="119"/>
      <c r="BX879" s="119"/>
      <c r="BY879" s="119"/>
      <c r="BZ879" s="119"/>
      <c r="CA879" s="119"/>
    </row>
    <row r="880" spans="1:87" ht="15" hidden="1" customHeight="1" thickTop="1" thickBot="1">
      <c r="A880" s="170" t="s">
        <v>1065</v>
      </c>
      <c r="B880" s="70" t="s">
        <v>1086</v>
      </c>
      <c r="C880" s="74" t="s">
        <v>1066</v>
      </c>
      <c r="D880" s="80" t="s">
        <v>1062</v>
      </c>
      <c r="E880" s="149" t="s">
        <v>1644</v>
      </c>
      <c r="F880" s="75" t="s">
        <v>646</v>
      </c>
      <c r="G880" s="86" t="s">
        <v>240</v>
      </c>
      <c r="H880" s="25" t="s">
        <v>77</v>
      </c>
      <c r="I880" s="73" t="s">
        <v>1171</v>
      </c>
      <c r="J880" s="73" t="s">
        <v>79</v>
      </c>
      <c r="K880" s="25" t="s">
        <v>1591</v>
      </c>
      <c r="L880" s="25" t="s">
        <v>1063</v>
      </c>
      <c r="N880" s="41" t="s">
        <v>500</v>
      </c>
      <c r="O880" s="32" t="s">
        <v>1401</v>
      </c>
      <c r="P880" s="32" t="s">
        <v>1510</v>
      </c>
      <c r="Q880" s="73" t="s">
        <v>23</v>
      </c>
      <c r="R880" s="73">
        <v>14</v>
      </c>
      <c r="S880" s="25" t="s">
        <v>1370</v>
      </c>
      <c r="T880" s="25" t="s">
        <v>15</v>
      </c>
      <c r="V880" s="73">
        <v>27.7</v>
      </c>
      <c r="W880" s="25" t="s">
        <v>58</v>
      </c>
      <c r="X880" s="73">
        <f>VLOOKUP(W880,Tables!$M$5:$O$9,3,FALSE)</f>
        <v>1</v>
      </c>
      <c r="Y880" s="73">
        <f t="shared" si="408"/>
        <v>27.7</v>
      </c>
      <c r="AA880" s="26" t="str">
        <f t="shared" si="417"/>
        <v>EC10</v>
      </c>
      <c r="AB880" s="26">
        <f>VLOOKUP(AA880,Tables!C$5:D$40,2,FALSE)</f>
        <v>1</v>
      </c>
      <c r="AC880" s="26">
        <f t="shared" si="418"/>
        <v>27.7</v>
      </c>
      <c r="AD880" s="33" t="str">
        <f t="shared" si="419"/>
        <v>Chronic</v>
      </c>
      <c r="AE880" s="26">
        <f>VLOOKUP(AD880,Tables!$C$43:$D$44,2,FALSE)</f>
        <v>1</v>
      </c>
      <c r="AF880" s="26">
        <f t="shared" si="420"/>
        <v>27.7</v>
      </c>
      <c r="AG880" s="27"/>
      <c r="AH880" s="210" t="str">
        <f t="shared" si="413"/>
        <v>Myriophyllum spicatum</v>
      </c>
      <c r="AI880" s="112" t="str">
        <f t="shared" si="414"/>
        <v>EC10</v>
      </c>
      <c r="AJ880" s="112" t="str">
        <f t="shared" si="415"/>
        <v>Chronic</v>
      </c>
      <c r="AL880" s="26">
        <f>VLOOKUP(SUM(AB880,AE880),Tables!J$5:K$12,2,FALSE)</f>
        <v>1</v>
      </c>
      <c r="AM880" s="26" t="str">
        <f t="shared" si="416"/>
        <v>YES!!!</v>
      </c>
      <c r="AN880" s="107" t="str">
        <f>P880</f>
        <v>Root dry weight</v>
      </c>
      <c r="AO880" s="26" t="s">
        <v>1598</v>
      </c>
      <c r="AP880" s="25" t="str">
        <f>CONCATENATE(R880," ",S880)</f>
        <v>14 Day</v>
      </c>
      <c r="AQ880" s="26" t="s">
        <v>1612</v>
      </c>
      <c r="AS880" s="109">
        <f>AF880</f>
        <v>27.7</v>
      </c>
      <c r="AT880" s="73">
        <f>GEOMEAN(AS880:AS892)</f>
        <v>22.712049689924161</v>
      </c>
      <c r="AW880" s="208" t="s">
        <v>1845</v>
      </c>
      <c r="AX880" s="208" t="s">
        <v>1845</v>
      </c>
      <c r="BC880" s="214"/>
      <c r="BN880" s="119"/>
      <c r="BO880" s="119"/>
      <c r="BP880" s="119"/>
      <c r="BQ880" s="119"/>
      <c r="BR880" s="119"/>
      <c r="BS880" s="119"/>
      <c r="BT880" s="119"/>
      <c r="BU880" s="119"/>
      <c r="BV880" s="119"/>
      <c r="BW880" s="119"/>
      <c r="BX880" s="119"/>
      <c r="BY880" s="119"/>
      <c r="BZ880" s="119"/>
      <c r="CA880" s="119"/>
    </row>
    <row r="881" spans="1:87" ht="15" hidden="1" customHeight="1" thickTop="1" thickBot="1">
      <c r="A881" s="170" t="s">
        <v>1065</v>
      </c>
      <c r="B881" s="70" t="s">
        <v>1087</v>
      </c>
      <c r="C881" s="74" t="s">
        <v>1066</v>
      </c>
      <c r="D881" s="80" t="s">
        <v>1062</v>
      </c>
      <c r="E881" s="149" t="s">
        <v>1644</v>
      </c>
      <c r="F881" s="75" t="s">
        <v>646</v>
      </c>
      <c r="G881" s="86" t="s">
        <v>240</v>
      </c>
      <c r="H881" s="25" t="s">
        <v>77</v>
      </c>
      <c r="I881" s="73" t="s">
        <v>1171</v>
      </c>
      <c r="J881" s="73" t="s">
        <v>79</v>
      </c>
      <c r="K881" s="25" t="s">
        <v>1591</v>
      </c>
      <c r="L881" s="25" t="s">
        <v>1063</v>
      </c>
      <c r="N881" s="41" t="s">
        <v>500</v>
      </c>
      <c r="O881" s="32" t="s">
        <v>1401</v>
      </c>
      <c r="P881" s="32" t="s">
        <v>1510</v>
      </c>
      <c r="Q881" s="73" t="s">
        <v>178</v>
      </c>
      <c r="R881" s="73">
        <v>14</v>
      </c>
      <c r="S881" s="25" t="s">
        <v>1370</v>
      </c>
      <c r="T881" s="25" t="s">
        <v>15</v>
      </c>
      <c r="V881" s="73">
        <v>43.7</v>
      </c>
      <c r="W881" s="25" t="s">
        <v>58</v>
      </c>
      <c r="X881" s="73">
        <f>VLOOKUP(W881,Tables!$M$5:$O$9,3,FALSE)</f>
        <v>1</v>
      </c>
      <c r="Y881" s="73">
        <f t="shared" si="408"/>
        <v>43.7</v>
      </c>
      <c r="AA881" s="26" t="str">
        <f t="shared" si="417"/>
        <v>EC25</v>
      </c>
      <c r="AB881" s="26">
        <f>VLOOKUP(AA881,Tables!C$5:D$40,2,FALSE)</f>
        <v>2.5</v>
      </c>
      <c r="AC881" s="26">
        <f t="shared" si="418"/>
        <v>17.48</v>
      </c>
      <c r="AD881" s="33" t="str">
        <f t="shared" si="419"/>
        <v>Chronic</v>
      </c>
      <c r="AE881" s="26">
        <f>VLOOKUP(AD881,Tables!$C$43:$D$44,2,FALSE)</f>
        <v>1</v>
      </c>
      <c r="AF881" s="26">
        <f t="shared" si="420"/>
        <v>17.48</v>
      </c>
      <c r="AG881" s="27"/>
      <c r="AH881" s="210" t="str">
        <f t="shared" si="413"/>
        <v>Myriophyllum spicatum</v>
      </c>
      <c r="AI881" s="112" t="str">
        <f t="shared" si="414"/>
        <v>EC25</v>
      </c>
      <c r="AJ881" s="112" t="str">
        <f t="shared" si="415"/>
        <v>Chronic</v>
      </c>
      <c r="AL881" s="26">
        <f>VLOOKUP(SUM(AB881,AE881),Tables!J$5:K$12,2,FALSE)</f>
        <v>2</v>
      </c>
      <c r="AM881" s="26" t="str">
        <f t="shared" si="416"/>
        <v>Reject</v>
      </c>
      <c r="AS881"/>
      <c r="AW881" s="208" t="s">
        <v>1845</v>
      </c>
      <c r="AX881" s="208" t="s">
        <v>1845</v>
      </c>
      <c r="BC881" s="214"/>
      <c r="BN881" s="119"/>
      <c r="BO881" s="119"/>
      <c r="BP881" s="119"/>
      <c r="BQ881" s="119"/>
      <c r="BR881" s="119"/>
      <c r="BS881" s="119"/>
      <c r="BT881" s="119"/>
      <c r="BU881" s="119"/>
      <c r="BV881" s="119"/>
      <c r="BW881" s="119"/>
      <c r="BX881" s="119"/>
      <c r="BY881" s="119"/>
      <c r="BZ881" s="119"/>
      <c r="CA881" s="119"/>
    </row>
    <row r="882" spans="1:87" ht="15" hidden="1" customHeight="1" thickTop="1" thickBot="1">
      <c r="A882" s="170" t="s">
        <v>1065</v>
      </c>
      <c r="B882" s="70" t="s">
        <v>1088</v>
      </c>
      <c r="C882" s="74" t="s">
        <v>1066</v>
      </c>
      <c r="D882" s="80" t="s">
        <v>1062</v>
      </c>
      <c r="E882" s="149" t="s">
        <v>1644</v>
      </c>
      <c r="F882" s="75" t="s">
        <v>646</v>
      </c>
      <c r="G882" s="86" t="s">
        <v>240</v>
      </c>
      <c r="H882" s="25" t="s">
        <v>77</v>
      </c>
      <c r="I882" s="73" t="s">
        <v>1171</v>
      </c>
      <c r="J882" s="73" t="s">
        <v>79</v>
      </c>
      <c r="K882" s="25" t="s">
        <v>1591</v>
      </c>
      <c r="L882" s="25" t="s">
        <v>1063</v>
      </c>
      <c r="N882" s="41" t="s">
        <v>500</v>
      </c>
      <c r="O882" s="32" t="s">
        <v>1401</v>
      </c>
      <c r="P882" s="32" t="s">
        <v>1510</v>
      </c>
      <c r="Q882" s="73" t="s">
        <v>14</v>
      </c>
      <c r="R882" s="73">
        <v>14</v>
      </c>
      <c r="S882" s="25" t="s">
        <v>1370</v>
      </c>
      <c r="T882" s="25" t="s">
        <v>15</v>
      </c>
      <c r="V882" s="73">
        <v>69</v>
      </c>
      <c r="W882" s="25" t="s">
        <v>58</v>
      </c>
      <c r="X882" s="73">
        <f>VLOOKUP(W882,Tables!$M$5:$O$9,3,FALSE)</f>
        <v>1</v>
      </c>
      <c r="Y882" s="73">
        <f t="shared" si="408"/>
        <v>69</v>
      </c>
      <c r="AA882" s="26" t="str">
        <f t="shared" si="417"/>
        <v>EC50</v>
      </c>
      <c r="AB882" s="26">
        <f>VLOOKUP(AA882,Tables!C$5:D$40,2,FALSE)</f>
        <v>5</v>
      </c>
      <c r="AC882" s="26">
        <f t="shared" si="418"/>
        <v>13.8</v>
      </c>
      <c r="AD882" s="33" t="str">
        <f t="shared" si="419"/>
        <v>Chronic</v>
      </c>
      <c r="AE882" s="26">
        <f>VLOOKUP(AD882,Tables!$C$43:$D$44,2,FALSE)</f>
        <v>1</v>
      </c>
      <c r="AF882" s="26">
        <f t="shared" si="420"/>
        <v>13.8</v>
      </c>
      <c r="AG882" s="27"/>
      <c r="AH882" s="210" t="str">
        <f t="shared" si="413"/>
        <v>Myriophyllum spicatum</v>
      </c>
      <c r="AI882" s="112" t="str">
        <f t="shared" si="414"/>
        <v>EC50</v>
      </c>
      <c r="AJ882" s="112" t="str">
        <f t="shared" si="415"/>
        <v>Chronic</v>
      </c>
      <c r="AL882" s="26">
        <f>VLOOKUP(SUM(AB882,AE882),Tables!J$5:K$12,2,FALSE)</f>
        <v>2</v>
      </c>
      <c r="AM882" s="26" t="str">
        <f t="shared" si="416"/>
        <v>Reject</v>
      </c>
      <c r="AS882"/>
      <c r="AW882" s="208" t="s">
        <v>1845</v>
      </c>
      <c r="AX882" s="208" t="s">
        <v>1845</v>
      </c>
      <c r="BC882" s="214"/>
      <c r="BN882" s="119"/>
      <c r="BO882" s="119"/>
      <c r="BP882" s="119"/>
      <c r="BQ882" s="119"/>
      <c r="BR882" s="119"/>
      <c r="BS882" s="119"/>
      <c r="BT882" s="119"/>
      <c r="BU882" s="119"/>
      <c r="BV882" s="119"/>
      <c r="BW882" s="119"/>
      <c r="BX882" s="119"/>
      <c r="BY882" s="119"/>
      <c r="BZ882" s="119"/>
      <c r="CA882" s="119"/>
    </row>
    <row r="883" spans="1:87" ht="15" hidden="1" customHeight="1" thickTop="1" thickBot="1">
      <c r="A883" s="170" t="s">
        <v>1065</v>
      </c>
      <c r="B883" s="70" t="s">
        <v>1089</v>
      </c>
      <c r="C883" s="74" t="s">
        <v>1066</v>
      </c>
      <c r="D883" s="80" t="s">
        <v>1071</v>
      </c>
      <c r="E883" s="149" t="s">
        <v>1644</v>
      </c>
      <c r="F883" s="75" t="s">
        <v>646</v>
      </c>
      <c r="G883" s="86" t="s">
        <v>240</v>
      </c>
      <c r="H883" s="25" t="s">
        <v>77</v>
      </c>
      <c r="I883" s="73" t="s">
        <v>1171</v>
      </c>
      <c r="J883" s="73" t="s">
        <v>79</v>
      </c>
      <c r="K883" s="25" t="s">
        <v>1591</v>
      </c>
      <c r="L883" s="25" t="s">
        <v>1063</v>
      </c>
      <c r="N883" s="41" t="s">
        <v>500</v>
      </c>
      <c r="O883" s="32" t="s">
        <v>1401</v>
      </c>
      <c r="P883" s="32" t="s">
        <v>1510</v>
      </c>
      <c r="Q883" s="73" t="s">
        <v>23</v>
      </c>
      <c r="R883" s="73">
        <v>14</v>
      </c>
      <c r="S883" s="25" t="s">
        <v>1370</v>
      </c>
      <c r="T883" s="25" t="s">
        <v>15</v>
      </c>
      <c r="V883" s="73">
        <v>26.5</v>
      </c>
      <c r="W883" s="25" t="s">
        <v>58</v>
      </c>
      <c r="X883" s="73">
        <f>VLOOKUP(W883,Tables!$M$5:$O$9,3,FALSE)</f>
        <v>1</v>
      </c>
      <c r="Y883" s="73">
        <f t="shared" si="408"/>
        <v>26.5</v>
      </c>
      <c r="AA883" s="26" t="str">
        <f t="shared" si="417"/>
        <v>EC10</v>
      </c>
      <c r="AB883" s="26">
        <f>VLOOKUP(AA883,Tables!C$5:D$40,2,FALSE)</f>
        <v>1</v>
      </c>
      <c r="AC883" s="26">
        <f t="shared" si="418"/>
        <v>26.5</v>
      </c>
      <c r="AD883" s="33" t="str">
        <f t="shared" si="419"/>
        <v>Chronic</v>
      </c>
      <c r="AE883" s="26">
        <f>VLOOKUP(AD883,Tables!$C$43:$D$44,2,FALSE)</f>
        <v>1</v>
      </c>
      <c r="AF883" s="26">
        <f t="shared" si="420"/>
        <v>26.5</v>
      </c>
      <c r="AG883" s="27"/>
      <c r="AH883" s="210" t="str">
        <f t="shared" si="413"/>
        <v>Myriophyllum spicatum</v>
      </c>
      <c r="AI883" s="112" t="str">
        <f t="shared" si="414"/>
        <v>EC10</v>
      </c>
      <c r="AJ883" s="112" t="str">
        <f t="shared" si="415"/>
        <v>Chronic</v>
      </c>
      <c r="AL883" s="26">
        <f>VLOOKUP(SUM(AB883,AE883),Tables!J$5:K$12,2,FALSE)</f>
        <v>1</v>
      </c>
      <c r="AM883" s="26" t="str">
        <f t="shared" si="416"/>
        <v>YES!!!</v>
      </c>
      <c r="AN883" s="107" t="str">
        <f>P883</f>
        <v>Root dry weight</v>
      </c>
      <c r="AO883" s="26" t="s">
        <v>1598</v>
      </c>
      <c r="AP883" s="25" t="str">
        <f>CONCATENATE(R883," ",S883)</f>
        <v>14 Day</v>
      </c>
      <c r="AQ883" s="26" t="s">
        <v>1612</v>
      </c>
      <c r="AS883" s="109">
        <f>AF883</f>
        <v>26.5</v>
      </c>
      <c r="AW883" s="208" t="s">
        <v>1845</v>
      </c>
      <c r="AX883" s="208" t="s">
        <v>1845</v>
      </c>
      <c r="BC883" s="214"/>
      <c r="BN883" s="119"/>
      <c r="BO883" s="119"/>
      <c r="BP883" s="119"/>
      <c r="BQ883" s="119"/>
      <c r="BR883" s="119"/>
      <c r="BS883" s="119"/>
      <c r="BT883" s="119"/>
      <c r="BU883" s="119"/>
      <c r="BV883" s="119"/>
      <c r="BW883" s="119"/>
      <c r="BX883" s="119"/>
      <c r="BY883" s="119"/>
      <c r="BZ883" s="119"/>
      <c r="CA883" s="119"/>
    </row>
    <row r="884" spans="1:87" ht="15" hidden="1" customHeight="1" thickTop="1" thickBot="1">
      <c r="A884" s="170" t="s">
        <v>1065</v>
      </c>
      <c r="B884" s="70" t="s">
        <v>1090</v>
      </c>
      <c r="C884" s="74" t="s">
        <v>1066</v>
      </c>
      <c r="D884" s="80" t="s">
        <v>1071</v>
      </c>
      <c r="E884" s="149" t="s">
        <v>1644</v>
      </c>
      <c r="F884" s="75" t="s">
        <v>646</v>
      </c>
      <c r="G884" s="86" t="s">
        <v>240</v>
      </c>
      <c r="H884" s="25" t="s">
        <v>77</v>
      </c>
      <c r="I884" s="73" t="s">
        <v>1171</v>
      </c>
      <c r="J884" s="73" t="s">
        <v>79</v>
      </c>
      <c r="K884" s="25" t="s">
        <v>1591</v>
      </c>
      <c r="L884" s="25" t="s">
        <v>1063</v>
      </c>
      <c r="N884" s="41" t="s">
        <v>500</v>
      </c>
      <c r="O884" s="32" t="s">
        <v>1401</v>
      </c>
      <c r="P884" s="32" t="s">
        <v>1510</v>
      </c>
      <c r="Q884" s="73" t="s">
        <v>178</v>
      </c>
      <c r="R884" s="73">
        <v>14</v>
      </c>
      <c r="S884" s="25" t="s">
        <v>1370</v>
      </c>
      <c r="T884" s="25" t="s">
        <v>15</v>
      </c>
      <c r="V884" s="73">
        <v>66.3</v>
      </c>
      <c r="W884" s="25" t="s">
        <v>58</v>
      </c>
      <c r="X884" s="73">
        <f>VLOOKUP(W884,Tables!$M$5:$O$9,3,FALSE)</f>
        <v>1</v>
      </c>
      <c r="Y884" s="73">
        <f t="shared" ref="Y884:Y915" si="421">V884*X884</f>
        <v>66.3</v>
      </c>
      <c r="AA884" s="26" t="str">
        <f t="shared" si="417"/>
        <v>EC25</v>
      </c>
      <c r="AB884" s="26">
        <f>VLOOKUP(AA884,Tables!C$5:D$40,2,FALSE)</f>
        <v>2.5</v>
      </c>
      <c r="AC884" s="26">
        <f t="shared" si="418"/>
        <v>26.52</v>
      </c>
      <c r="AD884" s="33" t="str">
        <f t="shared" si="419"/>
        <v>Chronic</v>
      </c>
      <c r="AE884" s="26">
        <f>VLOOKUP(AD884,Tables!$C$43:$D$44,2,FALSE)</f>
        <v>1</v>
      </c>
      <c r="AF884" s="26">
        <f t="shared" si="420"/>
        <v>26.52</v>
      </c>
      <c r="AG884" s="27"/>
      <c r="AH884" s="210" t="str">
        <f t="shared" si="413"/>
        <v>Myriophyllum spicatum</v>
      </c>
      <c r="AI884" s="112" t="str">
        <f t="shared" si="414"/>
        <v>EC25</v>
      </c>
      <c r="AJ884" s="112" t="str">
        <f t="shared" si="415"/>
        <v>Chronic</v>
      </c>
      <c r="AL884" s="26">
        <f>VLOOKUP(SUM(AB884,AE884),Tables!J$5:K$12,2,FALSE)</f>
        <v>2</v>
      </c>
      <c r="AM884" s="26" t="str">
        <f t="shared" ref="AM884:AM915" si="422">IF(AL884=MIN($AL$852:$AL$855,$AL$856:$AL$864,$AL$865:$AL$1028),"YES!!!","Reject")</f>
        <v>Reject</v>
      </c>
      <c r="AS884"/>
      <c r="AW884" s="208" t="s">
        <v>1845</v>
      </c>
      <c r="AX884" s="208" t="s">
        <v>1845</v>
      </c>
      <c r="BC884" s="214"/>
      <c r="BN884" s="119"/>
      <c r="BO884" s="119"/>
      <c r="BP884" s="119"/>
      <c r="BQ884" s="119"/>
      <c r="BR884" s="119"/>
      <c r="BS884" s="119"/>
      <c r="BT884" s="119"/>
      <c r="BU884" s="119"/>
      <c r="BV884" s="119"/>
      <c r="BW884" s="119"/>
      <c r="BX884" s="119"/>
      <c r="BY884" s="119"/>
      <c r="BZ884" s="119"/>
      <c r="CA884" s="119"/>
    </row>
    <row r="885" spans="1:87" ht="15" hidden="1" customHeight="1" thickTop="1" thickBot="1">
      <c r="A885" s="170" t="s">
        <v>1065</v>
      </c>
      <c r="B885" s="70" t="s">
        <v>1091</v>
      </c>
      <c r="C885" s="74" t="s">
        <v>1066</v>
      </c>
      <c r="D885" s="80" t="s">
        <v>1071</v>
      </c>
      <c r="E885" s="149" t="s">
        <v>1644</v>
      </c>
      <c r="F885" s="75" t="s">
        <v>646</v>
      </c>
      <c r="G885" s="86" t="s">
        <v>240</v>
      </c>
      <c r="H885" s="25" t="s">
        <v>77</v>
      </c>
      <c r="I885" s="73" t="s">
        <v>1171</v>
      </c>
      <c r="J885" s="73" t="s">
        <v>79</v>
      </c>
      <c r="K885" s="25" t="s">
        <v>1591</v>
      </c>
      <c r="L885" s="25" t="s">
        <v>1063</v>
      </c>
      <c r="N885" s="41" t="s">
        <v>500</v>
      </c>
      <c r="O885" s="32" t="s">
        <v>1401</v>
      </c>
      <c r="P885" s="32" t="s">
        <v>1510</v>
      </c>
      <c r="Q885" s="73" t="s">
        <v>14</v>
      </c>
      <c r="R885" s="73">
        <v>14</v>
      </c>
      <c r="S885" s="25" t="s">
        <v>1370</v>
      </c>
      <c r="T885" s="25" t="s">
        <v>15</v>
      </c>
      <c r="V885" s="73">
        <v>132.69999999999999</v>
      </c>
      <c r="W885" s="25" t="s">
        <v>58</v>
      </c>
      <c r="X885" s="73">
        <f>VLOOKUP(W885,Tables!$M$5:$O$9,3,FALSE)</f>
        <v>1</v>
      </c>
      <c r="Y885" s="73">
        <f t="shared" si="421"/>
        <v>132.69999999999999</v>
      </c>
      <c r="AA885" s="26" t="str">
        <f t="shared" si="417"/>
        <v>EC50</v>
      </c>
      <c r="AB885" s="26">
        <f>VLOOKUP(AA885,Tables!C$5:D$40,2,FALSE)</f>
        <v>5</v>
      </c>
      <c r="AC885" s="26">
        <f t="shared" si="418"/>
        <v>26.54</v>
      </c>
      <c r="AD885" s="33" t="str">
        <f t="shared" si="419"/>
        <v>Chronic</v>
      </c>
      <c r="AE885" s="26">
        <f>VLOOKUP(AD885,Tables!$C$43:$D$44,2,FALSE)</f>
        <v>1</v>
      </c>
      <c r="AF885" s="26">
        <f t="shared" si="420"/>
        <v>26.54</v>
      </c>
      <c r="AG885" s="27"/>
      <c r="AH885" s="210" t="str">
        <f t="shared" si="413"/>
        <v>Myriophyllum spicatum</v>
      </c>
      <c r="AI885" s="112" t="str">
        <f t="shared" si="414"/>
        <v>EC50</v>
      </c>
      <c r="AJ885" s="112" t="str">
        <f t="shared" si="415"/>
        <v>Chronic</v>
      </c>
      <c r="AL885" s="26">
        <f>VLOOKUP(SUM(AB885,AE885),Tables!J$5:K$12,2,FALSE)</f>
        <v>2</v>
      </c>
      <c r="AM885" s="26" t="str">
        <f t="shared" si="422"/>
        <v>Reject</v>
      </c>
      <c r="AS885"/>
      <c r="AW885" s="208" t="s">
        <v>1845</v>
      </c>
      <c r="AX885" s="208" t="s">
        <v>1845</v>
      </c>
      <c r="BC885" s="214"/>
      <c r="BN885" s="119"/>
      <c r="BO885" s="119"/>
      <c r="BP885" s="119"/>
      <c r="BQ885" s="119"/>
      <c r="BR885" s="119"/>
      <c r="BS885" s="119"/>
      <c r="BT885" s="119"/>
      <c r="BU885" s="119"/>
      <c r="BV885" s="119"/>
      <c r="BW885" s="119"/>
      <c r="BX885" s="119"/>
      <c r="BY885" s="119"/>
      <c r="BZ885" s="119"/>
      <c r="CA885" s="119"/>
    </row>
    <row r="886" spans="1:87" ht="15" hidden="1" customHeight="1" thickTop="1" thickBot="1">
      <c r="A886" s="170" t="s">
        <v>1065</v>
      </c>
      <c r="B886" s="70" t="s">
        <v>1092</v>
      </c>
      <c r="C886" s="74" t="s">
        <v>1066</v>
      </c>
      <c r="D886" s="80" t="s">
        <v>1075</v>
      </c>
      <c r="E886" s="149" t="s">
        <v>1644</v>
      </c>
      <c r="F886" s="75" t="s">
        <v>646</v>
      </c>
      <c r="G886" s="86" t="s">
        <v>240</v>
      </c>
      <c r="H886" s="25" t="s">
        <v>77</v>
      </c>
      <c r="I886" s="73" t="s">
        <v>1171</v>
      </c>
      <c r="J886" s="73" t="s">
        <v>79</v>
      </c>
      <c r="K886" s="25" t="s">
        <v>1591</v>
      </c>
      <c r="L886" s="25" t="s">
        <v>1063</v>
      </c>
      <c r="N886" s="41" t="s">
        <v>500</v>
      </c>
      <c r="O886" s="32" t="s">
        <v>1401</v>
      </c>
      <c r="P886" s="32" t="s">
        <v>1510</v>
      </c>
      <c r="Q886" s="73" t="s">
        <v>23</v>
      </c>
      <c r="R886" s="25">
        <v>14</v>
      </c>
      <c r="S886" s="25" t="s">
        <v>1370</v>
      </c>
      <c r="T886" s="25" t="s">
        <v>15</v>
      </c>
      <c r="V886" s="73">
        <v>25.6</v>
      </c>
      <c r="W886" s="25" t="s">
        <v>58</v>
      </c>
      <c r="X886" s="73">
        <f>VLOOKUP(W886,Tables!$M$5:$O$9,3,FALSE)</f>
        <v>1</v>
      </c>
      <c r="Y886" s="73">
        <f t="shared" si="421"/>
        <v>25.6</v>
      </c>
      <c r="AA886" s="26" t="str">
        <f t="shared" si="417"/>
        <v>EC10</v>
      </c>
      <c r="AB886" s="26">
        <f>VLOOKUP(AA886,Tables!C$5:D$40,2,FALSE)</f>
        <v>1</v>
      </c>
      <c r="AC886" s="26">
        <f t="shared" si="418"/>
        <v>25.6</v>
      </c>
      <c r="AD886" s="33" t="str">
        <f t="shared" si="419"/>
        <v>Chronic</v>
      </c>
      <c r="AE886" s="26">
        <f>VLOOKUP(AD886,Tables!$C$43:$D$44,2,FALSE)</f>
        <v>1</v>
      </c>
      <c r="AF886" s="26">
        <f t="shared" si="420"/>
        <v>25.6</v>
      </c>
      <c r="AG886" s="27"/>
      <c r="AH886" s="210" t="str">
        <f t="shared" si="413"/>
        <v>Myriophyllum spicatum</v>
      </c>
      <c r="AI886" s="112" t="str">
        <f t="shared" si="414"/>
        <v>EC10</v>
      </c>
      <c r="AJ886" s="112" t="str">
        <f t="shared" si="415"/>
        <v>Chronic</v>
      </c>
      <c r="AL886" s="26">
        <f>VLOOKUP(SUM(AB886,AE886),Tables!J$5:K$12,2,FALSE)</f>
        <v>1</v>
      </c>
      <c r="AM886" s="26" t="str">
        <f t="shared" si="422"/>
        <v>YES!!!</v>
      </c>
      <c r="AN886" s="107" t="str">
        <f>P886</f>
        <v>Root dry weight</v>
      </c>
      <c r="AO886" s="26" t="s">
        <v>1598</v>
      </c>
      <c r="AP886" s="25" t="str">
        <f>CONCATENATE(R886," ",S886)</f>
        <v>14 Day</v>
      </c>
      <c r="AQ886" s="26" t="s">
        <v>1612</v>
      </c>
      <c r="AS886" s="109">
        <f>AF886</f>
        <v>25.6</v>
      </c>
      <c r="AW886" s="208" t="s">
        <v>1845</v>
      </c>
      <c r="AX886" s="208" t="s">
        <v>1845</v>
      </c>
      <c r="BC886" s="214"/>
      <c r="BN886" s="119"/>
      <c r="BO886" s="119"/>
      <c r="BP886" s="119"/>
      <c r="BQ886" s="119"/>
      <c r="BR886" s="119"/>
      <c r="BS886" s="119"/>
      <c r="BT886" s="119"/>
      <c r="BU886" s="119"/>
      <c r="BV886" s="119"/>
      <c r="BW886" s="119"/>
      <c r="BX886" s="119"/>
      <c r="BY886" s="119"/>
      <c r="BZ886" s="119"/>
      <c r="CA886" s="119"/>
      <c r="CB886" s="119"/>
      <c r="CC886" s="119"/>
      <c r="CD886" s="119"/>
      <c r="CE886" s="119"/>
      <c r="CF886" s="119"/>
      <c r="CG886" s="119"/>
      <c r="CH886" s="119"/>
      <c r="CI886" s="119"/>
    </row>
    <row r="887" spans="1:87" ht="15" hidden="1" customHeight="1" thickTop="1" thickBot="1">
      <c r="A887" s="170" t="s">
        <v>1065</v>
      </c>
      <c r="B887" s="70" t="s">
        <v>1093</v>
      </c>
      <c r="C887" s="74" t="s">
        <v>1066</v>
      </c>
      <c r="D887" s="80" t="s">
        <v>1075</v>
      </c>
      <c r="E887" s="149" t="s">
        <v>1644</v>
      </c>
      <c r="F887" s="75" t="s">
        <v>646</v>
      </c>
      <c r="G887" s="86" t="s">
        <v>240</v>
      </c>
      <c r="H887" s="25" t="s">
        <v>77</v>
      </c>
      <c r="I887" s="73" t="s">
        <v>1171</v>
      </c>
      <c r="J887" s="73" t="s">
        <v>79</v>
      </c>
      <c r="K887" s="25" t="s">
        <v>1591</v>
      </c>
      <c r="L887" s="25" t="s">
        <v>1063</v>
      </c>
      <c r="N887" s="41" t="s">
        <v>500</v>
      </c>
      <c r="O887" s="32" t="s">
        <v>1401</v>
      </c>
      <c r="P887" s="32" t="s">
        <v>1510</v>
      </c>
      <c r="Q887" s="73" t="s">
        <v>178</v>
      </c>
      <c r="R887" s="25">
        <v>14</v>
      </c>
      <c r="S887" s="25" t="s">
        <v>1370</v>
      </c>
      <c r="T887" s="25" t="s">
        <v>15</v>
      </c>
      <c r="V887" s="73">
        <v>41.7</v>
      </c>
      <c r="W887" s="25" t="s">
        <v>58</v>
      </c>
      <c r="X887" s="73">
        <f>VLOOKUP(W887,Tables!$M$5:$O$9,3,FALSE)</f>
        <v>1</v>
      </c>
      <c r="Y887" s="73">
        <f t="shared" si="421"/>
        <v>41.7</v>
      </c>
      <c r="AA887" s="26" t="str">
        <f t="shared" si="417"/>
        <v>EC25</v>
      </c>
      <c r="AB887" s="26">
        <f>VLOOKUP(AA887,Tables!C$5:D$40,2,FALSE)</f>
        <v>2.5</v>
      </c>
      <c r="AC887" s="26">
        <f t="shared" si="418"/>
        <v>16.68</v>
      </c>
      <c r="AD887" s="33" t="str">
        <f t="shared" si="419"/>
        <v>Chronic</v>
      </c>
      <c r="AE887" s="26">
        <f>VLOOKUP(AD887,Tables!$C$43:$D$44,2,FALSE)</f>
        <v>1</v>
      </c>
      <c r="AF887" s="26">
        <f t="shared" si="420"/>
        <v>16.68</v>
      </c>
      <c r="AG887" s="27"/>
      <c r="AH887" s="210" t="str">
        <f t="shared" si="413"/>
        <v>Myriophyllum spicatum</v>
      </c>
      <c r="AI887" s="112" t="str">
        <f t="shared" si="414"/>
        <v>EC25</v>
      </c>
      <c r="AJ887" s="112" t="str">
        <f t="shared" si="415"/>
        <v>Chronic</v>
      </c>
      <c r="AL887" s="26">
        <f>VLOOKUP(SUM(AB887,AE887),Tables!J$5:K$12,2,FALSE)</f>
        <v>2</v>
      </c>
      <c r="AM887" s="26" t="str">
        <f t="shared" si="422"/>
        <v>Reject</v>
      </c>
      <c r="AS887"/>
      <c r="AW887" s="208" t="s">
        <v>1845</v>
      </c>
      <c r="AX887" s="208" t="s">
        <v>1845</v>
      </c>
      <c r="BC887" s="214"/>
      <c r="BN887" s="119"/>
      <c r="BO887" s="119"/>
      <c r="BP887" s="119"/>
      <c r="BQ887" s="119"/>
      <c r="BR887" s="119"/>
      <c r="BS887" s="119"/>
      <c r="BT887" s="119"/>
      <c r="BU887" s="119"/>
      <c r="BV887" s="119"/>
      <c r="BW887" s="119"/>
      <c r="BX887" s="119"/>
      <c r="BY887" s="119"/>
      <c r="BZ887" s="119"/>
      <c r="CA887" s="119"/>
      <c r="CB887" s="119"/>
      <c r="CC887" s="119"/>
      <c r="CD887" s="119"/>
      <c r="CE887" s="119"/>
      <c r="CF887" s="119"/>
      <c r="CG887" s="119"/>
      <c r="CH887" s="119"/>
      <c r="CI887" s="119"/>
    </row>
    <row r="888" spans="1:87" ht="15" hidden="1" customHeight="1" thickTop="1" thickBot="1">
      <c r="A888" s="170" t="s">
        <v>1065</v>
      </c>
      <c r="B888" s="70" t="s">
        <v>1094</v>
      </c>
      <c r="C888" s="74" t="s">
        <v>1066</v>
      </c>
      <c r="D888" s="80" t="s">
        <v>1075</v>
      </c>
      <c r="E888" s="149" t="s">
        <v>1644</v>
      </c>
      <c r="F888" s="75" t="s">
        <v>646</v>
      </c>
      <c r="G888" s="86" t="s">
        <v>240</v>
      </c>
      <c r="H888" s="25" t="s">
        <v>77</v>
      </c>
      <c r="I888" s="73" t="s">
        <v>1171</v>
      </c>
      <c r="J888" s="73" t="s">
        <v>79</v>
      </c>
      <c r="K888" s="25" t="s">
        <v>1591</v>
      </c>
      <c r="L888" s="25" t="s">
        <v>1063</v>
      </c>
      <c r="N888" s="41" t="s">
        <v>500</v>
      </c>
      <c r="O888" s="32" t="s">
        <v>1401</v>
      </c>
      <c r="P888" s="32" t="s">
        <v>1510</v>
      </c>
      <c r="Q888" s="73" t="s">
        <v>14</v>
      </c>
      <c r="R888" s="25">
        <v>14</v>
      </c>
      <c r="S888" s="25" t="s">
        <v>1370</v>
      </c>
      <c r="T888" s="25" t="s">
        <v>15</v>
      </c>
      <c r="V888" s="73">
        <v>67.8</v>
      </c>
      <c r="W888" s="25" t="s">
        <v>58</v>
      </c>
      <c r="X888" s="73">
        <f>VLOOKUP(W888,Tables!$M$5:$O$9,3,FALSE)</f>
        <v>1</v>
      </c>
      <c r="Y888" s="73">
        <f t="shared" si="421"/>
        <v>67.8</v>
      </c>
      <c r="AA888" s="26" t="str">
        <f t="shared" si="417"/>
        <v>EC50</v>
      </c>
      <c r="AB888" s="26">
        <f>VLOOKUP(AA888,Tables!C$5:D$40,2,FALSE)</f>
        <v>5</v>
      </c>
      <c r="AC888" s="26">
        <f t="shared" si="418"/>
        <v>13.559999999999999</v>
      </c>
      <c r="AD888" s="33" t="str">
        <f t="shared" si="419"/>
        <v>Chronic</v>
      </c>
      <c r="AE888" s="26">
        <f>VLOOKUP(AD888,Tables!$C$43:$D$44,2,FALSE)</f>
        <v>1</v>
      </c>
      <c r="AF888" s="26">
        <f t="shared" si="420"/>
        <v>13.559999999999999</v>
      </c>
      <c r="AG888" s="27"/>
      <c r="AH888" s="210" t="str">
        <f t="shared" si="413"/>
        <v>Myriophyllum spicatum</v>
      </c>
      <c r="AI888" s="112" t="str">
        <f t="shared" si="414"/>
        <v>EC50</v>
      </c>
      <c r="AJ888" s="112" t="str">
        <f t="shared" si="415"/>
        <v>Chronic</v>
      </c>
      <c r="AL888" s="26">
        <f>VLOOKUP(SUM(AB888,AE888),Tables!J$5:K$12,2,FALSE)</f>
        <v>2</v>
      </c>
      <c r="AM888" s="26" t="str">
        <f t="shared" si="422"/>
        <v>Reject</v>
      </c>
      <c r="AS888"/>
      <c r="AW888" s="208" t="s">
        <v>1845</v>
      </c>
      <c r="AX888" s="208" t="s">
        <v>1845</v>
      </c>
      <c r="BC888" s="214"/>
      <c r="BN888" s="119"/>
      <c r="BO888" s="119"/>
      <c r="BP888" s="119"/>
      <c r="BQ888" s="119"/>
      <c r="BR888" s="119"/>
      <c r="BS888" s="119"/>
      <c r="BT888" s="119"/>
      <c r="BU888" s="119"/>
      <c r="BV888" s="119"/>
      <c r="BW888" s="119"/>
      <c r="BX888" s="119"/>
      <c r="BY888" s="119"/>
      <c r="BZ888" s="119"/>
      <c r="CA888" s="119"/>
    </row>
    <row r="889" spans="1:87" ht="15" hidden="1" customHeight="1" thickTop="1" thickBot="1">
      <c r="A889" s="170" t="s">
        <v>1065</v>
      </c>
      <c r="B889" s="70" t="s">
        <v>1095</v>
      </c>
      <c r="C889" s="74" t="s">
        <v>1066</v>
      </c>
      <c r="D889" s="80" t="s">
        <v>1079</v>
      </c>
      <c r="E889" s="149" t="s">
        <v>1644</v>
      </c>
      <c r="F889" s="75" t="s">
        <v>646</v>
      </c>
      <c r="G889" s="86" t="s">
        <v>240</v>
      </c>
      <c r="H889" s="25" t="s">
        <v>77</v>
      </c>
      <c r="I889" s="73" t="s">
        <v>1171</v>
      </c>
      <c r="J889" s="73" t="s">
        <v>79</v>
      </c>
      <c r="K889" s="25" t="s">
        <v>1591</v>
      </c>
      <c r="L889" s="25" t="s">
        <v>1063</v>
      </c>
      <c r="N889" s="41" t="s">
        <v>500</v>
      </c>
      <c r="O889" s="32" t="s">
        <v>1401</v>
      </c>
      <c r="P889" s="32" t="s">
        <v>1510</v>
      </c>
      <c r="Q889" s="73" t="s">
        <v>23</v>
      </c>
      <c r="R889" s="25">
        <v>14</v>
      </c>
      <c r="S889" s="25" t="s">
        <v>1370</v>
      </c>
      <c r="T889" s="25" t="s">
        <v>15</v>
      </c>
      <c r="V889" s="73">
        <v>13.4</v>
      </c>
      <c r="W889" s="25" t="s">
        <v>58</v>
      </c>
      <c r="X889" s="73">
        <f>VLOOKUP(W889,Tables!$M$5:$O$9,3,FALSE)</f>
        <v>1</v>
      </c>
      <c r="Y889" s="73">
        <f t="shared" si="421"/>
        <v>13.4</v>
      </c>
      <c r="AA889" s="26" t="str">
        <f t="shared" si="417"/>
        <v>EC10</v>
      </c>
      <c r="AB889" s="26">
        <f>VLOOKUP(AA889,Tables!C$5:D$40,2,FALSE)</f>
        <v>1</v>
      </c>
      <c r="AC889" s="26">
        <f t="shared" si="418"/>
        <v>13.4</v>
      </c>
      <c r="AD889" s="33" t="str">
        <f t="shared" si="419"/>
        <v>Chronic</v>
      </c>
      <c r="AE889" s="26">
        <f>VLOOKUP(AD889,Tables!$C$43:$D$44,2,FALSE)</f>
        <v>1</v>
      </c>
      <c r="AF889" s="26">
        <f t="shared" si="420"/>
        <v>13.4</v>
      </c>
      <c r="AG889" s="27"/>
      <c r="AH889" s="210" t="str">
        <f t="shared" si="413"/>
        <v>Myriophyllum spicatum</v>
      </c>
      <c r="AI889" s="112" t="str">
        <f t="shared" si="414"/>
        <v>EC10</v>
      </c>
      <c r="AJ889" s="112" t="str">
        <f t="shared" si="415"/>
        <v>Chronic</v>
      </c>
      <c r="AL889" s="26">
        <f>VLOOKUP(SUM(AB889,AE889),Tables!J$5:K$12,2,FALSE)</f>
        <v>1</v>
      </c>
      <c r="AM889" s="26" t="str">
        <f t="shared" si="422"/>
        <v>YES!!!</v>
      </c>
      <c r="AN889" s="107" t="str">
        <f>P889</f>
        <v>Root dry weight</v>
      </c>
      <c r="AO889" s="26" t="s">
        <v>1598</v>
      </c>
      <c r="AP889" s="25" t="str">
        <f>CONCATENATE(R889," ",S889)</f>
        <v>14 Day</v>
      </c>
      <c r="AQ889" s="26" t="s">
        <v>1612</v>
      </c>
      <c r="AS889" s="109">
        <f>AF889</f>
        <v>13.4</v>
      </c>
      <c r="AW889" s="208" t="s">
        <v>1845</v>
      </c>
      <c r="AX889" s="208" t="s">
        <v>1845</v>
      </c>
      <c r="BC889" s="214"/>
      <c r="BN889" s="119"/>
      <c r="BO889" s="119"/>
      <c r="BP889" s="119"/>
      <c r="BQ889" s="119"/>
      <c r="BR889" s="119"/>
      <c r="BS889" s="119"/>
      <c r="BT889" s="119"/>
      <c r="BU889" s="119"/>
      <c r="BV889" s="119"/>
      <c r="BW889" s="119"/>
      <c r="BX889" s="119"/>
      <c r="BY889" s="119"/>
      <c r="BZ889" s="119"/>
      <c r="CA889" s="119"/>
    </row>
    <row r="890" spans="1:87" ht="15" hidden="1" customHeight="1" thickTop="1" thickBot="1">
      <c r="A890" s="170" t="s">
        <v>1065</v>
      </c>
      <c r="B890" s="70" t="s">
        <v>1096</v>
      </c>
      <c r="C890" s="74" t="s">
        <v>1066</v>
      </c>
      <c r="D890" s="80" t="s">
        <v>1079</v>
      </c>
      <c r="E890" s="149" t="s">
        <v>1644</v>
      </c>
      <c r="F890" s="75" t="s">
        <v>646</v>
      </c>
      <c r="G890" s="86" t="s">
        <v>240</v>
      </c>
      <c r="H890" s="25" t="s">
        <v>77</v>
      </c>
      <c r="I890" s="73" t="s">
        <v>1171</v>
      </c>
      <c r="J890" s="73" t="s">
        <v>79</v>
      </c>
      <c r="K890" s="25" t="s">
        <v>1591</v>
      </c>
      <c r="L890" s="25" t="s">
        <v>1063</v>
      </c>
      <c r="N890" s="41" t="s">
        <v>500</v>
      </c>
      <c r="O890" s="32" t="s">
        <v>1401</v>
      </c>
      <c r="P890" s="32" t="s">
        <v>1510</v>
      </c>
      <c r="Q890" s="73" t="s">
        <v>178</v>
      </c>
      <c r="R890" s="25">
        <v>14</v>
      </c>
      <c r="S890" s="25" t="s">
        <v>1370</v>
      </c>
      <c r="T890" s="25" t="s">
        <v>15</v>
      </c>
      <c r="V890" s="73">
        <v>23.5</v>
      </c>
      <c r="W890" s="25" t="s">
        <v>58</v>
      </c>
      <c r="X890" s="73">
        <f>VLOOKUP(W890,Tables!$M$5:$O$9,3,FALSE)</f>
        <v>1</v>
      </c>
      <c r="Y890" s="73">
        <f t="shared" si="421"/>
        <v>23.5</v>
      </c>
      <c r="AA890" s="26" t="str">
        <f t="shared" si="417"/>
        <v>EC25</v>
      </c>
      <c r="AB890" s="26">
        <f>VLOOKUP(AA890,Tables!C$5:D$40,2,FALSE)</f>
        <v>2.5</v>
      </c>
      <c r="AC890" s="26">
        <f t="shared" si="418"/>
        <v>9.4</v>
      </c>
      <c r="AD890" s="33" t="str">
        <f t="shared" si="419"/>
        <v>Chronic</v>
      </c>
      <c r="AE890" s="26">
        <f>VLOOKUP(AD890,Tables!$C$43:$D$44,2,FALSE)</f>
        <v>1</v>
      </c>
      <c r="AF890" s="26">
        <f t="shared" si="420"/>
        <v>9.4</v>
      </c>
      <c r="AG890" s="27"/>
      <c r="AH890" s="210" t="str">
        <f t="shared" si="413"/>
        <v>Myriophyllum spicatum</v>
      </c>
      <c r="AI890" s="112" t="str">
        <f t="shared" si="414"/>
        <v>EC25</v>
      </c>
      <c r="AJ890" s="112" t="str">
        <f t="shared" si="415"/>
        <v>Chronic</v>
      </c>
      <c r="AL890" s="26">
        <f>VLOOKUP(SUM(AB890,AE890),Tables!J$5:K$12,2,FALSE)</f>
        <v>2</v>
      </c>
      <c r="AM890" s="26" t="str">
        <f t="shared" si="422"/>
        <v>Reject</v>
      </c>
      <c r="AS890"/>
      <c r="AW890" s="208" t="s">
        <v>1845</v>
      </c>
      <c r="AX890" s="208" t="s">
        <v>1845</v>
      </c>
      <c r="BC890" s="214"/>
      <c r="BN890" s="119"/>
      <c r="BO890" s="119"/>
      <c r="BP890" s="119"/>
      <c r="BQ890" s="119"/>
      <c r="BR890" s="119"/>
      <c r="BS890" s="119"/>
      <c r="BT890" s="119"/>
      <c r="BU890" s="119"/>
      <c r="BV890" s="119"/>
      <c r="BW890" s="119"/>
      <c r="BX890" s="119"/>
      <c r="BY890" s="119"/>
      <c r="BZ890" s="119"/>
      <c r="CA890" s="119"/>
    </row>
    <row r="891" spans="1:87" ht="15" hidden="1" customHeight="1" thickTop="1" thickBot="1">
      <c r="A891" s="170" t="s">
        <v>1065</v>
      </c>
      <c r="B891" s="70" t="s">
        <v>1097</v>
      </c>
      <c r="C891" s="74" t="s">
        <v>1066</v>
      </c>
      <c r="D891" s="80" t="s">
        <v>1079</v>
      </c>
      <c r="E891" s="149" t="s">
        <v>1644</v>
      </c>
      <c r="F891" s="75" t="s">
        <v>646</v>
      </c>
      <c r="G891" s="86" t="s">
        <v>240</v>
      </c>
      <c r="H891" s="25" t="s">
        <v>77</v>
      </c>
      <c r="I891" s="73" t="s">
        <v>1171</v>
      </c>
      <c r="J891" s="73" t="s">
        <v>79</v>
      </c>
      <c r="K891" s="25" t="s">
        <v>1591</v>
      </c>
      <c r="L891" s="25" t="s">
        <v>1063</v>
      </c>
      <c r="N891" s="41" t="s">
        <v>500</v>
      </c>
      <c r="O891" s="32" t="s">
        <v>1401</v>
      </c>
      <c r="P891" s="32" t="s">
        <v>1510</v>
      </c>
      <c r="Q891" s="73" t="s">
        <v>14</v>
      </c>
      <c r="R891" s="25">
        <v>14</v>
      </c>
      <c r="S891" s="25" t="s">
        <v>1370</v>
      </c>
      <c r="T891" s="25" t="s">
        <v>15</v>
      </c>
      <c r="V891" s="73">
        <v>40.9</v>
      </c>
      <c r="W891" s="25" t="s">
        <v>58</v>
      </c>
      <c r="X891" s="73">
        <f>VLOOKUP(W891,Tables!$M$5:$O$9,3,FALSE)</f>
        <v>1</v>
      </c>
      <c r="Y891" s="73">
        <f t="shared" si="421"/>
        <v>40.9</v>
      </c>
      <c r="AA891" s="26" t="str">
        <f t="shared" si="417"/>
        <v>EC50</v>
      </c>
      <c r="AB891" s="26">
        <f>VLOOKUP(AA891,Tables!C$5:D$40,2,FALSE)</f>
        <v>5</v>
      </c>
      <c r="AC891" s="26">
        <f t="shared" si="418"/>
        <v>8.18</v>
      </c>
      <c r="AD891" s="33" t="str">
        <f t="shared" si="419"/>
        <v>Chronic</v>
      </c>
      <c r="AE891" s="26">
        <f>VLOOKUP(AD891,Tables!$C$43:$D$44,2,FALSE)</f>
        <v>1</v>
      </c>
      <c r="AF891" s="26">
        <f t="shared" si="420"/>
        <v>8.18</v>
      </c>
      <c r="AG891" s="27"/>
      <c r="AH891" s="210" t="str">
        <f t="shared" si="413"/>
        <v>Myriophyllum spicatum</v>
      </c>
      <c r="AI891" s="112" t="str">
        <f t="shared" si="414"/>
        <v>EC50</v>
      </c>
      <c r="AJ891" s="112" t="str">
        <f t="shared" si="415"/>
        <v>Chronic</v>
      </c>
      <c r="AL891" s="26">
        <f>VLOOKUP(SUM(AB891,AE891),Tables!J$5:K$12,2,FALSE)</f>
        <v>2</v>
      </c>
      <c r="AM891" s="26" t="str">
        <f t="shared" si="422"/>
        <v>Reject</v>
      </c>
      <c r="AS891"/>
      <c r="AW891" s="208" t="s">
        <v>1845</v>
      </c>
      <c r="AX891" s="208" t="s">
        <v>1845</v>
      </c>
      <c r="BC891" s="214"/>
      <c r="BN891" s="119"/>
      <c r="BO891" s="119"/>
      <c r="BP891" s="119"/>
      <c r="BQ891" s="119"/>
      <c r="BR891" s="119"/>
      <c r="BS891" s="119"/>
      <c r="BT891" s="119"/>
      <c r="BU891" s="119"/>
      <c r="BV891" s="119"/>
      <c r="BW891" s="119"/>
      <c r="BX891" s="119"/>
      <c r="BY891" s="119"/>
      <c r="BZ891" s="119"/>
      <c r="CA891" s="119"/>
    </row>
    <row r="892" spans="1:87" ht="15" hidden="1" customHeight="1" thickTop="1" thickBot="1">
      <c r="A892" s="170" t="s">
        <v>1065</v>
      </c>
      <c r="B892" s="70" t="s">
        <v>1098</v>
      </c>
      <c r="C892" s="74" t="s">
        <v>1066</v>
      </c>
      <c r="D892" s="80" t="s">
        <v>1083</v>
      </c>
      <c r="E892" s="149" t="s">
        <v>1644</v>
      </c>
      <c r="F892" s="75" t="s">
        <v>646</v>
      </c>
      <c r="G892" s="86" t="s">
        <v>240</v>
      </c>
      <c r="H892" s="25" t="s">
        <v>77</v>
      </c>
      <c r="I892" s="73" t="s">
        <v>1171</v>
      </c>
      <c r="J892" s="73" t="s">
        <v>79</v>
      </c>
      <c r="K892" s="25" t="s">
        <v>1591</v>
      </c>
      <c r="L892" s="25" t="s">
        <v>1063</v>
      </c>
      <c r="N892" s="41" t="s">
        <v>500</v>
      </c>
      <c r="O892" s="32" t="s">
        <v>1401</v>
      </c>
      <c r="P892" s="32" t="s">
        <v>1510</v>
      </c>
      <c r="Q892" s="73" t="s">
        <v>23</v>
      </c>
      <c r="R892" s="25">
        <v>14</v>
      </c>
      <c r="S892" s="25" t="s">
        <v>1370</v>
      </c>
      <c r="T892" s="25" t="s">
        <v>15</v>
      </c>
      <c r="V892" s="73">
        <v>24</v>
      </c>
      <c r="W892" s="25" t="s">
        <v>58</v>
      </c>
      <c r="X892" s="73">
        <f>VLOOKUP(W892,Tables!$M$5:$O$9,3,FALSE)</f>
        <v>1</v>
      </c>
      <c r="Y892" s="73">
        <f t="shared" si="421"/>
        <v>24</v>
      </c>
      <c r="AA892" s="26" t="str">
        <f t="shared" si="417"/>
        <v>EC10</v>
      </c>
      <c r="AB892" s="26">
        <f>VLOOKUP(AA892,Tables!C$5:D$40,2,FALSE)</f>
        <v>1</v>
      </c>
      <c r="AC892" s="26">
        <f t="shared" si="418"/>
        <v>24</v>
      </c>
      <c r="AD892" s="33" t="str">
        <f t="shared" si="419"/>
        <v>Chronic</v>
      </c>
      <c r="AE892" s="26">
        <f>VLOOKUP(AD892,Tables!$C$43:$D$44,2,FALSE)</f>
        <v>1</v>
      </c>
      <c r="AF892" s="26">
        <f t="shared" si="420"/>
        <v>24</v>
      </c>
      <c r="AG892" s="27"/>
      <c r="AH892" s="210" t="str">
        <f t="shared" si="413"/>
        <v>Myriophyllum spicatum</v>
      </c>
      <c r="AI892" s="112" t="str">
        <f t="shared" si="414"/>
        <v>EC10</v>
      </c>
      <c r="AJ892" s="112" t="str">
        <f t="shared" si="415"/>
        <v>Chronic</v>
      </c>
      <c r="AL892" s="26">
        <f>VLOOKUP(SUM(AB892,AE892),Tables!J$5:K$12,2,FALSE)</f>
        <v>1</v>
      </c>
      <c r="AM892" s="26" t="str">
        <f t="shared" si="422"/>
        <v>YES!!!</v>
      </c>
      <c r="AN892" s="107" t="str">
        <f>P892</f>
        <v>Root dry weight</v>
      </c>
      <c r="AO892" s="26" t="s">
        <v>1598</v>
      </c>
      <c r="AP892" s="25" t="str">
        <f>CONCATENATE(R892," ",S892)</f>
        <v>14 Day</v>
      </c>
      <c r="AQ892" s="26" t="s">
        <v>1612</v>
      </c>
      <c r="AS892" s="109">
        <f>AF892</f>
        <v>24</v>
      </c>
      <c r="AW892" s="208" t="s">
        <v>1845</v>
      </c>
      <c r="AX892" s="208" t="s">
        <v>1845</v>
      </c>
      <c r="BC892" s="214"/>
      <c r="BN892" s="119"/>
      <c r="BO892" s="119"/>
      <c r="BP892" s="119"/>
      <c r="BQ892" s="119"/>
      <c r="BR892" s="119"/>
      <c r="BS892" s="119"/>
      <c r="BT892" s="119"/>
      <c r="BU892" s="119"/>
      <c r="BV892" s="119"/>
      <c r="BW892" s="119"/>
      <c r="BX892" s="119"/>
      <c r="BY892" s="119"/>
      <c r="BZ892" s="119"/>
      <c r="CA892" s="119"/>
    </row>
    <row r="893" spans="1:87" ht="15" hidden="1" customHeight="1" thickTop="1" thickBot="1">
      <c r="A893" s="170" t="s">
        <v>1065</v>
      </c>
      <c r="B893" s="70" t="s">
        <v>1099</v>
      </c>
      <c r="C893" s="74" t="s">
        <v>1066</v>
      </c>
      <c r="D893" s="80" t="s">
        <v>1083</v>
      </c>
      <c r="E893" s="149" t="s">
        <v>1644</v>
      </c>
      <c r="F893" s="75" t="s">
        <v>646</v>
      </c>
      <c r="G893" s="86" t="s">
        <v>240</v>
      </c>
      <c r="H893" s="25" t="s">
        <v>77</v>
      </c>
      <c r="I893" s="73" t="s">
        <v>1171</v>
      </c>
      <c r="J893" s="73" t="s">
        <v>79</v>
      </c>
      <c r="K893" s="25" t="s">
        <v>1591</v>
      </c>
      <c r="L893" s="25" t="s">
        <v>1063</v>
      </c>
      <c r="N893" s="41" t="s">
        <v>500</v>
      </c>
      <c r="O893" s="32" t="s">
        <v>1401</v>
      </c>
      <c r="P893" s="32" t="s">
        <v>1510</v>
      </c>
      <c r="Q893" s="73" t="s">
        <v>178</v>
      </c>
      <c r="R893" s="25">
        <v>14</v>
      </c>
      <c r="S893" s="25" t="s">
        <v>1370</v>
      </c>
      <c r="T893" s="25" t="s">
        <v>15</v>
      </c>
      <c r="V893" s="73">
        <v>59.9</v>
      </c>
      <c r="W893" s="25" t="s">
        <v>58</v>
      </c>
      <c r="X893" s="73">
        <f>VLOOKUP(W893,Tables!$M$5:$O$9,3,FALSE)</f>
        <v>1</v>
      </c>
      <c r="Y893" s="73">
        <f t="shared" si="421"/>
        <v>59.9</v>
      </c>
      <c r="AA893" s="26" t="str">
        <f t="shared" si="417"/>
        <v>EC25</v>
      </c>
      <c r="AB893" s="26">
        <f>VLOOKUP(AA893,Tables!C$5:D$40,2,FALSE)</f>
        <v>2.5</v>
      </c>
      <c r="AC893" s="26">
        <f t="shared" si="418"/>
        <v>23.96</v>
      </c>
      <c r="AD893" s="33" t="str">
        <f t="shared" si="419"/>
        <v>Chronic</v>
      </c>
      <c r="AE893" s="26">
        <f>VLOOKUP(AD893,Tables!$C$43:$D$44,2,FALSE)</f>
        <v>1</v>
      </c>
      <c r="AF893" s="26">
        <f t="shared" si="420"/>
        <v>23.96</v>
      </c>
      <c r="AG893" s="27"/>
      <c r="AH893" s="210" t="str">
        <f t="shared" si="413"/>
        <v>Myriophyllum spicatum</v>
      </c>
      <c r="AI893" s="112" t="str">
        <f t="shared" si="414"/>
        <v>EC25</v>
      </c>
      <c r="AJ893" s="112" t="str">
        <f t="shared" si="415"/>
        <v>Chronic</v>
      </c>
      <c r="AL893" s="26">
        <f>VLOOKUP(SUM(AB893,AE893),Tables!J$5:K$12,2,FALSE)</f>
        <v>2</v>
      </c>
      <c r="AM893" s="26" t="str">
        <f t="shared" si="422"/>
        <v>Reject</v>
      </c>
      <c r="AS893"/>
      <c r="AW893" s="208" t="s">
        <v>1845</v>
      </c>
      <c r="AX893" s="208" t="s">
        <v>1845</v>
      </c>
      <c r="BC893" s="214"/>
      <c r="BN893" s="119"/>
      <c r="BO893" s="119"/>
      <c r="BP893" s="119"/>
      <c r="BQ893" s="119"/>
      <c r="BR893" s="119"/>
      <c r="BS893" s="119"/>
      <c r="BT893" s="119"/>
      <c r="BU893" s="119"/>
      <c r="BV893" s="119"/>
      <c r="BW893" s="119"/>
      <c r="BX893" s="119"/>
      <c r="BY893" s="119"/>
      <c r="BZ893" s="119"/>
      <c r="CA893" s="119"/>
    </row>
    <row r="894" spans="1:87" ht="15" hidden="1" customHeight="1" thickTop="1" thickBot="1">
      <c r="A894" s="170" t="s">
        <v>1065</v>
      </c>
      <c r="B894" s="70" t="s">
        <v>1100</v>
      </c>
      <c r="C894" s="74" t="s">
        <v>1066</v>
      </c>
      <c r="D894" s="80" t="s">
        <v>1083</v>
      </c>
      <c r="E894" s="149" t="s">
        <v>1644</v>
      </c>
      <c r="F894" s="75" t="s">
        <v>646</v>
      </c>
      <c r="G894" s="86" t="s">
        <v>240</v>
      </c>
      <c r="H894" s="25" t="s">
        <v>77</v>
      </c>
      <c r="I894" s="73" t="s">
        <v>1171</v>
      </c>
      <c r="J894" s="73" t="s">
        <v>79</v>
      </c>
      <c r="K894" s="25" t="s">
        <v>1591</v>
      </c>
      <c r="L894" s="25" t="s">
        <v>1063</v>
      </c>
      <c r="N894" s="41" t="s">
        <v>500</v>
      </c>
      <c r="O894" s="32" t="s">
        <v>1401</v>
      </c>
      <c r="P894" s="32" t="s">
        <v>1510</v>
      </c>
      <c r="Q894" s="73" t="s">
        <v>14</v>
      </c>
      <c r="R894" s="25">
        <v>14</v>
      </c>
      <c r="S894" s="25" t="s">
        <v>1370</v>
      </c>
      <c r="T894" s="25" t="s">
        <v>15</v>
      </c>
      <c r="V894" s="73">
        <v>120</v>
      </c>
      <c r="W894" s="25" t="s">
        <v>58</v>
      </c>
      <c r="X894" s="73">
        <f>VLOOKUP(W894,Tables!$M$5:$O$9,3,FALSE)</f>
        <v>1</v>
      </c>
      <c r="Y894" s="73">
        <f t="shared" si="421"/>
        <v>120</v>
      </c>
      <c r="AA894" s="26" t="str">
        <f t="shared" si="417"/>
        <v>EC50</v>
      </c>
      <c r="AB894" s="26">
        <f>VLOOKUP(AA894,Tables!C$5:D$40,2,FALSE)</f>
        <v>5</v>
      </c>
      <c r="AC894" s="26">
        <f t="shared" si="418"/>
        <v>24</v>
      </c>
      <c r="AD894" s="33" t="str">
        <f t="shared" si="419"/>
        <v>Chronic</v>
      </c>
      <c r="AE894" s="26">
        <f>VLOOKUP(AD894,Tables!$C$43:$D$44,2,FALSE)</f>
        <v>1</v>
      </c>
      <c r="AF894" s="26">
        <f t="shared" si="420"/>
        <v>24</v>
      </c>
      <c r="AG894" s="27"/>
      <c r="AH894" s="210" t="str">
        <f t="shared" si="413"/>
        <v>Myriophyllum spicatum</v>
      </c>
      <c r="AI894" s="112" t="str">
        <f t="shared" si="414"/>
        <v>EC50</v>
      </c>
      <c r="AJ894" s="112" t="str">
        <f t="shared" si="415"/>
        <v>Chronic</v>
      </c>
      <c r="AL894" s="26">
        <f>VLOOKUP(SUM(AB894,AE894),Tables!J$5:K$12,2,FALSE)</f>
        <v>2</v>
      </c>
      <c r="AM894" s="26" t="str">
        <f t="shared" si="422"/>
        <v>Reject</v>
      </c>
      <c r="AS894"/>
      <c r="AW894" s="208" t="s">
        <v>1845</v>
      </c>
      <c r="AX894" s="208" t="s">
        <v>1845</v>
      </c>
      <c r="BC894" s="214"/>
      <c r="BN894" s="119"/>
      <c r="BO894" s="119"/>
      <c r="BP894" s="119"/>
      <c r="BQ894" s="119"/>
      <c r="BR894" s="119"/>
      <c r="BS894" s="119"/>
      <c r="BT894" s="119"/>
      <c r="BU894" s="119"/>
      <c r="BV894" s="119"/>
      <c r="BW894" s="119"/>
      <c r="BX894" s="119"/>
      <c r="BY894" s="119"/>
      <c r="BZ894" s="119"/>
      <c r="CA894" s="119"/>
    </row>
    <row r="895" spans="1:87" ht="15" hidden="1" customHeight="1" thickTop="1" thickBot="1">
      <c r="A895" s="170" t="s">
        <v>1065</v>
      </c>
      <c r="B895" s="70" t="s">
        <v>1101</v>
      </c>
      <c r="C895" s="74" t="s">
        <v>1066</v>
      </c>
      <c r="D895" s="80" t="s">
        <v>1062</v>
      </c>
      <c r="E895" s="149" t="s">
        <v>1644</v>
      </c>
      <c r="F895" s="75" t="s">
        <v>646</v>
      </c>
      <c r="G895" s="86" t="s">
        <v>240</v>
      </c>
      <c r="H895" s="25" t="s">
        <v>77</v>
      </c>
      <c r="I895" s="73" t="s">
        <v>1171</v>
      </c>
      <c r="J895" s="73" t="s">
        <v>79</v>
      </c>
      <c r="K895" s="25" t="s">
        <v>1591</v>
      </c>
      <c r="L895" s="25" t="s">
        <v>1063</v>
      </c>
      <c r="N895" s="41" t="s">
        <v>501</v>
      </c>
      <c r="O895" s="32" t="s">
        <v>1401</v>
      </c>
      <c r="P895" s="32" t="s">
        <v>1513</v>
      </c>
      <c r="Q895" s="73" t="s">
        <v>23</v>
      </c>
      <c r="R895" s="25">
        <v>14</v>
      </c>
      <c r="S895" s="25" t="s">
        <v>1370</v>
      </c>
      <c r="T895" s="25" t="s">
        <v>15</v>
      </c>
      <c r="V895" s="73">
        <v>75.400000000000006</v>
      </c>
      <c r="W895" s="25" t="s">
        <v>58</v>
      </c>
      <c r="X895" s="73">
        <f>VLOOKUP(W895,Tables!$M$5:$O$9,3,FALSE)</f>
        <v>1</v>
      </c>
      <c r="Y895" s="73">
        <f t="shared" si="421"/>
        <v>75.400000000000006</v>
      </c>
      <c r="AA895" s="26" t="str">
        <f t="shared" si="417"/>
        <v>EC10</v>
      </c>
      <c r="AB895" s="26">
        <f>VLOOKUP(AA895,Tables!C$5:D$40,2,FALSE)</f>
        <v>1</v>
      </c>
      <c r="AC895" s="26">
        <f t="shared" si="418"/>
        <v>75.400000000000006</v>
      </c>
      <c r="AD895" s="33" t="str">
        <f t="shared" si="419"/>
        <v>Chronic</v>
      </c>
      <c r="AE895" s="26">
        <f>VLOOKUP(AD895,Tables!$C$43:$D$44,2,FALSE)</f>
        <v>1</v>
      </c>
      <c r="AF895" s="26">
        <f t="shared" si="420"/>
        <v>75.400000000000006</v>
      </c>
      <c r="AG895" s="27"/>
      <c r="AH895" s="210" t="str">
        <f t="shared" si="413"/>
        <v>Myriophyllum spicatum</v>
      </c>
      <c r="AI895" s="112" t="str">
        <f t="shared" si="414"/>
        <v>EC10</v>
      </c>
      <c r="AJ895" s="112" t="str">
        <f t="shared" si="415"/>
        <v>Chronic</v>
      </c>
      <c r="AL895" s="26">
        <f>VLOOKUP(SUM(AB895,AE895),Tables!J$5:K$12,2,FALSE)</f>
        <v>1</v>
      </c>
      <c r="AM895" s="26" t="str">
        <f t="shared" si="422"/>
        <v>YES!!!</v>
      </c>
      <c r="AN895" s="107" t="str">
        <f>P895</f>
        <v>Shoot wet weight</v>
      </c>
      <c r="AO895" s="26" t="s">
        <v>1604</v>
      </c>
      <c r="AP895" s="25" t="str">
        <f>CONCATENATE(R895," ",S895)</f>
        <v>14 Day</v>
      </c>
      <c r="AQ895" s="26" t="s">
        <v>1631</v>
      </c>
      <c r="AS895" s="109">
        <f>AF895</f>
        <v>75.400000000000006</v>
      </c>
      <c r="AT895" s="73">
        <f>GEOMEAN(AS895:AS907)</f>
        <v>28.139136289972516</v>
      </c>
      <c r="AW895" s="208" t="s">
        <v>1845</v>
      </c>
      <c r="AX895" s="208" t="s">
        <v>1845</v>
      </c>
      <c r="BC895" s="214"/>
      <c r="BN895" s="119"/>
      <c r="BO895" s="119"/>
      <c r="BP895" s="119"/>
      <c r="BQ895" s="119"/>
      <c r="BR895" s="119"/>
      <c r="BS895" s="119"/>
      <c r="BT895" s="119"/>
      <c r="BU895" s="119"/>
      <c r="BV895" s="119"/>
      <c r="BW895" s="119"/>
      <c r="BX895" s="119"/>
      <c r="BY895" s="119"/>
      <c r="BZ895" s="119"/>
      <c r="CA895" s="119"/>
    </row>
    <row r="896" spans="1:87" ht="15" hidden="1" customHeight="1" thickTop="1" thickBot="1">
      <c r="A896" s="170" t="s">
        <v>1065</v>
      </c>
      <c r="B896" s="70" t="s">
        <v>1102</v>
      </c>
      <c r="C896" s="74" t="s">
        <v>1066</v>
      </c>
      <c r="D896" s="80" t="s">
        <v>1062</v>
      </c>
      <c r="E896" s="149" t="s">
        <v>1644</v>
      </c>
      <c r="F896" s="75" t="s">
        <v>646</v>
      </c>
      <c r="G896" s="86" t="s">
        <v>240</v>
      </c>
      <c r="H896" s="25" t="s">
        <v>77</v>
      </c>
      <c r="I896" s="73" t="s">
        <v>1171</v>
      </c>
      <c r="J896" s="73" t="s">
        <v>79</v>
      </c>
      <c r="K896" s="25" t="s">
        <v>1591</v>
      </c>
      <c r="L896" s="25" t="s">
        <v>1063</v>
      </c>
      <c r="N896" s="41" t="s">
        <v>501</v>
      </c>
      <c r="O896" s="32" t="s">
        <v>1401</v>
      </c>
      <c r="P896" s="32" t="s">
        <v>1513</v>
      </c>
      <c r="Q896" s="73" t="s">
        <v>178</v>
      </c>
      <c r="R896" s="25">
        <v>14</v>
      </c>
      <c r="S896" s="25" t="s">
        <v>1370</v>
      </c>
      <c r="T896" s="25" t="s">
        <v>15</v>
      </c>
      <c r="V896" s="73">
        <v>188.6</v>
      </c>
      <c r="W896" s="25" t="s">
        <v>58</v>
      </c>
      <c r="X896" s="73">
        <f>VLOOKUP(W896,Tables!$M$5:$O$9,3,FALSE)</f>
        <v>1</v>
      </c>
      <c r="Y896" s="73">
        <f t="shared" si="421"/>
        <v>188.6</v>
      </c>
      <c r="AA896" s="26" t="str">
        <f t="shared" si="417"/>
        <v>EC25</v>
      </c>
      <c r="AB896" s="26">
        <f>VLOOKUP(AA896,Tables!C$5:D$40,2,FALSE)</f>
        <v>2.5</v>
      </c>
      <c r="AC896" s="26">
        <f t="shared" si="418"/>
        <v>75.44</v>
      </c>
      <c r="AD896" s="33" t="str">
        <f t="shared" si="419"/>
        <v>Chronic</v>
      </c>
      <c r="AE896" s="26">
        <f>VLOOKUP(AD896,Tables!$C$43:$D$44,2,FALSE)</f>
        <v>1</v>
      </c>
      <c r="AF896" s="26">
        <f t="shared" si="420"/>
        <v>75.44</v>
      </c>
      <c r="AG896" s="27"/>
      <c r="AH896" s="210" t="str">
        <f t="shared" si="413"/>
        <v>Myriophyllum spicatum</v>
      </c>
      <c r="AI896" s="112" t="str">
        <f t="shared" si="414"/>
        <v>EC25</v>
      </c>
      <c r="AJ896" s="112" t="str">
        <f t="shared" si="415"/>
        <v>Chronic</v>
      </c>
      <c r="AL896" s="26">
        <f>VLOOKUP(SUM(AB896,AE896),Tables!J$5:K$12,2,FALSE)</f>
        <v>2</v>
      </c>
      <c r="AM896" s="26" t="str">
        <f t="shared" si="422"/>
        <v>Reject</v>
      </c>
      <c r="AS896"/>
      <c r="AW896" s="208" t="s">
        <v>1845</v>
      </c>
      <c r="AX896" s="208" t="s">
        <v>1845</v>
      </c>
      <c r="BC896" s="214"/>
      <c r="BN896" s="119"/>
      <c r="BO896" s="119"/>
      <c r="BP896" s="119"/>
      <c r="BQ896" s="119"/>
      <c r="BR896" s="119"/>
      <c r="BS896" s="119"/>
      <c r="BT896" s="119"/>
      <c r="BU896" s="119"/>
      <c r="BV896" s="119"/>
      <c r="BW896" s="119"/>
      <c r="BX896" s="119"/>
      <c r="BY896" s="119"/>
      <c r="BZ896" s="119"/>
      <c r="CA896" s="119"/>
    </row>
    <row r="897" spans="1:87" ht="15" hidden="1" customHeight="1" thickTop="1" thickBot="1">
      <c r="A897" s="170" t="s">
        <v>1065</v>
      </c>
      <c r="B897" s="70" t="s">
        <v>1103</v>
      </c>
      <c r="C897" s="74" t="s">
        <v>1066</v>
      </c>
      <c r="D897" s="80" t="s">
        <v>1062</v>
      </c>
      <c r="E897" s="149" t="s">
        <v>1644</v>
      </c>
      <c r="F897" s="75" t="s">
        <v>646</v>
      </c>
      <c r="G897" s="86" t="s">
        <v>240</v>
      </c>
      <c r="H897" s="25" t="s">
        <v>77</v>
      </c>
      <c r="I897" s="73" t="s">
        <v>1171</v>
      </c>
      <c r="J897" s="73" t="s">
        <v>79</v>
      </c>
      <c r="K897" s="25" t="s">
        <v>1591</v>
      </c>
      <c r="L897" s="25" t="s">
        <v>1063</v>
      </c>
      <c r="N897" s="41" t="s">
        <v>501</v>
      </c>
      <c r="O897" s="32" t="s">
        <v>1401</v>
      </c>
      <c r="P897" s="32" t="s">
        <v>1513</v>
      </c>
      <c r="Q897" s="73" t="s">
        <v>14</v>
      </c>
      <c r="R897" s="25">
        <v>14</v>
      </c>
      <c r="S897" s="25" t="s">
        <v>1370</v>
      </c>
      <c r="T897" s="25" t="s">
        <v>15</v>
      </c>
      <c r="V897" s="73">
        <v>377.2</v>
      </c>
      <c r="W897" s="25" t="s">
        <v>58</v>
      </c>
      <c r="X897" s="73">
        <f>VLOOKUP(W897,Tables!$M$5:$O$9,3,FALSE)</f>
        <v>1</v>
      </c>
      <c r="Y897" s="73">
        <f t="shared" si="421"/>
        <v>377.2</v>
      </c>
      <c r="AA897" s="26" t="str">
        <f t="shared" si="417"/>
        <v>EC50</v>
      </c>
      <c r="AB897" s="26">
        <f>VLOOKUP(AA897,Tables!C$5:D$40,2,FALSE)</f>
        <v>5</v>
      </c>
      <c r="AC897" s="26">
        <f t="shared" si="418"/>
        <v>75.44</v>
      </c>
      <c r="AD897" s="33" t="str">
        <f t="shared" si="419"/>
        <v>Chronic</v>
      </c>
      <c r="AE897" s="26">
        <f>VLOOKUP(AD897,Tables!$C$43:$D$44,2,FALSE)</f>
        <v>1</v>
      </c>
      <c r="AF897" s="26">
        <f t="shared" si="420"/>
        <v>75.44</v>
      </c>
      <c r="AG897" s="27"/>
      <c r="AH897" s="210" t="str">
        <f t="shared" si="413"/>
        <v>Myriophyllum spicatum</v>
      </c>
      <c r="AI897" s="112" t="str">
        <f t="shared" si="414"/>
        <v>EC50</v>
      </c>
      <c r="AJ897" s="112" t="str">
        <f t="shared" si="415"/>
        <v>Chronic</v>
      </c>
      <c r="AL897" s="26">
        <f>VLOOKUP(SUM(AB897,AE897),Tables!J$5:K$12,2,FALSE)</f>
        <v>2</v>
      </c>
      <c r="AM897" s="26" t="str">
        <f t="shared" si="422"/>
        <v>Reject</v>
      </c>
      <c r="AS897"/>
      <c r="AW897" s="208" t="s">
        <v>1845</v>
      </c>
      <c r="AX897" s="208" t="s">
        <v>1845</v>
      </c>
      <c r="BC897" s="214"/>
      <c r="BN897" s="119"/>
      <c r="BO897" s="119"/>
      <c r="BP897" s="119"/>
      <c r="BQ897" s="119"/>
      <c r="BR897" s="119"/>
      <c r="BS897" s="119"/>
      <c r="BT897" s="119"/>
      <c r="BU897" s="119"/>
      <c r="BV897" s="119"/>
      <c r="BW897" s="119"/>
      <c r="BX897" s="119"/>
      <c r="BY897" s="119"/>
      <c r="BZ897" s="119"/>
      <c r="CA897" s="119"/>
    </row>
    <row r="898" spans="1:87" ht="15" hidden="1" customHeight="1" thickTop="1" thickBot="1">
      <c r="A898" s="170" t="s">
        <v>1065</v>
      </c>
      <c r="B898" s="70" t="s">
        <v>1104</v>
      </c>
      <c r="C898" s="74" t="s">
        <v>1066</v>
      </c>
      <c r="D898" s="80" t="s">
        <v>1071</v>
      </c>
      <c r="E898" s="149" t="s">
        <v>1644</v>
      </c>
      <c r="F898" s="75" t="s">
        <v>646</v>
      </c>
      <c r="G898" s="86" t="s">
        <v>240</v>
      </c>
      <c r="H898" s="25" t="s">
        <v>77</v>
      </c>
      <c r="I898" s="73" t="s">
        <v>1171</v>
      </c>
      <c r="J898" s="73" t="s">
        <v>79</v>
      </c>
      <c r="K898" s="25" t="s">
        <v>1591</v>
      </c>
      <c r="L898" s="25" t="s">
        <v>1063</v>
      </c>
      <c r="N898" s="41" t="s">
        <v>501</v>
      </c>
      <c r="O898" s="32" t="s">
        <v>1401</v>
      </c>
      <c r="P898" s="32" t="s">
        <v>1513</v>
      </c>
      <c r="Q898" s="73" t="s">
        <v>23</v>
      </c>
      <c r="R898" s="25">
        <v>14</v>
      </c>
      <c r="S898" s="25" t="s">
        <v>1370</v>
      </c>
      <c r="T898" s="25" t="s">
        <v>15</v>
      </c>
      <c r="V898" s="73">
        <v>27.7</v>
      </c>
      <c r="W898" s="25" t="s">
        <v>58</v>
      </c>
      <c r="X898" s="73">
        <f>VLOOKUP(W898,Tables!$M$5:$O$9,3,FALSE)</f>
        <v>1</v>
      </c>
      <c r="Y898" s="73">
        <f t="shared" si="421"/>
        <v>27.7</v>
      </c>
      <c r="AA898" s="26" t="str">
        <f t="shared" si="417"/>
        <v>EC10</v>
      </c>
      <c r="AB898" s="26">
        <f>VLOOKUP(AA898,Tables!C$5:D$40,2,FALSE)</f>
        <v>1</v>
      </c>
      <c r="AC898" s="26">
        <f t="shared" si="418"/>
        <v>27.7</v>
      </c>
      <c r="AD898" s="33" t="str">
        <f t="shared" si="419"/>
        <v>Chronic</v>
      </c>
      <c r="AE898" s="26">
        <f>VLOOKUP(AD898,Tables!$C$43:$D$44,2,FALSE)</f>
        <v>1</v>
      </c>
      <c r="AF898" s="26">
        <f t="shared" si="420"/>
        <v>27.7</v>
      </c>
      <c r="AG898" s="27"/>
      <c r="AH898" s="210" t="str">
        <f t="shared" si="413"/>
        <v>Myriophyllum spicatum</v>
      </c>
      <c r="AI898" s="112" t="str">
        <f t="shared" si="414"/>
        <v>EC10</v>
      </c>
      <c r="AJ898" s="112" t="str">
        <f t="shared" si="415"/>
        <v>Chronic</v>
      </c>
      <c r="AL898" s="26">
        <f>VLOOKUP(SUM(AB898,AE898),Tables!J$5:K$12,2,FALSE)</f>
        <v>1</v>
      </c>
      <c r="AM898" s="26" t="str">
        <f t="shared" si="422"/>
        <v>YES!!!</v>
      </c>
      <c r="AN898" s="107" t="str">
        <f>P898</f>
        <v>Shoot wet weight</v>
      </c>
      <c r="AO898" s="26" t="s">
        <v>1604</v>
      </c>
      <c r="AP898" s="25" t="str">
        <f>CONCATENATE(R898," ",S898)</f>
        <v>14 Day</v>
      </c>
      <c r="AQ898" s="26" t="s">
        <v>1631</v>
      </c>
      <c r="AS898" s="109">
        <f>AF898</f>
        <v>27.7</v>
      </c>
      <c r="AW898" s="208" t="s">
        <v>1845</v>
      </c>
      <c r="AX898" s="208" t="s">
        <v>1845</v>
      </c>
      <c r="BC898" s="214"/>
      <c r="BN898" s="119"/>
      <c r="BO898" s="119"/>
      <c r="BP898" s="119"/>
      <c r="BQ898" s="119"/>
      <c r="BR898" s="119"/>
      <c r="BS898" s="119"/>
      <c r="BT898" s="119"/>
      <c r="BU898" s="119"/>
      <c r="BV898" s="119"/>
      <c r="BW898" s="119"/>
      <c r="BX898" s="119"/>
      <c r="BY898" s="119"/>
      <c r="BZ898" s="119"/>
      <c r="CA898" s="119"/>
    </row>
    <row r="899" spans="1:87" ht="15" hidden="1" customHeight="1" thickTop="1" thickBot="1">
      <c r="A899" s="170" t="s">
        <v>1065</v>
      </c>
      <c r="B899" s="70" t="s">
        <v>1105</v>
      </c>
      <c r="C899" s="74" t="s">
        <v>1066</v>
      </c>
      <c r="D899" s="80" t="s">
        <v>1071</v>
      </c>
      <c r="E899" s="149" t="s">
        <v>1644</v>
      </c>
      <c r="F899" s="75" t="s">
        <v>646</v>
      </c>
      <c r="G899" s="86" t="s">
        <v>240</v>
      </c>
      <c r="H899" s="25" t="s">
        <v>77</v>
      </c>
      <c r="I899" s="73" t="s">
        <v>1171</v>
      </c>
      <c r="J899" s="73" t="s">
        <v>79</v>
      </c>
      <c r="K899" s="25" t="s">
        <v>1591</v>
      </c>
      <c r="L899" s="25" t="s">
        <v>1063</v>
      </c>
      <c r="N899" s="41" t="s">
        <v>501</v>
      </c>
      <c r="O899" s="32" t="s">
        <v>1401</v>
      </c>
      <c r="P899" s="32" t="s">
        <v>1513</v>
      </c>
      <c r="Q899" s="73" t="s">
        <v>178</v>
      </c>
      <c r="R899" s="25">
        <v>14</v>
      </c>
      <c r="S899" s="25" t="s">
        <v>1370</v>
      </c>
      <c r="T899" s="25" t="s">
        <v>15</v>
      </c>
      <c r="V899" s="73">
        <v>69.3</v>
      </c>
      <c r="W899" s="25" t="s">
        <v>58</v>
      </c>
      <c r="X899" s="73">
        <f>VLOOKUP(W899,Tables!$M$5:$O$9,3,FALSE)</f>
        <v>1</v>
      </c>
      <c r="Y899" s="73">
        <f t="shared" si="421"/>
        <v>69.3</v>
      </c>
      <c r="AA899" s="26" t="str">
        <f t="shared" si="417"/>
        <v>EC25</v>
      </c>
      <c r="AB899" s="26">
        <f>VLOOKUP(AA899,Tables!C$5:D$40,2,FALSE)</f>
        <v>2.5</v>
      </c>
      <c r="AC899" s="26">
        <f t="shared" si="418"/>
        <v>27.72</v>
      </c>
      <c r="AD899" s="33" t="str">
        <f t="shared" si="419"/>
        <v>Chronic</v>
      </c>
      <c r="AE899" s="26">
        <f>VLOOKUP(AD899,Tables!$C$43:$D$44,2,FALSE)</f>
        <v>1</v>
      </c>
      <c r="AF899" s="26">
        <f t="shared" si="420"/>
        <v>27.72</v>
      </c>
      <c r="AG899" s="27"/>
      <c r="AH899" s="210" t="str">
        <f t="shared" si="413"/>
        <v>Myriophyllum spicatum</v>
      </c>
      <c r="AI899" s="112" t="str">
        <f t="shared" si="414"/>
        <v>EC25</v>
      </c>
      <c r="AJ899" s="112" t="str">
        <f t="shared" si="415"/>
        <v>Chronic</v>
      </c>
      <c r="AL899" s="26">
        <f>VLOOKUP(SUM(AB899,AE899),Tables!J$5:K$12,2,FALSE)</f>
        <v>2</v>
      </c>
      <c r="AM899" s="26" t="str">
        <f t="shared" si="422"/>
        <v>Reject</v>
      </c>
      <c r="AS899"/>
      <c r="AW899" s="208" t="s">
        <v>1845</v>
      </c>
      <c r="AX899" s="208" t="s">
        <v>1845</v>
      </c>
      <c r="BC899" s="214"/>
      <c r="BN899" s="119"/>
      <c r="BO899" s="119"/>
      <c r="BP899" s="119"/>
      <c r="BQ899" s="119"/>
      <c r="BR899" s="119"/>
      <c r="BS899" s="119"/>
      <c r="BT899" s="119"/>
      <c r="BU899" s="119"/>
      <c r="BV899" s="119"/>
      <c r="BW899" s="119"/>
      <c r="BX899" s="119"/>
      <c r="BY899" s="119"/>
      <c r="BZ899" s="119"/>
      <c r="CA899" s="119"/>
    </row>
    <row r="900" spans="1:87" ht="15" hidden="1" customHeight="1" thickTop="1" thickBot="1">
      <c r="A900" s="170" t="s">
        <v>1065</v>
      </c>
      <c r="B900" s="70" t="s">
        <v>1106</v>
      </c>
      <c r="C900" s="74" t="s">
        <v>1066</v>
      </c>
      <c r="D900" s="80" t="s">
        <v>1071</v>
      </c>
      <c r="E900" s="149" t="s">
        <v>1644</v>
      </c>
      <c r="F900" s="75" t="s">
        <v>646</v>
      </c>
      <c r="G900" s="86" t="s">
        <v>240</v>
      </c>
      <c r="H900" s="25" t="s">
        <v>77</v>
      </c>
      <c r="I900" s="73" t="s">
        <v>1171</v>
      </c>
      <c r="J900" s="73" t="s">
        <v>79</v>
      </c>
      <c r="K900" s="25" t="s">
        <v>1591</v>
      </c>
      <c r="L900" s="25" t="s">
        <v>1063</v>
      </c>
      <c r="N900" s="41" t="s">
        <v>501</v>
      </c>
      <c r="O900" s="32" t="s">
        <v>1401</v>
      </c>
      <c r="P900" s="32" t="s">
        <v>1513</v>
      </c>
      <c r="Q900" s="73" t="s">
        <v>14</v>
      </c>
      <c r="R900" s="25">
        <v>14</v>
      </c>
      <c r="S900" s="25" t="s">
        <v>1370</v>
      </c>
      <c r="T900" s="25" t="s">
        <v>15</v>
      </c>
      <c r="V900" s="73">
        <v>138.5</v>
      </c>
      <c r="W900" s="25" t="s">
        <v>58</v>
      </c>
      <c r="X900" s="73">
        <f>VLOOKUP(W900,Tables!$M$5:$O$9,3,FALSE)</f>
        <v>1</v>
      </c>
      <c r="Y900" s="73">
        <f t="shared" si="421"/>
        <v>138.5</v>
      </c>
      <c r="AA900" s="26" t="str">
        <f t="shared" si="417"/>
        <v>EC50</v>
      </c>
      <c r="AB900" s="26">
        <f>VLOOKUP(AA900,Tables!C$5:D$40,2,FALSE)</f>
        <v>5</v>
      </c>
      <c r="AC900" s="26">
        <f t="shared" si="418"/>
        <v>27.7</v>
      </c>
      <c r="AD900" s="33" t="str">
        <f t="shared" si="419"/>
        <v>Chronic</v>
      </c>
      <c r="AE900" s="26">
        <f>VLOOKUP(AD900,Tables!$C$43:$D$44,2,FALSE)</f>
        <v>1</v>
      </c>
      <c r="AF900" s="26">
        <f t="shared" si="420"/>
        <v>27.7</v>
      </c>
      <c r="AG900" s="27"/>
      <c r="AH900" s="210" t="str">
        <f t="shared" si="413"/>
        <v>Myriophyllum spicatum</v>
      </c>
      <c r="AI900" s="112" t="str">
        <f t="shared" si="414"/>
        <v>EC50</v>
      </c>
      <c r="AJ900" s="112" t="str">
        <f t="shared" si="415"/>
        <v>Chronic</v>
      </c>
      <c r="AL900" s="26">
        <f>VLOOKUP(SUM(AB900,AE900),Tables!J$5:K$12,2,FALSE)</f>
        <v>2</v>
      </c>
      <c r="AM900" s="26" t="str">
        <f t="shared" si="422"/>
        <v>Reject</v>
      </c>
      <c r="AS900"/>
      <c r="AW900" s="208" t="s">
        <v>1845</v>
      </c>
      <c r="AX900" s="208" t="s">
        <v>1845</v>
      </c>
      <c r="BC900" s="214"/>
      <c r="BN900" s="119"/>
      <c r="BO900" s="119"/>
      <c r="BP900" s="119"/>
      <c r="BQ900" s="119"/>
      <c r="BR900" s="119"/>
      <c r="BS900" s="119"/>
      <c r="BT900" s="119"/>
      <c r="BU900" s="119"/>
      <c r="BV900" s="119"/>
      <c r="BW900" s="119"/>
      <c r="BX900" s="119"/>
      <c r="BY900" s="119"/>
      <c r="BZ900" s="119"/>
      <c r="CA900" s="119"/>
    </row>
    <row r="901" spans="1:87" ht="15" hidden="1" customHeight="1" thickTop="1" thickBot="1">
      <c r="A901" s="170" t="s">
        <v>1065</v>
      </c>
      <c r="B901" s="70" t="s">
        <v>1107</v>
      </c>
      <c r="C901" s="74" t="s">
        <v>1066</v>
      </c>
      <c r="D901" s="80" t="s">
        <v>1075</v>
      </c>
      <c r="E901" s="149" t="s">
        <v>1644</v>
      </c>
      <c r="F901" s="75" t="s">
        <v>646</v>
      </c>
      <c r="G901" s="86" t="s">
        <v>240</v>
      </c>
      <c r="H901" s="25" t="s">
        <v>77</v>
      </c>
      <c r="I901" s="73" t="s">
        <v>1171</v>
      </c>
      <c r="J901" s="73" t="s">
        <v>79</v>
      </c>
      <c r="K901" s="25" t="s">
        <v>1591</v>
      </c>
      <c r="L901" s="25" t="s">
        <v>1063</v>
      </c>
      <c r="N901" s="41" t="s">
        <v>501</v>
      </c>
      <c r="O901" s="32" t="s">
        <v>1401</v>
      </c>
      <c r="P901" s="32" t="s">
        <v>1513</v>
      </c>
      <c r="Q901" s="73" t="s">
        <v>23</v>
      </c>
      <c r="R901" s="25">
        <v>14</v>
      </c>
      <c r="S901" s="25" t="s">
        <v>1370</v>
      </c>
      <c r="T901" s="25" t="s">
        <v>15</v>
      </c>
      <c r="V901" s="73">
        <v>26.1</v>
      </c>
      <c r="W901" s="25" t="s">
        <v>58</v>
      </c>
      <c r="X901" s="73">
        <f>VLOOKUP(W901,Tables!$M$5:$O$9,3,FALSE)</f>
        <v>1</v>
      </c>
      <c r="Y901" s="73">
        <f t="shared" si="421"/>
        <v>26.1</v>
      </c>
      <c r="AA901" s="26" t="str">
        <f t="shared" si="417"/>
        <v>EC10</v>
      </c>
      <c r="AB901" s="26">
        <f>VLOOKUP(AA901,Tables!C$5:D$40,2,FALSE)</f>
        <v>1</v>
      </c>
      <c r="AC901" s="26">
        <f t="shared" si="418"/>
        <v>26.1</v>
      </c>
      <c r="AD901" s="33" t="str">
        <f t="shared" si="419"/>
        <v>Chronic</v>
      </c>
      <c r="AE901" s="26">
        <f>VLOOKUP(AD901,Tables!$C$43:$D$44,2,FALSE)</f>
        <v>1</v>
      </c>
      <c r="AF901" s="26">
        <f t="shared" si="420"/>
        <v>26.1</v>
      </c>
      <c r="AG901" s="27"/>
      <c r="AH901" s="210" t="str">
        <f t="shared" si="413"/>
        <v>Myriophyllum spicatum</v>
      </c>
      <c r="AI901" s="112" t="str">
        <f t="shared" si="414"/>
        <v>EC10</v>
      </c>
      <c r="AJ901" s="112" t="str">
        <f t="shared" si="415"/>
        <v>Chronic</v>
      </c>
      <c r="AL901" s="26">
        <f>VLOOKUP(SUM(AB901,AE901),Tables!J$5:K$12,2,FALSE)</f>
        <v>1</v>
      </c>
      <c r="AM901" s="26" t="str">
        <f t="shared" si="422"/>
        <v>YES!!!</v>
      </c>
      <c r="AN901" s="107" t="str">
        <f>P901</f>
        <v>Shoot wet weight</v>
      </c>
      <c r="AO901" s="26" t="s">
        <v>1604</v>
      </c>
      <c r="AP901" s="25" t="str">
        <f>CONCATENATE(R901," ",S901)</f>
        <v>14 Day</v>
      </c>
      <c r="AQ901" s="26" t="s">
        <v>1631</v>
      </c>
      <c r="AS901" s="109">
        <f>AF901</f>
        <v>26.1</v>
      </c>
      <c r="AW901" s="208" t="s">
        <v>1845</v>
      </c>
      <c r="AX901" s="208" t="s">
        <v>1845</v>
      </c>
      <c r="BC901" s="214"/>
      <c r="BN901" s="119"/>
      <c r="BO901" s="119"/>
      <c r="BP901" s="119"/>
      <c r="BQ901" s="119"/>
      <c r="BR901" s="119"/>
      <c r="BS901" s="119"/>
      <c r="BT901" s="119"/>
      <c r="BU901" s="119"/>
      <c r="BV901" s="119"/>
      <c r="BW901" s="119"/>
      <c r="BX901" s="119"/>
      <c r="BY901" s="119"/>
      <c r="BZ901" s="119"/>
      <c r="CA901" s="119"/>
    </row>
    <row r="902" spans="1:87" ht="15" hidden="1" customHeight="1" thickTop="1" thickBot="1">
      <c r="A902" s="170" t="s">
        <v>1065</v>
      </c>
      <c r="B902" s="70" t="s">
        <v>1108</v>
      </c>
      <c r="C902" s="74" t="s">
        <v>1066</v>
      </c>
      <c r="D902" s="80" t="s">
        <v>1075</v>
      </c>
      <c r="E902" s="149" t="s">
        <v>1644</v>
      </c>
      <c r="F902" s="75" t="s">
        <v>646</v>
      </c>
      <c r="G902" s="86" t="s">
        <v>240</v>
      </c>
      <c r="H902" s="25" t="s">
        <v>77</v>
      </c>
      <c r="I902" s="73" t="s">
        <v>1171</v>
      </c>
      <c r="J902" s="73" t="s">
        <v>79</v>
      </c>
      <c r="K902" s="25" t="s">
        <v>1591</v>
      </c>
      <c r="L902" s="25" t="s">
        <v>1063</v>
      </c>
      <c r="N902" s="41" t="s">
        <v>501</v>
      </c>
      <c r="O902" s="32" t="s">
        <v>1401</v>
      </c>
      <c r="P902" s="32" t="s">
        <v>1513</v>
      </c>
      <c r="Q902" s="73" t="s">
        <v>178</v>
      </c>
      <c r="R902" s="25">
        <v>14</v>
      </c>
      <c r="S902" s="25" t="s">
        <v>1370</v>
      </c>
      <c r="T902" s="25" t="s">
        <v>15</v>
      </c>
      <c r="V902" s="73">
        <v>50.2</v>
      </c>
      <c r="W902" s="25" t="s">
        <v>58</v>
      </c>
      <c r="X902" s="73">
        <f>VLOOKUP(W902,Tables!$M$5:$O$9,3,FALSE)</f>
        <v>1</v>
      </c>
      <c r="Y902" s="73">
        <f t="shared" si="421"/>
        <v>50.2</v>
      </c>
      <c r="AA902" s="26" t="str">
        <f t="shared" si="417"/>
        <v>EC25</v>
      </c>
      <c r="AB902" s="26">
        <f>VLOOKUP(AA902,Tables!C$5:D$40,2,FALSE)</f>
        <v>2.5</v>
      </c>
      <c r="AC902" s="26">
        <f t="shared" si="418"/>
        <v>20.080000000000002</v>
      </c>
      <c r="AD902" s="33" t="str">
        <f t="shared" si="419"/>
        <v>Chronic</v>
      </c>
      <c r="AE902" s="26">
        <f>VLOOKUP(AD902,Tables!$C$43:$D$44,2,FALSE)</f>
        <v>1</v>
      </c>
      <c r="AF902" s="26">
        <f t="shared" si="420"/>
        <v>20.080000000000002</v>
      </c>
      <c r="AG902" s="27"/>
      <c r="AH902" s="210" t="str">
        <f t="shared" si="413"/>
        <v>Myriophyllum spicatum</v>
      </c>
      <c r="AI902" s="112" t="str">
        <f t="shared" si="414"/>
        <v>EC25</v>
      </c>
      <c r="AJ902" s="112" t="str">
        <f t="shared" si="415"/>
        <v>Chronic</v>
      </c>
      <c r="AL902" s="26">
        <f>VLOOKUP(SUM(AB902,AE902),Tables!J$5:K$12,2,FALSE)</f>
        <v>2</v>
      </c>
      <c r="AM902" s="26" t="str">
        <f t="shared" si="422"/>
        <v>Reject</v>
      </c>
      <c r="AS902"/>
      <c r="AW902" s="208" t="s">
        <v>1845</v>
      </c>
      <c r="AX902" s="208" t="s">
        <v>1845</v>
      </c>
      <c r="BC902" s="214"/>
      <c r="BN902" s="119"/>
      <c r="BO902" s="119"/>
      <c r="BP902" s="119"/>
      <c r="BQ902" s="119"/>
      <c r="BR902" s="119"/>
      <c r="BS902" s="119"/>
      <c r="BT902" s="119"/>
      <c r="BU902" s="119"/>
      <c r="BV902" s="119"/>
      <c r="BW902" s="119"/>
      <c r="BX902" s="119"/>
      <c r="BY902" s="119"/>
      <c r="BZ902" s="119"/>
      <c r="CA902" s="119"/>
    </row>
    <row r="903" spans="1:87" ht="15" hidden="1" customHeight="1" thickTop="1" thickBot="1">
      <c r="A903" s="170" t="s">
        <v>1065</v>
      </c>
      <c r="B903" s="70" t="s">
        <v>1109</v>
      </c>
      <c r="C903" s="74" t="s">
        <v>1066</v>
      </c>
      <c r="D903" s="80" t="s">
        <v>1075</v>
      </c>
      <c r="E903" s="149" t="s">
        <v>1644</v>
      </c>
      <c r="F903" s="75" t="s">
        <v>646</v>
      </c>
      <c r="G903" s="86" t="s">
        <v>240</v>
      </c>
      <c r="H903" s="25" t="s">
        <v>77</v>
      </c>
      <c r="I903" s="73" t="s">
        <v>1171</v>
      </c>
      <c r="J903" s="73" t="s">
        <v>79</v>
      </c>
      <c r="K903" s="25" t="s">
        <v>1591</v>
      </c>
      <c r="L903" s="25" t="s">
        <v>1063</v>
      </c>
      <c r="N903" s="41" t="s">
        <v>501</v>
      </c>
      <c r="O903" s="32" t="s">
        <v>1401</v>
      </c>
      <c r="P903" s="32" t="s">
        <v>1513</v>
      </c>
      <c r="Q903" s="73" t="s">
        <v>14</v>
      </c>
      <c r="R903" s="25">
        <v>14</v>
      </c>
      <c r="S903" s="25" t="s">
        <v>1370</v>
      </c>
      <c r="T903" s="25" t="s">
        <v>15</v>
      </c>
      <c r="V903" s="73">
        <v>96.4</v>
      </c>
      <c r="W903" s="25" t="s">
        <v>58</v>
      </c>
      <c r="X903" s="73">
        <f>VLOOKUP(W903,Tables!$M$5:$O$9,3,FALSE)</f>
        <v>1</v>
      </c>
      <c r="Y903" s="73">
        <f t="shared" si="421"/>
        <v>96.4</v>
      </c>
      <c r="AA903" s="26" t="str">
        <f t="shared" si="417"/>
        <v>EC50</v>
      </c>
      <c r="AB903" s="26">
        <f>VLOOKUP(AA903,Tables!C$5:D$40,2,FALSE)</f>
        <v>5</v>
      </c>
      <c r="AC903" s="26">
        <f t="shared" si="418"/>
        <v>19.28</v>
      </c>
      <c r="AD903" s="33" t="str">
        <f t="shared" si="419"/>
        <v>Chronic</v>
      </c>
      <c r="AE903" s="26">
        <f>VLOOKUP(AD903,Tables!$C$43:$D$44,2,FALSE)</f>
        <v>1</v>
      </c>
      <c r="AF903" s="26">
        <f t="shared" si="420"/>
        <v>19.28</v>
      </c>
      <c r="AG903" s="27"/>
      <c r="AH903" s="210" t="str">
        <f t="shared" si="413"/>
        <v>Myriophyllum spicatum</v>
      </c>
      <c r="AI903" s="112" t="str">
        <f t="shared" si="414"/>
        <v>EC50</v>
      </c>
      <c r="AJ903" s="112" t="str">
        <f t="shared" si="415"/>
        <v>Chronic</v>
      </c>
      <c r="AL903" s="26">
        <f>VLOOKUP(SUM(AB903,AE903),Tables!J$5:K$12,2,FALSE)</f>
        <v>2</v>
      </c>
      <c r="AM903" s="26" t="str">
        <f t="shared" si="422"/>
        <v>Reject</v>
      </c>
      <c r="AS903"/>
      <c r="AW903" s="208" t="s">
        <v>1845</v>
      </c>
      <c r="AX903" s="208" t="s">
        <v>1845</v>
      </c>
      <c r="BC903" s="214"/>
      <c r="BN903" s="119"/>
      <c r="BO903" s="119"/>
      <c r="BP903" s="119"/>
      <c r="BQ903" s="119"/>
      <c r="BR903" s="119"/>
      <c r="BS903" s="119"/>
      <c r="BT903" s="119"/>
      <c r="BU903" s="119"/>
      <c r="BV903" s="119"/>
      <c r="BW903" s="119"/>
      <c r="BX903" s="119"/>
      <c r="BY903" s="119"/>
      <c r="BZ903" s="119"/>
      <c r="CA903" s="119"/>
    </row>
    <row r="904" spans="1:87" ht="15" hidden="1" customHeight="1" thickTop="1" thickBot="1">
      <c r="A904" s="170" t="s">
        <v>1065</v>
      </c>
      <c r="B904" s="70" t="s">
        <v>1110</v>
      </c>
      <c r="C904" s="74" t="s">
        <v>1066</v>
      </c>
      <c r="D904" s="80" t="s">
        <v>1079</v>
      </c>
      <c r="E904" s="149" t="s">
        <v>1644</v>
      </c>
      <c r="F904" s="75" t="s">
        <v>646</v>
      </c>
      <c r="G904" s="86" t="s">
        <v>240</v>
      </c>
      <c r="H904" s="25" t="s">
        <v>77</v>
      </c>
      <c r="I904" s="73" t="s">
        <v>1171</v>
      </c>
      <c r="J904" s="73" t="s">
        <v>79</v>
      </c>
      <c r="K904" s="25" t="s">
        <v>1591</v>
      </c>
      <c r="L904" s="25" t="s">
        <v>1063</v>
      </c>
      <c r="N904" s="41" t="s">
        <v>501</v>
      </c>
      <c r="O904" s="32" t="s">
        <v>1401</v>
      </c>
      <c r="P904" s="32" t="s">
        <v>1513</v>
      </c>
      <c r="Q904" s="73" t="s">
        <v>23</v>
      </c>
      <c r="R904" s="25">
        <v>14</v>
      </c>
      <c r="S904" s="25" t="s">
        <v>1370</v>
      </c>
      <c r="T904" s="25" t="s">
        <v>15</v>
      </c>
      <c r="V904" s="73">
        <v>12.4</v>
      </c>
      <c r="W904" s="25" t="s">
        <v>58</v>
      </c>
      <c r="X904" s="73">
        <f>VLOOKUP(W904,Tables!$M$5:$O$9,3,FALSE)</f>
        <v>1</v>
      </c>
      <c r="Y904" s="73">
        <f t="shared" si="421"/>
        <v>12.4</v>
      </c>
      <c r="AA904" s="26" t="str">
        <f t="shared" si="417"/>
        <v>EC10</v>
      </c>
      <c r="AB904" s="26">
        <f>VLOOKUP(AA904,Tables!C$5:D$40,2,FALSE)</f>
        <v>1</v>
      </c>
      <c r="AC904" s="26">
        <f t="shared" si="418"/>
        <v>12.4</v>
      </c>
      <c r="AD904" s="33" t="str">
        <f t="shared" si="419"/>
        <v>Chronic</v>
      </c>
      <c r="AE904" s="26">
        <f>VLOOKUP(AD904,Tables!$C$43:$D$44,2,FALSE)</f>
        <v>1</v>
      </c>
      <c r="AF904" s="26">
        <f t="shared" si="420"/>
        <v>12.4</v>
      </c>
      <c r="AG904" s="27"/>
      <c r="AH904" s="210" t="str">
        <f t="shared" si="413"/>
        <v>Myriophyllum spicatum</v>
      </c>
      <c r="AI904" s="112" t="str">
        <f t="shared" si="414"/>
        <v>EC10</v>
      </c>
      <c r="AJ904" s="112" t="str">
        <f t="shared" si="415"/>
        <v>Chronic</v>
      </c>
      <c r="AL904" s="26">
        <f>VLOOKUP(SUM(AB904,AE904),Tables!J$5:K$12,2,FALSE)</f>
        <v>1</v>
      </c>
      <c r="AM904" s="26" t="str">
        <f t="shared" si="422"/>
        <v>YES!!!</v>
      </c>
      <c r="AN904" s="107" t="str">
        <f>P904</f>
        <v>Shoot wet weight</v>
      </c>
      <c r="AO904" s="26" t="s">
        <v>1604</v>
      </c>
      <c r="AP904" s="25" t="str">
        <f>CONCATENATE(R904," ",S904)</f>
        <v>14 Day</v>
      </c>
      <c r="AQ904" s="26" t="s">
        <v>1631</v>
      </c>
      <c r="AS904" s="109">
        <f>AF904</f>
        <v>12.4</v>
      </c>
      <c r="AW904" s="208" t="s">
        <v>1845</v>
      </c>
      <c r="AX904" s="208" t="s">
        <v>1845</v>
      </c>
      <c r="BC904" s="214"/>
      <c r="BN904" s="119"/>
      <c r="BO904" s="119"/>
      <c r="BP904" s="119"/>
      <c r="BQ904" s="119"/>
      <c r="BR904" s="119"/>
      <c r="BS904" s="119"/>
      <c r="BT904" s="119"/>
      <c r="BU904" s="119"/>
      <c r="BV904" s="119"/>
      <c r="BW904" s="119"/>
      <c r="BX904" s="119"/>
      <c r="BY904" s="119"/>
      <c r="BZ904" s="119"/>
      <c r="CA904" s="119"/>
    </row>
    <row r="905" spans="1:87" ht="15" hidden="1" customHeight="1" thickTop="1" thickBot="1">
      <c r="A905" s="170" t="s">
        <v>1065</v>
      </c>
      <c r="B905" s="70" t="s">
        <v>1111</v>
      </c>
      <c r="C905" s="74" t="s">
        <v>1066</v>
      </c>
      <c r="D905" s="80" t="s">
        <v>1079</v>
      </c>
      <c r="E905" s="149" t="s">
        <v>1644</v>
      </c>
      <c r="F905" s="75" t="s">
        <v>646</v>
      </c>
      <c r="G905" s="86" t="s">
        <v>240</v>
      </c>
      <c r="H905" s="25" t="s">
        <v>77</v>
      </c>
      <c r="I905" s="73" t="s">
        <v>1171</v>
      </c>
      <c r="J905" s="73" t="s">
        <v>79</v>
      </c>
      <c r="K905" s="25" t="s">
        <v>1591</v>
      </c>
      <c r="L905" s="25" t="s">
        <v>1063</v>
      </c>
      <c r="N905" s="41" t="s">
        <v>501</v>
      </c>
      <c r="O905" s="32" t="s">
        <v>1401</v>
      </c>
      <c r="P905" s="32" t="s">
        <v>1513</v>
      </c>
      <c r="Q905" s="73" t="s">
        <v>178</v>
      </c>
      <c r="R905" s="25">
        <v>14</v>
      </c>
      <c r="S905" s="25" t="s">
        <v>1370</v>
      </c>
      <c r="T905" s="25" t="s">
        <v>15</v>
      </c>
      <c r="V905" s="73">
        <v>36.799999999999997</v>
      </c>
      <c r="W905" s="25" t="s">
        <v>58</v>
      </c>
      <c r="X905" s="73">
        <f>VLOOKUP(W905,Tables!$M$5:$O$9,3,FALSE)</f>
        <v>1</v>
      </c>
      <c r="Y905" s="73">
        <f t="shared" si="421"/>
        <v>36.799999999999997</v>
      </c>
      <c r="AA905" s="26" t="str">
        <f t="shared" si="417"/>
        <v>EC25</v>
      </c>
      <c r="AB905" s="26">
        <f>VLOOKUP(AA905,Tables!C$5:D$40,2,FALSE)</f>
        <v>2.5</v>
      </c>
      <c r="AC905" s="26">
        <f t="shared" si="418"/>
        <v>14.719999999999999</v>
      </c>
      <c r="AD905" s="33" t="str">
        <f t="shared" si="419"/>
        <v>Chronic</v>
      </c>
      <c r="AE905" s="26">
        <f>VLOOKUP(AD905,Tables!$C$43:$D$44,2,FALSE)</f>
        <v>1</v>
      </c>
      <c r="AF905" s="26">
        <f t="shared" si="420"/>
        <v>14.719999999999999</v>
      </c>
      <c r="AG905" s="27"/>
      <c r="AH905" s="210" t="str">
        <f t="shared" si="413"/>
        <v>Myriophyllum spicatum</v>
      </c>
      <c r="AI905" s="112" t="str">
        <f t="shared" si="414"/>
        <v>EC25</v>
      </c>
      <c r="AJ905" s="112" t="str">
        <f t="shared" si="415"/>
        <v>Chronic</v>
      </c>
      <c r="AL905" s="26">
        <f>VLOOKUP(SUM(AB905,AE905),Tables!J$5:K$12,2,FALSE)</f>
        <v>2</v>
      </c>
      <c r="AM905" s="26" t="str">
        <f t="shared" si="422"/>
        <v>Reject</v>
      </c>
      <c r="AS905"/>
      <c r="AW905" s="208" t="s">
        <v>1845</v>
      </c>
      <c r="AX905" s="208" t="s">
        <v>1845</v>
      </c>
      <c r="BC905" s="214"/>
      <c r="BN905" s="119"/>
      <c r="BO905" s="119"/>
      <c r="BP905" s="119"/>
      <c r="BQ905" s="119"/>
      <c r="BR905" s="119"/>
      <c r="BS905" s="119"/>
      <c r="BT905" s="119"/>
      <c r="BU905" s="119"/>
      <c r="BV905" s="119"/>
      <c r="BW905" s="119"/>
      <c r="BX905" s="119"/>
      <c r="BY905" s="119"/>
      <c r="BZ905" s="119"/>
      <c r="CA905" s="119"/>
    </row>
    <row r="906" spans="1:87" ht="15" hidden="1" customHeight="1" thickTop="1" thickBot="1">
      <c r="A906" s="170" t="s">
        <v>1065</v>
      </c>
      <c r="B906" s="70" t="s">
        <v>1112</v>
      </c>
      <c r="C906" s="74" t="s">
        <v>1066</v>
      </c>
      <c r="D906" s="80" t="s">
        <v>1079</v>
      </c>
      <c r="E906" s="149" t="s">
        <v>1644</v>
      </c>
      <c r="F906" s="75" t="s">
        <v>646</v>
      </c>
      <c r="G906" s="86" t="s">
        <v>240</v>
      </c>
      <c r="H906" s="25" t="s">
        <v>77</v>
      </c>
      <c r="I906" s="73" t="s">
        <v>1171</v>
      </c>
      <c r="J906" s="73" t="s">
        <v>79</v>
      </c>
      <c r="K906" s="25" t="s">
        <v>1591</v>
      </c>
      <c r="L906" s="25" t="s">
        <v>1063</v>
      </c>
      <c r="N906" s="41" t="s">
        <v>501</v>
      </c>
      <c r="O906" s="32" t="s">
        <v>1401</v>
      </c>
      <c r="P906" s="32" t="s">
        <v>1513</v>
      </c>
      <c r="Q906" s="73" t="s">
        <v>14</v>
      </c>
      <c r="R906" s="25">
        <v>14</v>
      </c>
      <c r="S906" s="25" t="s">
        <v>1370</v>
      </c>
      <c r="T906" s="25" t="s">
        <v>15</v>
      </c>
      <c r="V906" s="73">
        <v>109.4</v>
      </c>
      <c r="W906" s="25" t="s">
        <v>58</v>
      </c>
      <c r="X906" s="73">
        <f>VLOOKUP(W906,Tables!$M$5:$O$9,3,FALSE)</f>
        <v>1</v>
      </c>
      <c r="Y906" s="73">
        <f t="shared" si="421"/>
        <v>109.4</v>
      </c>
      <c r="AA906" s="26" t="str">
        <f t="shared" si="417"/>
        <v>EC50</v>
      </c>
      <c r="AB906" s="26">
        <f>VLOOKUP(AA906,Tables!C$5:D$40,2,FALSE)</f>
        <v>5</v>
      </c>
      <c r="AC906" s="26">
        <f t="shared" si="418"/>
        <v>21.880000000000003</v>
      </c>
      <c r="AD906" s="33" t="str">
        <f t="shared" si="419"/>
        <v>Chronic</v>
      </c>
      <c r="AE906" s="26">
        <f>VLOOKUP(AD906,Tables!$C$43:$D$44,2,FALSE)</f>
        <v>1</v>
      </c>
      <c r="AF906" s="26">
        <f t="shared" si="420"/>
        <v>21.880000000000003</v>
      </c>
      <c r="AG906" s="27"/>
      <c r="AH906" s="210" t="str">
        <f t="shared" si="413"/>
        <v>Myriophyllum spicatum</v>
      </c>
      <c r="AI906" s="112" t="str">
        <f t="shared" si="414"/>
        <v>EC50</v>
      </c>
      <c r="AJ906" s="112" t="str">
        <f t="shared" si="415"/>
        <v>Chronic</v>
      </c>
      <c r="AL906" s="26">
        <f>VLOOKUP(SUM(AB906,AE906),Tables!J$5:K$12,2,FALSE)</f>
        <v>2</v>
      </c>
      <c r="AM906" s="26" t="str">
        <f t="shared" si="422"/>
        <v>Reject</v>
      </c>
      <c r="AS906"/>
      <c r="AW906" s="208" t="s">
        <v>1845</v>
      </c>
      <c r="AX906" s="208" t="s">
        <v>1845</v>
      </c>
      <c r="BC906" s="214"/>
      <c r="BN906" s="119"/>
      <c r="BO906" s="119"/>
      <c r="BP906" s="119"/>
      <c r="BQ906" s="119"/>
      <c r="BR906" s="119"/>
      <c r="BS906" s="119"/>
      <c r="BT906" s="119"/>
      <c r="BU906" s="119"/>
      <c r="BV906" s="119"/>
      <c r="BW906" s="119"/>
      <c r="BX906" s="119"/>
      <c r="BY906" s="119"/>
      <c r="BZ906" s="119"/>
      <c r="CA906" s="119"/>
    </row>
    <row r="907" spans="1:87" ht="15" hidden="1" customHeight="1" thickTop="1" thickBot="1">
      <c r="A907" s="170" t="s">
        <v>1065</v>
      </c>
      <c r="B907" s="70" t="s">
        <v>1113</v>
      </c>
      <c r="C907" s="74" t="s">
        <v>1066</v>
      </c>
      <c r="D907" s="80" t="s">
        <v>1083</v>
      </c>
      <c r="E907" s="149" t="s">
        <v>1644</v>
      </c>
      <c r="F907" s="75" t="s">
        <v>646</v>
      </c>
      <c r="G907" s="86" t="s">
        <v>240</v>
      </c>
      <c r="H907" s="25" t="s">
        <v>77</v>
      </c>
      <c r="I907" s="73" t="s">
        <v>1171</v>
      </c>
      <c r="J907" s="73" t="s">
        <v>79</v>
      </c>
      <c r="K907" s="25" t="s">
        <v>1591</v>
      </c>
      <c r="L907" s="25" t="s">
        <v>1063</v>
      </c>
      <c r="N907" s="41" t="s">
        <v>501</v>
      </c>
      <c r="O907" s="32" t="s">
        <v>1401</v>
      </c>
      <c r="P907" s="32" t="s">
        <v>1513</v>
      </c>
      <c r="Q907" s="73" t="s">
        <v>23</v>
      </c>
      <c r="R907" s="25">
        <v>14</v>
      </c>
      <c r="S907" s="25" t="s">
        <v>1370</v>
      </c>
      <c r="T907" s="25" t="s">
        <v>15</v>
      </c>
      <c r="V907" s="73">
        <v>26.1</v>
      </c>
      <c r="W907" s="25" t="s">
        <v>58</v>
      </c>
      <c r="X907" s="73">
        <f>VLOOKUP(W907,Tables!$M$5:$O$9,3,FALSE)</f>
        <v>1</v>
      </c>
      <c r="Y907" s="73">
        <f t="shared" si="421"/>
        <v>26.1</v>
      </c>
      <c r="AA907" s="26" t="str">
        <f t="shared" si="417"/>
        <v>EC10</v>
      </c>
      <c r="AB907" s="26">
        <f>VLOOKUP(AA907,Tables!C$5:D$40,2,FALSE)</f>
        <v>1</v>
      </c>
      <c r="AC907" s="26">
        <f t="shared" si="418"/>
        <v>26.1</v>
      </c>
      <c r="AD907" s="33" t="str">
        <f t="shared" si="419"/>
        <v>Chronic</v>
      </c>
      <c r="AE907" s="26">
        <f>VLOOKUP(AD907,Tables!$C$43:$D$44,2,FALSE)</f>
        <v>1</v>
      </c>
      <c r="AF907" s="26">
        <f t="shared" si="420"/>
        <v>26.1</v>
      </c>
      <c r="AG907" s="27"/>
      <c r="AH907" s="210" t="str">
        <f t="shared" si="413"/>
        <v>Myriophyllum spicatum</v>
      </c>
      <c r="AI907" s="112" t="str">
        <f t="shared" si="414"/>
        <v>EC10</v>
      </c>
      <c r="AJ907" s="112" t="str">
        <f t="shared" si="415"/>
        <v>Chronic</v>
      </c>
      <c r="AL907" s="26">
        <f>VLOOKUP(SUM(AB907,AE907),Tables!J$5:K$12,2,FALSE)</f>
        <v>1</v>
      </c>
      <c r="AM907" s="26" t="str">
        <f t="shared" si="422"/>
        <v>YES!!!</v>
      </c>
      <c r="AN907" s="107" t="str">
        <f>P907</f>
        <v>Shoot wet weight</v>
      </c>
      <c r="AO907" s="26" t="s">
        <v>1604</v>
      </c>
      <c r="AP907" s="25" t="str">
        <f>CONCATENATE(R907," ",S907)</f>
        <v>14 Day</v>
      </c>
      <c r="AQ907" s="26" t="s">
        <v>1631</v>
      </c>
      <c r="AS907" s="109">
        <f>AF907</f>
        <v>26.1</v>
      </c>
      <c r="AW907" s="208" t="s">
        <v>1845</v>
      </c>
      <c r="AX907" s="208" t="s">
        <v>1845</v>
      </c>
      <c r="BC907" s="214"/>
      <c r="BN907" s="119"/>
      <c r="BO907" s="119"/>
      <c r="BP907" s="119"/>
      <c r="BQ907" s="119"/>
      <c r="BR907" s="119"/>
      <c r="BS907" s="119"/>
      <c r="BT907" s="119"/>
      <c r="BU907" s="119"/>
      <c r="BV907" s="119"/>
      <c r="BW907" s="119"/>
      <c r="BX907" s="119"/>
      <c r="BY907" s="119"/>
      <c r="BZ907" s="119"/>
      <c r="CA907" s="119"/>
    </row>
    <row r="908" spans="1:87" ht="15" hidden="1" customHeight="1" thickTop="1" thickBot="1">
      <c r="A908" s="170" t="s">
        <v>1065</v>
      </c>
      <c r="B908" s="70" t="s">
        <v>1114</v>
      </c>
      <c r="C908" s="74" t="s">
        <v>1066</v>
      </c>
      <c r="D908" s="80" t="s">
        <v>1083</v>
      </c>
      <c r="E908" s="149" t="s">
        <v>1644</v>
      </c>
      <c r="F908" s="75" t="s">
        <v>646</v>
      </c>
      <c r="G908" s="86" t="s">
        <v>240</v>
      </c>
      <c r="H908" s="25" t="s">
        <v>77</v>
      </c>
      <c r="I908" s="73" t="s">
        <v>1171</v>
      </c>
      <c r="J908" s="73" t="s">
        <v>79</v>
      </c>
      <c r="K908" s="25" t="s">
        <v>1591</v>
      </c>
      <c r="L908" s="25" t="s">
        <v>1063</v>
      </c>
      <c r="N908" s="41" t="s">
        <v>501</v>
      </c>
      <c r="O908" s="32" t="s">
        <v>1401</v>
      </c>
      <c r="P908" s="32" t="s">
        <v>1513</v>
      </c>
      <c r="Q908" s="73" t="s">
        <v>178</v>
      </c>
      <c r="R908" s="25">
        <v>14</v>
      </c>
      <c r="S908" s="25" t="s">
        <v>1370</v>
      </c>
      <c r="T908" s="25" t="s">
        <v>15</v>
      </c>
      <c r="V908" s="73">
        <v>65.3</v>
      </c>
      <c r="W908" s="25" t="s">
        <v>58</v>
      </c>
      <c r="X908" s="73">
        <f>VLOOKUP(W908,Tables!$M$5:$O$9,3,FALSE)</f>
        <v>1</v>
      </c>
      <c r="Y908" s="73">
        <f t="shared" si="421"/>
        <v>65.3</v>
      </c>
      <c r="AA908" s="26" t="str">
        <f t="shared" si="417"/>
        <v>EC25</v>
      </c>
      <c r="AB908" s="26">
        <f>VLOOKUP(AA908,Tables!C$5:D$40,2,FALSE)</f>
        <v>2.5</v>
      </c>
      <c r="AC908" s="26">
        <f t="shared" si="418"/>
        <v>26.119999999999997</v>
      </c>
      <c r="AD908" s="33" t="str">
        <f t="shared" si="419"/>
        <v>Chronic</v>
      </c>
      <c r="AE908" s="26">
        <f>VLOOKUP(AD908,Tables!$C$43:$D$44,2,FALSE)</f>
        <v>1</v>
      </c>
      <c r="AF908" s="26">
        <f t="shared" si="420"/>
        <v>26.119999999999997</v>
      </c>
      <c r="AG908" s="27"/>
      <c r="AH908" s="210" t="str">
        <f t="shared" si="413"/>
        <v>Myriophyllum spicatum</v>
      </c>
      <c r="AI908" s="112" t="str">
        <f t="shared" si="414"/>
        <v>EC25</v>
      </c>
      <c r="AJ908" s="112" t="str">
        <f t="shared" si="415"/>
        <v>Chronic</v>
      </c>
      <c r="AL908" s="26">
        <f>VLOOKUP(SUM(AB908,AE908),Tables!J$5:K$12,2,FALSE)</f>
        <v>2</v>
      </c>
      <c r="AM908" s="26" t="str">
        <f t="shared" si="422"/>
        <v>Reject</v>
      </c>
      <c r="AS908"/>
      <c r="AW908" s="208" t="s">
        <v>1845</v>
      </c>
      <c r="AX908" s="208" t="s">
        <v>1845</v>
      </c>
      <c r="BC908" s="214"/>
      <c r="BN908" s="119"/>
      <c r="BO908" s="119"/>
      <c r="BP908" s="119"/>
      <c r="BQ908" s="119"/>
      <c r="BR908" s="119"/>
      <c r="BS908" s="119"/>
      <c r="BT908" s="119"/>
      <c r="BU908" s="119"/>
      <c r="BV908" s="119"/>
      <c r="BW908" s="119"/>
      <c r="BX908" s="119"/>
      <c r="BY908" s="119"/>
      <c r="BZ908" s="119"/>
      <c r="CA908" s="119"/>
    </row>
    <row r="909" spans="1:87" ht="15" hidden="1" customHeight="1" thickTop="1" thickBot="1">
      <c r="A909" s="170" t="s">
        <v>1065</v>
      </c>
      <c r="B909" s="70" t="s">
        <v>1115</v>
      </c>
      <c r="C909" s="74" t="s">
        <v>1066</v>
      </c>
      <c r="D909" s="80" t="s">
        <v>1083</v>
      </c>
      <c r="E909" s="149" t="s">
        <v>1644</v>
      </c>
      <c r="F909" s="75" t="s">
        <v>646</v>
      </c>
      <c r="G909" s="86" t="s">
        <v>240</v>
      </c>
      <c r="H909" s="25" t="s">
        <v>77</v>
      </c>
      <c r="I909" s="73" t="s">
        <v>1171</v>
      </c>
      <c r="J909" s="73" t="s">
        <v>79</v>
      </c>
      <c r="K909" s="25" t="s">
        <v>1591</v>
      </c>
      <c r="L909" s="25" t="s">
        <v>1063</v>
      </c>
      <c r="N909" s="41" t="s">
        <v>501</v>
      </c>
      <c r="O909" s="32" t="s">
        <v>1401</v>
      </c>
      <c r="P909" s="32" t="s">
        <v>1513</v>
      </c>
      <c r="Q909" s="73" t="s">
        <v>14</v>
      </c>
      <c r="R909" s="25">
        <v>14</v>
      </c>
      <c r="S909" s="25" t="s">
        <v>1370</v>
      </c>
      <c r="T909" s="25" t="s">
        <v>15</v>
      </c>
      <c r="V909" s="73">
        <v>130.5</v>
      </c>
      <c r="W909" s="25" t="s">
        <v>58</v>
      </c>
      <c r="X909" s="73">
        <f>VLOOKUP(W909,Tables!$M$5:$O$9,3,FALSE)</f>
        <v>1</v>
      </c>
      <c r="Y909" s="73">
        <f t="shared" si="421"/>
        <v>130.5</v>
      </c>
      <c r="AA909" s="26" t="str">
        <f t="shared" si="417"/>
        <v>EC50</v>
      </c>
      <c r="AB909" s="26">
        <f>VLOOKUP(AA909,Tables!C$5:D$40,2,FALSE)</f>
        <v>5</v>
      </c>
      <c r="AC909" s="26">
        <f t="shared" si="418"/>
        <v>26.1</v>
      </c>
      <c r="AD909" s="33" t="str">
        <f t="shared" si="419"/>
        <v>Chronic</v>
      </c>
      <c r="AE909" s="26">
        <f>VLOOKUP(AD909,Tables!$C$43:$D$44,2,FALSE)</f>
        <v>1</v>
      </c>
      <c r="AF909" s="26">
        <f t="shared" si="420"/>
        <v>26.1</v>
      </c>
      <c r="AG909" s="27"/>
      <c r="AH909" s="210" t="str">
        <f t="shared" si="413"/>
        <v>Myriophyllum spicatum</v>
      </c>
      <c r="AI909" s="112" t="str">
        <f t="shared" si="414"/>
        <v>EC50</v>
      </c>
      <c r="AJ909" s="112" t="str">
        <f t="shared" si="415"/>
        <v>Chronic</v>
      </c>
      <c r="AL909" s="26">
        <f>VLOOKUP(SUM(AB909,AE909),Tables!J$5:K$12,2,FALSE)</f>
        <v>2</v>
      </c>
      <c r="AM909" s="26" t="str">
        <f t="shared" si="422"/>
        <v>Reject</v>
      </c>
      <c r="AS909"/>
      <c r="AW909" s="208" t="s">
        <v>1845</v>
      </c>
      <c r="AX909" s="208" t="s">
        <v>1845</v>
      </c>
      <c r="BC909" s="214"/>
      <c r="BN909" s="119"/>
      <c r="BO909" s="119"/>
      <c r="BP909" s="119"/>
      <c r="BQ909" s="119"/>
      <c r="BR909" s="119"/>
      <c r="BS909" s="119"/>
      <c r="BT909" s="119"/>
      <c r="BU909" s="119"/>
      <c r="BV909" s="119"/>
      <c r="BW909" s="119"/>
      <c r="BX909" s="119"/>
      <c r="BY909" s="119"/>
      <c r="BZ909" s="119"/>
      <c r="CA909" s="119"/>
    </row>
    <row r="910" spans="1:87" ht="15" hidden="1" customHeight="1" thickTop="1" thickBot="1">
      <c r="A910" s="170" t="s">
        <v>1065</v>
      </c>
      <c r="B910" s="70" t="s">
        <v>1116</v>
      </c>
      <c r="C910" s="74" t="s">
        <v>1066</v>
      </c>
      <c r="D910" s="80" t="s">
        <v>1062</v>
      </c>
      <c r="E910" s="149" t="s">
        <v>1644</v>
      </c>
      <c r="F910" s="75" t="s">
        <v>646</v>
      </c>
      <c r="G910" s="86" t="s">
        <v>240</v>
      </c>
      <c r="H910" s="25" t="s">
        <v>77</v>
      </c>
      <c r="I910" s="73" t="s">
        <v>1171</v>
      </c>
      <c r="J910" s="73" t="s">
        <v>79</v>
      </c>
      <c r="K910" s="25" t="s">
        <v>1591</v>
      </c>
      <c r="L910" s="25" t="s">
        <v>1063</v>
      </c>
      <c r="N910" s="41" t="s">
        <v>502</v>
      </c>
      <c r="O910" s="32" t="s">
        <v>1401</v>
      </c>
      <c r="P910" s="32" t="s">
        <v>1512</v>
      </c>
      <c r="Q910" s="73" t="s">
        <v>23</v>
      </c>
      <c r="R910" s="25">
        <v>14</v>
      </c>
      <c r="S910" s="25" t="s">
        <v>1370</v>
      </c>
      <c r="T910" s="25" t="s">
        <v>15</v>
      </c>
      <c r="V910" s="73">
        <v>35.700000000000003</v>
      </c>
      <c r="W910" s="25" t="s">
        <v>58</v>
      </c>
      <c r="X910" s="73">
        <f>VLOOKUP(W910,Tables!$M$5:$O$9,3,FALSE)</f>
        <v>1</v>
      </c>
      <c r="Y910" s="73">
        <f t="shared" si="421"/>
        <v>35.700000000000003</v>
      </c>
      <c r="AA910" s="26" t="str">
        <f t="shared" si="417"/>
        <v>EC10</v>
      </c>
      <c r="AB910" s="26">
        <f>VLOOKUP(AA910,Tables!C$5:D$40,2,FALSE)</f>
        <v>1</v>
      </c>
      <c r="AC910" s="26">
        <f t="shared" si="418"/>
        <v>35.700000000000003</v>
      </c>
      <c r="AD910" s="33" t="str">
        <f t="shared" si="419"/>
        <v>Chronic</v>
      </c>
      <c r="AE910" s="26">
        <f>VLOOKUP(AD910,Tables!$C$43:$D$44,2,FALSE)</f>
        <v>1</v>
      </c>
      <c r="AF910" s="26">
        <f t="shared" si="420"/>
        <v>35.700000000000003</v>
      </c>
      <c r="AG910" s="27"/>
      <c r="AH910" s="210" t="str">
        <f t="shared" si="413"/>
        <v>Myriophyllum spicatum</v>
      </c>
      <c r="AI910" s="112" t="str">
        <f t="shared" si="414"/>
        <v>EC10</v>
      </c>
      <c r="AJ910" s="112" t="str">
        <f t="shared" si="415"/>
        <v>Chronic</v>
      </c>
      <c r="AL910" s="26">
        <f>VLOOKUP(SUM(AB910,AE910),Tables!J$5:K$12,2,FALSE)</f>
        <v>1</v>
      </c>
      <c r="AM910" s="26" t="str">
        <f t="shared" si="422"/>
        <v>YES!!!</v>
      </c>
      <c r="AN910" s="107" t="str">
        <f>P910</f>
        <v>Shoot dry weight</v>
      </c>
      <c r="AO910" s="26" t="s">
        <v>212</v>
      </c>
      <c r="AP910" s="25" t="str">
        <f>CONCATENATE(R910," ",S910)</f>
        <v>14 Day</v>
      </c>
      <c r="AQ910" s="26" t="s">
        <v>1615</v>
      </c>
      <c r="AS910" s="109">
        <f>AF910</f>
        <v>35.700000000000003</v>
      </c>
      <c r="AT910" s="73">
        <f>GEOMEAN(AS910:AS922)</f>
        <v>17.393481893826031</v>
      </c>
      <c r="AW910" s="208" t="s">
        <v>1845</v>
      </c>
      <c r="AX910" s="208" t="s">
        <v>1845</v>
      </c>
      <c r="BC910" s="214"/>
      <c r="BN910" s="119"/>
      <c r="BO910" s="119"/>
      <c r="BP910" s="119"/>
      <c r="BQ910" s="119"/>
      <c r="BR910" s="119"/>
      <c r="BS910" s="119"/>
      <c r="BT910" s="119"/>
      <c r="BU910" s="119"/>
      <c r="BV910" s="119"/>
      <c r="BW910" s="119"/>
      <c r="BX910" s="119"/>
      <c r="BY910" s="119"/>
      <c r="BZ910" s="119"/>
      <c r="CA910" s="119"/>
    </row>
    <row r="911" spans="1:87" ht="15" hidden="1" customHeight="1" thickTop="1" thickBot="1">
      <c r="A911" s="170" t="s">
        <v>1065</v>
      </c>
      <c r="B911" s="70" t="s">
        <v>1117</v>
      </c>
      <c r="C911" s="74" t="s">
        <v>1066</v>
      </c>
      <c r="D911" s="80" t="s">
        <v>1062</v>
      </c>
      <c r="E911" s="149" t="s">
        <v>1644</v>
      </c>
      <c r="F911" s="75" t="s">
        <v>646</v>
      </c>
      <c r="G911" s="86" t="s">
        <v>240</v>
      </c>
      <c r="H911" s="25" t="s">
        <v>77</v>
      </c>
      <c r="I911" s="73" t="s">
        <v>1171</v>
      </c>
      <c r="J911" s="73" t="s">
        <v>79</v>
      </c>
      <c r="K911" s="25" t="s">
        <v>1591</v>
      </c>
      <c r="L911" s="25" t="s">
        <v>1063</v>
      </c>
      <c r="N911" s="41" t="s">
        <v>502</v>
      </c>
      <c r="O911" s="32" t="s">
        <v>1401</v>
      </c>
      <c r="P911" s="32" t="s">
        <v>1512</v>
      </c>
      <c r="Q911" s="73" t="s">
        <v>178</v>
      </c>
      <c r="R911" s="25">
        <v>14</v>
      </c>
      <c r="S911" s="25" t="s">
        <v>1370</v>
      </c>
      <c r="T911" s="25" t="s">
        <v>15</v>
      </c>
      <c r="V911" s="73">
        <v>89.3</v>
      </c>
      <c r="W911" s="25" t="s">
        <v>58</v>
      </c>
      <c r="X911" s="73">
        <f>VLOOKUP(W911,Tables!$M$5:$O$9,3,FALSE)</f>
        <v>1</v>
      </c>
      <c r="Y911" s="73">
        <f t="shared" si="421"/>
        <v>89.3</v>
      </c>
      <c r="AA911" s="26" t="str">
        <f t="shared" ref="AA911:AA942" si="423">Q911</f>
        <v>EC25</v>
      </c>
      <c r="AB911" s="26">
        <f>VLOOKUP(AA911,Tables!C$5:D$40,2,FALSE)</f>
        <v>2.5</v>
      </c>
      <c r="AC911" s="26">
        <f t="shared" ref="AC911:AC942" si="424">Y911/AB911</f>
        <v>35.72</v>
      </c>
      <c r="AD911" s="33" t="str">
        <f t="shared" ref="AD911:AD942" si="425">T911</f>
        <v>Chronic</v>
      </c>
      <c r="AE911" s="26">
        <f>VLOOKUP(AD911,Tables!$C$43:$D$44,2,FALSE)</f>
        <v>1</v>
      </c>
      <c r="AF911" s="26">
        <f t="shared" ref="AF911:AF942" si="426">AC911/AE911</f>
        <v>35.72</v>
      </c>
      <c r="AG911" s="27"/>
      <c r="AH911" s="210" t="str">
        <f t="shared" ref="AH911:AH974" si="427">G911</f>
        <v>Myriophyllum spicatum</v>
      </c>
      <c r="AI911" s="112" t="str">
        <f t="shared" ref="AI911:AI974" si="428">Q911</f>
        <v>EC25</v>
      </c>
      <c r="AJ911" s="112" t="str">
        <f t="shared" ref="AJ911:AJ974" si="429">T911</f>
        <v>Chronic</v>
      </c>
      <c r="AL911" s="26">
        <f>VLOOKUP(SUM(AB911,AE911),Tables!J$5:K$12,2,FALSE)</f>
        <v>2</v>
      </c>
      <c r="AM911" s="26" t="str">
        <f t="shared" si="422"/>
        <v>Reject</v>
      </c>
      <c r="AS911"/>
      <c r="AW911" s="208" t="s">
        <v>1845</v>
      </c>
      <c r="AX911" s="208" t="s">
        <v>1845</v>
      </c>
      <c r="BC911" s="214"/>
      <c r="BN911" s="119"/>
      <c r="BO911" s="119"/>
      <c r="BP911" s="119"/>
      <c r="BQ911" s="119"/>
      <c r="BR911" s="119"/>
      <c r="BS911" s="119"/>
      <c r="BT911" s="119"/>
      <c r="BU911" s="119"/>
      <c r="BV911" s="119"/>
      <c r="BW911" s="119"/>
      <c r="BX911" s="119"/>
      <c r="BY911" s="119"/>
      <c r="BZ911" s="119"/>
      <c r="CA911" s="119"/>
      <c r="CB911" s="119"/>
      <c r="CC911" s="119"/>
      <c r="CD911" s="119"/>
      <c r="CE911" s="119"/>
      <c r="CF911" s="119"/>
      <c r="CG911" s="119"/>
      <c r="CH911" s="119"/>
      <c r="CI911" s="119"/>
    </row>
    <row r="912" spans="1:87" ht="15" hidden="1" customHeight="1" thickTop="1" thickBot="1">
      <c r="A912" s="170" t="s">
        <v>1065</v>
      </c>
      <c r="B912" s="70" t="s">
        <v>1118</v>
      </c>
      <c r="C912" s="74" t="s">
        <v>1066</v>
      </c>
      <c r="D912" s="80" t="s">
        <v>1062</v>
      </c>
      <c r="E912" s="149" t="s">
        <v>1644</v>
      </c>
      <c r="F912" s="75" t="s">
        <v>646</v>
      </c>
      <c r="G912" s="86" t="s">
        <v>240</v>
      </c>
      <c r="H912" s="25" t="s">
        <v>77</v>
      </c>
      <c r="I912" s="73" t="s">
        <v>1171</v>
      </c>
      <c r="J912" s="73" t="s">
        <v>79</v>
      </c>
      <c r="K912" s="25" t="s">
        <v>1591</v>
      </c>
      <c r="L912" s="25" t="s">
        <v>1063</v>
      </c>
      <c r="N912" s="41" t="s">
        <v>502</v>
      </c>
      <c r="O912" s="32" t="s">
        <v>1401</v>
      </c>
      <c r="P912" s="32" t="s">
        <v>1512</v>
      </c>
      <c r="Q912" s="73" t="s">
        <v>14</v>
      </c>
      <c r="R912" s="25">
        <v>14</v>
      </c>
      <c r="S912" s="25" t="s">
        <v>1370</v>
      </c>
      <c r="T912" s="25" t="s">
        <v>15</v>
      </c>
      <c r="V912" s="73">
        <v>178.6</v>
      </c>
      <c r="W912" s="25" t="s">
        <v>58</v>
      </c>
      <c r="X912" s="73">
        <f>VLOOKUP(W912,Tables!$M$5:$O$9,3,FALSE)</f>
        <v>1</v>
      </c>
      <c r="Y912" s="73">
        <f t="shared" si="421"/>
        <v>178.6</v>
      </c>
      <c r="AA912" s="26" t="str">
        <f t="shared" si="423"/>
        <v>EC50</v>
      </c>
      <c r="AB912" s="26">
        <f>VLOOKUP(AA912,Tables!C$5:D$40,2,FALSE)</f>
        <v>5</v>
      </c>
      <c r="AC912" s="26">
        <f t="shared" si="424"/>
        <v>35.72</v>
      </c>
      <c r="AD912" s="33" t="str">
        <f t="shared" si="425"/>
        <v>Chronic</v>
      </c>
      <c r="AE912" s="26">
        <f>VLOOKUP(AD912,Tables!$C$43:$D$44,2,FALSE)</f>
        <v>1</v>
      </c>
      <c r="AF912" s="26">
        <f t="shared" si="426"/>
        <v>35.72</v>
      </c>
      <c r="AG912" s="27"/>
      <c r="AH912" s="210" t="str">
        <f t="shared" si="427"/>
        <v>Myriophyllum spicatum</v>
      </c>
      <c r="AI912" s="112" t="str">
        <f t="shared" si="428"/>
        <v>EC50</v>
      </c>
      <c r="AJ912" s="112" t="str">
        <f t="shared" si="429"/>
        <v>Chronic</v>
      </c>
      <c r="AL912" s="26">
        <f>VLOOKUP(SUM(AB912,AE912),Tables!J$5:K$12,2,FALSE)</f>
        <v>2</v>
      </c>
      <c r="AM912" s="26" t="str">
        <f t="shared" si="422"/>
        <v>Reject</v>
      </c>
      <c r="AS912"/>
      <c r="AW912" s="208" t="s">
        <v>1845</v>
      </c>
      <c r="AX912" s="208" t="s">
        <v>1845</v>
      </c>
      <c r="BC912" s="214"/>
      <c r="BN912" s="119"/>
      <c r="BO912" s="119"/>
      <c r="BP912" s="119"/>
      <c r="BQ912" s="119"/>
      <c r="BR912" s="119"/>
      <c r="BS912" s="119"/>
      <c r="BT912" s="119"/>
      <c r="BU912" s="119"/>
      <c r="BV912" s="119"/>
      <c r="BW912" s="119"/>
      <c r="BX912" s="119"/>
      <c r="BY912" s="119"/>
      <c r="BZ912" s="119"/>
      <c r="CA912" s="119"/>
    </row>
    <row r="913" spans="1:79" ht="15" hidden="1" customHeight="1" thickTop="1" thickBot="1">
      <c r="A913" s="170" t="s">
        <v>1065</v>
      </c>
      <c r="B913" s="70" t="s">
        <v>1119</v>
      </c>
      <c r="C913" s="74" t="s">
        <v>1066</v>
      </c>
      <c r="D913" s="80" t="s">
        <v>1071</v>
      </c>
      <c r="E913" s="149" t="s">
        <v>1644</v>
      </c>
      <c r="F913" s="75" t="s">
        <v>646</v>
      </c>
      <c r="G913" s="86" t="s">
        <v>240</v>
      </c>
      <c r="H913" s="25" t="s">
        <v>77</v>
      </c>
      <c r="I913" s="73" t="s">
        <v>1171</v>
      </c>
      <c r="J913" s="73" t="s">
        <v>79</v>
      </c>
      <c r="K913" s="25" t="s">
        <v>1591</v>
      </c>
      <c r="L913" s="25" t="s">
        <v>1063</v>
      </c>
      <c r="N913" s="41" t="s">
        <v>502</v>
      </c>
      <c r="O913" s="32" t="s">
        <v>1401</v>
      </c>
      <c r="P913" s="32" t="s">
        <v>1512</v>
      </c>
      <c r="Q913" s="73" t="s">
        <v>23</v>
      </c>
      <c r="R913" s="25">
        <v>14</v>
      </c>
      <c r="S913" s="25" t="s">
        <v>1370</v>
      </c>
      <c r="T913" s="25" t="s">
        <v>15</v>
      </c>
      <c r="V913" s="73">
        <v>24</v>
      </c>
      <c r="W913" s="25" t="s">
        <v>58</v>
      </c>
      <c r="X913" s="73">
        <f>VLOOKUP(W913,Tables!$M$5:$O$9,3,FALSE)</f>
        <v>1</v>
      </c>
      <c r="Y913" s="73">
        <f t="shared" si="421"/>
        <v>24</v>
      </c>
      <c r="AA913" s="26" t="str">
        <f t="shared" si="423"/>
        <v>EC10</v>
      </c>
      <c r="AB913" s="26">
        <f>VLOOKUP(AA913,Tables!C$5:D$40,2,FALSE)</f>
        <v>1</v>
      </c>
      <c r="AC913" s="26">
        <f t="shared" si="424"/>
        <v>24</v>
      </c>
      <c r="AD913" s="33" t="str">
        <f t="shared" si="425"/>
        <v>Chronic</v>
      </c>
      <c r="AE913" s="26">
        <f>VLOOKUP(AD913,Tables!$C$43:$D$44,2,FALSE)</f>
        <v>1</v>
      </c>
      <c r="AF913" s="26">
        <f t="shared" si="426"/>
        <v>24</v>
      </c>
      <c r="AG913" s="27"/>
      <c r="AH913" s="210" t="str">
        <f t="shared" si="427"/>
        <v>Myriophyllum spicatum</v>
      </c>
      <c r="AI913" s="112" t="str">
        <f t="shared" si="428"/>
        <v>EC10</v>
      </c>
      <c r="AJ913" s="112" t="str">
        <f t="shared" si="429"/>
        <v>Chronic</v>
      </c>
      <c r="AL913" s="26">
        <f>VLOOKUP(SUM(AB913,AE913),Tables!J$5:K$12,2,FALSE)</f>
        <v>1</v>
      </c>
      <c r="AM913" s="26" t="str">
        <f t="shared" si="422"/>
        <v>YES!!!</v>
      </c>
      <c r="AN913" s="107" t="str">
        <f>P913</f>
        <v>Shoot dry weight</v>
      </c>
      <c r="AO913" s="26" t="s">
        <v>212</v>
      </c>
      <c r="AP913" s="25" t="str">
        <f>CONCATENATE(R913," ",S913)</f>
        <v>14 Day</v>
      </c>
      <c r="AQ913" s="26" t="s">
        <v>1615</v>
      </c>
      <c r="AS913" s="109">
        <f>AF913</f>
        <v>24</v>
      </c>
      <c r="AW913" s="208" t="s">
        <v>1845</v>
      </c>
      <c r="AX913" s="208" t="s">
        <v>1845</v>
      </c>
      <c r="BC913" s="214"/>
      <c r="BN913" s="119"/>
      <c r="BO913" s="119"/>
      <c r="BP913" s="119"/>
      <c r="BQ913" s="119"/>
      <c r="BR913" s="119"/>
      <c r="BS913" s="119"/>
      <c r="BT913" s="119"/>
      <c r="BU913" s="119"/>
      <c r="BV913" s="119"/>
      <c r="BW913" s="119"/>
      <c r="BX913" s="119"/>
      <c r="BY913" s="119"/>
      <c r="BZ913" s="119"/>
      <c r="CA913" s="119"/>
    </row>
    <row r="914" spans="1:79" ht="15" hidden="1" customHeight="1" thickTop="1" thickBot="1">
      <c r="A914" s="170" t="s">
        <v>1065</v>
      </c>
      <c r="B914" s="70" t="s">
        <v>1120</v>
      </c>
      <c r="C914" s="74" t="s">
        <v>1066</v>
      </c>
      <c r="D914" s="80" t="s">
        <v>1071</v>
      </c>
      <c r="E914" s="149" t="s">
        <v>1644</v>
      </c>
      <c r="F914" s="75" t="s">
        <v>646</v>
      </c>
      <c r="G914" s="86" t="s">
        <v>240</v>
      </c>
      <c r="H914" s="25" t="s">
        <v>77</v>
      </c>
      <c r="I914" s="73" t="s">
        <v>1171</v>
      </c>
      <c r="J914" s="73" t="s">
        <v>79</v>
      </c>
      <c r="K914" s="25" t="s">
        <v>1591</v>
      </c>
      <c r="L914" s="25" t="s">
        <v>1063</v>
      </c>
      <c r="N914" s="41" t="s">
        <v>502</v>
      </c>
      <c r="O914" s="32" t="s">
        <v>1401</v>
      </c>
      <c r="P914" s="32" t="s">
        <v>1512</v>
      </c>
      <c r="Q914" s="73" t="s">
        <v>178</v>
      </c>
      <c r="R914" s="25">
        <v>14</v>
      </c>
      <c r="S914" s="25" t="s">
        <v>1370</v>
      </c>
      <c r="T914" s="25" t="s">
        <v>15</v>
      </c>
      <c r="V914" s="73">
        <v>59.9</v>
      </c>
      <c r="W914" s="25" t="s">
        <v>58</v>
      </c>
      <c r="X914" s="73">
        <f>VLOOKUP(W914,Tables!$M$5:$O$9,3,FALSE)</f>
        <v>1</v>
      </c>
      <c r="Y914" s="73">
        <f t="shared" si="421"/>
        <v>59.9</v>
      </c>
      <c r="AA914" s="26" t="str">
        <f t="shared" si="423"/>
        <v>EC25</v>
      </c>
      <c r="AB914" s="26">
        <f>VLOOKUP(AA914,Tables!C$5:D$40,2,FALSE)</f>
        <v>2.5</v>
      </c>
      <c r="AC914" s="26">
        <f t="shared" si="424"/>
        <v>23.96</v>
      </c>
      <c r="AD914" s="33" t="str">
        <f t="shared" si="425"/>
        <v>Chronic</v>
      </c>
      <c r="AE914" s="26">
        <f>VLOOKUP(AD914,Tables!$C$43:$D$44,2,FALSE)</f>
        <v>1</v>
      </c>
      <c r="AF914" s="26">
        <f t="shared" si="426"/>
        <v>23.96</v>
      </c>
      <c r="AG914" s="27"/>
      <c r="AH914" s="210" t="str">
        <f t="shared" si="427"/>
        <v>Myriophyllum spicatum</v>
      </c>
      <c r="AI914" s="112" t="str">
        <f t="shared" si="428"/>
        <v>EC25</v>
      </c>
      <c r="AJ914" s="112" t="str">
        <f t="shared" si="429"/>
        <v>Chronic</v>
      </c>
      <c r="AL914" s="26">
        <f>VLOOKUP(SUM(AB914,AE914),Tables!J$5:K$12,2,FALSE)</f>
        <v>2</v>
      </c>
      <c r="AM914" s="26" t="str">
        <f t="shared" si="422"/>
        <v>Reject</v>
      </c>
      <c r="AS914"/>
      <c r="AW914" s="208" t="s">
        <v>1845</v>
      </c>
      <c r="AX914" s="208" t="s">
        <v>1845</v>
      </c>
      <c r="BC914" s="214"/>
      <c r="BN914" s="119"/>
      <c r="BO914" s="119"/>
      <c r="BP914" s="119"/>
      <c r="BQ914" s="119"/>
      <c r="BR914" s="119"/>
      <c r="BS914" s="119"/>
      <c r="BT914" s="119"/>
      <c r="BU914" s="119"/>
      <c r="BV914" s="119"/>
      <c r="BW914" s="119"/>
      <c r="BX914" s="119"/>
      <c r="BY914" s="119"/>
      <c r="BZ914" s="119"/>
      <c r="CA914" s="119"/>
    </row>
    <row r="915" spans="1:79" ht="15" hidden="1" customHeight="1" thickTop="1" thickBot="1">
      <c r="A915" s="170" t="s">
        <v>1065</v>
      </c>
      <c r="B915" s="70" t="s">
        <v>1121</v>
      </c>
      <c r="C915" s="74" t="s">
        <v>1066</v>
      </c>
      <c r="D915" s="80" t="s">
        <v>1071</v>
      </c>
      <c r="E915" s="149" t="s">
        <v>1644</v>
      </c>
      <c r="F915" s="75" t="s">
        <v>646</v>
      </c>
      <c r="G915" s="86" t="s">
        <v>240</v>
      </c>
      <c r="H915" s="25" t="s">
        <v>77</v>
      </c>
      <c r="I915" s="73" t="s">
        <v>1171</v>
      </c>
      <c r="J915" s="73" t="s">
        <v>79</v>
      </c>
      <c r="K915" s="25" t="s">
        <v>1591</v>
      </c>
      <c r="L915" s="25" t="s">
        <v>1063</v>
      </c>
      <c r="N915" s="41" t="s">
        <v>502</v>
      </c>
      <c r="O915" s="32" t="s">
        <v>1401</v>
      </c>
      <c r="P915" s="32" t="s">
        <v>1512</v>
      </c>
      <c r="Q915" s="73" t="s">
        <v>14</v>
      </c>
      <c r="R915" s="25">
        <v>14</v>
      </c>
      <c r="S915" s="25" t="s">
        <v>1370</v>
      </c>
      <c r="T915" s="25" t="s">
        <v>15</v>
      </c>
      <c r="V915" s="73">
        <v>119.8</v>
      </c>
      <c r="W915" s="25" t="s">
        <v>58</v>
      </c>
      <c r="X915" s="73">
        <f>VLOOKUP(W915,Tables!$M$5:$O$9,3,FALSE)</f>
        <v>1</v>
      </c>
      <c r="Y915" s="73">
        <f t="shared" si="421"/>
        <v>119.8</v>
      </c>
      <c r="AA915" s="26" t="str">
        <f t="shared" si="423"/>
        <v>EC50</v>
      </c>
      <c r="AB915" s="26">
        <f>VLOOKUP(AA915,Tables!C$5:D$40,2,FALSE)</f>
        <v>5</v>
      </c>
      <c r="AC915" s="26">
        <f t="shared" si="424"/>
        <v>23.96</v>
      </c>
      <c r="AD915" s="33" t="str">
        <f t="shared" si="425"/>
        <v>Chronic</v>
      </c>
      <c r="AE915" s="26">
        <f>VLOOKUP(AD915,Tables!$C$43:$D$44,2,FALSE)</f>
        <v>1</v>
      </c>
      <c r="AF915" s="26">
        <f t="shared" si="426"/>
        <v>23.96</v>
      </c>
      <c r="AG915" s="27"/>
      <c r="AH915" s="210" t="str">
        <f t="shared" si="427"/>
        <v>Myriophyllum spicatum</v>
      </c>
      <c r="AI915" s="112" t="str">
        <f t="shared" si="428"/>
        <v>EC50</v>
      </c>
      <c r="AJ915" s="112" t="str">
        <f t="shared" si="429"/>
        <v>Chronic</v>
      </c>
      <c r="AL915" s="26">
        <f>VLOOKUP(SUM(AB915,AE915),Tables!J$5:K$12,2,FALSE)</f>
        <v>2</v>
      </c>
      <c r="AM915" s="26" t="str">
        <f t="shared" si="422"/>
        <v>Reject</v>
      </c>
      <c r="AS915"/>
      <c r="AW915" s="208" t="s">
        <v>1845</v>
      </c>
      <c r="AX915" s="208" t="s">
        <v>1845</v>
      </c>
      <c r="BC915" s="214"/>
      <c r="BN915" s="119"/>
      <c r="BO915" s="119"/>
      <c r="BP915" s="119"/>
      <c r="BQ915" s="119"/>
      <c r="BR915" s="119"/>
      <c r="BS915" s="119"/>
      <c r="BT915" s="119"/>
      <c r="BU915" s="119"/>
      <c r="BV915" s="119"/>
      <c r="BW915" s="119"/>
      <c r="BX915" s="119"/>
      <c r="BY915" s="119"/>
      <c r="BZ915" s="119"/>
      <c r="CA915" s="119"/>
    </row>
    <row r="916" spans="1:79" ht="15" hidden="1" customHeight="1" thickTop="1" thickBot="1">
      <c r="A916" s="170" t="s">
        <v>1065</v>
      </c>
      <c r="B916" s="70" t="s">
        <v>1122</v>
      </c>
      <c r="C916" s="74" t="s">
        <v>1066</v>
      </c>
      <c r="D916" s="80" t="s">
        <v>1075</v>
      </c>
      <c r="E916" s="149" t="s">
        <v>1644</v>
      </c>
      <c r="F916" s="75" t="s">
        <v>646</v>
      </c>
      <c r="G916" s="86" t="s">
        <v>240</v>
      </c>
      <c r="H916" s="25" t="s">
        <v>77</v>
      </c>
      <c r="I916" s="73" t="s">
        <v>1171</v>
      </c>
      <c r="J916" s="73" t="s">
        <v>79</v>
      </c>
      <c r="K916" s="25" t="s">
        <v>1591</v>
      </c>
      <c r="L916" s="25" t="s">
        <v>1063</v>
      </c>
      <c r="N916" s="41" t="s">
        <v>502</v>
      </c>
      <c r="O916" s="32" t="s">
        <v>1401</v>
      </c>
      <c r="P916" s="32" t="s">
        <v>1512</v>
      </c>
      <c r="Q916" s="73" t="s">
        <v>23</v>
      </c>
      <c r="R916" s="25">
        <v>14</v>
      </c>
      <c r="S916" s="25" t="s">
        <v>1370</v>
      </c>
      <c r="T916" s="25" t="s">
        <v>15</v>
      </c>
      <c r="V916" s="73">
        <v>27.6</v>
      </c>
      <c r="W916" s="25" t="s">
        <v>58</v>
      </c>
      <c r="X916" s="73">
        <f>VLOOKUP(W916,Tables!$M$5:$O$9,3,FALSE)</f>
        <v>1</v>
      </c>
      <c r="Y916" s="73">
        <f t="shared" ref="Y916:Y947" si="430">V916*X916</f>
        <v>27.6</v>
      </c>
      <c r="AA916" s="26" t="str">
        <f t="shared" si="423"/>
        <v>EC10</v>
      </c>
      <c r="AB916" s="26">
        <f>VLOOKUP(AA916,Tables!C$5:D$40,2,FALSE)</f>
        <v>1</v>
      </c>
      <c r="AC916" s="26">
        <f t="shared" si="424"/>
        <v>27.6</v>
      </c>
      <c r="AD916" s="33" t="str">
        <f t="shared" si="425"/>
        <v>Chronic</v>
      </c>
      <c r="AE916" s="26">
        <f>VLOOKUP(AD916,Tables!$C$43:$D$44,2,FALSE)</f>
        <v>1</v>
      </c>
      <c r="AF916" s="26">
        <f t="shared" si="426"/>
        <v>27.6</v>
      </c>
      <c r="AG916" s="27"/>
      <c r="AH916" s="210" t="str">
        <f t="shared" si="427"/>
        <v>Myriophyllum spicatum</v>
      </c>
      <c r="AI916" s="112" t="str">
        <f t="shared" si="428"/>
        <v>EC10</v>
      </c>
      <c r="AJ916" s="112" t="str">
        <f t="shared" si="429"/>
        <v>Chronic</v>
      </c>
      <c r="AL916" s="26">
        <f>VLOOKUP(SUM(AB916,AE916),Tables!J$5:K$12,2,FALSE)</f>
        <v>1</v>
      </c>
      <c r="AM916" s="26" t="str">
        <f t="shared" ref="AM916:AM947" si="431">IF(AL916=MIN($AL$852:$AL$855,$AL$856:$AL$864,$AL$865:$AL$1028),"YES!!!","Reject")</f>
        <v>YES!!!</v>
      </c>
      <c r="AN916" s="107" t="str">
        <f>P916</f>
        <v>Shoot dry weight</v>
      </c>
      <c r="AO916" s="26" t="s">
        <v>212</v>
      </c>
      <c r="AP916" s="25" t="str">
        <f>CONCATENATE(R916," ",S916)</f>
        <v>14 Day</v>
      </c>
      <c r="AQ916" s="26" t="s">
        <v>1615</v>
      </c>
      <c r="AS916" s="109">
        <f>AF916</f>
        <v>27.6</v>
      </c>
      <c r="AW916" s="208" t="s">
        <v>1845</v>
      </c>
      <c r="AX916" s="208" t="s">
        <v>1845</v>
      </c>
      <c r="BC916" s="214"/>
      <c r="BN916" s="119"/>
      <c r="BO916" s="119"/>
      <c r="BP916" s="119"/>
      <c r="BQ916" s="119"/>
      <c r="BR916" s="119"/>
      <c r="BS916" s="119"/>
      <c r="BT916" s="119"/>
      <c r="BU916" s="119"/>
      <c r="BV916" s="119"/>
      <c r="BW916" s="119"/>
      <c r="BX916" s="119"/>
      <c r="BY916" s="119"/>
      <c r="BZ916" s="119"/>
      <c r="CA916" s="119"/>
    </row>
    <row r="917" spans="1:79" ht="15" hidden="1" customHeight="1" thickTop="1" thickBot="1">
      <c r="A917" s="170" t="s">
        <v>1065</v>
      </c>
      <c r="B917" s="70" t="s">
        <v>1123</v>
      </c>
      <c r="C917" s="74" t="s">
        <v>1066</v>
      </c>
      <c r="D917" s="80" t="s">
        <v>1075</v>
      </c>
      <c r="E917" s="149" t="s">
        <v>1644</v>
      </c>
      <c r="F917" s="75" t="s">
        <v>646</v>
      </c>
      <c r="G917" s="86" t="s">
        <v>240</v>
      </c>
      <c r="H917" s="25" t="s">
        <v>77</v>
      </c>
      <c r="I917" s="73" t="s">
        <v>1171</v>
      </c>
      <c r="J917" s="73" t="s">
        <v>79</v>
      </c>
      <c r="K917" s="25" t="s">
        <v>1591</v>
      </c>
      <c r="L917" s="25" t="s">
        <v>1063</v>
      </c>
      <c r="N917" s="41" t="s">
        <v>502</v>
      </c>
      <c r="O917" s="32" t="s">
        <v>1401</v>
      </c>
      <c r="P917" s="32" t="s">
        <v>1512</v>
      </c>
      <c r="Q917" s="73" t="s">
        <v>178</v>
      </c>
      <c r="R917" s="25">
        <v>14</v>
      </c>
      <c r="S917" s="25" t="s">
        <v>1370</v>
      </c>
      <c r="T917" s="25" t="s">
        <v>15</v>
      </c>
      <c r="V917" s="73">
        <v>42.7</v>
      </c>
      <c r="W917" s="25" t="s">
        <v>58</v>
      </c>
      <c r="X917" s="73">
        <f>VLOOKUP(W917,Tables!$M$5:$O$9,3,FALSE)</f>
        <v>1</v>
      </c>
      <c r="Y917" s="73">
        <f t="shared" si="430"/>
        <v>42.7</v>
      </c>
      <c r="AA917" s="26" t="str">
        <f t="shared" si="423"/>
        <v>EC25</v>
      </c>
      <c r="AB917" s="26">
        <f>VLOOKUP(AA917,Tables!C$5:D$40,2,FALSE)</f>
        <v>2.5</v>
      </c>
      <c r="AC917" s="26">
        <f t="shared" si="424"/>
        <v>17.080000000000002</v>
      </c>
      <c r="AD917" s="33" t="str">
        <f t="shared" si="425"/>
        <v>Chronic</v>
      </c>
      <c r="AE917" s="26">
        <f>VLOOKUP(AD917,Tables!$C$43:$D$44,2,FALSE)</f>
        <v>1</v>
      </c>
      <c r="AF917" s="26">
        <f t="shared" si="426"/>
        <v>17.080000000000002</v>
      </c>
      <c r="AG917" s="27"/>
      <c r="AH917" s="210" t="str">
        <f t="shared" si="427"/>
        <v>Myriophyllum spicatum</v>
      </c>
      <c r="AI917" s="112" t="str">
        <f t="shared" si="428"/>
        <v>EC25</v>
      </c>
      <c r="AJ917" s="112" t="str">
        <f t="shared" si="429"/>
        <v>Chronic</v>
      </c>
      <c r="AL917" s="26">
        <f>VLOOKUP(SUM(AB917,AE917),Tables!J$5:K$12,2,FALSE)</f>
        <v>2</v>
      </c>
      <c r="AM917" s="26" t="str">
        <f t="shared" si="431"/>
        <v>Reject</v>
      </c>
      <c r="AS917"/>
      <c r="AW917" s="208" t="s">
        <v>1845</v>
      </c>
      <c r="AX917" s="208" t="s">
        <v>1845</v>
      </c>
      <c r="BC917" s="214"/>
      <c r="BN917" s="119"/>
      <c r="BO917" s="119"/>
      <c r="BP917" s="119"/>
      <c r="BQ917" s="119"/>
      <c r="BR917" s="119"/>
      <c r="BS917" s="119"/>
      <c r="BT917" s="119"/>
      <c r="BU917" s="119"/>
      <c r="BV917" s="119"/>
      <c r="BW917" s="119"/>
      <c r="BX917" s="119"/>
      <c r="BY917" s="119"/>
      <c r="BZ917" s="119"/>
      <c r="CA917" s="119"/>
    </row>
    <row r="918" spans="1:79" ht="15" hidden="1" customHeight="1" thickTop="1" thickBot="1">
      <c r="A918" s="170" t="s">
        <v>1065</v>
      </c>
      <c r="B918" s="70" t="s">
        <v>1124</v>
      </c>
      <c r="C918" s="74" t="s">
        <v>1066</v>
      </c>
      <c r="D918" s="80" t="s">
        <v>1075</v>
      </c>
      <c r="E918" s="149" t="s">
        <v>1644</v>
      </c>
      <c r="F918" s="75" t="s">
        <v>646</v>
      </c>
      <c r="G918" s="86" t="s">
        <v>240</v>
      </c>
      <c r="H918" s="25" t="s">
        <v>77</v>
      </c>
      <c r="I918" s="73" t="s">
        <v>1171</v>
      </c>
      <c r="J918" s="73" t="s">
        <v>79</v>
      </c>
      <c r="K918" s="25" t="s">
        <v>1591</v>
      </c>
      <c r="L918" s="25" t="s">
        <v>1063</v>
      </c>
      <c r="N918" s="41" t="s">
        <v>502</v>
      </c>
      <c r="O918" s="32" t="s">
        <v>1401</v>
      </c>
      <c r="P918" s="32" t="s">
        <v>1512</v>
      </c>
      <c r="Q918" s="73" t="s">
        <v>14</v>
      </c>
      <c r="R918" s="25">
        <v>14</v>
      </c>
      <c r="S918" s="25" t="s">
        <v>1370</v>
      </c>
      <c r="T918" s="25" t="s">
        <v>15</v>
      </c>
      <c r="V918" s="73">
        <v>66.2</v>
      </c>
      <c r="W918" s="25" t="s">
        <v>58</v>
      </c>
      <c r="X918" s="73">
        <f>VLOOKUP(W918,Tables!$M$5:$O$9,3,FALSE)</f>
        <v>1</v>
      </c>
      <c r="Y918" s="73">
        <f t="shared" si="430"/>
        <v>66.2</v>
      </c>
      <c r="AA918" s="26" t="str">
        <f t="shared" si="423"/>
        <v>EC50</v>
      </c>
      <c r="AB918" s="26">
        <f>VLOOKUP(AA918,Tables!C$5:D$40,2,FALSE)</f>
        <v>5</v>
      </c>
      <c r="AC918" s="26">
        <f t="shared" si="424"/>
        <v>13.24</v>
      </c>
      <c r="AD918" s="33" t="str">
        <f t="shared" si="425"/>
        <v>Chronic</v>
      </c>
      <c r="AE918" s="26">
        <f>VLOOKUP(AD918,Tables!$C$43:$D$44,2,FALSE)</f>
        <v>1</v>
      </c>
      <c r="AF918" s="26">
        <f t="shared" si="426"/>
        <v>13.24</v>
      </c>
      <c r="AG918" s="27"/>
      <c r="AH918" s="210" t="str">
        <f t="shared" si="427"/>
        <v>Myriophyllum spicatum</v>
      </c>
      <c r="AI918" s="112" t="str">
        <f t="shared" si="428"/>
        <v>EC50</v>
      </c>
      <c r="AJ918" s="112" t="str">
        <f t="shared" si="429"/>
        <v>Chronic</v>
      </c>
      <c r="AL918" s="26">
        <f>VLOOKUP(SUM(AB918,AE918),Tables!J$5:K$12,2,FALSE)</f>
        <v>2</v>
      </c>
      <c r="AM918" s="26" t="str">
        <f t="shared" si="431"/>
        <v>Reject</v>
      </c>
      <c r="AS918"/>
      <c r="AW918" s="208" t="s">
        <v>1845</v>
      </c>
      <c r="AX918" s="208" t="s">
        <v>1845</v>
      </c>
      <c r="BC918" s="214"/>
      <c r="BN918" s="119"/>
      <c r="BO918" s="119"/>
      <c r="BP918" s="119"/>
      <c r="BQ918" s="119"/>
      <c r="BR918" s="119"/>
      <c r="BS918" s="119"/>
      <c r="BT918" s="119"/>
      <c r="BU918" s="119"/>
      <c r="BV918" s="119"/>
      <c r="BW918" s="119"/>
      <c r="BX918" s="119"/>
      <c r="BY918" s="119"/>
      <c r="BZ918" s="119"/>
      <c r="CA918" s="119"/>
    </row>
    <row r="919" spans="1:79" ht="15" hidden="1" customHeight="1" thickTop="1" thickBot="1">
      <c r="A919" s="170" t="s">
        <v>1065</v>
      </c>
      <c r="B919" s="70" t="s">
        <v>1125</v>
      </c>
      <c r="C919" s="74" t="s">
        <v>1066</v>
      </c>
      <c r="D919" s="80" t="s">
        <v>1079</v>
      </c>
      <c r="E919" s="149" t="s">
        <v>1644</v>
      </c>
      <c r="F919" s="75" t="s">
        <v>646</v>
      </c>
      <c r="G919" s="86" t="s">
        <v>240</v>
      </c>
      <c r="H919" s="25" t="s">
        <v>77</v>
      </c>
      <c r="I919" s="73" t="s">
        <v>1171</v>
      </c>
      <c r="J919" s="73" t="s">
        <v>79</v>
      </c>
      <c r="K919" s="25" t="s">
        <v>1591</v>
      </c>
      <c r="L919" s="25" t="s">
        <v>1063</v>
      </c>
      <c r="N919" s="41" t="s">
        <v>502</v>
      </c>
      <c r="O919" s="32" t="s">
        <v>1401</v>
      </c>
      <c r="P919" s="32" t="s">
        <v>1512</v>
      </c>
      <c r="Q919" s="73" t="s">
        <v>23</v>
      </c>
      <c r="R919" s="25">
        <v>14</v>
      </c>
      <c r="S919" s="25" t="s">
        <v>1370</v>
      </c>
      <c r="T919" s="25" t="s">
        <v>15</v>
      </c>
      <c r="V919" s="73">
        <v>3.6</v>
      </c>
      <c r="W919" s="25" t="s">
        <v>58</v>
      </c>
      <c r="X919" s="73">
        <f>VLOOKUP(W919,Tables!$M$5:$O$9,3,FALSE)</f>
        <v>1</v>
      </c>
      <c r="Y919" s="73">
        <f t="shared" si="430"/>
        <v>3.6</v>
      </c>
      <c r="AA919" s="26" t="str">
        <f t="shared" si="423"/>
        <v>EC10</v>
      </c>
      <c r="AB919" s="26">
        <f>VLOOKUP(AA919,Tables!C$5:D$40,2,FALSE)</f>
        <v>1</v>
      </c>
      <c r="AC919" s="26">
        <f t="shared" si="424"/>
        <v>3.6</v>
      </c>
      <c r="AD919" s="33" t="str">
        <f t="shared" si="425"/>
        <v>Chronic</v>
      </c>
      <c r="AE919" s="26">
        <f>VLOOKUP(AD919,Tables!$C$43:$D$44,2,FALSE)</f>
        <v>1</v>
      </c>
      <c r="AF919" s="26">
        <f t="shared" si="426"/>
        <v>3.6</v>
      </c>
      <c r="AG919" s="27"/>
      <c r="AH919" s="210" t="str">
        <f t="shared" si="427"/>
        <v>Myriophyllum spicatum</v>
      </c>
      <c r="AI919" s="112" t="str">
        <f t="shared" si="428"/>
        <v>EC10</v>
      </c>
      <c r="AJ919" s="112" t="str">
        <f t="shared" si="429"/>
        <v>Chronic</v>
      </c>
      <c r="AL919" s="26">
        <f>VLOOKUP(SUM(AB919,AE919),Tables!J$5:K$12,2,FALSE)</f>
        <v>1</v>
      </c>
      <c r="AM919" s="26" t="str">
        <f t="shared" si="431"/>
        <v>YES!!!</v>
      </c>
      <c r="AN919" s="107" t="str">
        <f>P919</f>
        <v>Shoot dry weight</v>
      </c>
      <c r="AO919" s="26" t="s">
        <v>212</v>
      </c>
      <c r="AP919" s="25" t="str">
        <f>CONCATENATE(R919," ",S919)</f>
        <v>14 Day</v>
      </c>
      <c r="AQ919" s="26" t="s">
        <v>1615</v>
      </c>
      <c r="AS919" s="109">
        <f>AF919</f>
        <v>3.6</v>
      </c>
      <c r="AW919" s="208" t="s">
        <v>1845</v>
      </c>
      <c r="AX919" s="208" t="s">
        <v>1845</v>
      </c>
      <c r="BC919" s="214"/>
      <c r="BN919" s="119"/>
      <c r="BO919" s="119"/>
      <c r="BP919" s="119"/>
      <c r="BQ919" s="119"/>
      <c r="BR919" s="119"/>
      <c r="BS919" s="119"/>
      <c r="BT919" s="119"/>
      <c r="BU919" s="119"/>
      <c r="BV919" s="119"/>
      <c r="BW919" s="119"/>
      <c r="BX919" s="119"/>
      <c r="BY919" s="119"/>
      <c r="BZ919" s="119"/>
      <c r="CA919" s="119"/>
    </row>
    <row r="920" spans="1:79" ht="15" hidden="1" customHeight="1" thickTop="1" thickBot="1">
      <c r="A920" s="170" t="s">
        <v>1065</v>
      </c>
      <c r="B920" s="70" t="s">
        <v>1126</v>
      </c>
      <c r="C920" s="74" t="s">
        <v>1066</v>
      </c>
      <c r="D920" s="80" t="s">
        <v>1079</v>
      </c>
      <c r="E920" s="149" t="s">
        <v>1644</v>
      </c>
      <c r="F920" s="75" t="s">
        <v>646</v>
      </c>
      <c r="G920" s="86" t="s">
        <v>240</v>
      </c>
      <c r="H920" s="25" t="s">
        <v>77</v>
      </c>
      <c r="I920" s="73" t="s">
        <v>1171</v>
      </c>
      <c r="J920" s="73" t="s">
        <v>79</v>
      </c>
      <c r="K920" s="25" t="s">
        <v>1591</v>
      </c>
      <c r="L920" s="25" t="s">
        <v>1063</v>
      </c>
      <c r="N920" s="41" t="s">
        <v>502</v>
      </c>
      <c r="O920" s="32" t="s">
        <v>1401</v>
      </c>
      <c r="P920" s="32" t="s">
        <v>1512</v>
      </c>
      <c r="Q920" s="73" t="s">
        <v>178</v>
      </c>
      <c r="R920" s="25">
        <v>14</v>
      </c>
      <c r="S920" s="25" t="s">
        <v>1370</v>
      </c>
      <c r="T920" s="25" t="s">
        <v>15</v>
      </c>
      <c r="V920" s="73">
        <v>14.1</v>
      </c>
      <c r="W920" s="25" t="s">
        <v>58</v>
      </c>
      <c r="X920" s="73">
        <f>VLOOKUP(W920,Tables!$M$5:$O$9,3,FALSE)</f>
        <v>1</v>
      </c>
      <c r="Y920" s="73">
        <f t="shared" si="430"/>
        <v>14.1</v>
      </c>
      <c r="AA920" s="26" t="str">
        <f t="shared" si="423"/>
        <v>EC25</v>
      </c>
      <c r="AB920" s="26">
        <f>VLOOKUP(AA920,Tables!C$5:D$40,2,FALSE)</f>
        <v>2.5</v>
      </c>
      <c r="AC920" s="26">
        <f t="shared" si="424"/>
        <v>5.64</v>
      </c>
      <c r="AD920" s="33" t="str">
        <f t="shared" si="425"/>
        <v>Chronic</v>
      </c>
      <c r="AE920" s="26">
        <f>VLOOKUP(AD920,Tables!$C$43:$D$44,2,FALSE)</f>
        <v>1</v>
      </c>
      <c r="AF920" s="26">
        <f t="shared" si="426"/>
        <v>5.64</v>
      </c>
      <c r="AG920" s="27"/>
      <c r="AH920" s="210" t="str">
        <f t="shared" si="427"/>
        <v>Myriophyllum spicatum</v>
      </c>
      <c r="AI920" s="112" t="str">
        <f t="shared" si="428"/>
        <v>EC25</v>
      </c>
      <c r="AJ920" s="112" t="str">
        <f t="shared" si="429"/>
        <v>Chronic</v>
      </c>
      <c r="AL920" s="26">
        <f>VLOOKUP(SUM(AB920,AE920),Tables!J$5:K$12,2,FALSE)</f>
        <v>2</v>
      </c>
      <c r="AM920" s="26" t="str">
        <f t="shared" si="431"/>
        <v>Reject</v>
      </c>
      <c r="AS920"/>
      <c r="AW920" s="208" t="s">
        <v>1845</v>
      </c>
      <c r="AX920" s="208" t="s">
        <v>1845</v>
      </c>
      <c r="BC920" s="214"/>
      <c r="BN920" s="119"/>
      <c r="BO920" s="119"/>
      <c r="BP920" s="119"/>
      <c r="BQ920" s="119"/>
      <c r="BR920" s="119"/>
      <c r="BS920" s="119"/>
      <c r="BT920" s="119"/>
      <c r="BU920" s="119"/>
      <c r="BV920" s="119"/>
      <c r="BW920" s="119"/>
      <c r="BX920" s="119"/>
      <c r="BY920" s="119"/>
      <c r="BZ920" s="119"/>
      <c r="CA920" s="119"/>
    </row>
    <row r="921" spans="1:79" ht="15" hidden="1" customHeight="1" thickTop="1" thickBot="1">
      <c r="A921" s="170" t="s">
        <v>1065</v>
      </c>
      <c r="B921" s="70" t="s">
        <v>1127</v>
      </c>
      <c r="C921" s="74" t="s">
        <v>1066</v>
      </c>
      <c r="D921" s="80" t="s">
        <v>1079</v>
      </c>
      <c r="E921" s="149" t="s">
        <v>1644</v>
      </c>
      <c r="F921" s="75" t="s">
        <v>646</v>
      </c>
      <c r="G921" s="86" t="s">
        <v>240</v>
      </c>
      <c r="H921" s="25" t="s">
        <v>77</v>
      </c>
      <c r="I921" s="73" t="s">
        <v>1171</v>
      </c>
      <c r="J921" s="73" t="s">
        <v>79</v>
      </c>
      <c r="K921" s="25" t="s">
        <v>1591</v>
      </c>
      <c r="L921" s="25" t="s">
        <v>1063</v>
      </c>
      <c r="N921" s="41" t="s">
        <v>502</v>
      </c>
      <c r="O921" s="32" t="s">
        <v>1401</v>
      </c>
      <c r="P921" s="32" t="s">
        <v>1512</v>
      </c>
      <c r="Q921" s="73" t="s">
        <v>14</v>
      </c>
      <c r="R921" s="25">
        <v>14</v>
      </c>
      <c r="S921" s="25" t="s">
        <v>1370</v>
      </c>
      <c r="T921" s="25" t="s">
        <v>15</v>
      </c>
      <c r="V921" s="73">
        <v>55.8</v>
      </c>
      <c r="W921" s="25" t="s">
        <v>58</v>
      </c>
      <c r="X921" s="73">
        <f>VLOOKUP(W921,Tables!$M$5:$O$9,3,FALSE)</f>
        <v>1</v>
      </c>
      <c r="Y921" s="73">
        <f t="shared" si="430"/>
        <v>55.8</v>
      </c>
      <c r="AA921" s="26" t="str">
        <f t="shared" si="423"/>
        <v>EC50</v>
      </c>
      <c r="AB921" s="26">
        <f>VLOOKUP(AA921,Tables!C$5:D$40,2,FALSE)</f>
        <v>5</v>
      </c>
      <c r="AC921" s="26">
        <f t="shared" si="424"/>
        <v>11.16</v>
      </c>
      <c r="AD921" s="33" t="str">
        <f t="shared" si="425"/>
        <v>Chronic</v>
      </c>
      <c r="AE921" s="26">
        <f>VLOOKUP(AD921,Tables!$C$43:$D$44,2,FALSE)</f>
        <v>1</v>
      </c>
      <c r="AF921" s="26">
        <f t="shared" si="426"/>
        <v>11.16</v>
      </c>
      <c r="AG921" s="27"/>
      <c r="AH921" s="210" t="str">
        <f t="shared" si="427"/>
        <v>Myriophyllum spicatum</v>
      </c>
      <c r="AI921" s="112" t="str">
        <f t="shared" si="428"/>
        <v>EC50</v>
      </c>
      <c r="AJ921" s="112" t="str">
        <f t="shared" si="429"/>
        <v>Chronic</v>
      </c>
      <c r="AL921" s="26">
        <f>VLOOKUP(SUM(AB921,AE921),Tables!J$5:K$12,2,FALSE)</f>
        <v>2</v>
      </c>
      <c r="AM921" s="26" t="str">
        <f t="shared" si="431"/>
        <v>Reject</v>
      </c>
      <c r="AS921"/>
      <c r="AW921" s="208" t="s">
        <v>1845</v>
      </c>
      <c r="AX921" s="208" t="s">
        <v>1845</v>
      </c>
      <c r="BC921" s="214"/>
      <c r="BN921" s="119"/>
      <c r="BO921" s="119"/>
      <c r="BP921" s="119"/>
      <c r="BQ921" s="119"/>
      <c r="BR921" s="119"/>
      <c r="BS921" s="119"/>
      <c r="BT921" s="119"/>
      <c r="BU921" s="119"/>
      <c r="BV921" s="119"/>
      <c r="BW921" s="119"/>
      <c r="BX921" s="119"/>
      <c r="BY921" s="119"/>
      <c r="BZ921" s="119"/>
      <c r="CA921" s="119"/>
    </row>
    <row r="922" spans="1:79" ht="15" hidden="1" customHeight="1" thickTop="1" thickBot="1">
      <c r="A922" s="170" t="s">
        <v>1065</v>
      </c>
      <c r="B922" s="70" t="s">
        <v>1128</v>
      </c>
      <c r="C922" s="74" t="s">
        <v>1066</v>
      </c>
      <c r="D922" s="80" t="s">
        <v>1083</v>
      </c>
      <c r="E922" s="149" t="s">
        <v>1644</v>
      </c>
      <c r="F922" s="75" t="s">
        <v>646</v>
      </c>
      <c r="G922" s="86" t="s">
        <v>240</v>
      </c>
      <c r="H922" s="25" t="s">
        <v>77</v>
      </c>
      <c r="I922" s="73" t="s">
        <v>1171</v>
      </c>
      <c r="J922" s="73" t="s">
        <v>79</v>
      </c>
      <c r="K922" s="25" t="s">
        <v>1591</v>
      </c>
      <c r="L922" s="25" t="s">
        <v>1063</v>
      </c>
      <c r="N922" s="41" t="s">
        <v>502</v>
      </c>
      <c r="O922" s="32" t="s">
        <v>1401</v>
      </c>
      <c r="P922" s="32" t="s">
        <v>1512</v>
      </c>
      <c r="Q922" s="73" t="s">
        <v>23</v>
      </c>
      <c r="R922" s="25">
        <v>14</v>
      </c>
      <c r="S922" s="25" t="s">
        <v>1370</v>
      </c>
      <c r="T922" s="25" t="s">
        <v>15</v>
      </c>
      <c r="V922" s="73">
        <v>18.7</v>
      </c>
      <c r="W922" s="25" t="s">
        <v>58</v>
      </c>
      <c r="X922" s="73">
        <f>VLOOKUP(W922,Tables!$M$5:$O$9,3,FALSE)</f>
        <v>1</v>
      </c>
      <c r="Y922" s="73">
        <f t="shared" si="430"/>
        <v>18.7</v>
      </c>
      <c r="AA922" s="26" t="str">
        <f t="shared" si="423"/>
        <v>EC10</v>
      </c>
      <c r="AB922" s="26">
        <f>VLOOKUP(AA922,Tables!C$5:D$40,2,FALSE)</f>
        <v>1</v>
      </c>
      <c r="AC922" s="26">
        <f t="shared" si="424"/>
        <v>18.7</v>
      </c>
      <c r="AD922" s="33" t="str">
        <f t="shared" si="425"/>
        <v>Chronic</v>
      </c>
      <c r="AE922" s="26">
        <f>VLOOKUP(AD922,Tables!$C$43:$D$44,2,FALSE)</f>
        <v>1</v>
      </c>
      <c r="AF922" s="26">
        <f t="shared" si="426"/>
        <v>18.7</v>
      </c>
      <c r="AG922" s="27"/>
      <c r="AH922" s="210" t="str">
        <f t="shared" si="427"/>
        <v>Myriophyllum spicatum</v>
      </c>
      <c r="AI922" s="112" t="str">
        <f t="shared" si="428"/>
        <v>EC10</v>
      </c>
      <c r="AJ922" s="112" t="str">
        <f t="shared" si="429"/>
        <v>Chronic</v>
      </c>
      <c r="AL922" s="26">
        <f>VLOOKUP(SUM(AB922,AE922),Tables!J$5:K$12,2,FALSE)</f>
        <v>1</v>
      </c>
      <c r="AM922" s="26" t="str">
        <f t="shared" si="431"/>
        <v>YES!!!</v>
      </c>
      <c r="AN922" s="107" t="str">
        <f>P922</f>
        <v>Shoot dry weight</v>
      </c>
      <c r="AO922" s="26" t="s">
        <v>212</v>
      </c>
      <c r="AP922" s="25" t="str">
        <f>CONCATENATE(R922," ",S922)</f>
        <v>14 Day</v>
      </c>
      <c r="AQ922" s="26" t="s">
        <v>1615</v>
      </c>
      <c r="AS922" s="109">
        <f>AF922</f>
        <v>18.7</v>
      </c>
      <c r="AW922" s="208" t="s">
        <v>1845</v>
      </c>
      <c r="AX922" s="208" t="s">
        <v>1845</v>
      </c>
      <c r="BC922" s="214"/>
      <c r="BN922" s="119"/>
      <c r="BO922" s="119"/>
      <c r="BP922" s="119"/>
      <c r="BQ922" s="119"/>
      <c r="BR922" s="119"/>
      <c r="BS922" s="119"/>
      <c r="BT922" s="119"/>
      <c r="BU922" s="119"/>
      <c r="BV922" s="119"/>
      <c r="BW922" s="119"/>
      <c r="BX922" s="119"/>
      <c r="BY922" s="119"/>
      <c r="BZ922" s="119"/>
      <c r="CA922" s="119"/>
    </row>
    <row r="923" spans="1:79" ht="15" hidden="1" customHeight="1" thickTop="1" thickBot="1">
      <c r="A923" s="170" t="s">
        <v>1065</v>
      </c>
      <c r="B923" s="70" t="s">
        <v>1129</v>
      </c>
      <c r="C923" s="74" t="s">
        <v>1066</v>
      </c>
      <c r="D923" s="80" t="s">
        <v>1083</v>
      </c>
      <c r="E923" s="149" t="s">
        <v>1644</v>
      </c>
      <c r="F923" s="75" t="s">
        <v>646</v>
      </c>
      <c r="G923" s="86" t="s">
        <v>240</v>
      </c>
      <c r="H923" s="25" t="s">
        <v>77</v>
      </c>
      <c r="I923" s="73" t="s">
        <v>1171</v>
      </c>
      <c r="J923" s="73" t="s">
        <v>79</v>
      </c>
      <c r="K923" s="25" t="s">
        <v>1591</v>
      </c>
      <c r="L923" s="25" t="s">
        <v>1063</v>
      </c>
      <c r="N923" s="41" t="s">
        <v>502</v>
      </c>
      <c r="O923" s="32" t="s">
        <v>1401</v>
      </c>
      <c r="P923" s="32" t="s">
        <v>1512</v>
      </c>
      <c r="Q923" s="73" t="s">
        <v>178</v>
      </c>
      <c r="R923" s="25">
        <v>14</v>
      </c>
      <c r="S923" s="25" t="s">
        <v>1370</v>
      </c>
      <c r="T923" s="25" t="s">
        <v>15</v>
      </c>
      <c r="V923" s="73">
        <v>31.7</v>
      </c>
      <c r="W923" s="25" t="s">
        <v>58</v>
      </c>
      <c r="X923" s="73">
        <f>VLOOKUP(W923,Tables!$M$5:$O$9,3,FALSE)</f>
        <v>1</v>
      </c>
      <c r="Y923" s="73">
        <f t="shared" si="430"/>
        <v>31.7</v>
      </c>
      <c r="AA923" s="26" t="str">
        <f t="shared" si="423"/>
        <v>EC25</v>
      </c>
      <c r="AB923" s="26">
        <f>VLOOKUP(AA923,Tables!C$5:D$40,2,FALSE)</f>
        <v>2.5</v>
      </c>
      <c r="AC923" s="26">
        <f t="shared" si="424"/>
        <v>12.68</v>
      </c>
      <c r="AD923" s="33" t="str">
        <f t="shared" si="425"/>
        <v>Chronic</v>
      </c>
      <c r="AE923" s="26">
        <f>VLOOKUP(AD923,Tables!$C$43:$D$44,2,FALSE)</f>
        <v>1</v>
      </c>
      <c r="AF923" s="26">
        <f t="shared" si="426"/>
        <v>12.68</v>
      </c>
      <c r="AG923" s="27"/>
      <c r="AH923" s="210" t="str">
        <f t="shared" si="427"/>
        <v>Myriophyllum spicatum</v>
      </c>
      <c r="AI923" s="112" t="str">
        <f t="shared" si="428"/>
        <v>EC25</v>
      </c>
      <c r="AJ923" s="112" t="str">
        <f t="shared" si="429"/>
        <v>Chronic</v>
      </c>
      <c r="AL923" s="26">
        <f>VLOOKUP(SUM(AB923,AE923),Tables!J$5:K$12,2,FALSE)</f>
        <v>2</v>
      </c>
      <c r="AM923" s="26" t="str">
        <f t="shared" si="431"/>
        <v>Reject</v>
      </c>
      <c r="AS923"/>
      <c r="AW923" s="208" t="s">
        <v>1845</v>
      </c>
      <c r="AX923" s="208" t="s">
        <v>1845</v>
      </c>
      <c r="BC923" s="214"/>
      <c r="BN923" s="119"/>
      <c r="BO923" s="119"/>
      <c r="BP923" s="119"/>
      <c r="BQ923" s="119"/>
      <c r="BR923" s="119"/>
      <c r="BS923" s="119"/>
      <c r="BT923" s="119"/>
      <c r="BU923" s="119"/>
      <c r="BV923" s="119"/>
      <c r="BW923" s="119"/>
      <c r="BX923" s="119"/>
      <c r="BY923" s="119"/>
      <c r="BZ923" s="119"/>
      <c r="CA923" s="119"/>
    </row>
    <row r="924" spans="1:79" ht="15" hidden="1" customHeight="1" thickTop="1" thickBot="1">
      <c r="A924" s="170" t="s">
        <v>1065</v>
      </c>
      <c r="B924" s="70" t="s">
        <v>1130</v>
      </c>
      <c r="C924" s="74" t="s">
        <v>1066</v>
      </c>
      <c r="D924" s="80" t="s">
        <v>1083</v>
      </c>
      <c r="E924" s="149" t="s">
        <v>1644</v>
      </c>
      <c r="F924" s="75" t="s">
        <v>646</v>
      </c>
      <c r="G924" s="86" t="s">
        <v>240</v>
      </c>
      <c r="H924" s="25" t="s">
        <v>77</v>
      </c>
      <c r="I924" s="73" t="s">
        <v>1171</v>
      </c>
      <c r="J924" s="73" t="s">
        <v>79</v>
      </c>
      <c r="K924" s="25" t="s">
        <v>1591</v>
      </c>
      <c r="L924" s="25" t="s">
        <v>1063</v>
      </c>
      <c r="N924" s="41" t="s">
        <v>502</v>
      </c>
      <c r="O924" s="32" t="s">
        <v>1401</v>
      </c>
      <c r="P924" s="32" t="s">
        <v>1512</v>
      </c>
      <c r="Q924" s="73" t="s">
        <v>14</v>
      </c>
      <c r="R924" s="25">
        <v>14</v>
      </c>
      <c r="S924" s="25" t="s">
        <v>1370</v>
      </c>
      <c r="T924" s="25" t="s">
        <v>15</v>
      </c>
      <c r="V924" s="73">
        <v>53.9</v>
      </c>
      <c r="W924" s="25" t="s">
        <v>58</v>
      </c>
      <c r="X924" s="73">
        <f>VLOOKUP(W924,Tables!$M$5:$O$9,3,FALSE)</f>
        <v>1</v>
      </c>
      <c r="Y924" s="73">
        <f t="shared" si="430"/>
        <v>53.9</v>
      </c>
      <c r="AA924" s="26" t="str">
        <f t="shared" si="423"/>
        <v>EC50</v>
      </c>
      <c r="AB924" s="26">
        <f>VLOOKUP(AA924,Tables!C$5:D$40,2,FALSE)</f>
        <v>5</v>
      </c>
      <c r="AC924" s="26">
        <f t="shared" si="424"/>
        <v>10.78</v>
      </c>
      <c r="AD924" s="33" t="str">
        <f t="shared" si="425"/>
        <v>Chronic</v>
      </c>
      <c r="AE924" s="26">
        <f>VLOOKUP(AD924,Tables!$C$43:$D$44,2,FALSE)</f>
        <v>1</v>
      </c>
      <c r="AF924" s="26">
        <f t="shared" si="426"/>
        <v>10.78</v>
      </c>
      <c r="AG924" s="27"/>
      <c r="AH924" s="210" t="str">
        <f t="shared" si="427"/>
        <v>Myriophyllum spicatum</v>
      </c>
      <c r="AI924" s="112" t="str">
        <f t="shared" si="428"/>
        <v>EC50</v>
      </c>
      <c r="AJ924" s="112" t="str">
        <f t="shared" si="429"/>
        <v>Chronic</v>
      </c>
      <c r="AL924" s="26">
        <f>VLOOKUP(SUM(AB924,AE924),Tables!J$5:K$12,2,FALSE)</f>
        <v>2</v>
      </c>
      <c r="AM924" s="26" t="str">
        <f t="shared" si="431"/>
        <v>Reject</v>
      </c>
      <c r="AS924"/>
      <c r="AW924" s="208" t="s">
        <v>1845</v>
      </c>
      <c r="AX924" s="208" t="s">
        <v>1845</v>
      </c>
      <c r="BC924" s="214"/>
      <c r="BN924" s="119"/>
      <c r="BO924" s="119"/>
      <c r="BP924" s="119"/>
      <c r="BQ924" s="119"/>
      <c r="BR924" s="119"/>
      <c r="BS924" s="119"/>
      <c r="BT924" s="119"/>
      <c r="BU924" s="119"/>
      <c r="BV924" s="119"/>
      <c r="BW924" s="119"/>
      <c r="BX924" s="119"/>
      <c r="BY924" s="119"/>
      <c r="BZ924" s="119"/>
      <c r="CA924" s="119"/>
    </row>
    <row r="925" spans="1:79" ht="15" hidden="1" customHeight="1" thickTop="1" thickBot="1">
      <c r="A925" s="170" t="s">
        <v>1065</v>
      </c>
      <c r="B925" s="70" t="s">
        <v>1067</v>
      </c>
      <c r="C925" s="74" t="s">
        <v>1066</v>
      </c>
      <c r="D925" s="80" t="s">
        <v>1062</v>
      </c>
      <c r="E925" s="149" t="s">
        <v>1644</v>
      </c>
      <c r="F925" s="75" t="s">
        <v>646</v>
      </c>
      <c r="G925" s="86" t="s">
        <v>240</v>
      </c>
      <c r="H925" s="25" t="s">
        <v>77</v>
      </c>
      <c r="I925" s="73" t="s">
        <v>1171</v>
      </c>
      <c r="J925" s="73" t="s">
        <v>79</v>
      </c>
      <c r="K925" s="25" t="s">
        <v>1591</v>
      </c>
      <c r="L925" s="25" t="s">
        <v>1063</v>
      </c>
      <c r="N925" s="41" t="s">
        <v>499</v>
      </c>
      <c r="O925" s="32" t="s">
        <v>1401</v>
      </c>
      <c r="P925" s="32" t="s">
        <v>1511</v>
      </c>
      <c r="Q925" s="73" t="s">
        <v>23</v>
      </c>
      <c r="R925" s="73">
        <v>28</v>
      </c>
      <c r="S925" s="25" t="s">
        <v>1370</v>
      </c>
      <c r="T925" s="25" t="s">
        <v>15</v>
      </c>
      <c r="V925" s="73">
        <v>6.4</v>
      </c>
      <c r="W925" s="25" t="s">
        <v>58</v>
      </c>
      <c r="X925" s="73">
        <f>VLOOKUP(W925,Tables!$M$5:$O$9,3,FALSE)</f>
        <v>1</v>
      </c>
      <c r="Y925" s="73">
        <f t="shared" si="430"/>
        <v>6.4</v>
      </c>
      <c r="AA925" s="26" t="str">
        <f t="shared" si="423"/>
        <v>EC10</v>
      </c>
      <c r="AB925" s="26">
        <f>VLOOKUP(AA925,Tables!C$5:D$40,2,FALSE)</f>
        <v>1</v>
      </c>
      <c r="AC925" s="26">
        <f t="shared" si="424"/>
        <v>6.4</v>
      </c>
      <c r="AD925" s="33" t="str">
        <f t="shared" si="425"/>
        <v>Chronic</v>
      </c>
      <c r="AE925" s="26">
        <f>VLOOKUP(AD925,Tables!$C$43:$D$44,2,FALSE)</f>
        <v>1</v>
      </c>
      <c r="AF925" s="26">
        <f t="shared" si="426"/>
        <v>6.4</v>
      </c>
      <c r="AG925" s="27"/>
      <c r="AH925" s="210" t="str">
        <f t="shared" si="427"/>
        <v>Myriophyllum spicatum</v>
      </c>
      <c r="AI925" s="112" t="str">
        <f t="shared" si="428"/>
        <v>EC10</v>
      </c>
      <c r="AJ925" s="112" t="str">
        <f t="shared" si="429"/>
        <v>Chronic</v>
      </c>
      <c r="AL925" s="26">
        <f>VLOOKUP(SUM(AB925,AE925),Tables!J$5:K$12,2,FALSE)</f>
        <v>1</v>
      </c>
      <c r="AM925" s="26" t="str">
        <f t="shared" si="431"/>
        <v>YES!!!</v>
      </c>
      <c r="AN925" s="107" t="str">
        <f>P925</f>
        <v>Root wet weight</v>
      </c>
      <c r="AO925" s="26" t="s">
        <v>1603</v>
      </c>
      <c r="AP925" s="25" t="str">
        <f>CONCATENATE(R925," ",S925)</f>
        <v>28 Day</v>
      </c>
      <c r="AQ925" s="26" t="s">
        <v>1619</v>
      </c>
      <c r="AS925" s="109">
        <f>AF925</f>
        <v>6.4</v>
      </c>
      <c r="AT925" s="73">
        <f>GEOMEAN(AS925:AS937)</f>
        <v>16.544963711159038</v>
      </c>
      <c r="AW925" s="208" t="s">
        <v>1845</v>
      </c>
      <c r="AX925" s="208" t="s">
        <v>1845</v>
      </c>
      <c r="BC925" s="214"/>
      <c r="BN925" s="119"/>
      <c r="BO925" s="119"/>
      <c r="BP925" s="119"/>
      <c r="BQ925" s="119"/>
      <c r="BR925" s="119"/>
      <c r="BS925" s="119"/>
      <c r="BT925" s="119"/>
      <c r="BU925" s="119"/>
      <c r="BV925" s="119"/>
      <c r="BW925" s="119"/>
      <c r="BX925" s="119"/>
      <c r="BY925" s="119"/>
      <c r="BZ925" s="119"/>
      <c r="CA925" s="119"/>
    </row>
    <row r="926" spans="1:79" ht="15" hidden="1" customHeight="1" thickTop="1" thickBot="1">
      <c r="A926" s="170" t="s">
        <v>1065</v>
      </c>
      <c r="B926" s="70" t="s">
        <v>1068</v>
      </c>
      <c r="C926" s="74" t="s">
        <v>1066</v>
      </c>
      <c r="D926" s="80" t="s">
        <v>1062</v>
      </c>
      <c r="E926" s="149" t="s">
        <v>1644</v>
      </c>
      <c r="F926" s="75" t="s">
        <v>646</v>
      </c>
      <c r="G926" s="86" t="s">
        <v>240</v>
      </c>
      <c r="H926" s="25" t="s">
        <v>77</v>
      </c>
      <c r="I926" s="73" t="s">
        <v>1171</v>
      </c>
      <c r="J926" s="73" t="s">
        <v>79</v>
      </c>
      <c r="K926" s="25" t="s">
        <v>1591</v>
      </c>
      <c r="L926" s="25" t="s">
        <v>1063</v>
      </c>
      <c r="N926" s="41" t="s">
        <v>499</v>
      </c>
      <c r="O926" s="32" t="s">
        <v>1401</v>
      </c>
      <c r="P926" s="32" t="s">
        <v>1511</v>
      </c>
      <c r="Q926" s="73" t="s">
        <v>178</v>
      </c>
      <c r="R926" s="73">
        <v>28</v>
      </c>
      <c r="S926" s="25" t="s">
        <v>1370</v>
      </c>
      <c r="T926" s="25" t="s">
        <v>15</v>
      </c>
      <c r="V926" s="73">
        <v>14.6</v>
      </c>
      <c r="W926" s="25" t="s">
        <v>58</v>
      </c>
      <c r="X926" s="73">
        <f>VLOOKUP(W926,Tables!$M$5:$O$9,3,FALSE)</f>
        <v>1</v>
      </c>
      <c r="Y926" s="73">
        <f t="shared" si="430"/>
        <v>14.6</v>
      </c>
      <c r="AA926" s="26" t="str">
        <f t="shared" si="423"/>
        <v>EC25</v>
      </c>
      <c r="AB926" s="26">
        <f>VLOOKUP(AA926,Tables!C$5:D$40,2,FALSE)</f>
        <v>2.5</v>
      </c>
      <c r="AC926" s="26">
        <f t="shared" si="424"/>
        <v>5.84</v>
      </c>
      <c r="AD926" s="33" t="str">
        <f t="shared" si="425"/>
        <v>Chronic</v>
      </c>
      <c r="AE926" s="26">
        <f>VLOOKUP(AD926,Tables!$C$43:$D$44,2,FALSE)</f>
        <v>1</v>
      </c>
      <c r="AF926" s="26">
        <f t="shared" si="426"/>
        <v>5.84</v>
      </c>
      <c r="AG926" s="27"/>
      <c r="AH926" s="210" t="str">
        <f t="shared" si="427"/>
        <v>Myriophyllum spicatum</v>
      </c>
      <c r="AI926" s="112" t="str">
        <f t="shared" si="428"/>
        <v>EC25</v>
      </c>
      <c r="AJ926" s="112" t="str">
        <f t="shared" si="429"/>
        <v>Chronic</v>
      </c>
      <c r="AL926" s="26">
        <f>VLOOKUP(SUM(AB926,AE926),Tables!J$5:K$12,2,FALSE)</f>
        <v>2</v>
      </c>
      <c r="AM926" s="26" t="str">
        <f t="shared" si="431"/>
        <v>Reject</v>
      </c>
      <c r="AS926"/>
      <c r="AW926" s="208" t="s">
        <v>1845</v>
      </c>
      <c r="AX926" s="208" t="s">
        <v>1845</v>
      </c>
      <c r="BC926" s="214"/>
      <c r="BN926" s="119"/>
      <c r="BO926" s="119"/>
      <c r="BP926" s="119"/>
      <c r="BQ926" s="119"/>
      <c r="BR926" s="119"/>
      <c r="BS926" s="119"/>
      <c r="BT926" s="119"/>
      <c r="BU926" s="119"/>
      <c r="BV926" s="119"/>
      <c r="BW926" s="119"/>
      <c r="BX926" s="119"/>
      <c r="BY926" s="119"/>
      <c r="BZ926" s="119"/>
      <c r="CA926" s="119"/>
    </row>
    <row r="927" spans="1:79" ht="15" hidden="1" customHeight="1" thickTop="1" thickBot="1">
      <c r="A927" s="170" t="s">
        <v>1065</v>
      </c>
      <c r="B927" s="70" t="s">
        <v>1069</v>
      </c>
      <c r="C927" s="74" t="s">
        <v>1066</v>
      </c>
      <c r="D927" s="80" t="s">
        <v>1062</v>
      </c>
      <c r="E927" s="149" t="s">
        <v>1644</v>
      </c>
      <c r="F927" s="75" t="s">
        <v>646</v>
      </c>
      <c r="G927" s="86" t="s">
        <v>240</v>
      </c>
      <c r="H927" s="25" t="s">
        <v>77</v>
      </c>
      <c r="I927" s="73" t="s">
        <v>1171</v>
      </c>
      <c r="J927" s="73" t="s">
        <v>79</v>
      </c>
      <c r="K927" s="25" t="s">
        <v>1591</v>
      </c>
      <c r="L927" s="25" t="s">
        <v>1063</v>
      </c>
      <c r="N927" s="41" t="s">
        <v>499</v>
      </c>
      <c r="O927" s="32" t="s">
        <v>1401</v>
      </c>
      <c r="P927" s="32" t="s">
        <v>1511</v>
      </c>
      <c r="Q927" s="73" t="s">
        <v>14</v>
      </c>
      <c r="R927" s="73">
        <v>28</v>
      </c>
      <c r="S927" s="25" t="s">
        <v>1370</v>
      </c>
      <c r="T927" s="25" t="s">
        <v>15</v>
      </c>
      <c r="V927" s="73">
        <v>33.5</v>
      </c>
      <c r="W927" s="25" t="s">
        <v>58</v>
      </c>
      <c r="X927" s="73">
        <f>VLOOKUP(W927,Tables!$M$5:$O$9,3,FALSE)</f>
        <v>1</v>
      </c>
      <c r="Y927" s="73">
        <f t="shared" si="430"/>
        <v>33.5</v>
      </c>
      <c r="AA927" s="26" t="str">
        <f t="shared" si="423"/>
        <v>EC50</v>
      </c>
      <c r="AB927" s="26">
        <f>VLOOKUP(AA927,Tables!C$5:D$40,2,FALSE)</f>
        <v>5</v>
      </c>
      <c r="AC927" s="26">
        <f t="shared" si="424"/>
        <v>6.7</v>
      </c>
      <c r="AD927" s="33" t="str">
        <f t="shared" si="425"/>
        <v>Chronic</v>
      </c>
      <c r="AE927" s="26">
        <f>VLOOKUP(AD927,Tables!$C$43:$D$44,2,FALSE)</f>
        <v>1</v>
      </c>
      <c r="AF927" s="26">
        <f t="shared" si="426"/>
        <v>6.7</v>
      </c>
      <c r="AG927" s="27"/>
      <c r="AH927" s="210" t="str">
        <f t="shared" si="427"/>
        <v>Myriophyllum spicatum</v>
      </c>
      <c r="AI927" s="112" t="str">
        <f t="shared" si="428"/>
        <v>EC50</v>
      </c>
      <c r="AJ927" s="112" t="str">
        <f t="shared" si="429"/>
        <v>Chronic</v>
      </c>
      <c r="AL927" s="26">
        <f>VLOOKUP(SUM(AB927,AE927),Tables!J$5:K$12,2,FALSE)</f>
        <v>2</v>
      </c>
      <c r="AM927" s="26" t="str">
        <f t="shared" si="431"/>
        <v>Reject</v>
      </c>
      <c r="AS927"/>
      <c r="AW927" s="208" t="s">
        <v>1845</v>
      </c>
      <c r="AX927" s="208" t="s">
        <v>1845</v>
      </c>
      <c r="BC927" s="214"/>
      <c r="BN927" s="119"/>
      <c r="BO927" s="119"/>
      <c r="BP927" s="119"/>
      <c r="BQ927" s="119"/>
      <c r="BR927" s="119"/>
      <c r="BS927" s="119"/>
      <c r="BT927" s="119"/>
      <c r="BU927" s="119"/>
      <c r="BV927" s="119"/>
      <c r="BW927" s="119"/>
      <c r="BX927" s="119"/>
      <c r="BY927" s="119"/>
      <c r="BZ927" s="119"/>
      <c r="CA927" s="119"/>
    </row>
    <row r="928" spans="1:79" ht="15" hidden="1" customHeight="1" thickTop="1" thickBot="1">
      <c r="A928" s="170" t="s">
        <v>1065</v>
      </c>
      <c r="B928" s="70" t="s">
        <v>1070</v>
      </c>
      <c r="C928" s="74" t="s">
        <v>1066</v>
      </c>
      <c r="D928" s="80" t="s">
        <v>1071</v>
      </c>
      <c r="E928" s="149" t="s">
        <v>1644</v>
      </c>
      <c r="F928" s="75" t="s">
        <v>646</v>
      </c>
      <c r="G928" s="86" t="s">
        <v>240</v>
      </c>
      <c r="H928" s="25" t="s">
        <v>77</v>
      </c>
      <c r="I928" s="73" t="s">
        <v>1171</v>
      </c>
      <c r="J928" s="73" t="s">
        <v>79</v>
      </c>
      <c r="K928" s="25" t="s">
        <v>1591</v>
      </c>
      <c r="L928" s="25" t="s">
        <v>1063</v>
      </c>
      <c r="N928" s="41" t="s">
        <v>499</v>
      </c>
      <c r="O928" s="32" t="s">
        <v>1401</v>
      </c>
      <c r="P928" s="32" t="s">
        <v>1511</v>
      </c>
      <c r="Q928" s="73" t="s">
        <v>23</v>
      </c>
      <c r="R928" s="73">
        <v>28</v>
      </c>
      <c r="S928" s="25" t="s">
        <v>1370</v>
      </c>
      <c r="T928" s="25" t="s">
        <v>15</v>
      </c>
      <c r="V928" s="73">
        <v>22.2</v>
      </c>
      <c r="W928" s="25" t="s">
        <v>58</v>
      </c>
      <c r="X928" s="73">
        <f>VLOOKUP(W928,Tables!$M$5:$O$9,3,FALSE)</f>
        <v>1</v>
      </c>
      <c r="Y928" s="73">
        <f t="shared" si="430"/>
        <v>22.2</v>
      </c>
      <c r="AA928" s="26" t="str">
        <f t="shared" si="423"/>
        <v>EC10</v>
      </c>
      <c r="AB928" s="26">
        <f>VLOOKUP(AA928,Tables!C$5:D$40,2,FALSE)</f>
        <v>1</v>
      </c>
      <c r="AC928" s="26">
        <f t="shared" si="424"/>
        <v>22.2</v>
      </c>
      <c r="AD928" s="33" t="str">
        <f t="shared" si="425"/>
        <v>Chronic</v>
      </c>
      <c r="AE928" s="26">
        <f>VLOOKUP(AD928,Tables!$C$43:$D$44,2,FALSE)</f>
        <v>1</v>
      </c>
      <c r="AF928" s="26">
        <f t="shared" si="426"/>
        <v>22.2</v>
      </c>
      <c r="AG928" s="27"/>
      <c r="AH928" s="210" t="str">
        <f t="shared" si="427"/>
        <v>Myriophyllum spicatum</v>
      </c>
      <c r="AI928" s="112" t="str">
        <f t="shared" si="428"/>
        <v>EC10</v>
      </c>
      <c r="AJ928" s="112" t="str">
        <f t="shared" si="429"/>
        <v>Chronic</v>
      </c>
      <c r="AL928" s="26">
        <f>VLOOKUP(SUM(AB928,AE928),Tables!J$5:K$12,2,FALSE)</f>
        <v>1</v>
      </c>
      <c r="AM928" s="26" t="str">
        <f t="shared" si="431"/>
        <v>YES!!!</v>
      </c>
      <c r="AN928" s="107" t="str">
        <f>P928</f>
        <v>Root wet weight</v>
      </c>
      <c r="AO928" s="26" t="s">
        <v>1603</v>
      </c>
      <c r="AP928" s="25" t="str">
        <f>CONCATENATE(R928," ",S928)</f>
        <v>28 Day</v>
      </c>
      <c r="AQ928" s="26" t="s">
        <v>1619</v>
      </c>
      <c r="AS928" s="109">
        <f>AF928</f>
        <v>22.2</v>
      </c>
      <c r="AW928" s="208" t="s">
        <v>1845</v>
      </c>
      <c r="AX928" s="208" t="s">
        <v>1845</v>
      </c>
      <c r="BC928" s="214"/>
      <c r="BN928" s="119"/>
      <c r="BO928" s="119"/>
      <c r="BP928" s="119"/>
      <c r="BQ928" s="119"/>
      <c r="BR928" s="119"/>
      <c r="BS928" s="119"/>
      <c r="BT928" s="119"/>
      <c r="BU928" s="119"/>
      <c r="BV928" s="119"/>
      <c r="BW928" s="119"/>
      <c r="BX928" s="119"/>
      <c r="BY928" s="119"/>
      <c r="BZ928" s="119"/>
      <c r="CA928" s="119"/>
    </row>
    <row r="929" spans="1:79" ht="15" hidden="1" customHeight="1" thickTop="1" thickBot="1">
      <c r="A929" s="170" t="s">
        <v>1065</v>
      </c>
      <c r="B929" s="70" t="s">
        <v>1072</v>
      </c>
      <c r="C929" s="74" t="s">
        <v>1066</v>
      </c>
      <c r="D929" s="80" t="s">
        <v>1071</v>
      </c>
      <c r="E929" s="149" t="s">
        <v>1644</v>
      </c>
      <c r="F929" s="75" t="s">
        <v>646</v>
      </c>
      <c r="G929" s="86" t="s">
        <v>240</v>
      </c>
      <c r="H929" s="25" t="s">
        <v>77</v>
      </c>
      <c r="I929" s="73" t="s">
        <v>1171</v>
      </c>
      <c r="J929" s="73" t="s">
        <v>79</v>
      </c>
      <c r="K929" s="25" t="s">
        <v>1591</v>
      </c>
      <c r="L929" s="25" t="s">
        <v>1063</v>
      </c>
      <c r="N929" s="41" t="s">
        <v>499</v>
      </c>
      <c r="O929" s="32" t="s">
        <v>1401</v>
      </c>
      <c r="P929" s="32" t="s">
        <v>1511</v>
      </c>
      <c r="Q929" s="73" t="s">
        <v>178</v>
      </c>
      <c r="R929" s="73">
        <v>28</v>
      </c>
      <c r="S929" s="25" t="s">
        <v>1370</v>
      </c>
      <c r="T929" s="25" t="s">
        <v>15</v>
      </c>
      <c r="V929" s="73">
        <v>55.5</v>
      </c>
      <c r="W929" s="25" t="s">
        <v>58</v>
      </c>
      <c r="X929" s="73">
        <f>VLOOKUP(W929,Tables!$M$5:$O$9,3,FALSE)</f>
        <v>1</v>
      </c>
      <c r="Y929" s="73">
        <f t="shared" si="430"/>
        <v>55.5</v>
      </c>
      <c r="AA929" s="26" t="str">
        <f t="shared" si="423"/>
        <v>EC25</v>
      </c>
      <c r="AB929" s="26">
        <f>VLOOKUP(AA929,Tables!C$5:D$40,2,FALSE)</f>
        <v>2.5</v>
      </c>
      <c r="AC929" s="26">
        <f t="shared" si="424"/>
        <v>22.2</v>
      </c>
      <c r="AD929" s="33" t="str">
        <f t="shared" si="425"/>
        <v>Chronic</v>
      </c>
      <c r="AE929" s="26">
        <f>VLOOKUP(AD929,Tables!$C$43:$D$44,2,FALSE)</f>
        <v>1</v>
      </c>
      <c r="AF929" s="26">
        <f t="shared" si="426"/>
        <v>22.2</v>
      </c>
      <c r="AG929" s="27"/>
      <c r="AH929" s="210" t="str">
        <f t="shared" si="427"/>
        <v>Myriophyllum spicatum</v>
      </c>
      <c r="AI929" s="112" t="str">
        <f t="shared" si="428"/>
        <v>EC25</v>
      </c>
      <c r="AJ929" s="112" t="str">
        <f t="shared" si="429"/>
        <v>Chronic</v>
      </c>
      <c r="AL929" s="26">
        <f>VLOOKUP(SUM(AB929,AE929),Tables!J$5:K$12,2,FALSE)</f>
        <v>2</v>
      </c>
      <c r="AM929" s="26" t="str">
        <f t="shared" si="431"/>
        <v>Reject</v>
      </c>
      <c r="AS929"/>
      <c r="AW929" s="208" t="s">
        <v>1845</v>
      </c>
      <c r="AX929" s="208" t="s">
        <v>1845</v>
      </c>
      <c r="BC929" s="214"/>
      <c r="BN929" s="119"/>
      <c r="BO929" s="119"/>
      <c r="BP929" s="119"/>
      <c r="BQ929" s="119"/>
      <c r="BR929" s="119"/>
      <c r="BS929" s="119"/>
      <c r="BT929" s="119"/>
      <c r="BU929" s="119"/>
      <c r="BV929" s="119"/>
      <c r="BW929" s="119"/>
      <c r="BX929" s="119"/>
      <c r="BY929" s="119"/>
      <c r="BZ929" s="119"/>
      <c r="CA929" s="119"/>
    </row>
    <row r="930" spans="1:79" ht="15" hidden="1" customHeight="1" thickTop="1" thickBot="1">
      <c r="A930" s="170" t="s">
        <v>1065</v>
      </c>
      <c r="B930" s="70" t="s">
        <v>1073</v>
      </c>
      <c r="C930" s="74" t="s">
        <v>1066</v>
      </c>
      <c r="D930" s="80" t="s">
        <v>1071</v>
      </c>
      <c r="E930" s="149" t="s">
        <v>1644</v>
      </c>
      <c r="F930" s="75" t="s">
        <v>646</v>
      </c>
      <c r="G930" s="86" t="s">
        <v>240</v>
      </c>
      <c r="H930" s="25" t="s">
        <v>77</v>
      </c>
      <c r="I930" s="73" t="s">
        <v>1171</v>
      </c>
      <c r="J930" s="73" t="s">
        <v>79</v>
      </c>
      <c r="K930" s="25" t="s">
        <v>1591</v>
      </c>
      <c r="L930" s="25" t="s">
        <v>1063</v>
      </c>
      <c r="N930" s="41" t="s">
        <v>499</v>
      </c>
      <c r="O930" s="32" t="s">
        <v>1401</v>
      </c>
      <c r="P930" s="32" t="s">
        <v>1511</v>
      </c>
      <c r="Q930" s="73" t="s">
        <v>14</v>
      </c>
      <c r="R930" s="73">
        <v>28</v>
      </c>
      <c r="S930" s="25" t="s">
        <v>1370</v>
      </c>
      <c r="T930" s="25" t="s">
        <v>15</v>
      </c>
      <c r="V930" s="73">
        <v>111</v>
      </c>
      <c r="W930" s="25" t="s">
        <v>58</v>
      </c>
      <c r="X930" s="73">
        <f>VLOOKUP(W930,Tables!$M$5:$O$9,3,FALSE)</f>
        <v>1</v>
      </c>
      <c r="Y930" s="73">
        <f t="shared" si="430"/>
        <v>111</v>
      </c>
      <c r="AA930" s="26" t="str">
        <f t="shared" si="423"/>
        <v>EC50</v>
      </c>
      <c r="AB930" s="26">
        <f>VLOOKUP(AA930,Tables!C$5:D$40,2,FALSE)</f>
        <v>5</v>
      </c>
      <c r="AC930" s="26">
        <f t="shared" si="424"/>
        <v>22.2</v>
      </c>
      <c r="AD930" s="33" t="str">
        <f t="shared" si="425"/>
        <v>Chronic</v>
      </c>
      <c r="AE930" s="26">
        <f>VLOOKUP(AD930,Tables!$C$43:$D$44,2,FALSE)</f>
        <v>1</v>
      </c>
      <c r="AF930" s="26">
        <f t="shared" si="426"/>
        <v>22.2</v>
      </c>
      <c r="AG930" s="27"/>
      <c r="AH930" s="210" t="str">
        <f t="shared" si="427"/>
        <v>Myriophyllum spicatum</v>
      </c>
      <c r="AI930" s="112" t="str">
        <f t="shared" si="428"/>
        <v>EC50</v>
      </c>
      <c r="AJ930" s="112" t="str">
        <f t="shared" si="429"/>
        <v>Chronic</v>
      </c>
      <c r="AL930" s="26">
        <f>VLOOKUP(SUM(AB930,AE930),Tables!J$5:K$12,2,FALSE)</f>
        <v>2</v>
      </c>
      <c r="AM930" s="26" t="str">
        <f t="shared" si="431"/>
        <v>Reject</v>
      </c>
      <c r="AS930"/>
      <c r="AW930" s="208" t="s">
        <v>1845</v>
      </c>
      <c r="AX930" s="208" t="s">
        <v>1845</v>
      </c>
      <c r="BC930" s="214"/>
      <c r="BN930" s="119"/>
      <c r="BO930" s="119"/>
      <c r="BP930" s="119"/>
      <c r="BQ930" s="119"/>
      <c r="BR930" s="119"/>
      <c r="BS930" s="119"/>
      <c r="BT930" s="119"/>
      <c r="BU930" s="119"/>
      <c r="BV930" s="119"/>
      <c r="BW930" s="119"/>
      <c r="BX930" s="119"/>
      <c r="BY930" s="119"/>
      <c r="BZ930" s="119"/>
      <c r="CA930" s="119"/>
    </row>
    <row r="931" spans="1:79" ht="15" hidden="1" customHeight="1" thickTop="1" thickBot="1">
      <c r="A931" s="170" t="s">
        <v>1065</v>
      </c>
      <c r="B931" s="70" t="s">
        <v>1074</v>
      </c>
      <c r="C931" s="74" t="s">
        <v>1066</v>
      </c>
      <c r="D931" s="80" t="s">
        <v>1075</v>
      </c>
      <c r="E931" s="149" t="s">
        <v>1644</v>
      </c>
      <c r="F931" s="75" t="s">
        <v>646</v>
      </c>
      <c r="G931" s="86" t="s">
        <v>240</v>
      </c>
      <c r="H931" s="25" t="s">
        <v>77</v>
      </c>
      <c r="I931" s="73" t="s">
        <v>1171</v>
      </c>
      <c r="J931" s="73" t="s">
        <v>79</v>
      </c>
      <c r="K931" s="25" t="s">
        <v>1591</v>
      </c>
      <c r="L931" s="25" t="s">
        <v>1063</v>
      </c>
      <c r="N931" s="41" t="s">
        <v>499</v>
      </c>
      <c r="O931" s="32" t="s">
        <v>1401</v>
      </c>
      <c r="P931" s="32" t="s">
        <v>1511</v>
      </c>
      <c r="Q931" s="73" t="s">
        <v>23</v>
      </c>
      <c r="R931" s="73">
        <v>28</v>
      </c>
      <c r="S931" s="25" t="s">
        <v>1370</v>
      </c>
      <c r="T931" s="25" t="s">
        <v>15</v>
      </c>
      <c r="V931" s="73">
        <v>17.100000000000001</v>
      </c>
      <c r="W931" s="25" t="s">
        <v>58</v>
      </c>
      <c r="X931" s="73">
        <f>VLOOKUP(W931,Tables!$M$5:$O$9,3,FALSE)</f>
        <v>1</v>
      </c>
      <c r="Y931" s="73">
        <f t="shared" si="430"/>
        <v>17.100000000000001</v>
      </c>
      <c r="AA931" s="26" t="str">
        <f t="shared" si="423"/>
        <v>EC10</v>
      </c>
      <c r="AB931" s="26">
        <f>VLOOKUP(AA931,Tables!C$5:D$40,2,FALSE)</f>
        <v>1</v>
      </c>
      <c r="AC931" s="26">
        <f t="shared" si="424"/>
        <v>17.100000000000001</v>
      </c>
      <c r="AD931" s="33" t="str">
        <f t="shared" si="425"/>
        <v>Chronic</v>
      </c>
      <c r="AE931" s="26">
        <f>VLOOKUP(AD931,Tables!$C$43:$D$44,2,FALSE)</f>
        <v>1</v>
      </c>
      <c r="AF931" s="26">
        <f t="shared" si="426"/>
        <v>17.100000000000001</v>
      </c>
      <c r="AG931" s="27"/>
      <c r="AH931" s="210" t="str">
        <f t="shared" si="427"/>
        <v>Myriophyllum spicatum</v>
      </c>
      <c r="AI931" s="112" t="str">
        <f t="shared" si="428"/>
        <v>EC10</v>
      </c>
      <c r="AJ931" s="112" t="str">
        <f t="shared" si="429"/>
        <v>Chronic</v>
      </c>
      <c r="AL931" s="26">
        <f>VLOOKUP(SUM(AB931,AE931),Tables!J$5:K$12,2,FALSE)</f>
        <v>1</v>
      </c>
      <c r="AM931" s="26" t="str">
        <f t="shared" si="431"/>
        <v>YES!!!</v>
      </c>
      <c r="AN931" s="107" t="str">
        <f>P931</f>
        <v>Root wet weight</v>
      </c>
      <c r="AO931" s="26" t="s">
        <v>1603</v>
      </c>
      <c r="AP931" s="25" t="str">
        <f>CONCATENATE(R931," ",S931)</f>
        <v>28 Day</v>
      </c>
      <c r="AQ931" s="26" t="s">
        <v>1619</v>
      </c>
      <c r="AS931" s="109">
        <f>AF931</f>
        <v>17.100000000000001</v>
      </c>
      <c r="AW931" s="208" t="s">
        <v>1845</v>
      </c>
      <c r="AX931" s="208" t="s">
        <v>1845</v>
      </c>
      <c r="BC931" s="214"/>
      <c r="BN931" s="119"/>
      <c r="BO931" s="119"/>
      <c r="BP931" s="119"/>
      <c r="BQ931" s="119"/>
      <c r="BR931" s="119"/>
      <c r="BS931" s="119"/>
      <c r="BT931" s="119"/>
      <c r="BU931" s="119"/>
      <c r="BV931" s="119"/>
      <c r="BW931" s="119"/>
      <c r="BX931" s="119"/>
      <c r="BY931" s="119"/>
      <c r="BZ931" s="119"/>
      <c r="CA931" s="119"/>
    </row>
    <row r="932" spans="1:79" ht="15" hidden="1" customHeight="1" thickTop="1" thickBot="1">
      <c r="A932" s="170" t="s">
        <v>1065</v>
      </c>
      <c r="B932" s="70" t="s">
        <v>1076</v>
      </c>
      <c r="C932" s="74" t="s">
        <v>1066</v>
      </c>
      <c r="D932" s="80" t="s">
        <v>1075</v>
      </c>
      <c r="E932" s="149" t="s">
        <v>1644</v>
      </c>
      <c r="F932" s="75" t="s">
        <v>646</v>
      </c>
      <c r="G932" s="86" t="s">
        <v>240</v>
      </c>
      <c r="H932" s="25" t="s">
        <v>77</v>
      </c>
      <c r="I932" s="73" t="s">
        <v>1171</v>
      </c>
      <c r="J932" s="73" t="s">
        <v>79</v>
      </c>
      <c r="K932" s="25" t="s">
        <v>1591</v>
      </c>
      <c r="L932" s="25" t="s">
        <v>1063</v>
      </c>
      <c r="N932" s="41" t="s">
        <v>499</v>
      </c>
      <c r="O932" s="32" t="s">
        <v>1401</v>
      </c>
      <c r="P932" s="32" t="s">
        <v>1511</v>
      </c>
      <c r="Q932" s="73" t="s">
        <v>178</v>
      </c>
      <c r="R932" s="73">
        <v>28</v>
      </c>
      <c r="S932" s="25" t="s">
        <v>1370</v>
      </c>
      <c r="T932" s="25" t="s">
        <v>15</v>
      </c>
      <c r="V932" s="73">
        <v>25.7</v>
      </c>
      <c r="W932" s="25" t="s">
        <v>58</v>
      </c>
      <c r="X932" s="73">
        <f>VLOOKUP(W932,Tables!$M$5:$O$9,3,FALSE)</f>
        <v>1</v>
      </c>
      <c r="Y932" s="73">
        <f t="shared" si="430"/>
        <v>25.7</v>
      </c>
      <c r="AA932" s="26" t="str">
        <f t="shared" si="423"/>
        <v>EC25</v>
      </c>
      <c r="AB932" s="26">
        <f>VLOOKUP(AA932,Tables!C$5:D$40,2,FALSE)</f>
        <v>2.5</v>
      </c>
      <c r="AC932" s="26">
        <f t="shared" si="424"/>
        <v>10.28</v>
      </c>
      <c r="AD932" s="33" t="str">
        <f t="shared" si="425"/>
        <v>Chronic</v>
      </c>
      <c r="AE932" s="26">
        <f>VLOOKUP(AD932,Tables!$C$43:$D$44,2,FALSE)</f>
        <v>1</v>
      </c>
      <c r="AF932" s="26">
        <f t="shared" si="426"/>
        <v>10.28</v>
      </c>
      <c r="AG932" s="27"/>
      <c r="AH932" s="210" t="str">
        <f t="shared" si="427"/>
        <v>Myriophyllum spicatum</v>
      </c>
      <c r="AI932" s="112" t="str">
        <f t="shared" si="428"/>
        <v>EC25</v>
      </c>
      <c r="AJ932" s="112" t="str">
        <f t="shared" si="429"/>
        <v>Chronic</v>
      </c>
      <c r="AL932" s="26">
        <f>VLOOKUP(SUM(AB932,AE932),Tables!J$5:K$12,2,FALSE)</f>
        <v>2</v>
      </c>
      <c r="AM932" s="26" t="str">
        <f t="shared" si="431"/>
        <v>Reject</v>
      </c>
      <c r="AS932"/>
      <c r="AW932" s="208" t="s">
        <v>1845</v>
      </c>
      <c r="AX932" s="208" t="s">
        <v>1845</v>
      </c>
      <c r="BC932" s="214"/>
      <c r="BN932" s="119"/>
      <c r="BO932" s="119"/>
      <c r="BP932" s="119"/>
      <c r="BQ932" s="119"/>
      <c r="BR932" s="119"/>
      <c r="BS932" s="119"/>
      <c r="BT932" s="119"/>
      <c r="BU932" s="119"/>
      <c r="BV932" s="119"/>
      <c r="BW932" s="119"/>
      <c r="BX932" s="119"/>
      <c r="BY932" s="119"/>
      <c r="BZ932" s="119"/>
      <c r="CA932" s="119"/>
    </row>
    <row r="933" spans="1:79" ht="15" hidden="1" customHeight="1" thickTop="1" thickBot="1">
      <c r="A933" s="170" t="s">
        <v>1065</v>
      </c>
      <c r="B933" s="70" t="s">
        <v>1077</v>
      </c>
      <c r="C933" s="74" t="s">
        <v>1066</v>
      </c>
      <c r="D933" s="80" t="s">
        <v>1075</v>
      </c>
      <c r="E933" s="149" t="s">
        <v>1644</v>
      </c>
      <c r="F933" s="75" t="s">
        <v>646</v>
      </c>
      <c r="G933" s="86" t="s">
        <v>240</v>
      </c>
      <c r="H933" s="25" t="s">
        <v>77</v>
      </c>
      <c r="I933" s="73" t="s">
        <v>1171</v>
      </c>
      <c r="J933" s="73" t="s">
        <v>79</v>
      </c>
      <c r="K933" s="25" t="s">
        <v>1591</v>
      </c>
      <c r="L933" s="25" t="s">
        <v>1063</v>
      </c>
      <c r="N933" s="41" t="s">
        <v>499</v>
      </c>
      <c r="O933" s="32" t="s">
        <v>1401</v>
      </c>
      <c r="P933" s="32" t="s">
        <v>1511</v>
      </c>
      <c r="Q933" s="73" t="s">
        <v>14</v>
      </c>
      <c r="R933" s="73">
        <v>28</v>
      </c>
      <c r="S933" s="25" t="s">
        <v>1370</v>
      </c>
      <c r="T933" s="25" t="s">
        <v>15</v>
      </c>
      <c r="V933" s="73">
        <v>38.700000000000003</v>
      </c>
      <c r="W933" s="25" t="s">
        <v>58</v>
      </c>
      <c r="X933" s="73">
        <f>VLOOKUP(W933,Tables!$M$5:$O$9,3,FALSE)</f>
        <v>1</v>
      </c>
      <c r="Y933" s="73">
        <f t="shared" si="430"/>
        <v>38.700000000000003</v>
      </c>
      <c r="AA933" s="26" t="str">
        <f t="shared" si="423"/>
        <v>EC50</v>
      </c>
      <c r="AB933" s="26">
        <f>VLOOKUP(AA933,Tables!C$5:D$40,2,FALSE)</f>
        <v>5</v>
      </c>
      <c r="AC933" s="26">
        <f t="shared" si="424"/>
        <v>7.74</v>
      </c>
      <c r="AD933" s="33" t="str">
        <f t="shared" si="425"/>
        <v>Chronic</v>
      </c>
      <c r="AE933" s="26">
        <f>VLOOKUP(AD933,Tables!$C$43:$D$44,2,FALSE)</f>
        <v>1</v>
      </c>
      <c r="AF933" s="26">
        <f t="shared" si="426"/>
        <v>7.74</v>
      </c>
      <c r="AG933" s="27"/>
      <c r="AH933" s="210" t="str">
        <f t="shared" si="427"/>
        <v>Myriophyllum spicatum</v>
      </c>
      <c r="AI933" s="112" t="str">
        <f t="shared" si="428"/>
        <v>EC50</v>
      </c>
      <c r="AJ933" s="112" t="str">
        <f t="shared" si="429"/>
        <v>Chronic</v>
      </c>
      <c r="AL933" s="26">
        <f>VLOOKUP(SUM(AB933,AE933),Tables!J$5:K$12,2,FALSE)</f>
        <v>2</v>
      </c>
      <c r="AM933" s="26" t="str">
        <f t="shared" si="431"/>
        <v>Reject</v>
      </c>
      <c r="AS933"/>
      <c r="AW933" s="208" t="s">
        <v>1845</v>
      </c>
      <c r="AX933" s="208" t="s">
        <v>1845</v>
      </c>
      <c r="BC933" s="214"/>
      <c r="BN933" s="119"/>
      <c r="BO933" s="119"/>
      <c r="BP933" s="119"/>
      <c r="BQ933" s="119"/>
      <c r="BR933" s="119"/>
      <c r="BS933" s="119"/>
      <c r="BT933" s="119"/>
      <c r="BU933" s="119"/>
      <c r="BV933" s="119"/>
      <c r="BW933" s="119"/>
      <c r="BX933" s="119"/>
      <c r="BY933" s="119"/>
      <c r="BZ933" s="119"/>
      <c r="CA933" s="119"/>
    </row>
    <row r="934" spans="1:79" ht="15" hidden="1" customHeight="1" thickTop="1" thickBot="1">
      <c r="A934" s="170" t="s">
        <v>1065</v>
      </c>
      <c r="B934" s="70" t="s">
        <v>1078</v>
      </c>
      <c r="C934" s="74" t="s">
        <v>1066</v>
      </c>
      <c r="D934" s="80" t="s">
        <v>1079</v>
      </c>
      <c r="E934" s="149" t="s">
        <v>1644</v>
      </c>
      <c r="F934" s="75" t="s">
        <v>646</v>
      </c>
      <c r="G934" s="86" t="s">
        <v>240</v>
      </c>
      <c r="H934" s="25" t="s">
        <v>77</v>
      </c>
      <c r="I934" s="73" t="s">
        <v>1171</v>
      </c>
      <c r="J934" s="73" t="s">
        <v>79</v>
      </c>
      <c r="K934" s="25" t="s">
        <v>1591</v>
      </c>
      <c r="L934" s="25" t="s">
        <v>1063</v>
      </c>
      <c r="N934" s="41" t="s">
        <v>499</v>
      </c>
      <c r="O934" s="32" t="s">
        <v>1401</v>
      </c>
      <c r="P934" s="32" t="s">
        <v>1511</v>
      </c>
      <c r="Q934" s="73" t="s">
        <v>23</v>
      </c>
      <c r="R934" s="73">
        <v>28</v>
      </c>
      <c r="S934" s="25" t="s">
        <v>1370</v>
      </c>
      <c r="T934" s="25" t="s">
        <v>15</v>
      </c>
      <c r="V934" s="73">
        <v>21.9</v>
      </c>
      <c r="W934" s="25" t="s">
        <v>58</v>
      </c>
      <c r="X934" s="73">
        <f>VLOOKUP(W934,Tables!$M$5:$O$9,3,FALSE)</f>
        <v>1</v>
      </c>
      <c r="Y934" s="73">
        <f t="shared" si="430"/>
        <v>21.9</v>
      </c>
      <c r="AA934" s="26" t="str">
        <f t="shared" si="423"/>
        <v>EC10</v>
      </c>
      <c r="AB934" s="26">
        <f>VLOOKUP(AA934,Tables!C$5:D$40,2,FALSE)</f>
        <v>1</v>
      </c>
      <c r="AC934" s="26">
        <f t="shared" si="424"/>
        <v>21.9</v>
      </c>
      <c r="AD934" s="33" t="str">
        <f t="shared" si="425"/>
        <v>Chronic</v>
      </c>
      <c r="AE934" s="26">
        <f>VLOOKUP(AD934,Tables!$C$43:$D$44,2,FALSE)</f>
        <v>1</v>
      </c>
      <c r="AF934" s="26">
        <f t="shared" si="426"/>
        <v>21.9</v>
      </c>
      <c r="AG934" s="27"/>
      <c r="AH934" s="210" t="str">
        <f t="shared" si="427"/>
        <v>Myriophyllum spicatum</v>
      </c>
      <c r="AI934" s="112" t="str">
        <f t="shared" si="428"/>
        <v>EC10</v>
      </c>
      <c r="AJ934" s="112" t="str">
        <f t="shared" si="429"/>
        <v>Chronic</v>
      </c>
      <c r="AL934" s="26">
        <f>VLOOKUP(SUM(AB934,AE934),Tables!J$5:K$12,2,FALSE)</f>
        <v>1</v>
      </c>
      <c r="AM934" s="26" t="str">
        <f t="shared" si="431"/>
        <v>YES!!!</v>
      </c>
      <c r="AN934" s="107" t="str">
        <f>P934</f>
        <v>Root wet weight</v>
      </c>
      <c r="AO934" s="26" t="s">
        <v>1603</v>
      </c>
      <c r="AP934" s="25" t="str">
        <f>CONCATENATE(R934," ",S934)</f>
        <v>28 Day</v>
      </c>
      <c r="AQ934" s="26" t="s">
        <v>1619</v>
      </c>
      <c r="AS934" s="109">
        <f>AF934</f>
        <v>21.9</v>
      </c>
      <c r="AW934" s="208" t="s">
        <v>1845</v>
      </c>
      <c r="AX934" s="208" t="s">
        <v>1845</v>
      </c>
      <c r="BC934" s="214"/>
      <c r="BN934" s="119"/>
      <c r="BO934" s="119"/>
      <c r="BP934" s="119"/>
      <c r="BQ934" s="119"/>
      <c r="BR934" s="119"/>
      <c r="BS934" s="119"/>
      <c r="BT934" s="119"/>
      <c r="BU934" s="119"/>
      <c r="BV934" s="119"/>
      <c r="BW934" s="119"/>
      <c r="BX934" s="119"/>
      <c r="BY934" s="119"/>
      <c r="BZ934" s="119"/>
      <c r="CA934" s="119"/>
    </row>
    <row r="935" spans="1:79" ht="15" hidden="1" customHeight="1" thickTop="1" thickBot="1">
      <c r="A935" s="170" t="s">
        <v>1065</v>
      </c>
      <c r="B935" s="70" t="s">
        <v>1080</v>
      </c>
      <c r="C935" s="74" t="s">
        <v>1066</v>
      </c>
      <c r="D935" s="80" t="s">
        <v>1079</v>
      </c>
      <c r="E935" s="149" t="s">
        <v>1644</v>
      </c>
      <c r="F935" s="75" t="s">
        <v>646</v>
      </c>
      <c r="G935" s="86" t="s">
        <v>240</v>
      </c>
      <c r="H935" s="25" t="s">
        <v>77</v>
      </c>
      <c r="I935" s="73" t="s">
        <v>1171</v>
      </c>
      <c r="J935" s="73" t="s">
        <v>79</v>
      </c>
      <c r="K935" s="25" t="s">
        <v>1591</v>
      </c>
      <c r="L935" s="25" t="s">
        <v>1063</v>
      </c>
      <c r="N935" s="41" t="s">
        <v>499</v>
      </c>
      <c r="O935" s="32" t="s">
        <v>1401</v>
      </c>
      <c r="P935" s="32" t="s">
        <v>1511</v>
      </c>
      <c r="Q935" s="73" t="s">
        <v>178</v>
      </c>
      <c r="R935" s="73">
        <v>28</v>
      </c>
      <c r="S935" s="25" t="s">
        <v>1370</v>
      </c>
      <c r="T935" s="25" t="s">
        <v>15</v>
      </c>
      <c r="V935" s="73">
        <v>26.4</v>
      </c>
      <c r="W935" s="25" t="s">
        <v>58</v>
      </c>
      <c r="X935" s="73">
        <f>VLOOKUP(W935,Tables!$M$5:$O$9,3,FALSE)</f>
        <v>1</v>
      </c>
      <c r="Y935" s="73">
        <f t="shared" si="430"/>
        <v>26.4</v>
      </c>
      <c r="AA935" s="26" t="str">
        <f t="shared" si="423"/>
        <v>EC25</v>
      </c>
      <c r="AB935" s="26">
        <f>VLOOKUP(AA935,Tables!C$5:D$40,2,FALSE)</f>
        <v>2.5</v>
      </c>
      <c r="AC935" s="26">
        <f t="shared" si="424"/>
        <v>10.559999999999999</v>
      </c>
      <c r="AD935" s="33" t="str">
        <f t="shared" si="425"/>
        <v>Chronic</v>
      </c>
      <c r="AE935" s="26">
        <f>VLOOKUP(AD935,Tables!$C$43:$D$44,2,FALSE)</f>
        <v>1</v>
      </c>
      <c r="AF935" s="26">
        <f t="shared" si="426"/>
        <v>10.559999999999999</v>
      </c>
      <c r="AG935" s="27"/>
      <c r="AH935" s="210" t="str">
        <f t="shared" si="427"/>
        <v>Myriophyllum spicatum</v>
      </c>
      <c r="AI935" s="112" t="str">
        <f t="shared" si="428"/>
        <v>EC25</v>
      </c>
      <c r="AJ935" s="112" t="str">
        <f t="shared" si="429"/>
        <v>Chronic</v>
      </c>
      <c r="AL935" s="26">
        <f>VLOOKUP(SUM(AB935,AE935),Tables!J$5:K$12,2,FALSE)</f>
        <v>2</v>
      </c>
      <c r="AM935" s="26" t="str">
        <f t="shared" si="431"/>
        <v>Reject</v>
      </c>
      <c r="AS935"/>
      <c r="AW935" s="208" t="s">
        <v>1845</v>
      </c>
      <c r="AX935" s="208" t="s">
        <v>1845</v>
      </c>
      <c r="BC935" s="214"/>
      <c r="BN935" s="119"/>
      <c r="BO935" s="119"/>
      <c r="BP935" s="119"/>
      <c r="BQ935" s="119"/>
      <c r="BR935" s="119"/>
      <c r="BS935" s="119"/>
      <c r="BT935" s="119"/>
      <c r="BU935" s="119"/>
      <c r="BV935" s="119"/>
      <c r="BW935" s="119"/>
      <c r="BX935" s="119"/>
      <c r="BY935" s="119"/>
      <c r="BZ935" s="119"/>
      <c r="CA935" s="119"/>
    </row>
    <row r="936" spans="1:79" ht="15" hidden="1" customHeight="1" thickTop="1" thickBot="1">
      <c r="A936" s="170" t="s">
        <v>1065</v>
      </c>
      <c r="B936" s="70" t="s">
        <v>1081</v>
      </c>
      <c r="C936" s="74" t="s">
        <v>1066</v>
      </c>
      <c r="D936" s="80" t="s">
        <v>1079</v>
      </c>
      <c r="E936" s="149" t="s">
        <v>1644</v>
      </c>
      <c r="F936" s="75" t="s">
        <v>646</v>
      </c>
      <c r="G936" s="86" t="s">
        <v>240</v>
      </c>
      <c r="H936" s="25" t="s">
        <v>77</v>
      </c>
      <c r="I936" s="73" t="s">
        <v>1171</v>
      </c>
      <c r="J936" s="73" t="s">
        <v>79</v>
      </c>
      <c r="K936" s="25" t="s">
        <v>1591</v>
      </c>
      <c r="L936" s="25" t="s">
        <v>1063</v>
      </c>
      <c r="N936" s="41" t="s">
        <v>499</v>
      </c>
      <c r="O936" s="32" t="s">
        <v>1401</v>
      </c>
      <c r="P936" s="32" t="s">
        <v>1511</v>
      </c>
      <c r="Q936" s="73" t="s">
        <v>14</v>
      </c>
      <c r="R936" s="73">
        <v>28</v>
      </c>
      <c r="S936" s="25" t="s">
        <v>1370</v>
      </c>
      <c r="T936" s="25" t="s">
        <v>15</v>
      </c>
      <c r="V936" s="73">
        <v>31.8</v>
      </c>
      <c r="W936" s="25" t="s">
        <v>58</v>
      </c>
      <c r="X936" s="73">
        <f>VLOOKUP(W936,Tables!$M$5:$O$9,3,FALSE)</f>
        <v>1</v>
      </c>
      <c r="Y936" s="73">
        <f t="shared" si="430"/>
        <v>31.8</v>
      </c>
      <c r="AA936" s="26" t="str">
        <f t="shared" si="423"/>
        <v>EC50</v>
      </c>
      <c r="AB936" s="26">
        <f>VLOOKUP(AA936,Tables!C$5:D$40,2,FALSE)</f>
        <v>5</v>
      </c>
      <c r="AC936" s="26">
        <f t="shared" si="424"/>
        <v>6.36</v>
      </c>
      <c r="AD936" s="33" t="str">
        <f t="shared" si="425"/>
        <v>Chronic</v>
      </c>
      <c r="AE936" s="26">
        <f>VLOOKUP(AD936,Tables!$C$43:$D$44,2,FALSE)</f>
        <v>1</v>
      </c>
      <c r="AF936" s="26">
        <f t="shared" si="426"/>
        <v>6.36</v>
      </c>
      <c r="AG936" s="27"/>
      <c r="AH936" s="210" t="str">
        <f t="shared" si="427"/>
        <v>Myriophyllum spicatum</v>
      </c>
      <c r="AI936" s="112" t="str">
        <f t="shared" si="428"/>
        <v>EC50</v>
      </c>
      <c r="AJ936" s="112" t="str">
        <f t="shared" si="429"/>
        <v>Chronic</v>
      </c>
      <c r="AL936" s="26">
        <f>VLOOKUP(SUM(AB936,AE936),Tables!J$5:K$12,2,FALSE)</f>
        <v>2</v>
      </c>
      <c r="AM936" s="26" t="str">
        <f t="shared" si="431"/>
        <v>Reject</v>
      </c>
      <c r="AS936"/>
      <c r="AW936" s="208" t="s">
        <v>1845</v>
      </c>
      <c r="AX936" s="208" t="s">
        <v>1845</v>
      </c>
      <c r="BC936" s="214"/>
      <c r="BN936" s="119"/>
      <c r="BO936" s="119"/>
      <c r="BP936" s="119"/>
      <c r="BQ936" s="119"/>
      <c r="BR936" s="119"/>
      <c r="BS936" s="119"/>
      <c r="BT936" s="119"/>
      <c r="BU936" s="119"/>
      <c r="BV936" s="119"/>
      <c r="BW936" s="119"/>
      <c r="BX936" s="119"/>
      <c r="BY936" s="119"/>
      <c r="BZ936" s="119"/>
      <c r="CA936" s="119"/>
    </row>
    <row r="937" spans="1:79" ht="15" hidden="1" customHeight="1" thickTop="1" thickBot="1">
      <c r="A937" s="170" t="s">
        <v>1065</v>
      </c>
      <c r="B937" s="70" t="s">
        <v>1082</v>
      </c>
      <c r="C937" s="74" t="s">
        <v>1066</v>
      </c>
      <c r="D937" s="80" t="s">
        <v>1083</v>
      </c>
      <c r="E937" s="149" t="s">
        <v>1644</v>
      </c>
      <c r="F937" s="75" t="s">
        <v>646</v>
      </c>
      <c r="G937" s="86" t="s">
        <v>240</v>
      </c>
      <c r="H937" s="25" t="s">
        <v>77</v>
      </c>
      <c r="I937" s="73" t="s">
        <v>1171</v>
      </c>
      <c r="J937" s="73" t="s">
        <v>79</v>
      </c>
      <c r="K937" s="25" t="s">
        <v>1591</v>
      </c>
      <c r="L937" s="25" t="s">
        <v>1063</v>
      </c>
      <c r="N937" s="41" t="s">
        <v>499</v>
      </c>
      <c r="O937" s="32" t="s">
        <v>1401</v>
      </c>
      <c r="P937" s="32" t="s">
        <v>1511</v>
      </c>
      <c r="Q937" s="73" t="s">
        <v>23</v>
      </c>
      <c r="R937" s="73">
        <v>28</v>
      </c>
      <c r="S937" s="25" t="s">
        <v>1370</v>
      </c>
      <c r="T937" s="25" t="s">
        <v>15</v>
      </c>
      <c r="V937" s="73">
        <v>23.3</v>
      </c>
      <c r="W937" s="25" t="s">
        <v>58</v>
      </c>
      <c r="X937" s="73">
        <f>VLOOKUP(W937,Tables!$M$5:$O$9,3,FALSE)</f>
        <v>1</v>
      </c>
      <c r="Y937" s="73">
        <f t="shared" si="430"/>
        <v>23.3</v>
      </c>
      <c r="AA937" s="26" t="str">
        <f t="shared" si="423"/>
        <v>EC10</v>
      </c>
      <c r="AB937" s="26">
        <f>VLOOKUP(AA937,Tables!C$5:D$40,2,FALSE)</f>
        <v>1</v>
      </c>
      <c r="AC937" s="26">
        <f t="shared" si="424"/>
        <v>23.3</v>
      </c>
      <c r="AD937" s="33" t="str">
        <f t="shared" si="425"/>
        <v>Chronic</v>
      </c>
      <c r="AE937" s="26">
        <f>VLOOKUP(AD937,Tables!$C$43:$D$44,2,FALSE)</f>
        <v>1</v>
      </c>
      <c r="AF937" s="26">
        <f t="shared" si="426"/>
        <v>23.3</v>
      </c>
      <c r="AG937" s="27"/>
      <c r="AH937" s="210" t="str">
        <f t="shared" si="427"/>
        <v>Myriophyllum spicatum</v>
      </c>
      <c r="AI937" s="112" t="str">
        <f t="shared" si="428"/>
        <v>EC10</v>
      </c>
      <c r="AJ937" s="112" t="str">
        <f t="shared" si="429"/>
        <v>Chronic</v>
      </c>
      <c r="AL937" s="26">
        <f>VLOOKUP(SUM(AB937,AE937),Tables!J$5:K$12,2,FALSE)</f>
        <v>1</v>
      </c>
      <c r="AM937" s="26" t="str">
        <f t="shared" si="431"/>
        <v>YES!!!</v>
      </c>
      <c r="AN937" s="107" t="str">
        <f>P937</f>
        <v>Root wet weight</v>
      </c>
      <c r="AO937" s="26" t="s">
        <v>1603</v>
      </c>
      <c r="AP937" s="25" t="str">
        <f>CONCATENATE(R937," ",S937)</f>
        <v>28 Day</v>
      </c>
      <c r="AQ937" s="26" t="s">
        <v>1619</v>
      </c>
      <c r="AS937" s="109">
        <f>AF937</f>
        <v>23.3</v>
      </c>
      <c r="AW937" s="208" t="s">
        <v>1845</v>
      </c>
      <c r="AX937" s="208" t="s">
        <v>1845</v>
      </c>
      <c r="BC937" s="214"/>
      <c r="BN937" s="119"/>
      <c r="BO937" s="119"/>
      <c r="BP937" s="119"/>
      <c r="BQ937" s="119"/>
      <c r="BR937" s="119"/>
      <c r="BS937" s="119"/>
      <c r="BT937" s="119"/>
      <c r="BU937" s="119"/>
      <c r="BV937" s="119"/>
      <c r="BW937" s="119"/>
      <c r="BX937" s="119"/>
      <c r="BY937" s="119"/>
      <c r="BZ937" s="119"/>
      <c r="CA937" s="119"/>
    </row>
    <row r="938" spans="1:79" ht="15" hidden="1" customHeight="1" thickTop="1" thickBot="1">
      <c r="A938" s="170" t="s">
        <v>1065</v>
      </c>
      <c r="B938" s="70" t="s">
        <v>1084</v>
      </c>
      <c r="C938" s="74" t="s">
        <v>1066</v>
      </c>
      <c r="D938" s="80" t="s">
        <v>1083</v>
      </c>
      <c r="E938" s="149" t="s">
        <v>1644</v>
      </c>
      <c r="F938" s="75" t="s">
        <v>646</v>
      </c>
      <c r="G938" s="86" t="s">
        <v>240</v>
      </c>
      <c r="H938" s="25" t="s">
        <v>77</v>
      </c>
      <c r="I938" s="73" t="s">
        <v>1171</v>
      </c>
      <c r="J938" s="73" t="s">
        <v>79</v>
      </c>
      <c r="K938" s="25" t="s">
        <v>1591</v>
      </c>
      <c r="L938" s="25" t="s">
        <v>1063</v>
      </c>
      <c r="N938" s="41" t="s">
        <v>499</v>
      </c>
      <c r="O938" s="32" t="s">
        <v>1401</v>
      </c>
      <c r="P938" s="32" t="s">
        <v>1511</v>
      </c>
      <c r="Q938" s="73" t="s">
        <v>178</v>
      </c>
      <c r="R938" s="73">
        <v>28</v>
      </c>
      <c r="S938" s="25" t="s">
        <v>1370</v>
      </c>
      <c r="T938" s="25" t="s">
        <v>15</v>
      </c>
      <c r="V938" s="73">
        <v>58.2</v>
      </c>
      <c r="W938" s="25" t="s">
        <v>58</v>
      </c>
      <c r="X938" s="73">
        <f>VLOOKUP(W938,Tables!$M$5:$O$9,3,FALSE)</f>
        <v>1</v>
      </c>
      <c r="Y938" s="73">
        <f t="shared" si="430"/>
        <v>58.2</v>
      </c>
      <c r="AA938" s="26" t="str">
        <f t="shared" si="423"/>
        <v>EC25</v>
      </c>
      <c r="AB938" s="26">
        <f>VLOOKUP(AA938,Tables!C$5:D$40,2,FALSE)</f>
        <v>2.5</v>
      </c>
      <c r="AC938" s="26">
        <f t="shared" si="424"/>
        <v>23.28</v>
      </c>
      <c r="AD938" s="33" t="str">
        <f t="shared" si="425"/>
        <v>Chronic</v>
      </c>
      <c r="AE938" s="26">
        <f>VLOOKUP(AD938,Tables!$C$43:$D$44,2,FALSE)</f>
        <v>1</v>
      </c>
      <c r="AF938" s="26">
        <f t="shared" si="426"/>
        <v>23.28</v>
      </c>
      <c r="AG938" s="27"/>
      <c r="AH938" s="210" t="str">
        <f t="shared" si="427"/>
        <v>Myriophyllum spicatum</v>
      </c>
      <c r="AI938" s="112" t="str">
        <f t="shared" si="428"/>
        <v>EC25</v>
      </c>
      <c r="AJ938" s="112" t="str">
        <f t="shared" si="429"/>
        <v>Chronic</v>
      </c>
      <c r="AL938" s="26">
        <f>VLOOKUP(SUM(AB938,AE938),Tables!J$5:K$12,2,FALSE)</f>
        <v>2</v>
      </c>
      <c r="AM938" s="26" t="str">
        <f t="shared" si="431"/>
        <v>Reject</v>
      </c>
      <c r="AS938"/>
      <c r="AW938" s="208" t="s">
        <v>1845</v>
      </c>
      <c r="AX938" s="208" t="s">
        <v>1845</v>
      </c>
      <c r="BC938" s="214"/>
      <c r="BN938" s="119"/>
      <c r="BO938" s="119"/>
      <c r="BP938" s="119"/>
      <c r="BQ938" s="119"/>
      <c r="BR938" s="119"/>
      <c r="BS938" s="119"/>
      <c r="BT938" s="119"/>
      <c r="BU938" s="119"/>
      <c r="BV938" s="119"/>
      <c r="BW938" s="119"/>
      <c r="BX938" s="119"/>
      <c r="BY938" s="119"/>
      <c r="BZ938" s="119"/>
      <c r="CA938" s="119"/>
    </row>
    <row r="939" spans="1:79" ht="15" hidden="1" customHeight="1" thickTop="1" thickBot="1">
      <c r="A939" s="170" t="s">
        <v>1065</v>
      </c>
      <c r="B939" s="70" t="s">
        <v>1085</v>
      </c>
      <c r="C939" s="74" t="s">
        <v>1066</v>
      </c>
      <c r="D939" s="80" t="s">
        <v>1083</v>
      </c>
      <c r="E939" s="149" t="s">
        <v>1644</v>
      </c>
      <c r="F939" s="75" t="s">
        <v>646</v>
      </c>
      <c r="G939" s="86" t="s">
        <v>240</v>
      </c>
      <c r="H939" s="25" t="s">
        <v>77</v>
      </c>
      <c r="I939" s="73" t="s">
        <v>1171</v>
      </c>
      <c r="J939" s="73" t="s">
        <v>79</v>
      </c>
      <c r="K939" s="25" t="s">
        <v>1591</v>
      </c>
      <c r="L939" s="25" t="s">
        <v>1063</v>
      </c>
      <c r="N939" s="41" t="s">
        <v>499</v>
      </c>
      <c r="O939" s="32" t="s">
        <v>1401</v>
      </c>
      <c r="P939" s="32" t="s">
        <v>1511</v>
      </c>
      <c r="Q939" s="73" t="s">
        <v>14</v>
      </c>
      <c r="R939" s="73">
        <v>28</v>
      </c>
      <c r="S939" s="25" t="s">
        <v>1370</v>
      </c>
      <c r="T939" s="25" t="s">
        <v>15</v>
      </c>
      <c r="V939" s="73">
        <v>116.5</v>
      </c>
      <c r="W939" s="25" t="s">
        <v>58</v>
      </c>
      <c r="X939" s="73">
        <f>VLOOKUP(W939,Tables!$M$5:$O$9,3,FALSE)</f>
        <v>1</v>
      </c>
      <c r="Y939" s="73">
        <f t="shared" si="430"/>
        <v>116.5</v>
      </c>
      <c r="AA939" s="26" t="str">
        <f t="shared" si="423"/>
        <v>EC50</v>
      </c>
      <c r="AB939" s="26">
        <f>VLOOKUP(AA939,Tables!C$5:D$40,2,FALSE)</f>
        <v>5</v>
      </c>
      <c r="AC939" s="26">
        <f t="shared" si="424"/>
        <v>23.3</v>
      </c>
      <c r="AD939" s="33" t="str">
        <f t="shared" si="425"/>
        <v>Chronic</v>
      </c>
      <c r="AE939" s="26">
        <f>VLOOKUP(AD939,Tables!$C$43:$D$44,2,FALSE)</f>
        <v>1</v>
      </c>
      <c r="AF939" s="26">
        <f t="shared" si="426"/>
        <v>23.3</v>
      </c>
      <c r="AG939" s="27"/>
      <c r="AH939" s="210" t="str">
        <f t="shared" si="427"/>
        <v>Myriophyllum spicatum</v>
      </c>
      <c r="AI939" s="112" t="str">
        <f t="shared" si="428"/>
        <v>EC50</v>
      </c>
      <c r="AJ939" s="112" t="str">
        <f t="shared" si="429"/>
        <v>Chronic</v>
      </c>
      <c r="AL939" s="26">
        <f>VLOOKUP(SUM(AB939,AE939),Tables!J$5:K$12,2,FALSE)</f>
        <v>2</v>
      </c>
      <c r="AM939" s="26" t="str">
        <f t="shared" si="431"/>
        <v>Reject</v>
      </c>
      <c r="AS939"/>
      <c r="AW939" s="208" t="s">
        <v>1845</v>
      </c>
      <c r="AX939" s="208" t="s">
        <v>1845</v>
      </c>
      <c r="BC939" s="214"/>
      <c r="BN939" s="119"/>
      <c r="BO939" s="119"/>
      <c r="BP939" s="119"/>
      <c r="BQ939" s="119"/>
      <c r="BR939" s="119"/>
      <c r="BS939" s="119"/>
      <c r="BT939" s="119"/>
      <c r="BU939" s="119"/>
      <c r="BV939" s="119"/>
      <c r="BW939" s="119"/>
      <c r="BX939" s="119"/>
      <c r="BY939" s="119"/>
      <c r="BZ939" s="119"/>
      <c r="CA939" s="119"/>
    </row>
    <row r="940" spans="1:79" ht="15" hidden="1" customHeight="1" thickTop="1" thickBot="1">
      <c r="A940" s="170" t="s">
        <v>1065</v>
      </c>
      <c r="B940" s="70" t="s">
        <v>1086</v>
      </c>
      <c r="C940" s="74" t="s">
        <v>1066</v>
      </c>
      <c r="D940" s="80" t="s">
        <v>1062</v>
      </c>
      <c r="E940" s="149" t="s">
        <v>1644</v>
      </c>
      <c r="F940" s="75" t="s">
        <v>646</v>
      </c>
      <c r="G940" s="86" t="s">
        <v>240</v>
      </c>
      <c r="H940" s="25" t="s">
        <v>77</v>
      </c>
      <c r="I940" s="73" t="s">
        <v>1171</v>
      </c>
      <c r="J940" s="73" t="s">
        <v>79</v>
      </c>
      <c r="K940" s="25" t="s">
        <v>1591</v>
      </c>
      <c r="L940" s="25" t="s">
        <v>1063</v>
      </c>
      <c r="N940" s="41" t="s">
        <v>500</v>
      </c>
      <c r="O940" s="32" t="s">
        <v>1401</v>
      </c>
      <c r="P940" s="32" t="s">
        <v>1510</v>
      </c>
      <c r="Q940" s="73" t="s">
        <v>23</v>
      </c>
      <c r="R940" s="73">
        <v>28</v>
      </c>
      <c r="S940" s="25" t="s">
        <v>1370</v>
      </c>
      <c r="T940" s="25" t="s">
        <v>15</v>
      </c>
      <c r="V940" s="73">
        <v>1.7</v>
      </c>
      <c r="W940" s="25" t="s">
        <v>58</v>
      </c>
      <c r="X940" s="73">
        <f>VLOOKUP(W940,Tables!$M$5:$O$9,3,FALSE)</f>
        <v>1</v>
      </c>
      <c r="Y940" s="73">
        <f t="shared" si="430"/>
        <v>1.7</v>
      </c>
      <c r="AA940" s="26" t="str">
        <f t="shared" si="423"/>
        <v>EC10</v>
      </c>
      <c r="AB940" s="26">
        <f>VLOOKUP(AA940,Tables!C$5:D$40,2,FALSE)</f>
        <v>1</v>
      </c>
      <c r="AC940" s="26">
        <f t="shared" si="424"/>
        <v>1.7</v>
      </c>
      <c r="AD940" s="33" t="str">
        <f t="shared" si="425"/>
        <v>Chronic</v>
      </c>
      <c r="AE940" s="26">
        <f>VLOOKUP(AD940,Tables!$C$43:$D$44,2,FALSE)</f>
        <v>1</v>
      </c>
      <c r="AF940" s="26">
        <f t="shared" si="426"/>
        <v>1.7</v>
      </c>
      <c r="AG940" s="27"/>
      <c r="AH940" s="210" t="str">
        <f t="shared" si="427"/>
        <v>Myriophyllum spicatum</v>
      </c>
      <c r="AI940" s="112" t="str">
        <f t="shared" si="428"/>
        <v>EC10</v>
      </c>
      <c r="AJ940" s="112" t="str">
        <f t="shared" si="429"/>
        <v>Chronic</v>
      </c>
      <c r="AL940" s="26">
        <f>VLOOKUP(SUM(AB940,AE940),Tables!J$5:K$12,2,FALSE)</f>
        <v>1</v>
      </c>
      <c r="AM940" s="26" t="str">
        <f t="shared" si="431"/>
        <v>YES!!!</v>
      </c>
      <c r="AN940" s="107" t="str">
        <f>P940</f>
        <v>Root dry weight</v>
      </c>
      <c r="AO940" s="26" t="s">
        <v>1598</v>
      </c>
      <c r="AP940" s="25" t="str">
        <f>CONCATENATE(R940," ",S940)</f>
        <v>28 Day</v>
      </c>
      <c r="AQ940" s="26" t="s">
        <v>1613</v>
      </c>
      <c r="AS940" s="109">
        <f>AF940</f>
        <v>1.7</v>
      </c>
      <c r="AT940" s="73">
        <f>GEOMEAN(AS940:AS952)</f>
        <v>8.8457426777028996</v>
      </c>
      <c r="AW940" s="208" t="s">
        <v>1845</v>
      </c>
      <c r="AX940" s="208" t="s">
        <v>1845</v>
      </c>
      <c r="BC940" s="214"/>
      <c r="BN940" s="119"/>
      <c r="BO940" s="119"/>
      <c r="BP940" s="119"/>
      <c r="BQ940" s="119"/>
      <c r="BR940" s="119"/>
      <c r="BS940" s="119"/>
      <c r="BT940" s="119"/>
      <c r="BU940" s="119"/>
      <c r="BV940" s="119"/>
      <c r="BW940" s="119"/>
      <c r="BX940" s="119"/>
      <c r="BY940" s="119"/>
      <c r="BZ940" s="119"/>
      <c r="CA940" s="119"/>
    </row>
    <row r="941" spans="1:79" ht="15" hidden="1" customHeight="1" thickTop="1" thickBot="1">
      <c r="A941" s="170" t="s">
        <v>1065</v>
      </c>
      <c r="B941" s="70" t="s">
        <v>1087</v>
      </c>
      <c r="C941" s="74" t="s">
        <v>1066</v>
      </c>
      <c r="D941" s="80" t="s">
        <v>1062</v>
      </c>
      <c r="E941" s="149" t="s">
        <v>1644</v>
      </c>
      <c r="F941" s="75" t="s">
        <v>646</v>
      </c>
      <c r="G941" s="86" t="s">
        <v>240</v>
      </c>
      <c r="H941" s="25" t="s">
        <v>77</v>
      </c>
      <c r="I941" s="73" t="s">
        <v>1171</v>
      </c>
      <c r="J941" s="73" t="s">
        <v>79</v>
      </c>
      <c r="K941" s="25" t="s">
        <v>1591</v>
      </c>
      <c r="L941" s="25" t="s">
        <v>1063</v>
      </c>
      <c r="N941" s="41" t="s">
        <v>500</v>
      </c>
      <c r="O941" s="32" t="s">
        <v>1401</v>
      </c>
      <c r="P941" s="32" t="s">
        <v>1510</v>
      </c>
      <c r="Q941" s="73" t="s">
        <v>178</v>
      </c>
      <c r="R941" s="73">
        <v>28</v>
      </c>
      <c r="S941" s="25" t="s">
        <v>1370</v>
      </c>
      <c r="T941" s="25" t="s">
        <v>15</v>
      </c>
      <c r="V941" s="73">
        <v>6.5</v>
      </c>
      <c r="W941" s="25" t="s">
        <v>58</v>
      </c>
      <c r="X941" s="73">
        <f>VLOOKUP(W941,Tables!$M$5:$O$9,3,FALSE)</f>
        <v>1</v>
      </c>
      <c r="Y941" s="73">
        <f t="shared" si="430"/>
        <v>6.5</v>
      </c>
      <c r="AA941" s="26" t="str">
        <f t="shared" si="423"/>
        <v>EC25</v>
      </c>
      <c r="AB941" s="26">
        <f>VLOOKUP(AA941,Tables!C$5:D$40,2,FALSE)</f>
        <v>2.5</v>
      </c>
      <c r="AC941" s="26">
        <f t="shared" si="424"/>
        <v>2.6</v>
      </c>
      <c r="AD941" s="33" t="str">
        <f t="shared" si="425"/>
        <v>Chronic</v>
      </c>
      <c r="AE941" s="26">
        <f>VLOOKUP(AD941,Tables!$C$43:$D$44,2,FALSE)</f>
        <v>1</v>
      </c>
      <c r="AF941" s="26">
        <f t="shared" si="426"/>
        <v>2.6</v>
      </c>
      <c r="AG941" s="27"/>
      <c r="AH941" s="210" t="str">
        <f t="shared" si="427"/>
        <v>Myriophyllum spicatum</v>
      </c>
      <c r="AI941" s="112" t="str">
        <f t="shared" si="428"/>
        <v>EC25</v>
      </c>
      <c r="AJ941" s="112" t="str">
        <f t="shared" si="429"/>
        <v>Chronic</v>
      </c>
      <c r="AL941" s="26">
        <f>VLOOKUP(SUM(AB941,AE941),Tables!J$5:K$12,2,FALSE)</f>
        <v>2</v>
      </c>
      <c r="AM941" s="26" t="str">
        <f t="shared" si="431"/>
        <v>Reject</v>
      </c>
      <c r="AS941"/>
      <c r="AW941" s="208" t="s">
        <v>1845</v>
      </c>
      <c r="AX941" s="208" t="s">
        <v>1845</v>
      </c>
      <c r="BC941" s="214"/>
      <c r="BN941" s="119"/>
      <c r="BO941" s="119"/>
      <c r="BP941" s="119"/>
      <c r="BQ941" s="119"/>
      <c r="BR941" s="119"/>
      <c r="BS941" s="119"/>
      <c r="BT941" s="119"/>
      <c r="BU941" s="119"/>
      <c r="BV941" s="119"/>
      <c r="BW941" s="119"/>
      <c r="BX941" s="119"/>
      <c r="BY941" s="119"/>
      <c r="BZ941" s="119"/>
      <c r="CA941" s="119"/>
    </row>
    <row r="942" spans="1:79" ht="15" hidden="1" customHeight="1" thickTop="1" thickBot="1">
      <c r="A942" s="170" t="s">
        <v>1065</v>
      </c>
      <c r="B942" s="70" t="s">
        <v>1088</v>
      </c>
      <c r="C942" s="74" t="s">
        <v>1066</v>
      </c>
      <c r="D942" s="80" t="s">
        <v>1062</v>
      </c>
      <c r="E942" s="149" t="s">
        <v>1644</v>
      </c>
      <c r="F942" s="75" t="s">
        <v>646</v>
      </c>
      <c r="G942" s="86" t="s">
        <v>240</v>
      </c>
      <c r="H942" s="25" t="s">
        <v>77</v>
      </c>
      <c r="I942" s="73" t="s">
        <v>1171</v>
      </c>
      <c r="J942" s="73" t="s">
        <v>79</v>
      </c>
      <c r="K942" s="25" t="s">
        <v>1591</v>
      </c>
      <c r="L942" s="25" t="s">
        <v>1063</v>
      </c>
      <c r="N942" s="41" t="s">
        <v>500</v>
      </c>
      <c r="O942" s="32" t="s">
        <v>1401</v>
      </c>
      <c r="P942" s="32" t="s">
        <v>1510</v>
      </c>
      <c r="Q942" s="73" t="s">
        <v>14</v>
      </c>
      <c r="R942" s="73">
        <v>28</v>
      </c>
      <c r="S942" s="25" t="s">
        <v>1370</v>
      </c>
      <c r="T942" s="25" t="s">
        <v>15</v>
      </c>
      <c r="V942" s="73">
        <v>25.2</v>
      </c>
      <c r="W942" s="25" t="s">
        <v>58</v>
      </c>
      <c r="X942" s="73">
        <f>VLOOKUP(W942,Tables!$M$5:$O$9,3,FALSE)</f>
        <v>1</v>
      </c>
      <c r="Y942" s="73">
        <f t="shared" si="430"/>
        <v>25.2</v>
      </c>
      <c r="AA942" s="26" t="str">
        <f t="shared" si="423"/>
        <v>EC50</v>
      </c>
      <c r="AB942" s="26">
        <f>VLOOKUP(AA942,Tables!C$5:D$40,2,FALSE)</f>
        <v>5</v>
      </c>
      <c r="AC942" s="26">
        <f t="shared" si="424"/>
        <v>5.04</v>
      </c>
      <c r="AD942" s="33" t="str">
        <f t="shared" si="425"/>
        <v>Chronic</v>
      </c>
      <c r="AE942" s="26">
        <f>VLOOKUP(AD942,Tables!$C$43:$D$44,2,FALSE)</f>
        <v>1</v>
      </c>
      <c r="AF942" s="26">
        <f t="shared" si="426"/>
        <v>5.04</v>
      </c>
      <c r="AG942" s="27"/>
      <c r="AH942" s="210" t="str">
        <f t="shared" si="427"/>
        <v>Myriophyllum spicatum</v>
      </c>
      <c r="AI942" s="112" t="str">
        <f t="shared" si="428"/>
        <v>EC50</v>
      </c>
      <c r="AJ942" s="112" t="str">
        <f t="shared" si="429"/>
        <v>Chronic</v>
      </c>
      <c r="AL942" s="26">
        <f>VLOOKUP(SUM(AB942,AE942),Tables!J$5:K$12,2,FALSE)</f>
        <v>2</v>
      </c>
      <c r="AM942" s="26" t="str">
        <f t="shared" si="431"/>
        <v>Reject</v>
      </c>
      <c r="AS942"/>
      <c r="AW942" s="208" t="s">
        <v>1845</v>
      </c>
      <c r="AX942" s="208" t="s">
        <v>1845</v>
      </c>
      <c r="BC942" s="214"/>
      <c r="BN942" s="119"/>
      <c r="BO942" s="119"/>
      <c r="BP942" s="119"/>
      <c r="BQ942" s="119"/>
      <c r="BR942" s="119"/>
      <c r="BS942" s="119"/>
      <c r="BT942" s="119"/>
      <c r="BU942" s="119"/>
      <c r="BV942" s="119"/>
      <c r="BW942" s="119"/>
      <c r="BX942" s="119"/>
      <c r="BY942" s="119"/>
      <c r="BZ942" s="119"/>
      <c r="CA942" s="119"/>
    </row>
    <row r="943" spans="1:79" ht="15" hidden="1" customHeight="1" thickTop="1" thickBot="1">
      <c r="A943" s="170" t="s">
        <v>1065</v>
      </c>
      <c r="B943" s="70" t="s">
        <v>1089</v>
      </c>
      <c r="C943" s="74" t="s">
        <v>1066</v>
      </c>
      <c r="D943" s="80" t="s">
        <v>1071</v>
      </c>
      <c r="E943" s="149" t="s">
        <v>1644</v>
      </c>
      <c r="F943" s="75" t="s">
        <v>646</v>
      </c>
      <c r="G943" s="86" t="s">
        <v>240</v>
      </c>
      <c r="H943" s="25" t="s">
        <v>77</v>
      </c>
      <c r="I943" s="73" t="s">
        <v>1171</v>
      </c>
      <c r="J943" s="73" t="s">
        <v>79</v>
      </c>
      <c r="K943" s="25" t="s">
        <v>1591</v>
      </c>
      <c r="L943" s="25" t="s">
        <v>1063</v>
      </c>
      <c r="N943" s="41" t="s">
        <v>500</v>
      </c>
      <c r="O943" s="32" t="s">
        <v>1401</v>
      </c>
      <c r="P943" s="32" t="s">
        <v>1510</v>
      </c>
      <c r="Q943" s="73" t="s">
        <v>23</v>
      </c>
      <c r="R943" s="73">
        <v>28</v>
      </c>
      <c r="S943" s="25" t="s">
        <v>1370</v>
      </c>
      <c r="T943" s="25" t="s">
        <v>15</v>
      </c>
      <c r="V943" s="73">
        <v>21.1</v>
      </c>
      <c r="W943" s="25" t="s">
        <v>58</v>
      </c>
      <c r="X943" s="73">
        <f>VLOOKUP(W943,Tables!$M$5:$O$9,3,FALSE)</f>
        <v>1</v>
      </c>
      <c r="Y943" s="73">
        <f t="shared" si="430"/>
        <v>21.1</v>
      </c>
      <c r="AA943" s="26" t="str">
        <f t="shared" ref="AA943:AA974" si="432">Q943</f>
        <v>EC10</v>
      </c>
      <c r="AB943" s="26">
        <f>VLOOKUP(AA943,Tables!C$5:D$40,2,FALSE)</f>
        <v>1</v>
      </c>
      <c r="AC943" s="26">
        <f t="shared" ref="AC943:AC974" si="433">Y943/AB943</f>
        <v>21.1</v>
      </c>
      <c r="AD943" s="33" t="str">
        <f t="shared" ref="AD943:AD974" si="434">T943</f>
        <v>Chronic</v>
      </c>
      <c r="AE943" s="26">
        <f>VLOOKUP(AD943,Tables!$C$43:$D$44,2,FALSE)</f>
        <v>1</v>
      </c>
      <c r="AF943" s="26">
        <f t="shared" ref="AF943:AF974" si="435">AC943/AE943</f>
        <v>21.1</v>
      </c>
      <c r="AG943" s="27"/>
      <c r="AH943" s="210" t="str">
        <f t="shared" si="427"/>
        <v>Myriophyllum spicatum</v>
      </c>
      <c r="AI943" s="112" t="str">
        <f t="shared" si="428"/>
        <v>EC10</v>
      </c>
      <c r="AJ943" s="112" t="str">
        <f t="shared" si="429"/>
        <v>Chronic</v>
      </c>
      <c r="AL943" s="26">
        <f>VLOOKUP(SUM(AB943,AE943),Tables!J$5:K$12,2,FALSE)</f>
        <v>1</v>
      </c>
      <c r="AM943" s="26" t="str">
        <f t="shared" si="431"/>
        <v>YES!!!</v>
      </c>
      <c r="AN943" s="107" t="str">
        <f>P943</f>
        <v>Root dry weight</v>
      </c>
      <c r="AO943" s="26" t="s">
        <v>1598</v>
      </c>
      <c r="AP943" s="25" t="str">
        <f>CONCATENATE(R943," ",S943)</f>
        <v>28 Day</v>
      </c>
      <c r="AQ943" s="26" t="s">
        <v>1613</v>
      </c>
      <c r="AS943" s="109">
        <f>AF943</f>
        <v>21.1</v>
      </c>
      <c r="AW943" s="208" t="s">
        <v>1845</v>
      </c>
      <c r="AX943" s="208" t="s">
        <v>1845</v>
      </c>
      <c r="BC943" s="214"/>
      <c r="BN943" s="119"/>
      <c r="BO943" s="119"/>
      <c r="BP943" s="119"/>
      <c r="BQ943" s="119"/>
      <c r="BR943" s="119"/>
      <c r="BS943" s="119"/>
      <c r="BT943" s="119"/>
      <c r="BU943" s="119"/>
      <c r="BV943" s="119"/>
      <c r="BW943" s="119"/>
      <c r="BX943" s="119"/>
      <c r="BY943" s="119"/>
      <c r="BZ943" s="119"/>
      <c r="CA943" s="119"/>
    </row>
    <row r="944" spans="1:79" ht="15" hidden="1" customHeight="1" thickTop="1" thickBot="1">
      <c r="A944" s="170" t="s">
        <v>1065</v>
      </c>
      <c r="B944" s="70" t="s">
        <v>1090</v>
      </c>
      <c r="C944" s="74" t="s">
        <v>1066</v>
      </c>
      <c r="D944" s="80" t="s">
        <v>1071</v>
      </c>
      <c r="E944" s="149" t="s">
        <v>1644</v>
      </c>
      <c r="F944" s="75" t="s">
        <v>646</v>
      </c>
      <c r="G944" s="86" t="s">
        <v>240</v>
      </c>
      <c r="H944" s="25" t="s">
        <v>77</v>
      </c>
      <c r="I944" s="73" t="s">
        <v>1171</v>
      </c>
      <c r="J944" s="73" t="s">
        <v>79</v>
      </c>
      <c r="K944" s="25" t="s">
        <v>1591</v>
      </c>
      <c r="L944" s="25" t="s">
        <v>1063</v>
      </c>
      <c r="N944" s="41" t="s">
        <v>500</v>
      </c>
      <c r="O944" s="32" t="s">
        <v>1401</v>
      </c>
      <c r="P944" s="32" t="s">
        <v>1510</v>
      </c>
      <c r="Q944" s="73" t="s">
        <v>178</v>
      </c>
      <c r="R944" s="73">
        <v>28</v>
      </c>
      <c r="S944" s="25" t="s">
        <v>1370</v>
      </c>
      <c r="T944" s="25" t="s">
        <v>15</v>
      </c>
      <c r="V944" s="73">
        <v>52.8</v>
      </c>
      <c r="W944" s="25" t="s">
        <v>58</v>
      </c>
      <c r="X944" s="73">
        <f>VLOOKUP(W944,Tables!$M$5:$O$9,3,FALSE)</f>
        <v>1</v>
      </c>
      <c r="Y944" s="73">
        <f t="shared" si="430"/>
        <v>52.8</v>
      </c>
      <c r="AA944" s="26" t="str">
        <f t="shared" si="432"/>
        <v>EC25</v>
      </c>
      <c r="AB944" s="26">
        <f>VLOOKUP(AA944,Tables!C$5:D$40,2,FALSE)</f>
        <v>2.5</v>
      </c>
      <c r="AC944" s="26">
        <f t="shared" si="433"/>
        <v>21.119999999999997</v>
      </c>
      <c r="AD944" s="33" t="str">
        <f t="shared" si="434"/>
        <v>Chronic</v>
      </c>
      <c r="AE944" s="26">
        <f>VLOOKUP(AD944,Tables!$C$43:$D$44,2,FALSE)</f>
        <v>1</v>
      </c>
      <c r="AF944" s="26">
        <f t="shared" si="435"/>
        <v>21.119999999999997</v>
      </c>
      <c r="AG944" s="27"/>
      <c r="AH944" s="210" t="str">
        <f t="shared" si="427"/>
        <v>Myriophyllum spicatum</v>
      </c>
      <c r="AI944" s="112" t="str">
        <f t="shared" si="428"/>
        <v>EC25</v>
      </c>
      <c r="AJ944" s="112" t="str">
        <f t="shared" si="429"/>
        <v>Chronic</v>
      </c>
      <c r="AL944" s="26">
        <f>VLOOKUP(SUM(AB944,AE944),Tables!J$5:K$12,2,FALSE)</f>
        <v>2</v>
      </c>
      <c r="AM944" s="26" t="str">
        <f t="shared" si="431"/>
        <v>Reject</v>
      </c>
      <c r="AS944"/>
      <c r="AW944" s="208" t="s">
        <v>1845</v>
      </c>
      <c r="AX944" s="208" t="s">
        <v>1845</v>
      </c>
      <c r="BC944" s="214"/>
      <c r="BN944" s="119"/>
      <c r="BO944" s="119"/>
      <c r="BP944" s="119"/>
      <c r="BQ944" s="119"/>
      <c r="BR944" s="119"/>
      <c r="BS944" s="119"/>
      <c r="BT944" s="119"/>
      <c r="BU944" s="119"/>
      <c r="BV944" s="119"/>
      <c r="BW944" s="119"/>
      <c r="BX944" s="119"/>
      <c r="BY944" s="119"/>
      <c r="BZ944" s="119"/>
      <c r="CA944" s="119"/>
    </row>
    <row r="945" spans="1:79" ht="15" hidden="1" customHeight="1" thickTop="1" thickBot="1">
      <c r="A945" s="170" t="s">
        <v>1065</v>
      </c>
      <c r="B945" s="70" t="s">
        <v>1091</v>
      </c>
      <c r="C945" s="74" t="s">
        <v>1066</v>
      </c>
      <c r="D945" s="80" t="s">
        <v>1071</v>
      </c>
      <c r="E945" s="149" t="s">
        <v>1644</v>
      </c>
      <c r="F945" s="75" t="s">
        <v>646</v>
      </c>
      <c r="G945" s="86" t="s">
        <v>240</v>
      </c>
      <c r="H945" s="25" t="s">
        <v>77</v>
      </c>
      <c r="I945" s="73" t="s">
        <v>1171</v>
      </c>
      <c r="J945" s="73" t="s">
        <v>79</v>
      </c>
      <c r="K945" s="25" t="s">
        <v>1591</v>
      </c>
      <c r="L945" s="25" t="s">
        <v>1063</v>
      </c>
      <c r="N945" s="41" t="s">
        <v>500</v>
      </c>
      <c r="O945" s="32" t="s">
        <v>1401</v>
      </c>
      <c r="P945" s="32" t="s">
        <v>1510</v>
      </c>
      <c r="Q945" s="73" t="s">
        <v>14</v>
      </c>
      <c r="R945" s="73">
        <v>28</v>
      </c>
      <c r="S945" s="25" t="s">
        <v>1370</v>
      </c>
      <c r="T945" s="25" t="s">
        <v>15</v>
      </c>
      <c r="V945" s="73">
        <v>105.5</v>
      </c>
      <c r="W945" s="25" t="s">
        <v>58</v>
      </c>
      <c r="X945" s="73">
        <f>VLOOKUP(W945,Tables!$M$5:$O$9,3,FALSE)</f>
        <v>1</v>
      </c>
      <c r="Y945" s="73">
        <f t="shared" si="430"/>
        <v>105.5</v>
      </c>
      <c r="AA945" s="26" t="str">
        <f t="shared" si="432"/>
        <v>EC50</v>
      </c>
      <c r="AB945" s="26">
        <f>VLOOKUP(AA945,Tables!C$5:D$40,2,FALSE)</f>
        <v>5</v>
      </c>
      <c r="AC945" s="26">
        <f t="shared" si="433"/>
        <v>21.1</v>
      </c>
      <c r="AD945" s="33" t="str">
        <f t="shared" si="434"/>
        <v>Chronic</v>
      </c>
      <c r="AE945" s="26">
        <f>VLOOKUP(AD945,Tables!$C$43:$D$44,2,FALSE)</f>
        <v>1</v>
      </c>
      <c r="AF945" s="26">
        <f t="shared" si="435"/>
        <v>21.1</v>
      </c>
      <c r="AG945" s="27"/>
      <c r="AH945" s="210" t="str">
        <f t="shared" si="427"/>
        <v>Myriophyllum spicatum</v>
      </c>
      <c r="AI945" s="112" t="str">
        <f t="shared" si="428"/>
        <v>EC50</v>
      </c>
      <c r="AJ945" s="112" t="str">
        <f t="shared" si="429"/>
        <v>Chronic</v>
      </c>
      <c r="AL945" s="26">
        <f>VLOOKUP(SUM(AB945,AE945),Tables!J$5:K$12,2,FALSE)</f>
        <v>2</v>
      </c>
      <c r="AM945" s="26" t="str">
        <f t="shared" si="431"/>
        <v>Reject</v>
      </c>
      <c r="AS945"/>
      <c r="AW945" s="208" t="s">
        <v>1845</v>
      </c>
      <c r="AX945" s="208" t="s">
        <v>1845</v>
      </c>
      <c r="BC945" s="214"/>
      <c r="BN945" s="119"/>
      <c r="BO945" s="119"/>
      <c r="BP945" s="119"/>
      <c r="BQ945" s="119"/>
      <c r="BR945" s="119"/>
      <c r="BS945" s="119"/>
      <c r="BT945" s="119"/>
      <c r="BU945" s="119"/>
      <c r="BV945" s="119"/>
      <c r="BW945" s="119"/>
      <c r="BX945" s="119"/>
      <c r="BY945" s="119"/>
      <c r="BZ945" s="119"/>
      <c r="CA945" s="119"/>
    </row>
    <row r="946" spans="1:79" ht="15" hidden="1" customHeight="1" thickTop="1" thickBot="1">
      <c r="A946" s="170" t="s">
        <v>1065</v>
      </c>
      <c r="B946" s="70" t="s">
        <v>1092</v>
      </c>
      <c r="C946" s="74" t="s">
        <v>1066</v>
      </c>
      <c r="D946" s="80" t="s">
        <v>1075</v>
      </c>
      <c r="E946" s="149" t="s">
        <v>1644</v>
      </c>
      <c r="F946" s="75" t="s">
        <v>646</v>
      </c>
      <c r="G946" s="86" t="s">
        <v>240</v>
      </c>
      <c r="H946" s="25" t="s">
        <v>77</v>
      </c>
      <c r="I946" s="73" t="s">
        <v>1171</v>
      </c>
      <c r="J946" s="73" t="s">
        <v>79</v>
      </c>
      <c r="K946" s="25" t="s">
        <v>1591</v>
      </c>
      <c r="L946" s="25" t="s">
        <v>1063</v>
      </c>
      <c r="N946" s="41" t="s">
        <v>500</v>
      </c>
      <c r="O946" s="32" t="s">
        <v>1401</v>
      </c>
      <c r="P946" s="32" t="s">
        <v>1510</v>
      </c>
      <c r="Q946" s="73" t="s">
        <v>23</v>
      </c>
      <c r="R946" s="73">
        <v>28</v>
      </c>
      <c r="S946" s="25" t="s">
        <v>1370</v>
      </c>
      <c r="T946" s="25" t="s">
        <v>15</v>
      </c>
      <c r="V946" s="73">
        <v>24.4</v>
      </c>
      <c r="W946" s="25" t="s">
        <v>58</v>
      </c>
      <c r="X946" s="73">
        <f>VLOOKUP(W946,Tables!$M$5:$O$9,3,FALSE)</f>
        <v>1</v>
      </c>
      <c r="Y946" s="73">
        <f t="shared" si="430"/>
        <v>24.4</v>
      </c>
      <c r="AA946" s="26" t="str">
        <f t="shared" si="432"/>
        <v>EC10</v>
      </c>
      <c r="AB946" s="26">
        <f>VLOOKUP(AA946,Tables!C$5:D$40,2,FALSE)</f>
        <v>1</v>
      </c>
      <c r="AC946" s="26">
        <f t="shared" si="433"/>
        <v>24.4</v>
      </c>
      <c r="AD946" s="33" t="str">
        <f t="shared" si="434"/>
        <v>Chronic</v>
      </c>
      <c r="AE946" s="26">
        <f>VLOOKUP(AD946,Tables!$C$43:$D$44,2,FALSE)</f>
        <v>1</v>
      </c>
      <c r="AF946" s="26">
        <f t="shared" si="435"/>
        <v>24.4</v>
      </c>
      <c r="AG946" s="27"/>
      <c r="AH946" s="210" t="str">
        <f t="shared" si="427"/>
        <v>Myriophyllum spicatum</v>
      </c>
      <c r="AI946" s="112" t="str">
        <f t="shared" si="428"/>
        <v>EC10</v>
      </c>
      <c r="AJ946" s="112" t="str">
        <f t="shared" si="429"/>
        <v>Chronic</v>
      </c>
      <c r="AL946" s="26">
        <f>VLOOKUP(SUM(AB946,AE946),Tables!J$5:K$12,2,FALSE)</f>
        <v>1</v>
      </c>
      <c r="AM946" s="26" t="str">
        <f t="shared" si="431"/>
        <v>YES!!!</v>
      </c>
      <c r="AN946" s="107" t="str">
        <f>P946</f>
        <v>Root dry weight</v>
      </c>
      <c r="AO946" s="26" t="s">
        <v>1598</v>
      </c>
      <c r="AP946" s="25" t="str">
        <f>CONCATENATE(R946," ",S946)</f>
        <v>28 Day</v>
      </c>
      <c r="AQ946" s="26" t="s">
        <v>1613</v>
      </c>
      <c r="AS946" s="109">
        <f>AF946</f>
        <v>24.4</v>
      </c>
      <c r="AW946" s="208" t="s">
        <v>1845</v>
      </c>
      <c r="AX946" s="208" t="s">
        <v>1845</v>
      </c>
      <c r="BC946" s="214"/>
      <c r="BN946" s="119"/>
      <c r="BO946" s="119"/>
      <c r="BP946" s="119"/>
      <c r="BQ946" s="119"/>
      <c r="BR946" s="119"/>
      <c r="BS946" s="119"/>
      <c r="BT946" s="119"/>
      <c r="BU946" s="119"/>
      <c r="BV946" s="119"/>
      <c r="BW946" s="119"/>
      <c r="BX946" s="119"/>
      <c r="BY946" s="119"/>
      <c r="BZ946" s="119"/>
      <c r="CA946" s="119"/>
    </row>
    <row r="947" spans="1:79" ht="15" hidden="1" customHeight="1" thickTop="1" thickBot="1">
      <c r="A947" s="170" t="s">
        <v>1065</v>
      </c>
      <c r="B947" s="70" t="s">
        <v>1093</v>
      </c>
      <c r="C947" s="74" t="s">
        <v>1066</v>
      </c>
      <c r="D947" s="80" t="s">
        <v>1075</v>
      </c>
      <c r="E947" s="149" t="s">
        <v>1644</v>
      </c>
      <c r="F947" s="75" t="s">
        <v>646</v>
      </c>
      <c r="G947" s="86" t="s">
        <v>240</v>
      </c>
      <c r="H947" s="25" t="s">
        <v>77</v>
      </c>
      <c r="I947" s="73" t="s">
        <v>1171</v>
      </c>
      <c r="J947" s="73" t="s">
        <v>79</v>
      </c>
      <c r="K947" s="25" t="s">
        <v>1591</v>
      </c>
      <c r="L947" s="25" t="s">
        <v>1063</v>
      </c>
      <c r="N947" s="41" t="s">
        <v>500</v>
      </c>
      <c r="O947" s="32" t="s">
        <v>1401</v>
      </c>
      <c r="P947" s="32" t="s">
        <v>1510</v>
      </c>
      <c r="Q947" s="73" t="s">
        <v>178</v>
      </c>
      <c r="R947" s="73">
        <v>28</v>
      </c>
      <c r="S947" s="25" t="s">
        <v>1370</v>
      </c>
      <c r="T947" s="25" t="s">
        <v>15</v>
      </c>
      <c r="V947" s="73">
        <v>31.2</v>
      </c>
      <c r="W947" s="25" t="s">
        <v>58</v>
      </c>
      <c r="X947" s="73">
        <f>VLOOKUP(W947,Tables!$M$5:$O$9,3,FALSE)</f>
        <v>1</v>
      </c>
      <c r="Y947" s="73">
        <f t="shared" si="430"/>
        <v>31.2</v>
      </c>
      <c r="AA947" s="26" t="str">
        <f t="shared" si="432"/>
        <v>EC25</v>
      </c>
      <c r="AB947" s="26">
        <f>VLOOKUP(AA947,Tables!C$5:D$40,2,FALSE)</f>
        <v>2.5</v>
      </c>
      <c r="AC947" s="26">
        <f t="shared" si="433"/>
        <v>12.48</v>
      </c>
      <c r="AD947" s="33" t="str">
        <f t="shared" si="434"/>
        <v>Chronic</v>
      </c>
      <c r="AE947" s="26">
        <f>VLOOKUP(AD947,Tables!$C$43:$D$44,2,FALSE)</f>
        <v>1</v>
      </c>
      <c r="AF947" s="26">
        <f t="shared" si="435"/>
        <v>12.48</v>
      </c>
      <c r="AG947" s="27"/>
      <c r="AH947" s="210" t="str">
        <f t="shared" si="427"/>
        <v>Myriophyllum spicatum</v>
      </c>
      <c r="AI947" s="112" t="str">
        <f t="shared" si="428"/>
        <v>EC25</v>
      </c>
      <c r="AJ947" s="112" t="str">
        <f t="shared" si="429"/>
        <v>Chronic</v>
      </c>
      <c r="AL947" s="26">
        <f>VLOOKUP(SUM(AB947,AE947),Tables!J$5:K$12,2,FALSE)</f>
        <v>2</v>
      </c>
      <c r="AM947" s="26" t="str">
        <f t="shared" si="431"/>
        <v>Reject</v>
      </c>
      <c r="AS947"/>
      <c r="AW947" s="208" t="s">
        <v>1845</v>
      </c>
      <c r="AX947" s="208" t="s">
        <v>1845</v>
      </c>
      <c r="BC947" s="214"/>
      <c r="BN947" s="119"/>
      <c r="BO947" s="119"/>
      <c r="BP947" s="119"/>
      <c r="BQ947" s="119"/>
      <c r="BR947" s="119"/>
      <c r="BS947" s="119"/>
      <c r="BT947" s="119"/>
      <c r="BU947" s="119"/>
      <c r="BV947" s="119"/>
      <c r="BW947" s="119"/>
      <c r="BX947" s="119"/>
      <c r="BY947" s="119"/>
      <c r="BZ947" s="119"/>
      <c r="CA947" s="119"/>
    </row>
    <row r="948" spans="1:79" ht="15" hidden="1" customHeight="1" thickTop="1" thickBot="1">
      <c r="A948" s="170" t="s">
        <v>1065</v>
      </c>
      <c r="B948" s="70" t="s">
        <v>1094</v>
      </c>
      <c r="C948" s="74" t="s">
        <v>1066</v>
      </c>
      <c r="D948" s="80" t="s">
        <v>1075</v>
      </c>
      <c r="E948" s="149" t="s">
        <v>1644</v>
      </c>
      <c r="F948" s="75" t="s">
        <v>646</v>
      </c>
      <c r="G948" s="86" t="s">
        <v>240</v>
      </c>
      <c r="H948" s="25" t="s">
        <v>77</v>
      </c>
      <c r="I948" s="73" t="s">
        <v>1171</v>
      </c>
      <c r="J948" s="73" t="s">
        <v>79</v>
      </c>
      <c r="K948" s="25" t="s">
        <v>1591</v>
      </c>
      <c r="L948" s="25" t="s">
        <v>1063</v>
      </c>
      <c r="N948" s="41" t="s">
        <v>500</v>
      </c>
      <c r="O948" s="32" t="s">
        <v>1401</v>
      </c>
      <c r="P948" s="32" t="s">
        <v>1510</v>
      </c>
      <c r="Q948" s="73" t="s">
        <v>14</v>
      </c>
      <c r="R948" s="73">
        <v>28</v>
      </c>
      <c r="S948" s="25" t="s">
        <v>1370</v>
      </c>
      <c r="T948" s="25" t="s">
        <v>15</v>
      </c>
      <c r="V948" s="73">
        <v>39.9</v>
      </c>
      <c r="W948" s="25" t="s">
        <v>58</v>
      </c>
      <c r="X948" s="73">
        <f>VLOOKUP(W948,Tables!$M$5:$O$9,3,FALSE)</f>
        <v>1</v>
      </c>
      <c r="Y948" s="73">
        <f t="shared" ref="Y948:Y979" si="436">V948*X948</f>
        <v>39.9</v>
      </c>
      <c r="AA948" s="26" t="str">
        <f t="shared" si="432"/>
        <v>EC50</v>
      </c>
      <c r="AB948" s="26">
        <f>VLOOKUP(AA948,Tables!C$5:D$40,2,FALSE)</f>
        <v>5</v>
      </c>
      <c r="AC948" s="26">
        <f t="shared" si="433"/>
        <v>7.9799999999999995</v>
      </c>
      <c r="AD948" s="33" t="str">
        <f t="shared" si="434"/>
        <v>Chronic</v>
      </c>
      <c r="AE948" s="26">
        <f>VLOOKUP(AD948,Tables!$C$43:$D$44,2,FALSE)</f>
        <v>1</v>
      </c>
      <c r="AF948" s="26">
        <f t="shared" si="435"/>
        <v>7.9799999999999995</v>
      </c>
      <c r="AG948" s="27"/>
      <c r="AH948" s="210" t="str">
        <f t="shared" si="427"/>
        <v>Myriophyllum spicatum</v>
      </c>
      <c r="AI948" s="112" t="str">
        <f t="shared" si="428"/>
        <v>EC50</v>
      </c>
      <c r="AJ948" s="112" t="str">
        <f t="shared" si="429"/>
        <v>Chronic</v>
      </c>
      <c r="AL948" s="26">
        <f>VLOOKUP(SUM(AB948,AE948),Tables!J$5:K$12,2,FALSE)</f>
        <v>2</v>
      </c>
      <c r="AM948" s="26" t="str">
        <f t="shared" ref="AM948:AM979" si="437">IF(AL948=MIN($AL$852:$AL$855,$AL$856:$AL$864,$AL$865:$AL$1028),"YES!!!","Reject")</f>
        <v>Reject</v>
      </c>
      <c r="AS948"/>
      <c r="AW948" s="208" t="s">
        <v>1845</v>
      </c>
      <c r="AX948" s="208" t="s">
        <v>1845</v>
      </c>
      <c r="BC948" s="214"/>
      <c r="BN948" s="119"/>
      <c r="BO948" s="119"/>
      <c r="BP948" s="119"/>
      <c r="BQ948" s="119"/>
      <c r="BR948" s="119"/>
      <c r="BS948" s="119"/>
      <c r="BT948" s="119"/>
      <c r="BU948" s="119"/>
      <c r="BV948" s="119"/>
      <c r="BW948" s="119"/>
      <c r="BX948" s="119"/>
      <c r="BY948" s="119"/>
      <c r="BZ948" s="119"/>
      <c r="CA948" s="119"/>
    </row>
    <row r="949" spans="1:79" ht="15" hidden="1" customHeight="1" thickTop="1" thickBot="1">
      <c r="A949" s="170" t="s">
        <v>1065</v>
      </c>
      <c r="B949" s="70" t="s">
        <v>1095</v>
      </c>
      <c r="C949" s="74" t="s">
        <v>1066</v>
      </c>
      <c r="D949" s="80" t="s">
        <v>1079</v>
      </c>
      <c r="E949" s="149" t="s">
        <v>1644</v>
      </c>
      <c r="F949" s="75" t="s">
        <v>646</v>
      </c>
      <c r="G949" s="86" t="s">
        <v>240</v>
      </c>
      <c r="H949" s="25" t="s">
        <v>77</v>
      </c>
      <c r="I949" s="73" t="s">
        <v>1171</v>
      </c>
      <c r="J949" s="73" t="s">
        <v>79</v>
      </c>
      <c r="K949" s="25" t="s">
        <v>1591</v>
      </c>
      <c r="L949" s="25" t="s">
        <v>1063</v>
      </c>
      <c r="N949" s="41" t="s">
        <v>500</v>
      </c>
      <c r="O949" s="32" t="s">
        <v>1401</v>
      </c>
      <c r="P949" s="32" t="s">
        <v>1510</v>
      </c>
      <c r="Q949" s="73" t="s">
        <v>23</v>
      </c>
      <c r="R949" s="73">
        <v>28</v>
      </c>
      <c r="S949" s="25" t="s">
        <v>1370</v>
      </c>
      <c r="T949" s="25" t="s">
        <v>15</v>
      </c>
      <c r="V949" s="73">
        <v>18.2</v>
      </c>
      <c r="W949" s="25" t="s">
        <v>58</v>
      </c>
      <c r="X949" s="73">
        <f>VLOOKUP(W949,Tables!$M$5:$O$9,3,FALSE)</f>
        <v>1</v>
      </c>
      <c r="Y949" s="73">
        <f t="shared" si="436"/>
        <v>18.2</v>
      </c>
      <c r="AA949" s="26" t="str">
        <f t="shared" si="432"/>
        <v>EC10</v>
      </c>
      <c r="AB949" s="26">
        <f>VLOOKUP(AA949,Tables!C$5:D$40,2,FALSE)</f>
        <v>1</v>
      </c>
      <c r="AC949" s="26">
        <f t="shared" si="433"/>
        <v>18.2</v>
      </c>
      <c r="AD949" s="33" t="str">
        <f t="shared" si="434"/>
        <v>Chronic</v>
      </c>
      <c r="AE949" s="26">
        <f>VLOOKUP(AD949,Tables!$C$43:$D$44,2,FALSE)</f>
        <v>1</v>
      </c>
      <c r="AF949" s="26">
        <f t="shared" si="435"/>
        <v>18.2</v>
      </c>
      <c r="AG949" s="27"/>
      <c r="AH949" s="210" t="str">
        <f t="shared" si="427"/>
        <v>Myriophyllum spicatum</v>
      </c>
      <c r="AI949" s="112" t="str">
        <f t="shared" si="428"/>
        <v>EC10</v>
      </c>
      <c r="AJ949" s="112" t="str">
        <f t="shared" si="429"/>
        <v>Chronic</v>
      </c>
      <c r="AL949" s="26">
        <f>VLOOKUP(SUM(AB949,AE949),Tables!J$5:K$12,2,FALSE)</f>
        <v>1</v>
      </c>
      <c r="AM949" s="26" t="str">
        <f t="shared" si="437"/>
        <v>YES!!!</v>
      </c>
      <c r="AN949" s="107" t="str">
        <f>P949</f>
        <v>Root dry weight</v>
      </c>
      <c r="AO949" s="26" t="s">
        <v>1598</v>
      </c>
      <c r="AP949" s="25" t="str">
        <f>CONCATENATE(R949," ",S949)</f>
        <v>28 Day</v>
      </c>
      <c r="AQ949" s="26" t="s">
        <v>1613</v>
      </c>
      <c r="AS949" s="109">
        <f>AF949</f>
        <v>18.2</v>
      </c>
      <c r="AW949" s="208" t="s">
        <v>1845</v>
      </c>
      <c r="AX949" s="208" t="s">
        <v>1845</v>
      </c>
      <c r="BC949" s="214"/>
      <c r="BN949" s="119"/>
      <c r="BO949" s="119"/>
      <c r="BP949" s="119"/>
      <c r="BQ949" s="119"/>
      <c r="BR949" s="119"/>
      <c r="BS949" s="119"/>
      <c r="BT949" s="119"/>
      <c r="BU949" s="119"/>
      <c r="BV949" s="119"/>
      <c r="BW949" s="119"/>
      <c r="BX949" s="119"/>
      <c r="BY949" s="119"/>
      <c r="BZ949" s="119"/>
      <c r="CA949" s="119"/>
    </row>
    <row r="950" spans="1:79" ht="15" hidden="1" customHeight="1" thickTop="1" thickBot="1">
      <c r="A950" s="170" t="s">
        <v>1065</v>
      </c>
      <c r="B950" s="70" t="s">
        <v>1096</v>
      </c>
      <c r="C950" s="74" t="s">
        <v>1066</v>
      </c>
      <c r="D950" s="80" t="s">
        <v>1079</v>
      </c>
      <c r="E950" s="149" t="s">
        <v>1644</v>
      </c>
      <c r="F950" s="75" t="s">
        <v>646</v>
      </c>
      <c r="G950" s="86" t="s">
        <v>240</v>
      </c>
      <c r="H950" s="25" t="s">
        <v>77</v>
      </c>
      <c r="I950" s="73" t="s">
        <v>1171</v>
      </c>
      <c r="J950" s="73" t="s">
        <v>79</v>
      </c>
      <c r="K950" s="25" t="s">
        <v>1591</v>
      </c>
      <c r="L950" s="25" t="s">
        <v>1063</v>
      </c>
      <c r="N950" s="41" t="s">
        <v>500</v>
      </c>
      <c r="O950" s="32" t="s">
        <v>1401</v>
      </c>
      <c r="P950" s="32" t="s">
        <v>1510</v>
      </c>
      <c r="Q950" s="73" t="s">
        <v>178</v>
      </c>
      <c r="R950" s="73">
        <v>28</v>
      </c>
      <c r="S950" s="25" t="s">
        <v>1370</v>
      </c>
      <c r="T950" s="25" t="s">
        <v>15</v>
      </c>
      <c r="V950" s="73">
        <v>22.4</v>
      </c>
      <c r="W950" s="25" t="s">
        <v>58</v>
      </c>
      <c r="X950" s="73">
        <f>VLOOKUP(W950,Tables!$M$5:$O$9,3,FALSE)</f>
        <v>1</v>
      </c>
      <c r="Y950" s="73">
        <f t="shared" si="436"/>
        <v>22.4</v>
      </c>
      <c r="AA950" s="26" t="str">
        <f t="shared" si="432"/>
        <v>EC25</v>
      </c>
      <c r="AB950" s="26">
        <f>VLOOKUP(AA950,Tables!C$5:D$40,2,FALSE)</f>
        <v>2.5</v>
      </c>
      <c r="AC950" s="26">
        <f t="shared" si="433"/>
        <v>8.9599999999999991</v>
      </c>
      <c r="AD950" s="33" t="str">
        <f t="shared" si="434"/>
        <v>Chronic</v>
      </c>
      <c r="AE950" s="26">
        <f>VLOOKUP(AD950,Tables!$C$43:$D$44,2,FALSE)</f>
        <v>1</v>
      </c>
      <c r="AF950" s="26">
        <f t="shared" si="435"/>
        <v>8.9599999999999991</v>
      </c>
      <c r="AG950" s="27"/>
      <c r="AH950" s="210" t="str">
        <f t="shared" si="427"/>
        <v>Myriophyllum spicatum</v>
      </c>
      <c r="AI950" s="112" t="str">
        <f t="shared" si="428"/>
        <v>EC25</v>
      </c>
      <c r="AJ950" s="112" t="str">
        <f t="shared" si="429"/>
        <v>Chronic</v>
      </c>
      <c r="AL950" s="26">
        <f>VLOOKUP(SUM(AB950,AE950),Tables!J$5:K$12,2,FALSE)</f>
        <v>2</v>
      </c>
      <c r="AM950" s="26" t="str">
        <f t="shared" si="437"/>
        <v>Reject</v>
      </c>
      <c r="AS950"/>
      <c r="AW950" s="208" t="s">
        <v>1845</v>
      </c>
      <c r="AX950" s="208" t="s">
        <v>1845</v>
      </c>
      <c r="BC950" s="214"/>
      <c r="BN950" s="119"/>
      <c r="BO950" s="119"/>
      <c r="BP950" s="119"/>
      <c r="BQ950" s="119"/>
      <c r="BR950" s="119"/>
      <c r="BS950" s="119"/>
      <c r="BT950" s="119"/>
      <c r="BU950" s="119"/>
      <c r="BV950" s="119"/>
      <c r="BW950" s="119"/>
      <c r="BX950" s="119"/>
      <c r="BY950" s="119"/>
      <c r="BZ950" s="119"/>
      <c r="CA950" s="119"/>
    </row>
    <row r="951" spans="1:79" ht="15" hidden="1" customHeight="1" thickTop="1" thickBot="1">
      <c r="A951" s="170" t="s">
        <v>1065</v>
      </c>
      <c r="B951" s="70" t="s">
        <v>1097</v>
      </c>
      <c r="C951" s="74" t="s">
        <v>1066</v>
      </c>
      <c r="D951" s="80" t="s">
        <v>1079</v>
      </c>
      <c r="E951" s="149" t="s">
        <v>1644</v>
      </c>
      <c r="F951" s="75" t="s">
        <v>646</v>
      </c>
      <c r="G951" s="86" t="s">
        <v>240</v>
      </c>
      <c r="H951" s="25" t="s">
        <v>77</v>
      </c>
      <c r="I951" s="73" t="s">
        <v>1171</v>
      </c>
      <c r="J951" s="73" t="s">
        <v>79</v>
      </c>
      <c r="K951" s="25" t="s">
        <v>1591</v>
      </c>
      <c r="L951" s="25" t="s">
        <v>1063</v>
      </c>
      <c r="N951" s="41" t="s">
        <v>500</v>
      </c>
      <c r="O951" s="32" t="s">
        <v>1401</v>
      </c>
      <c r="P951" s="32" t="s">
        <v>1510</v>
      </c>
      <c r="Q951" s="73" t="s">
        <v>14</v>
      </c>
      <c r="R951" s="73">
        <v>28</v>
      </c>
      <c r="S951" s="25" t="s">
        <v>1370</v>
      </c>
      <c r="T951" s="25" t="s">
        <v>15</v>
      </c>
      <c r="V951" s="73">
        <v>27.6</v>
      </c>
      <c r="W951" s="25" t="s">
        <v>58</v>
      </c>
      <c r="X951" s="73">
        <f>VLOOKUP(W951,Tables!$M$5:$O$9,3,FALSE)</f>
        <v>1</v>
      </c>
      <c r="Y951" s="73">
        <f t="shared" si="436"/>
        <v>27.6</v>
      </c>
      <c r="AA951" s="26" t="str">
        <f t="shared" si="432"/>
        <v>EC50</v>
      </c>
      <c r="AB951" s="26">
        <f>VLOOKUP(AA951,Tables!C$5:D$40,2,FALSE)</f>
        <v>5</v>
      </c>
      <c r="AC951" s="26">
        <f t="shared" si="433"/>
        <v>5.5200000000000005</v>
      </c>
      <c r="AD951" s="33" t="str">
        <f t="shared" si="434"/>
        <v>Chronic</v>
      </c>
      <c r="AE951" s="26">
        <f>VLOOKUP(AD951,Tables!$C$43:$D$44,2,FALSE)</f>
        <v>1</v>
      </c>
      <c r="AF951" s="26">
        <f t="shared" si="435"/>
        <v>5.5200000000000005</v>
      </c>
      <c r="AG951" s="27"/>
      <c r="AH951" s="210" t="str">
        <f t="shared" si="427"/>
        <v>Myriophyllum spicatum</v>
      </c>
      <c r="AI951" s="112" t="str">
        <f t="shared" si="428"/>
        <v>EC50</v>
      </c>
      <c r="AJ951" s="112" t="str">
        <f t="shared" si="429"/>
        <v>Chronic</v>
      </c>
      <c r="AL951" s="26">
        <f>VLOOKUP(SUM(AB951,AE951),Tables!J$5:K$12,2,FALSE)</f>
        <v>2</v>
      </c>
      <c r="AM951" s="26" t="str">
        <f t="shared" si="437"/>
        <v>Reject</v>
      </c>
      <c r="AS951"/>
      <c r="AW951" s="208" t="s">
        <v>1845</v>
      </c>
      <c r="AX951" s="208" t="s">
        <v>1845</v>
      </c>
      <c r="BC951" s="214"/>
      <c r="BN951" s="119"/>
      <c r="BO951" s="119"/>
      <c r="BP951" s="119"/>
      <c r="BQ951" s="119"/>
      <c r="BR951" s="119"/>
      <c r="BS951" s="119"/>
      <c r="BT951" s="119"/>
      <c r="BU951" s="119"/>
      <c r="BV951" s="119"/>
      <c r="BW951" s="119"/>
      <c r="BX951" s="119"/>
      <c r="BY951" s="119"/>
      <c r="BZ951" s="119"/>
      <c r="CA951" s="119"/>
    </row>
    <row r="952" spans="1:79" ht="15" hidden="1" customHeight="1" thickTop="1" thickBot="1">
      <c r="A952" s="170" t="s">
        <v>1065</v>
      </c>
      <c r="B952" s="70" t="s">
        <v>1098</v>
      </c>
      <c r="C952" s="74" t="s">
        <v>1066</v>
      </c>
      <c r="D952" s="80" t="s">
        <v>1083</v>
      </c>
      <c r="E952" s="149" t="s">
        <v>1644</v>
      </c>
      <c r="F952" s="75" t="s">
        <v>646</v>
      </c>
      <c r="G952" s="86" t="s">
        <v>240</v>
      </c>
      <c r="H952" s="25" t="s">
        <v>77</v>
      </c>
      <c r="I952" s="73" t="s">
        <v>1171</v>
      </c>
      <c r="J952" s="73" t="s">
        <v>79</v>
      </c>
      <c r="K952" s="25" t="s">
        <v>1591</v>
      </c>
      <c r="L952" s="25" t="s">
        <v>1063</v>
      </c>
      <c r="N952" s="41" t="s">
        <v>500</v>
      </c>
      <c r="O952" s="32" t="s">
        <v>1401</v>
      </c>
      <c r="P952" s="32" t="s">
        <v>1510</v>
      </c>
      <c r="Q952" s="73" t="s">
        <v>23</v>
      </c>
      <c r="R952" s="73">
        <v>28</v>
      </c>
      <c r="S952" s="25" t="s">
        <v>1370</v>
      </c>
      <c r="T952" s="25" t="s">
        <v>15</v>
      </c>
      <c r="V952" s="73">
        <v>3.4</v>
      </c>
      <c r="W952" s="25" t="s">
        <v>58</v>
      </c>
      <c r="X952" s="73">
        <f>VLOOKUP(W952,Tables!$M$5:$O$9,3,FALSE)</f>
        <v>1</v>
      </c>
      <c r="Y952" s="73">
        <f t="shared" si="436"/>
        <v>3.4</v>
      </c>
      <c r="AA952" s="26" t="str">
        <f t="shared" si="432"/>
        <v>EC10</v>
      </c>
      <c r="AB952" s="26">
        <f>VLOOKUP(AA952,Tables!C$5:D$40,2,FALSE)</f>
        <v>1</v>
      </c>
      <c r="AC952" s="26">
        <f t="shared" si="433"/>
        <v>3.4</v>
      </c>
      <c r="AD952" s="33" t="str">
        <f t="shared" si="434"/>
        <v>Chronic</v>
      </c>
      <c r="AE952" s="26">
        <f>VLOOKUP(AD952,Tables!$C$43:$D$44,2,FALSE)</f>
        <v>1</v>
      </c>
      <c r="AF952" s="26">
        <f t="shared" si="435"/>
        <v>3.4</v>
      </c>
      <c r="AG952" s="27"/>
      <c r="AH952" s="210" t="str">
        <f t="shared" si="427"/>
        <v>Myriophyllum spicatum</v>
      </c>
      <c r="AI952" s="112" t="str">
        <f t="shared" si="428"/>
        <v>EC10</v>
      </c>
      <c r="AJ952" s="112" t="str">
        <f t="shared" si="429"/>
        <v>Chronic</v>
      </c>
      <c r="AL952" s="26">
        <f>VLOOKUP(SUM(AB952,AE952),Tables!J$5:K$12,2,FALSE)</f>
        <v>1</v>
      </c>
      <c r="AM952" s="26" t="str">
        <f t="shared" si="437"/>
        <v>YES!!!</v>
      </c>
      <c r="AN952" s="107" t="str">
        <f>P952</f>
        <v>Root dry weight</v>
      </c>
      <c r="AO952" s="26" t="s">
        <v>1598</v>
      </c>
      <c r="AP952" s="25" t="str">
        <f>CONCATENATE(R952," ",S952)</f>
        <v>28 Day</v>
      </c>
      <c r="AQ952" s="26" t="s">
        <v>1613</v>
      </c>
      <c r="AS952" s="109">
        <f>AF952</f>
        <v>3.4</v>
      </c>
      <c r="AW952" s="208" t="s">
        <v>1845</v>
      </c>
      <c r="AX952" s="208" t="s">
        <v>1845</v>
      </c>
      <c r="BC952" s="214"/>
      <c r="BN952" s="119"/>
      <c r="BO952" s="119"/>
      <c r="BP952" s="119"/>
      <c r="BQ952" s="119"/>
      <c r="BR952" s="119"/>
      <c r="BS952" s="119"/>
      <c r="BT952" s="119"/>
      <c r="BU952" s="119"/>
      <c r="BV952" s="119"/>
      <c r="BW952" s="119"/>
      <c r="BX952" s="119"/>
      <c r="BY952" s="119"/>
      <c r="BZ952" s="119"/>
      <c r="CA952" s="119"/>
    </row>
    <row r="953" spans="1:79" ht="15" hidden="1" customHeight="1" thickTop="1" thickBot="1">
      <c r="A953" s="170" t="s">
        <v>1065</v>
      </c>
      <c r="B953" s="70" t="s">
        <v>1099</v>
      </c>
      <c r="C953" s="74" t="s">
        <v>1066</v>
      </c>
      <c r="D953" s="80" t="s">
        <v>1083</v>
      </c>
      <c r="E953" s="149" t="s">
        <v>1644</v>
      </c>
      <c r="F953" s="75" t="s">
        <v>646</v>
      </c>
      <c r="G953" s="86" t="s">
        <v>240</v>
      </c>
      <c r="H953" s="25" t="s">
        <v>77</v>
      </c>
      <c r="I953" s="73" t="s">
        <v>1171</v>
      </c>
      <c r="J953" s="73" t="s">
        <v>79</v>
      </c>
      <c r="K953" s="25" t="s">
        <v>1591</v>
      </c>
      <c r="L953" s="25" t="s">
        <v>1063</v>
      </c>
      <c r="N953" s="41" t="s">
        <v>500</v>
      </c>
      <c r="O953" s="32" t="s">
        <v>1401</v>
      </c>
      <c r="P953" s="32" t="s">
        <v>1510</v>
      </c>
      <c r="Q953" s="73" t="s">
        <v>178</v>
      </c>
      <c r="R953" s="73">
        <v>28</v>
      </c>
      <c r="S953" s="25" t="s">
        <v>1370</v>
      </c>
      <c r="T953" s="25" t="s">
        <v>15</v>
      </c>
      <c r="V953" s="73">
        <v>7.3</v>
      </c>
      <c r="W953" s="25" t="s">
        <v>58</v>
      </c>
      <c r="X953" s="73">
        <f>VLOOKUP(W953,Tables!$M$5:$O$9,3,FALSE)</f>
        <v>1</v>
      </c>
      <c r="Y953" s="73">
        <f t="shared" si="436"/>
        <v>7.3</v>
      </c>
      <c r="AA953" s="26" t="str">
        <f t="shared" si="432"/>
        <v>EC25</v>
      </c>
      <c r="AB953" s="26">
        <f>VLOOKUP(AA953,Tables!C$5:D$40,2,FALSE)</f>
        <v>2.5</v>
      </c>
      <c r="AC953" s="26">
        <f t="shared" si="433"/>
        <v>2.92</v>
      </c>
      <c r="AD953" s="33" t="str">
        <f t="shared" si="434"/>
        <v>Chronic</v>
      </c>
      <c r="AE953" s="26">
        <f>VLOOKUP(AD953,Tables!$C$43:$D$44,2,FALSE)</f>
        <v>1</v>
      </c>
      <c r="AF953" s="26">
        <f t="shared" si="435"/>
        <v>2.92</v>
      </c>
      <c r="AG953" s="27"/>
      <c r="AH953" s="210" t="str">
        <f t="shared" si="427"/>
        <v>Myriophyllum spicatum</v>
      </c>
      <c r="AI953" s="112" t="str">
        <f t="shared" si="428"/>
        <v>EC25</v>
      </c>
      <c r="AJ953" s="112" t="str">
        <f t="shared" si="429"/>
        <v>Chronic</v>
      </c>
      <c r="AL953" s="26">
        <f>VLOOKUP(SUM(AB953,AE953),Tables!J$5:K$12,2,FALSE)</f>
        <v>2</v>
      </c>
      <c r="AM953" s="26" t="str">
        <f t="shared" si="437"/>
        <v>Reject</v>
      </c>
      <c r="AS953"/>
      <c r="AW953" s="208" t="s">
        <v>1845</v>
      </c>
      <c r="AX953" s="208" t="s">
        <v>1845</v>
      </c>
      <c r="BC953" s="214"/>
      <c r="BN953" s="119"/>
      <c r="BO953" s="119"/>
      <c r="BP953" s="119"/>
      <c r="BQ953" s="119"/>
      <c r="BR953" s="119"/>
      <c r="BS953" s="119"/>
      <c r="BT953" s="119"/>
      <c r="BU953" s="119"/>
      <c r="BV953" s="119"/>
      <c r="BW953" s="119"/>
      <c r="BX953" s="119"/>
      <c r="BY953" s="119"/>
      <c r="BZ953" s="119"/>
      <c r="CA953" s="119"/>
    </row>
    <row r="954" spans="1:79" ht="15" hidden="1" customHeight="1" thickTop="1" thickBot="1">
      <c r="A954" s="170" t="s">
        <v>1065</v>
      </c>
      <c r="B954" s="70" t="s">
        <v>1100</v>
      </c>
      <c r="C954" s="74" t="s">
        <v>1066</v>
      </c>
      <c r="D954" s="80" t="s">
        <v>1083</v>
      </c>
      <c r="E954" s="149" t="s">
        <v>1644</v>
      </c>
      <c r="F954" s="75" t="s">
        <v>646</v>
      </c>
      <c r="G954" s="86" t="s">
        <v>240</v>
      </c>
      <c r="H954" s="25" t="s">
        <v>77</v>
      </c>
      <c r="I954" s="73" t="s">
        <v>1171</v>
      </c>
      <c r="J954" s="73" t="s">
        <v>79</v>
      </c>
      <c r="K954" s="25" t="s">
        <v>1591</v>
      </c>
      <c r="L954" s="25" t="s">
        <v>1063</v>
      </c>
      <c r="N954" s="41" t="s">
        <v>500</v>
      </c>
      <c r="O954" s="32" t="s">
        <v>1401</v>
      </c>
      <c r="P954" s="32" t="s">
        <v>1510</v>
      </c>
      <c r="Q954" s="73" t="s">
        <v>14</v>
      </c>
      <c r="R954" s="73">
        <v>28</v>
      </c>
      <c r="S954" s="25" t="s">
        <v>1370</v>
      </c>
      <c r="T954" s="25" t="s">
        <v>15</v>
      </c>
      <c r="V954" s="73">
        <v>15.5</v>
      </c>
      <c r="W954" s="25" t="s">
        <v>58</v>
      </c>
      <c r="X954" s="73">
        <f>VLOOKUP(W954,Tables!$M$5:$O$9,3,FALSE)</f>
        <v>1</v>
      </c>
      <c r="Y954" s="73">
        <f t="shared" si="436"/>
        <v>15.5</v>
      </c>
      <c r="AA954" s="26" t="str">
        <f t="shared" si="432"/>
        <v>EC50</v>
      </c>
      <c r="AB954" s="26">
        <f>VLOOKUP(AA954,Tables!C$5:D$40,2,FALSE)</f>
        <v>5</v>
      </c>
      <c r="AC954" s="26">
        <f t="shared" si="433"/>
        <v>3.1</v>
      </c>
      <c r="AD954" s="33" t="str">
        <f t="shared" si="434"/>
        <v>Chronic</v>
      </c>
      <c r="AE954" s="26">
        <f>VLOOKUP(AD954,Tables!$C$43:$D$44,2,FALSE)</f>
        <v>1</v>
      </c>
      <c r="AF954" s="26">
        <f t="shared" si="435"/>
        <v>3.1</v>
      </c>
      <c r="AG954" s="27"/>
      <c r="AH954" s="210" t="str">
        <f t="shared" si="427"/>
        <v>Myriophyllum spicatum</v>
      </c>
      <c r="AI954" s="112" t="str">
        <f t="shared" si="428"/>
        <v>EC50</v>
      </c>
      <c r="AJ954" s="112" t="str">
        <f t="shared" si="429"/>
        <v>Chronic</v>
      </c>
      <c r="AL954" s="26">
        <f>VLOOKUP(SUM(AB954,AE954),Tables!J$5:K$12,2,FALSE)</f>
        <v>2</v>
      </c>
      <c r="AM954" s="26" t="str">
        <f t="shared" si="437"/>
        <v>Reject</v>
      </c>
      <c r="AS954"/>
      <c r="AW954" s="208" t="s">
        <v>1845</v>
      </c>
      <c r="AX954" s="208" t="s">
        <v>1845</v>
      </c>
      <c r="BC954" s="214"/>
      <c r="BN954" s="119"/>
      <c r="BO954" s="119"/>
      <c r="BP954" s="119"/>
      <c r="BQ954" s="119"/>
      <c r="BR954" s="119"/>
      <c r="BS954" s="119"/>
      <c r="BT954" s="119"/>
      <c r="BU954" s="119"/>
      <c r="BV954" s="119"/>
      <c r="BW954" s="119"/>
      <c r="BX954" s="119"/>
      <c r="BY954" s="119"/>
      <c r="BZ954" s="119"/>
      <c r="CA954" s="119"/>
    </row>
    <row r="955" spans="1:79" ht="15" hidden="1" customHeight="1" thickTop="1" thickBot="1">
      <c r="A955" s="170" t="s">
        <v>1065</v>
      </c>
      <c r="B955" s="70" t="s">
        <v>1101</v>
      </c>
      <c r="C955" s="74" t="s">
        <v>1066</v>
      </c>
      <c r="D955" s="80" t="s">
        <v>1062</v>
      </c>
      <c r="E955" s="149" t="s">
        <v>1644</v>
      </c>
      <c r="F955" s="75" t="s">
        <v>646</v>
      </c>
      <c r="G955" s="86" t="s">
        <v>240</v>
      </c>
      <c r="H955" s="25" t="s">
        <v>77</v>
      </c>
      <c r="I955" s="73" t="s">
        <v>1171</v>
      </c>
      <c r="J955" s="73" t="s">
        <v>79</v>
      </c>
      <c r="K955" s="25" t="s">
        <v>1591</v>
      </c>
      <c r="L955" s="25" t="s">
        <v>1063</v>
      </c>
      <c r="N955" s="41" t="s">
        <v>501</v>
      </c>
      <c r="O955" s="32" t="s">
        <v>1401</v>
      </c>
      <c r="P955" s="32" t="s">
        <v>1513</v>
      </c>
      <c r="Q955" s="73" t="s">
        <v>23</v>
      </c>
      <c r="R955" s="73">
        <v>28</v>
      </c>
      <c r="S955" s="25" t="s">
        <v>1370</v>
      </c>
      <c r="T955" s="25" t="s">
        <v>15</v>
      </c>
      <c r="V955" s="73">
        <v>30.3</v>
      </c>
      <c r="W955" s="25" t="s">
        <v>58</v>
      </c>
      <c r="X955" s="73">
        <f>VLOOKUP(W955,Tables!$M$5:$O$9,3,FALSE)</f>
        <v>1</v>
      </c>
      <c r="Y955" s="73">
        <f t="shared" si="436"/>
        <v>30.3</v>
      </c>
      <c r="AA955" s="26" t="str">
        <f t="shared" si="432"/>
        <v>EC10</v>
      </c>
      <c r="AB955" s="26">
        <f>VLOOKUP(AA955,Tables!C$5:D$40,2,FALSE)</f>
        <v>1</v>
      </c>
      <c r="AC955" s="26">
        <f t="shared" si="433"/>
        <v>30.3</v>
      </c>
      <c r="AD955" s="33" t="str">
        <f t="shared" si="434"/>
        <v>Chronic</v>
      </c>
      <c r="AE955" s="26">
        <f>VLOOKUP(AD955,Tables!$C$43:$D$44,2,FALSE)</f>
        <v>1</v>
      </c>
      <c r="AF955" s="26">
        <f t="shared" si="435"/>
        <v>30.3</v>
      </c>
      <c r="AG955" s="27"/>
      <c r="AH955" s="210" t="str">
        <f t="shared" si="427"/>
        <v>Myriophyllum spicatum</v>
      </c>
      <c r="AI955" s="112" t="str">
        <f t="shared" si="428"/>
        <v>EC10</v>
      </c>
      <c r="AJ955" s="112" t="str">
        <f t="shared" si="429"/>
        <v>Chronic</v>
      </c>
      <c r="AL955" s="26">
        <f>VLOOKUP(SUM(AB955,AE955),Tables!J$5:K$12,2,FALSE)</f>
        <v>1</v>
      </c>
      <c r="AM955" s="26" t="str">
        <f t="shared" si="437"/>
        <v>YES!!!</v>
      </c>
      <c r="AN955" s="107" t="str">
        <f>P955</f>
        <v>Shoot wet weight</v>
      </c>
      <c r="AO955" s="26" t="s">
        <v>1604</v>
      </c>
      <c r="AP955" s="25" t="str">
        <f>CONCATENATE(R955," ",S955)</f>
        <v>28 Day</v>
      </c>
      <c r="AQ955" s="26" t="s">
        <v>1632</v>
      </c>
      <c r="AS955" s="109">
        <f>AF955</f>
        <v>30.3</v>
      </c>
      <c r="AT955" s="73">
        <f>GEOMEAN(AS955:AS967)</f>
        <v>28.568402480696587</v>
      </c>
      <c r="AW955" s="208" t="s">
        <v>1845</v>
      </c>
      <c r="AX955" s="208" t="s">
        <v>1845</v>
      </c>
      <c r="BC955" s="214"/>
      <c r="BN955" s="119"/>
      <c r="BO955" s="119"/>
      <c r="BP955" s="119"/>
      <c r="BQ955" s="119"/>
      <c r="BR955" s="119"/>
      <c r="BS955" s="119"/>
      <c r="BT955" s="119"/>
      <c r="BU955" s="119"/>
      <c r="BV955" s="119"/>
      <c r="BW955" s="119"/>
      <c r="BX955" s="119"/>
      <c r="BY955" s="119"/>
      <c r="BZ955" s="119"/>
      <c r="CA955" s="119"/>
    </row>
    <row r="956" spans="1:79" ht="15" hidden="1" customHeight="1" thickTop="1" thickBot="1">
      <c r="A956" s="170" t="s">
        <v>1065</v>
      </c>
      <c r="B956" s="70" t="s">
        <v>1102</v>
      </c>
      <c r="C956" s="74" t="s">
        <v>1066</v>
      </c>
      <c r="D956" s="80" t="s">
        <v>1062</v>
      </c>
      <c r="E956" s="149" t="s">
        <v>1644</v>
      </c>
      <c r="F956" s="75" t="s">
        <v>646</v>
      </c>
      <c r="G956" s="86" t="s">
        <v>240</v>
      </c>
      <c r="H956" s="25" t="s">
        <v>77</v>
      </c>
      <c r="I956" s="73" t="s">
        <v>1171</v>
      </c>
      <c r="J956" s="73" t="s">
        <v>79</v>
      </c>
      <c r="K956" s="25" t="s">
        <v>1591</v>
      </c>
      <c r="L956" s="25" t="s">
        <v>1063</v>
      </c>
      <c r="N956" s="41" t="s">
        <v>501</v>
      </c>
      <c r="O956" s="32" t="s">
        <v>1401</v>
      </c>
      <c r="P956" s="32" t="s">
        <v>1513</v>
      </c>
      <c r="Q956" s="73" t="s">
        <v>178</v>
      </c>
      <c r="R956" s="73">
        <v>28</v>
      </c>
      <c r="S956" s="25" t="s">
        <v>1370</v>
      </c>
      <c r="T956" s="25" t="s">
        <v>15</v>
      </c>
      <c r="V956" s="73">
        <v>75.599999999999994</v>
      </c>
      <c r="W956" s="25" t="s">
        <v>58</v>
      </c>
      <c r="X956" s="73">
        <f>VLOOKUP(W956,Tables!$M$5:$O$9,3,FALSE)</f>
        <v>1</v>
      </c>
      <c r="Y956" s="73">
        <f t="shared" si="436"/>
        <v>75.599999999999994</v>
      </c>
      <c r="AA956" s="26" t="str">
        <f t="shared" si="432"/>
        <v>EC25</v>
      </c>
      <c r="AB956" s="26">
        <f>VLOOKUP(AA956,Tables!C$5:D$40,2,FALSE)</f>
        <v>2.5</v>
      </c>
      <c r="AC956" s="26">
        <f t="shared" si="433"/>
        <v>30.24</v>
      </c>
      <c r="AD956" s="33" t="str">
        <f t="shared" si="434"/>
        <v>Chronic</v>
      </c>
      <c r="AE956" s="26">
        <f>VLOOKUP(AD956,Tables!$C$43:$D$44,2,FALSE)</f>
        <v>1</v>
      </c>
      <c r="AF956" s="26">
        <f t="shared" si="435"/>
        <v>30.24</v>
      </c>
      <c r="AG956" s="27"/>
      <c r="AH956" s="210" t="str">
        <f t="shared" si="427"/>
        <v>Myriophyllum spicatum</v>
      </c>
      <c r="AI956" s="112" t="str">
        <f t="shared" si="428"/>
        <v>EC25</v>
      </c>
      <c r="AJ956" s="112" t="str">
        <f t="shared" si="429"/>
        <v>Chronic</v>
      </c>
      <c r="AL956" s="26">
        <f>VLOOKUP(SUM(AB956,AE956),Tables!J$5:K$12,2,FALSE)</f>
        <v>2</v>
      </c>
      <c r="AM956" s="26" t="str">
        <f t="shared" si="437"/>
        <v>Reject</v>
      </c>
      <c r="AS956"/>
      <c r="AW956" s="208" t="s">
        <v>1845</v>
      </c>
      <c r="AX956" s="208" t="s">
        <v>1845</v>
      </c>
      <c r="BC956" s="214"/>
      <c r="BN956" s="119"/>
      <c r="BO956" s="119"/>
      <c r="BP956" s="119"/>
      <c r="BQ956" s="119"/>
      <c r="BR956" s="119"/>
      <c r="BS956" s="119"/>
      <c r="BT956" s="119"/>
      <c r="BU956" s="119"/>
      <c r="BV956" s="119"/>
      <c r="BW956" s="119"/>
      <c r="BX956" s="119"/>
      <c r="BY956" s="119"/>
      <c r="BZ956" s="119"/>
      <c r="CA956" s="119"/>
    </row>
    <row r="957" spans="1:79" ht="15" hidden="1" customHeight="1" thickTop="1" thickBot="1">
      <c r="A957" s="170" t="s">
        <v>1065</v>
      </c>
      <c r="B957" s="70" t="s">
        <v>1103</v>
      </c>
      <c r="C957" s="74" t="s">
        <v>1066</v>
      </c>
      <c r="D957" s="80" t="s">
        <v>1062</v>
      </c>
      <c r="E957" s="149" t="s">
        <v>1644</v>
      </c>
      <c r="F957" s="75" t="s">
        <v>646</v>
      </c>
      <c r="G957" s="86" t="s">
        <v>240</v>
      </c>
      <c r="H957" s="25" t="s">
        <v>77</v>
      </c>
      <c r="I957" s="73" t="s">
        <v>1171</v>
      </c>
      <c r="J957" s="73" t="s">
        <v>79</v>
      </c>
      <c r="K957" s="25" t="s">
        <v>1591</v>
      </c>
      <c r="L957" s="25" t="s">
        <v>1063</v>
      </c>
      <c r="N957" s="41" t="s">
        <v>501</v>
      </c>
      <c r="O957" s="32" t="s">
        <v>1401</v>
      </c>
      <c r="P957" s="32" t="s">
        <v>1513</v>
      </c>
      <c r="Q957" s="73" t="s">
        <v>14</v>
      </c>
      <c r="R957" s="73">
        <v>28</v>
      </c>
      <c r="S957" s="25" t="s">
        <v>1370</v>
      </c>
      <c r="T957" s="25" t="s">
        <v>15</v>
      </c>
      <c r="V957" s="73">
        <v>151.30000000000001</v>
      </c>
      <c r="W957" s="25" t="s">
        <v>58</v>
      </c>
      <c r="X957" s="73">
        <f>VLOOKUP(W957,Tables!$M$5:$O$9,3,FALSE)</f>
        <v>1</v>
      </c>
      <c r="Y957" s="73">
        <f t="shared" si="436"/>
        <v>151.30000000000001</v>
      </c>
      <c r="AA957" s="26" t="str">
        <f t="shared" si="432"/>
        <v>EC50</v>
      </c>
      <c r="AB957" s="26">
        <f>VLOOKUP(AA957,Tables!C$5:D$40,2,FALSE)</f>
        <v>5</v>
      </c>
      <c r="AC957" s="26">
        <f t="shared" si="433"/>
        <v>30.26</v>
      </c>
      <c r="AD957" s="33" t="str">
        <f t="shared" si="434"/>
        <v>Chronic</v>
      </c>
      <c r="AE957" s="26">
        <f>VLOOKUP(AD957,Tables!$C$43:$D$44,2,FALSE)</f>
        <v>1</v>
      </c>
      <c r="AF957" s="26">
        <f t="shared" si="435"/>
        <v>30.26</v>
      </c>
      <c r="AG957" s="27"/>
      <c r="AH957" s="210" t="str">
        <f t="shared" si="427"/>
        <v>Myriophyllum spicatum</v>
      </c>
      <c r="AI957" s="112" t="str">
        <f t="shared" si="428"/>
        <v>EC50</v>
      </c>
      <c r="AJ957" s="112" t="str">
        <f t="shared" si="429"/>
        <v>Chronic</v>
      </c>
      <c r="AL957" s="26">
        <f>VLOOKUP(SUM(AB957,AE957),Tables!J$5:K$12,2,FALSE)</f>
        <v>2</v>
      </c>
      <c r="AM957" s="26" t="str">
        <f t="shared" si="437"/>
        <v>Reject</v>
      </c>
      <c r="AS957"/>
      <c r="AW957" s="208" t="s">
        <v>1845</v>
      </c>
      <c r="AX957" s="208" t="s">
        <v>1845</v>
      </c>
      <c r="BC957" s="214"/>
      <c r="BN957" s="119"/>
      <c r="BO957" s="119"/>
      <c r="BP957" s="119"/>
      <c r="BQ957" s="119"/>
      <c r="BR957" s="119"/>
      <c r="BS957" s="119"/>
      <c r="BT957" s="119"/>
      <c r="BU957" s="119"/>
      <c r="BV957" s="119"/>
      <c r="BW957" s="119"/>
      <c r="BX957" s="119"/>
      <c r="BY957" s="119"/>
      <c r="BZ957" s="119"/>
      <c r="CA957" s="119"/>
    </row>
    <row r="958" spans="1:79" ht="15" hidden="1" customHeight="1" thickTop="1" thickBot="1">
      <c r="A958" s="170" t="s">
        <v>1065</v>
      </c>
      <c r="B958" s="70" t="s">
        <v>1104</v>
      </c>
      <c r="C958" s="74" t="s">
        <v>1066</v>
      </c>
      <c r="D958" s="80" t="s">
        <v>1071</v>
      </c>
      <c r="E958" s="149" t="s">
        <v>1644</v>
      </c>
      <c r="F958" s="75" t="s">
        <v>646</v>
      </c>
      <c r="G958" s="86" t="s">
        <v>240</v>
      </c>
      <c r="H958" s="25" t="s">
        <v>77</v>
      </c>
      <c r="I958" s="73" t="s">
        <v>1171</v>
      </c>
      <c r="J958" s="73" t="s">
        <v>79</v>
      </c>
      <c r="K958" s="25" t="s">
        <v>1591</v>
      </c>
      <c r="L958" s="25" t="s">
        <v>1063</v>
      </c>
      <c r="N958" s="41" t="s">
        <v>501</v>
      </c>
      <c r="O958" s="32" t="s">
        <v>1401</v>
      </c>
      <c r="P958" s="32" t="s">
        <v>1513</v>
      </c>
      <c r="Q958" s="73" t="s">
        <v>23</v>
      </c>
      <c r="R958" s="73">
        <v>28</v>
      </c>
      <c r="S958" s="25" t="s">
        <v>1370</v>
      </c>
      <c r="T958" s="25" t="s">
        <v>15</v>
      </c>
      <c r="V958" s="73">
        <v>24</v>
      </c>
      <c r="W958" s="25" t="s">
        <v>58</v>
      </c>
      <c r="X958" s="73">
        <f>VLOOKUP(W958,Tables!$M$5:$O$9,3,FALSE)</f>
        <v>1</v>
      </c>
      <c r="Y958" s="73">
        <f t="shared" si="436"/>
        <v>24</v>
      </c>
      <c r="AA958" s="26" t="str">
        <f t="shared" si="432"/>
        <v>EC10</v>
      </c>
      <c r="AB958" s="26">
        <f>VLOOKUP(AA958,Tables!C$5:D$40,2,FALSE)</f>
        <v>1</v>
      </c>
      <c r="AC958" s="26">
        <f t="shared" si="433"/>
        <v>24</v>
      </c>
      <c r="AD958" s="33" t="str">
        <f t="shared" si="434"/>
        <v>Chronic</v>
      </c>
      <c r="AE958" s="26">
        <f>VLOOKUP(AD958,Tables!$C$43:$D$44,2,FALSE)</f>
        <v>1</v>
      </c>
      <c r="AF958" s="26">
        <f t="shared" si="435"/>
        <v>24</v>
      </c>
      <c r="AG958" s="27"/>
      <c r="AH958" s="210" t="str">
        <f t="shared" si="427"/>
        <v>Myriophyllum spicatum</v>
      </c>
      <c r="AI958" s="112" t="str">
        <f t="shared" si="428"/>
        <v>EC10</v>
      </c>
      <c r="AJ958" s="112" t="str">
        <f t="shared" si="429"/>
        <v>Chronic</v>
      </c>
      <c r="AL958" s="26">
        <f>VLOOKUP(SUM(AB958,AE958),Tables!J$5:K$12,2,FALSE)</f>
        <v>1</v>
      </c>
      <c r="AM958" s="26" t="str">
        <f t="shared" si="437"/>
        <v>YES!!!</v>
      </c>
      <c r="AN958" s="107" t="str">
        <f>P958</f>
        <v>Shoot wet weight</v>
      </c>
      <c r="AO958" s="26" t="s">
        <v>1604</v>
      </c>
      <c r="AP958" s="25" t="str">
        <f>CONCATENATE(R958," ",S958)</f>
        <v>28 Day</v>
      </c>
      <c r="AQ958" s="26" t="s">
        <v>1632</v>
      </c>
      <c r="AS958" s="109">
        <f>AF958</f>
        <v>24</v>
      </c>
      <c r="AW958" s="208" t="s">
        <v>1845</v>
      </c>
      <c r="AX958" s="208" t="s">
        <v>1845</v>
      </c>
      <c r="BC958" s="214"/>
      <c r="BN958" s="119"/>
      <c r="BO958" s="119"/>
      <c r="BP958" s="119"/>
      <c r="BQ958" s="119"/>
      <c r="BR958" s="119"/>
      <c r="BS958" s="119"/>
      <c r="BT958" s="119"/>
      <c r="BU958" s="119"/>
      <c r="BV958" s="119"/>
      <c r="BW958" s="119"/>
      <c r="BX958" s="119"/>
      <c r="BY958" s="119"/>
      <c r="BZ958" s="119"/>
      <c r="CA958" s="119"/>
    </row>
    <row r="959" spans="1:79" ht="15" hidden="1" customHeight="1" thickTop="1" thickBot="1">
      <c r="A959" s="170" t="s">
        <v>1065</v>
      </c>
      <c r="B959" s="70" t="s">
        <v>1105</v>
      </c>
      <c r="C959" s="74" t="s">
        <v>1066</v>
      </c>
      <c r="D959" s="80" t="s">
        <v>1071</v>
      </c>
      <c r="E959" s="149" t="s">
        <v>1644</v>
      </c>
      <c r="F959" s="75" t="s">
        <v>646</v>
      </c>
      <c r="G959" s="86" t="s">
        <v>240</v>
      </c>
      <c r="H959" s="25" t="s">
        <v>77</v>
      </c>
      <c r="I959" s="73" t="s">
        <v>1171</v>
      </c>
      <c r="J959" s="73" t="s">
        <v>79</v>
      </c>
      <c r="K959" s="25" t="s">
        <v>1591</v>
      </c>
      <c r="L959" s="25" t="s">
        <v>1063</v>
      </c>
      <c r="N959" s="41" t="s">
        <v>501</v>
      </c>
      <c r="O959" s="32" t="s">
        <v>1401</v>
      </c>
      <c r="P959" s="32" t="s">
        <v>1513</v>
      </c>
      <c r="Q959" s="73" t="s">
        <v>178</v>
      </c>
      <c r="R959" s="73">
        <v>28</v>
      </c>
      <c r="S959" s="25" t="s">
        <v>1370</v>
      </c>
      <c r="T959" s="25" t="s">
        <v>15</v>
      </c>
      <c r="V959" s="73">
        <v>60</v>
      </c>
      <c r="W959" s="25" t="s">
        <v>58</v>
      </c>
      <c r="X959" s="73">
        <f>VLOOKUP(W959,Tables!$M$5:$O$9,3,FALSE)</f>
        <v>1</v>
      </c>
      <c r="Y959" s="73">
        <f t="shared" si="436"/>
        <v>60</v>
      </c>
      <c r="AA959" s="26" t="str">
        <f t="shared" si="432"/>
        <v>EC25</v>
      </c>
      <c r="AB959" s="26">
        <f>VLOOKUP(AA959,Tables!C$5:D$40,2,FALSE)</f>
        <v>2.5</v>
      </c>
      <c r="AC959" s="26">
        <f t="shared" si="433"/>
        <v>24</v>
      </c>
      <c r="AD959" s="33" t="str">
        <f t="shared" si="434"/>
        <v>Chronic</v>
      </c>
      <c r="AE959" s="26">
        <f>VLOOKUP(AD959,Tables!$C$43:$D$44,2,FALSE)</f>
        <v>1</v>
      </c>
      <c r="AF959" s="26">
        <f t="shared" si="435"/>
        <v>24</v>
      </c>
      <c r="AG959" s="27"/>
      <c r="AH959" s="210" t="str">
        <f t="shared" si="427"/>
        <v>Myriophyllum spicatum</v>
      </c>
      <c r="AI959" s="112" t="str">
        <f t="shared" si="428"/>
        <v>EC25</v>
      </c>
      <c r="AJ959" s="112" t="str">
        <f t="shared" si="429"/>
        <v>Chronic</v>
      </c>
      <c r="AL959" s="26">
        <f>VLOOKUP(SUM(AB959,AE959),Tables!J$5:K$12,2,FALSE)</f>
        <v>2</v>
      </c>
      <c r="AM959" s="26" t="str">
        <f t="shared" si="437"/>
        <v>Reject</v>
      </c>
      <c r="AS959"/>
      <c r="AW959" s="208" t="s">
        <v>1845</v>
      </c>
      <c r="AX959" s="208" t="s">
        <v>1845</v>
      </c>
      <c r="BC959" s="214"/>
      <c r="BN959" s="119"/>
      <c r="BO959" s="119"/>
      <c r="BP959" s="119"/>
      <c r="BQ959" s="119"/>
      <c r="BR959" s="119"/>
      <c r="BS959" s="119"/>
      <c r="BT959" s="119"/>
      <c r="BU959" s="119"/>
      <c r="BV959" s="119"/>
      <c r="BW959" s="119"/>
      <c r="BX959" s="119"/>
      <c r="BY959" s="119"/>
      <c r="BZ959" s="119"/>
      <c r="CA959" s="119"/>
    </row>
    <row r="960" spans="1:79" ht="15" hidden="1" customHeight="1" thickTop="1" thickBot="1">
      <c r="A960" s="170" t="s">
        <v>1065</v>
      </c>
      <c r="B960" s="70" t="s">
        <v>1106</v>
      </c>
      <c r="C960" s="74" t="s">
        <v>1066</v>
      </c>
      <c r="D960" s="80" t="s">
        <v>1071</v>
      </c>
      <c r="E960" s="149" t="s">
        <v>1644</v>
      </c>
      <c r="F960" s="75" t="s">
        <v>646</v>
      </c>
      <c r="G960" s="86" t="s">
        <v>240</v>
      </c>
      <c r="H960" s="25" t="s">
        <v>77</v>
      </c>
      <c r="I960" s="73" t="s">
        <v>1171</v>
      </c>
      <c r="J960" s="73" t="s">
        <v>79</v>
      </c>
      <c r="K960" s="25" t="s">
        <v>1591</v>
      </c>
      <c r="L960" s="25" t="s">
        <v>1063</v>
      </c>
      <c r="N960" s="41" t="s">
        <v>501</v>
      </c>
      <c r="O960" s="32" t="s">
        <v>1401</v>
      </c>
      <c r="P960" s="32" t="s">
        <v>1513</v>
      </c>
      <c r="Q960" s="73" t="s">
        <v>14</v>
      </c>
      <c r="R960" s="73">
        <v>28</v>
      </c>
      <c r="S960" s="25" t="s">
        <v>1370</v>
      </c>
      <c r="T960" s="25" t="s">
        <v>15</v>
      </c>
      <c r="V960" s="73">
        <v>120.1</v>
      </c>
      <c r="W960" s="25" t="s">
        <v>58</v>
      </c>
      <c r="X960" s="73">
        <f>VLOOKUP(W960,Tables!$M$5:$O$9,3,FALSE)</f>
        <v>1</v>
      </c>
      <c r="Y960" s="73">
        <f t="shared" si="436"/>
        <v>120.1</v>
      </c>
      <c r="AA960" s="26" t="str">
        <f t="shared" si="432"/>
        <v>EC50</v>
      </c>
      <c r="AB960" s="26">
        <f>VLOOKUP(AA960,Tables!C$5:D$40,2,FALSE)</f>
        <v>5</v>
      </c>
      <c r="AC960" s="26">
        <f t="shared" si="433"/>
        <v>24.02</v>
      </c>
      <c r="AD960" s="33" t="str">
        <f t="shared" si="434"/>
        <v>Chronic</v>
      </c>
      <c r="AE960" s="26">
        <f>VLOOKUP(AD960,Tables!$C$43:$D$44,2,FALSE)</f>
        <v>1</v>
      </c>
      <c r="AF960" s="26">
        <f t="shared" si="435"/>
        <v>24.02</v>
      </c>
      <c r="AG960" s="27"/>
      <c r="AH960" s="210" t="str">
        <f t="shared" si="427"/>
        <v>Myriophyllum spicatum</v>
      </c>
      <c r="AI960" s="112" t="str">
        <f t="shared" si="428"/>
        <v>EC50</v>
      </c>
      <c r="AJ960" s="112" t="str">
        <f t="shared" si="429"/>
        <v>Chronic</v>
      </c>
      <c r="AL960" s="26">
        <f>VLOOKUP(SUM(AB960,AE960),Tables!J$5:K$12,2,FALSE)</f>
        <v>2</v>
      </c>
      <c r="AM960" s="26" t="str">
        <f t="shared" si="437"/>
        <v>Reject</v>
      </c>
      <c r="AS960"/>
      <c r="AW960" s="208" t="s">
        <v>1845</v>
      </c>
      <c r="AX960" s="208" t="s">
        <v>1845</v>
      </c>
      <c r="BC960" s="214"/>
      <c r="BN960" s="119"/>
      <c r="BO960" s="119"/>
      <c r="BP960" s="119"/>
      <c r="BQ960" s="119"/>
      <c r="BR960" s="119"/>
      <c r="BS960" s="119"/>
      <c r="BT960" s="119"/>
      <c r="BU960" s="119"/>
      <c r="BV960" s="119"/>
      <c r="BW960" s="119"/>
      <c r="BX960" s="119"/>
      <c r="BY960" s="119"/>
      <c r="BZ960" s="119"/>
      <c r="CA960" s="119"/>
    </row>
    <row r="961" spans="1:79" ht="15" hidden="1" customHeight="1" thickTop="1" thickBot="1">
      <c r="A961" s="170" t="s">
        <v>1065</v>
      </c>
      <c r="B961" s="70" t="s">
        <v>1107</v>
      </c>
      <c r="C961" s="74" t="s">
        <v>1066</v>
      </c>
      <c r="D961" s="80" t="s">
        <v>1075</v>
      </c>
      <c r="E961" s="149" t="s">
        <v>1644</v>
      </c>
      <c r="F961" s="75" t="s">
        <v>646</v>
      </c>
      <c r="G961" s="86" t="s">
        <v>240</v>
      </c>
      <c r="H961" s="25" t="s">
        <v>77</v>
      </c>
      <c r="I961" s="73" t="s">
        <v>1171</v>
      </c>
      <c r="J961" s="73" t="s">
        <v>79</v>
      </c>
      <c r="K961" s="25" t="s">
        <v>1591</v>
      </c>
      <c r="L961" s="25" t="s">
        <v>1063</v>
      </c>
      <c r="N961" s="41" t="s">
        <v>501</v>
      </c>
      <c r="O961" s="32" t="s">
        <v>1401</v>
      </c>
      <c r="P961" s="32" t="s">
        <v>1513</v>
      </c>
      <c r="Q961" s="73" t="s">
        <v>23</v>
      </c>
      <c r="R961" s="73">
        <v>28</v>
      </c>
      <c r="S961" s="25" t="s">
        <v>1370</v>
      </c>
      <c r="T961" s="25" t="s">
        <v>15</v>
      </c>
      <c r="V961" s="73">
        <v>37.700000000000003</v>
      </c>
      <c r="W961" s="25" t="s">
        <v>58</v>
      </c>
      <c r="X961" s="73">
        <f>VLOOKUP(W961,Tables!$M$5:$O$9,3,FALSE)</f>
        <v>1</v>
      </c>
      <c r="Y961" s="73">
        <f t="shared" si="436"/>
        <v>37.700000000000003</v>
      </c>
      <c r="AA961" s="26" t="str">
        <f t="shared" si="432"/>
        <v>EC10</v>
      </c>
      <c r="AB961" s="26">
        <f>VLOOKUP(AA961,Tables!C$5:D$40,2,FALSE)</f>
        <v>1</v>
      </c>
      <c r="AC961" s="26">
        <f t="shared" si="433"/>
        <v>37.700000000000003</v>
      </c>
      <c r="AD961" s="33" t="str">
        <f t="shared" si="434"/>
        <v>Chronic</v>
      </c>
      <c r="AE961" s="26">
        <f>VLOOKUP(AD961,Tables!$C$43:$D$44,2,FALSE)</f>
        <v>1</v>
      </c>
      <c r="AF961" s="26">
        <f t="shared" si="435"/>
        <v>37.700000000000003</v>
      </c>
      <c r="AG961" s="27"/>
      <c r="AH961" s="210" t="str">
        <f t="shared" si="427"/>
        <v>Myriophyllum spicatum</v>
      </c>
      <c r="AI961" s="112" t="str">
        <f t="shared" si="428"/>
        <v>EC10</v>
      </c>
      <c r="AJ961" s="112" t="str">
        <f t="shared" si="429"/>
        <v>Chronic</v>
      </c>
      <c r="AL961" s="26">
        <f>VLOOKUP(SUM(AB961,AE961),Tables!J$5:K$12,2,FALSE)</f>
        <v>1</v>
      </c>
      <c r="AM961" s="26" t="str">
        <f t="shared" si="437"/>
        <v>YES!!!</v>
      </c>
      <c r="AN961" s="107" t="str">
        <f>P961</f>
        <v>Shoot wet weight</v>
      </c>
      <c r="AO961" s="26" t="s">
        <v>1604</v>
      </c>
      <c r="AP961" s="25" t="str">
        <f>CONCATENATE(R961," ",S961)</f>
        <v>28 Day</v>
      </c>
      <c r="AQ961" s="26" t="s">
        <v>1632</v>
      </c>
      <c r="AS961" s="109">
        <f>AF961</f>
        <v>37.700000000000003</v>
      </c>
      <c r="AW961" s="208" t="s">
        <v>1845</v>
      </c>
      <c r="AX961" s="208" t="s">
        <v>1845</v>
      </c>
      <c r="BC961" s="214"/>
      <c r="BN961" s="119"/>
      <c r="BO961" s="119"/>
      <c r="BP961" s="119"/>
      <c r="BQ961" s="119"/>
      <c r="BR961" s="119"/>
      <c r="BS961" s="119"/>
      <c r="BT961" s="119"/>
      <c r="BU961" s="119"/>
      <c r="BV961" s="119"/>
      <c r="BW961" s="119"/>
      <c r="BX961" s="119"/>
      <c r="BY961" s="119"/>
      <c r="BZ961" s="119"/>
      <c r="CA961" s="119"/>
    </row>
    <row r="962" spans="1:79" ht="15" hidden="1" customHeight="1" thickTop="1" thickBot="1">
      <c r="A962" s="170" t="s">
        <v>1065</v>
      </c>
      <c r="B962" s="70" t="s">
        <v>1108</v>
      </c>
      <c r="C962" s="74" t="s">
        <v>1066</v>
      </c>
      <c r="D962" s="80" t="s">
        <v>1075</v>
      </c>
      <c r="E962" s="149" t="s">
        <v>1644</v>
      </c>
      <c r="F962" s="75" t="s">
        <v>646</v>
      </c>
      <c r="G962" s="86" t="s">
        <v>240</v>
      </c>
      <c r="H962" s="25" t="s">
        <v>77</v>
      </c>
      <c r="I962" s="73" t="s">
        <v>1171</v>
      </c>
      <c r="J962" s="73" t="s">
        <v>79</v>
      </c>
      <c r="K962" s="25" t="s">
        <v>1591</v>
      </c>
      <c r="L962" s="25" t="s">
        <v>1063</v>
      </c>
      <c r="N962" s="41" t="s">
        <v>501</v>
      </c>
      <c r="O962" s="32" t="s">
        <v>1401</v>
      </c>
      <c r="P962" s="32" t="s">
        <v>1513</v>
      </c>
      <c r="Q962" s="73" t="s">
        <v>178</v>
      </c>
      <c r="R962" s="73">
        <v>28</v>
      </c>
      <c r="S962" s="25" t="s">
        <v>1370</v>
      </c>
      <c r="T962" s="25" t="s">
        <v>15</v>
      </c>
      <c r="V962" s="73">
        <v>57.2</v>
      </c>
      <c r="W962" s="25" t="s">
        <v>58</v>
      </c>
      <c r="X962" s="73">
        <f>VLOOKUP(W962,Tables!$M$5:$O$9,3,FALSE)</f>
        <v>1</v>
      </c>
      <c r="Y962" s="73">
        <f t="shared" si="436"/>
        <v>57.2</v>
      </c>
      <c r="AA962" s="26" t="str">
        <f t="shared" si="432"/>
        <v>EC25</v>
      </c>
      <c r="AB962" s="26">
        <f>VLOOKUP(AA962,Tables!C$5:D$40,2,FALSE)</f>
        <v>2.5</v>
      </c>
      <c r="AC962" s="26">
        <f t="shared" si="433"/>
        <v>22.880000000000003</v>
      </c>
      <c r="AD962" s="33" t="str">
        <f t="shared" si="434"/>
        <v>Chronic</v>
      </c>
      <c r="AE962" s="26">
        <f>VLOOKUP(AD962,Tables!$C$43:$D$44,2,FALSE)</f>
        <v>1</v>
      </c>
      <c r="AF962" s="26">
        <f t="shared" si="435"/>
        <v>22.880000000000003</v>
      </c>
      <c r="AG962" s="27"/>
      <c r="AH962" s="210" t="str">
        <f t="shared" si="427"/>
        <v>Myriophyllum spicatum</v>
      </c>
      <c r="AI962" s="112" t="str">
        <f t="shared" si="428"/>
        <v>EC25</v>
      </c>
      <c r="AJ962" s="112" t="str">
        <f t="shared" si="429"/>
        <v>Chronic</v>
      </c>
      <c r="AL962" s="26">
        <f>VLOOKUP(SUM(AB962,AE962),Tables!J$5:K$12,2,FALSE)</f>
        <v>2</v>
      </c>
      <c r="AM962" s="26" t="str">
        <f t="shared" si="437"/>
        <v>Reject</v>
      </c>
      <c r="AS962"/>
      <c r="AW962" s="208" t="s">
        <v>1845</v>
      </c>
      <c r="AX962" s="208" t="s">
        <v>1845</v>
      </c>
      <c r="BC962" s="214"/>
      <c r="BN962" s="119"/>
      <c r="BO962" s="119"/>
      <c r="BP962" s="119"/>
      <c r="BQ962" s="119"/>
      <c r="BR962" s="119"/>
      <c r="BS962" s="119"/>
      <c r="BT962" s="119"/>
      <c r="BU962" s="119"/>
      <c r="BV962" s="119"/>
      <c r="BW962" s="119"/>
      <c r="BX962" s="119"/>
      <c r="BY962" s="119"/>
      <c r="BZ962" s="119"/>
      <c r="CA962" s="119"/>
    </row>
    <row r="963" spans="1:79" ht="15" hidden="1" customHeight="1" thickTop="1" thickBot="1">
      <c r="A963" s="170" t="s">
        <v>1065</v>
      </c>
      <c r="B963" s="70" t="s">
        <v>1109</v>
      </c>
      <c r="C963" s="74" t="s">
        <v>1066</v>
      </c>
      <c r="D963" s="80" t="s">
        <v>1075</v>
      </c>
      <c r="E963" s="149" t="s">
        <v>1644</v>
      </c>
      <c r="F963" s="75" t="s">
        <v>646</v>
      </c>
      <c r="G963" s="86" t="s">
        <v>240</v>
      </c>
      <c r="H963" s="25" t="s">
        <v>77</v>
      </c>
      <c r="I963" s="73" t="s">
        <v>1171</v>
      </c>
      <c r="J963" s="73" t="s">
        <v>79</v>
      </c>
      <c r="K963" s="25" t="s">
        <v>1591</v>
      </c>
      <c r="L963" s="25" t="s">
        <v>1063</v>
      </c>
      <c r="N963" s="41" t="s">
        <v>501</v>
      </c>
      <c r="O963" s="32" t="s">
        <v>1401</v>
      </c>
      <c r="P963" s="32" t="s">
        <v>1513</v>
      </c>
      <c r="Q963" s="73" t="s">
        <v>14</v>
      </c>
      <c r="R963" s="73">
        <v>28</v>
      </c>
      <c r="S963" s="25" t="s">
        <v>1370</v>
      </c>
      <c r="T963" s="25" t="s">
        <v>15</v>
      </c>
      <c r="V963" s="73">
        <v>86.9</v>
      </c>
      <c r="W963" s="25" t="s">
        <v>58</v>
      </c>
      <c r="X963" s="73">
        <f>VLOOKUP(W963,Tables!$M$5:$O$9,3,FALSE)</f>
        <v>1</v>
      </c>
      <c r="Y963" s="73">
        <f t="shared" si="436"/>
        <v>86.9</v>
      </c>
      <c r="AA963" s="26" t="str">
        <f t="shared" si="432"/>
        <v>EC50</v>
      </c>
      <c r="AB963" s="26">
        <f>VLOOKUP(AA963,Tables!C$5:D$40,2,FALSE)</f>
        <v>5</v>
      </c>
      <c r="AC963" s="26">
        <f t="shared" si="433"/>
        <v>17.380000000000003</v>
      </c>
      <c r="AD963" s="33" t="str">
        <f t="shared" si="434"/>
        <v>Chronic</v>
      </c>
      <c r="AE963" s="26">
        <f>VLOOKUP(AD963,Tables!$C$43:$D$44,2,FALSE)</f>
        <v>1</v>
      </c>
      <c r="AF963" s="26">
        <f t="shared" si="435"/>
        <v>17.380000000000003</v>
      </c>
      <c r="AG963" s="27"/>
      <c r="AH963" s="210" t="str">
        <f t="shared" si="427"/>
        <v>Myriophyllum spicatum</v>
      </c>
      <c r="AI963" s="112" t="str">
        <f t="shared" si="428"/>
        <v>EC50</v>
      </c>
      <c r="AJ963" s="112" t="str">
        <f t="shared" si="429"/>
        <v>Chronic</v>
      </c>
      <c r="AL963" s="26">
        <f>VLOOKUP(SUM(AB963,AE963),Tables!J$5:K$12,2,FALSE)</f>
        <v>2</v>
      </c>
      <c r="AM963" s="26" t="str">
        <f t="shared" si="437"/>
        <v>Reject</v>
      </c>
      <c r="AS963"/>
      <c r="AW963" s="208" t="s">
        <v>1845</v>
      </c>
      <c r="AX963" s="208" t="s">
        <v>1845</v>
      </c>
      <c r="BC963" s="214"/>
      <c r="BN963" s="119"/>
      <c r="BO963" s="119"/>
      <c r="BP963" s="119"/>
      <c r="BQ963" s="119"/>
      <c r="BR963" s="119"/>
      <c r="BS963" s="119"/>
      <c r="BT963" s="119"/>
      <c r="BU963" s="119"/>
      <c r="BV963" s="119"/>
      <c r="BW963" s="119"/>
      <c r="BX963" s="119"/>
      <c r="BY963" s="119"/>
      <c r="BZ963" s="119"/>
      <c r="CA963" s="119"/>
    </row>
    <row r="964" spans="1:79" ht="15" hidden="1" customHeight="1" thickTop="1" thickBot="1">
      <c r="A964" s="170" t="s">
        <v>1065</v>
      </c>
      <c r="B964" s="70" t="s">
        <v>1110</v>
      </c>
      <c r="C964" s="74" t="s">
        <v>1066</v>
      </c>
      <c r="D964" s="80" t="s">
        <v>1079</v>
      </c>
      <c r="E964" s="149" t="s">
        <v>1644</v>
      </c>
      <c r="F964" s="75" t="s">
        <v>646</v>
      </c>
      <c r="G964" s="86" t="s">
        <v>240</v>
      </c>
      <c r="H964" s="25" t="s">
        <v>77</v>
      </c>
      <c r="I964" s="73" t="s">
        <v>1171</v>
      </c>
      <c r="J964" s="73" t="s">
        <v>79</v>
      </c>
      <c r="K964" s="25" t="s">
        <v>1591</v>
      </c>
      <c r="L964" s="25" t="s">
        <v>1063</v>
      </c>
      <c r="N964" s="41" t="s">
        <v>501</v>
      </c>
      <c r="O964" s="32" t="s">
        <v>1401</v>
      </c>
      <c r="P964" s="32" t="s">
        <v>1513</v>
      </c>
      <c r="Q964" s="73" t="s">
        <v>23</v>
      </c>
      <c r="R964" s="73">
        <v>28</v>
      </c>
      <c r="S964" s="25" t="s">
        <v>1370</v>
      </c>
      <c r="T964" s="25" t="s">
        <v>15</v>
      </c>
      <c r="V964" s="73">
        <v>26.8</v>
      </c>
      <c r="W964" s="25" t="s">
        <v>58</v>
      </c>
      <c r="X964" s="73">
        <f>VLOOKUP(W964,Tables!$M$5:$O$9,3,FALSE)</f>
        <v>1</v>
      </c>
      <c r="Y964" s="73">
        <f t="shared" si="436"/>
        <v>26.8</v>
      </c>
      <c r="AA964" s="26" t="str">
        <f t="shared" si="432"/>
        <v>EC10</v>
      </c>
      <c r="AB964" s="26">
        <f>VLOOKUP(AA964,Tables!C$5:D$40,2,FALSE)</f>
        <v>1</v>
      </c>
      <c r="AC964" s="26">
        <f t="shared" si="433"/>
        <v>26.8</v>
      </c>
      <c r="AD964" s="33" t="str">
        <f t="shared" si="434"/>
        <v>Chronic</v>
      </c>
      <c r="AE964" s="26">
        <f>VLOOKUP(AD964,Tables!$C$43:$D$44,2,FALSE)</f>
        <v>1</v>
      </c>
      <c r="AF964" s="26">
        <f t="shared" si="435"/>
        <v>26.8</v>
      </c>
      <c r="AG964" s="27"/>
      <c r="AH964" s="210" t="str">
        <f t="shared" si="427"/>
        <v>Myriophyllum spicatum</v>
      </c>
      <c r="AI964" s="112" t="str">
        <f t="shared" si="428"/>
        <v>EC10</v>
      </c>
      <c r="AJ964" s="112" t="str">
        <f t="shared" si="429"/>
        <v>Chronic</v>
      </c>
      <c r="AL964" s="26">
        <f>VLOOKUP(SUM(AB964,AE964),Tables!J$5:K$12,2,FALSE)</f>
        <v>1</v>
      </c>
      <c r="AM964" s="26" t="str">
        <f t="shared" si="437"/>
        <v>YES!!!</v>
      </c>
      <c r="AN964" s="107" t="str">
        <f>P964</f>
        <v>Shoot wet weight</v>
      </c>
      <c r="AO964" s="26" t="s">
        <v>1604</v>
      </c>
      <c r="AP964" s="25" t="str">
        <f>CONCATENATE(R964," ",S964)</f>
        <v>28 Day</v>
      </c>
      <c r="AQ964" s="26" t="s">
        <v>1632</v>
      </c>
      <c r="AS964" s="109">
        <f>AF964</f>
        <v>26.8</v>
      </c>
      <c r="AW964" s="208" t="s">
        <v>1845</v>
      </c>
      <c r="AX964" s="208" t="s">
        <v>1845</v>
      </c>
      <c r="BC964" s="214"/>
      <c r="BN964" s="119"/>
      <c r="BO964" s="119"/>
      <c r="BP964" s="119"/>
      <c r="BQ964" s="119"/>
      <c r="BR964" s="119"/>
      <c r="BS964" s="119"/>
      <c r="BT964" s="119"/>
      <c r="BU964" s="119"/>
      <c r="BV964" s="119"/>
      <c r="BW964" s="119"/>
      <c r="BX964" s="119"/>
      <c r="BY964" s="119"/>
      <c r="BZ964" s="119"/>
      <c r="CA964" s="119"/>
    </row>
    <row r="965" spans="1:79" ht="15" hidden="1" customHeight="1" thickTop="1" thickBot="1">
      <c r="A965" s="170" t="s">
        <v>1065</v>
      </c>
      <c r="B965" s="70" t="s">
        <v>1111</v>
      </c>
      <c r="C965" s="74" t="s">
        <v>1066</v>
      </c>
      <c r="D965" s="80" t="s">
        <v>1079</v>
      </c>
      <c r="E965" s="149" t="s">
        <v>1644</v>
      </c>
      <c r="F965" s="75" t="s">
        <v>646</v>
      </c>
      <c r="G965" s="86" t="s">
        <v>240</v>
      </c>
      <c r="H965" s="25" t="s">
        <v>77</v>
      </c>
      <c r="I965" s="73" t="s">
        <v>1171</v>
      </c>
      <c r="J965" s="73" t="s">
        <v>79</v>
      </c>
      <c r="K965" s="25" t="s">
        <v>1591</v>
      </c>
      <c r="L965" s="25" t="s">
        <v>1063</v>
      </c>
      <c r="N965" s="41" t="s">
        <v>501</v>
      </c>
      <c r="O965" s="32" t="s">
        <v>1401</v>
      </c>
      <c r="P965" s="32" t="s">
        <v>1513</v>
      </c>
      <c r="Q965" s="73" t="s">
        <v>178</v>
      </c>
      <c r="R965" s="73">
        <v>28</v>
      </c>
      <c r="S965" s="25" t="s">
        <v>1370</v>
      </c>
      <c r="T965" s="25" t="s">
        <v>15</v>
      </c>
      <c r="V965" s="73">
        <v>67</v>
      </c>
      <c r="W965" s="25" t="s">
        <v>58</v>
      </c>
      <c r="X965" s="73">
        <f>VLOOKUP(W965,Tables!$M$5:$O$9,3,FALSE)</f>
        <v>1</v>
      </c>
      <c r="Y965" s="73">
        <f t="shared" si="436"/>
        <v>67</v>
      </c>
      <c r="AA965" s="26" t="str">
        <f t="shared" si="432"/>
        <v>EC25</v>
      </c>
      <c r="AB965" s="26">
        <f>VLOOKUP(AA965,Tables!C$5:D$40,2,FALSE)</f>
        <v>2.5</v>
      </c>
      <c r="AC965" s="26">
        <f t="shared" si="433"/>
        <v>26.8</v>
      </c>
      <c r="AD965" s="33" t="str">
        <f t="shared" si="434"/>
        <v>Chronic</v>
      </c>
      <c r="AE965" s="26">
        <f>VLOOKUP(AD965,Tables!$C$43:$D$44,2,FALSE)</f>
        <v>1</v>
      </c>
      <c r="AF965" s="26">
        <f t="shared" si="435"/>
        <v>26.8</v>
      </c>
      <c r="AG965" s="27"/>
      <c r="AH965" s="210" t="str">
        <f t="shared" si="427"/>
        <v>Myriophyllum spicatum</v>
      </c>
      <c r="AI965" s="112" t="str">
        <f t="shared" si="428"/>
        <v>EC25</v>
      </c>
      <c r="AJ965" s="112" t="str">
        <f t="shared" si="429"/>
        <v>Chronic</v>
      </c>
      <c r="AL965" s="26">
        <f>VLOOKUP(SUM(AB965,AE965),Tables!J$5:K$12,2,FALSE)</f>
        <v>2</v>
      </c>
      <c r="AM965" s="26" t="str">
        <f t="shared" si="437"/>
        <v>Reject</v>
      </c>
      <c r="AS965"/>
      <c r="AW965" s="208" t="s">
        <v>1845</v>
      </c>
      <c r="AX965" s="208" t="s">
        <v>1845</v>
      </c>
      <c r="BC965" s="214"/>
      <c r="BN965" s="119"/>
      <c r="BO965" s="119"/>
      <c r="BP965" s="119"/>
      <c r="BQ965" s="119"/>
      <c r="BR965" s="119"/>
      <c r="BS965" s="119"/>
      <c r="BT965" s="119"/>
      <c r="BU965" s="119"/>
      <c r="BV965" s="119"/>
      <c r="BW965" s="119"/>
      <c r="BX965" s="119"/>
      <c r="BY965" s="119"/>
      <c r="BZ965" s="119"/>
      <c r="CA965" s="119"/>
    </row>
    <row r="966" spans="1:79" ht="15" hidden="1" customHeight="1" thickTop="1" thickBot="1">
      <c r="A966" s="170" t="s">
        <v>1065</v>
      </c>
      <c r="B966" s="70" t="s">
        <v>1112</v>
      </c>
      <c r="C966" s="74" t="s">
        <v>1066</v>
      </c>
      <c r="D966" s="80" t="s">
        <v>1079</v>
      </c>
      <c r="E966" s="149" t="s">
        <v>1644</v>
      </c>
      <c r="F966" s="75" t="s">
        <v>646</v>
      </c>
      <c r="G966" s="86" t="s">
        <v>240</v>
      </c>
      <c r="H966" s="25" t="s">
        <v>77</v>
      </c>
      <c r="I966" s="73" t="s">
        <v>1171</v>
      </c>
      <c r="J966" s="73" t="s">
        <v>79</v>
      </c>
      <c r="K966" s="25" t="s">
        <v>1591</v>
      </c>
      <c r="L966" s="25" t="s">
        <v>1063</v>
      </c>
      <c r="N966" s="41" t="s">
        <v>501</v>
      </c>
      <c r="O966" s="32" t="s">
        <v>1401</v>
      </c>
      <c r="P966" s="32" t="s">
        <v>1513</v>
      </c>
      <c r="Q966" s="73" t="s">
        <v>14</v>
      </c>
      <c r="R966" s="73">
        <v>28</v>
      </c>
      <c r="S966" s="25" t="s">
        <v>1370</v>
      </c>
      <c r="T966" s="25" t="s">
        <v>15</v>
      </c>
      <c r="V966" s="73">
        <v>133.9</v>
      </c>
      <c r="W966" s="25" t="s">
        <v>58</v>
      </c>
      <c r="X966" s="73">
        <f>VLOOKUP(W966,Tables!$M$5:$O$9,3,FALSE)</f>
        <v>1</v>
      </c>
      <c r="Y966" s="73">
        <f t="shared" si="436"/>
        <v>133.9</v>
      </c>
      <c r="AA966" s="26" t="str">
        <f t="shared" si="432"/>
        <v>EC50</v>
      </c>
      <c r="AB966" s="26">
        <f>VLOOKUP(AA966,Tables!C$5:D$40,2,FALSE)</f>
        <v>5</v>
      </c>
      <c r="AC966" s="26">
        <f t="shared" si="433"/>
        <v>26.78</v>
      </c>
      <c r="AD966" s="33" t="str">
        <f t="shared" si="434"/>
        <v>Chronic</v>
      </c>
      <c r="AE966" s="26">
        <f>VLOOKUP(AD966,Tables!$C$43:$D$44,2,FALSE)</f>
        <v>1</v>
      </c>
      <c r="AF966" s="26">
        <f t="shared" si="435"/>
        <v>26.78</v>
      </c>
      <c r="AG966" s="27"/>
      <c r="AH966" s="210" t="str">
        <f t="shared" si="427"/>
        <v>Myriophyllum spicatum</v>
      </c>
      <c r="AI966" s="112" t="str">
        <f t="shared" si="428"/>
        <v>EC50</v>
      </c>
      <c r="AJ966" s="112" t="str">
        <f t="shared" si="429"/>
        <v>Chronic</v>
      </c>
      <c r="AL966" s="26">
        <f>VLOOKUP(SUM(AB966,AE966),Tables!J$5:K$12,2,FALSE)</f>
        <v>2</v>
      </c>
      <c r="AM966" s="26" t="str">
        <f t="shared" si="437"/>
        <v>Reject</v>
      </c>
      <c r="AS966"/>
      <c r="AW966" s="208" t="s">
        <v>1845</v>
      </c>
      <c r="AX966" s="208" t="s">
        <v>1845</v>
      </c>
      <c r="BC966" s="214"/>
      <c r="BN966" s="119"/>
      <c r="BO966" s="119"/>
      <c r="BP966" s="119"/>
      <c r="BQ966" s="119"/>
      <c r="BR966" s="119"/>
      <c r="BS966" s="119"/>
      <c r="BT966" s="119"/>
      <c r="BU966" s="119"/>
      <c r="BV966" s="119"/>
      <c r="BW966" s="119"/>
      <c r="BX966" s="119"/>
      <c r="BY966" s="119"/>
      <c r="BZ966" s="119"/>
      <c r="CA966" s="119"/>
    </row>
    <row r="967" spans="1:79" ht="15" hidden="1" customHeight="1" thickTop="1" thickBot="1">
      <c r="A967" s="170" t="s">
        <v>1065</v>
      </c>
      <c r="B967" s="70" t="s">
        <v>1113</v>
      </c>
      <c r="C967" s="74" t="s">
        <v>1066</v>
      </c>
      <c r="D967" s="80" t="s">
        <v>1083</v>
      </c>
      <c r="E967" s="149" t="s">
        <v>1644</v>
      </c>
      <c r="F967" s="75" t="s">
        <v>646</v>
      </c>
      <c r="G967" s="86" t="s">
        <v>240</v>
      </c>
      <c r="H967" s="25" t="s">
        <v>77</v>
      </c>
      <c r="I967" s="73" t="s">
        <v>1171</v>
      </c>
      <c r="J967" s="73" t="s">
        <v>79</v>
      </c>
      <c r="K967" s="25" t="s">
        <v>1591</v>
      </c>
      <c r="L967" s="25" t="s">
        <v>1063</v>
      </c>
      <c r="N967" s="41" t="s">
        <v>501</v>
      </c>
      <c r="O967" s="32" t="s">
        <v>1401</v>
      </c>
      <c r="P967" s="32" t="s">
        <v>1513</v>
      </c>
      <c r="Q967" s="73" t="s">
        <v>23</v>
      </c>
      <c r="R967" s="73">
        <v>28</v>
      </c>
      <c r="S967" s="25" t="s">
        <v>1370</v>
      </c>
      <c r="T967" s="25" t="s">
        <v>15</v>
      </c>
      <c r="V967" s="73">
        <v>25.9</v>
      </c>
      <c r="W967" s="25" t="s">
        <v>58</v>
      </c>
      <c r="X967" s="73">
        <f>VLOOKUP(W967,Tables!$M$5:$O$9,3,FALSE)</f>
        <v>1</v>
      </c>
      <c r="Y967" s="73">
        <f t="shared" si="436"/>
        <v>25.9</v>
      </c>
      <c r="AA967" s="26" t="str">
        <f t="shared" si="432"/>
        <v>EC10</v>
      </c>
      <c r="AB967" s="26">
        <f>VLOOKUP(AA967,Tables!C$5:D$40,2,FALSE)</f>
        <v>1</v>
      </c>
      <c r="AC967" s="26">
        <f t="shared" si="433"/>
        <v>25.9</v>
      </c>
      <c r="AD967" s="33" t="str">
        <f t="shared" si="434"/>
        <v>Chronic</v>
      </c>
      <c r="AE967" s="26">
        <f>VLOOKUP(AD967,Tables!$C$43:$D$44,2,FALSE)</f>
        <v>1</v>
      </c>
      <c r="AF967" s="26">
        <f t="shared" si="435"/>
        <v>25.9</v>
      </c>
      <c r="AG967" s="27"/>
      <c r="AH967" s="210" t="str">
        <f t="shared" si="427"/>
        <v>Myriophyllum spicatum</v>
      </c>
      <c r="AI967" s="112" t="str">
        <f t="shared" si="428"/>
        <v>EC10</v>
      </c>
      <c r="AJ967" s="112" t="str">
        <f t="shared" si="429"/>
        <v>Chronic</v>
      </c>
      <c r="AL967" s="26">
        <f>VLOOKUP(SUM(AB967,AE967),Tables!J$5:K$12,2,FALSE)</f>
        <v>1</v>
      </c>
      <c r="AM967" s="26" t="str">
        <f t="shared" si="437"/>
        <v>YES!!!</v>
      </c>
      <c r="AN967" s="107" t="str">
        <f>P967</f>
        <v>Shoot wet weight</v>
      </c>
      <c r="AO967" s="26" t="s">
        <v>1604</v>
      </c>
      <c r="AP967" s="25" t="str">
        <f>CONCATENATE(R967," ",S967)</f>
        <v>28 Day</v>
      </c>
      <c r="AQ967" s="26" t="s">
        <v>1632</v>
      </c>
      <c r="AS967" s="109">
        <f>AF967</f>
        <v>25.9</v>
      </c>
      <c r="AW967" s="208" t="s">
        <v>1845</v>
      </c>
      <c r="AX967" s="208" t="s">
        <v>1845</v>
      </c>
      <c r="BC967" s="214"/>
      <c r="BN967" s="119"/>
      <c r="BO967" s="119"/>
      <c r="BP967" s="119"/>
      <c r="BQ967" s="119"/>
      <c r="BR967" s="119"/>
      <c r="BS967" s="119"/>
      <c r="BT967" s="119"/>
      <c r="BU967" s="119"/>
      <c r="BV967" s="119"/>
      <c r="BW967" s="119"/>
      <c r="BX967" s="119"/>
      <c r="BY967" s="119"/>
      <c r="BZ967" s="119"/>
      <c r="CA967" s="119"/>
    </row>
    <row r="968" spans="1:79" ht="15" hidden="1" customHeight="1" thickTop="1" thickBot="1">
      <c r="A968" s="170" t="s">
        <v>1065</v>
      </c>
      <c r="B968" s="70" t="s">
        <v>1114</v>
      </c>
      <c r="C968" s="74" t="s">
        <v>1066</v>
      </c>
      <c r="D968" s="80" t="s">
        <v>1083</v>
      </c>
      <c r="E968" s="149" t="s">
        <v>1644</v>
      </c>
      <c r="F968" s="75" t="s">
        <v>646</v>
      </c>
      <c r="G968" s="86" t="s">
        <v>240</v>
      </c>
      <c r="H968" s="25" t="s">
        <v>77</v>
      </c>
      <c r="I968" s="73" t="s">
        <v>1171</v>
      </c>
      <c r="J968" s="73" t="s">
        <v>79</v>
      </c>
      <c r="K968" s="25" t="s">
        <v>1591</v>
      </c>
      <c r="L968" s="25" t="s">
        <v>1063</v>
      </c>
      <c r="N968" s="41" t="s">
        <v>501</v>
      </c>
      <c r="O968" s="32" t="s">
        <v>1401</v>
      </c>
      <c r="P968" s="32" t="s">
        <v>1513</v>
      </c>
      <c r="Q968" s="73" t="s">
        <v>178</v>
      </c>
      <c r="R968" s="73">
        <v>28</v>
      </c>
      <c r="S968" s="25" t="s">
        <v>1370</v>
      </c>
      <c r="T968" s="25" t="s">
        <v>15</v>
      </c>
      <c r="V968" s="73">
        <v>64.7</v>
      </c>
      <c r="W968" s="25" t="s">
        <v>58</v>
      </c>
      <c r="X968" s="73">
        <f>VLOOKUP(W968,Tables!$M$5:$O$9,3,FALSE)</f>
        <v>1</v>
      </c>
      <c r="Y968" s="73">
        <f t="shared" si="436"/>
        <v>64.7</v>
      </c>
      <c r="AA968" s="26" t="str">
        <f t="shared" si="432"/>
        <v>EC25</v>
      </c>
      <c r="AB968" s="26">
        <f>VLOOKUP(AA968,Tables!C$5:D$40,2,FALSE)</f>
        <v>2.5</v>
      </c>
      <c r="AC968" s="26">
        <f t="shared" si="433"/>
        <v>25.880000000000003</v>
      </c>
      <c r="AD968" s="33" t="str">
        <f t="shared" si="434"/>
        <v>Chronic</v>
      </c>
      <c r="AE968" s="26">
        <f>VLOOKUP(AD968,Tables!$C$43:$D$44,2,FALSE)</f>
        <v>1</v>
      </c>
      <c r="AF968" s="26">
        <f t="shared" si="435"/>
        <v>25.880000000000003</v>
      </c>
      <c r="AG968" s="27"/>
      <c r="AH968" s="210" t="str">
        <f t="shared" si="427"/>
        <v>Myriophyllum spicatum</v>
      </c>
      <c r="AI968" s="112" t="str">
        <f t="shared" si="428"/>
        <v>EC25</v>
      </c>
      <c r="AJ968" s="112" t="str">
        <f t="shared" si="429"/>
        <v>Chronic</v>
      </c>
      <c r="AL968" s="26">
        <f>VLOOKUP(SUM(AB968,AE968),Tables!J$5:K$12,2,FALSE)</f>
        <v>2</v>
      </c>
      <c r="AM968" s="26" t="str">
        <f t="shared" si="437"/>
        <v>Reject</v>
      </c>
      <c r="AN968" s="107"/>
      <c r="AS968"/>
      <c r="AW968" s="208" t="s">
        <v>1845</v>
      </c>
      <c r="AX968" s="208" t="s">
        <v>1845</v>
      </c>
      <c r="BC968" s="214"/>
      <c r="BN968" s="119"/>
      <c r="BO968" s="119"/>
      <c r="BP968" s="119"/>
      <c r="BQ968" s="119"/>
      <c r="BR968" s="119"/>
      <c r="BS968" s="119"/>
      <c r="BT968" s="119"/>
      <c r="BU968" s="119"/>
      <c r="BV968" s="119"/>
      <c r="BW968" s="119"/>
      <c r="BX968" s="119"/>
      <c r="BY968" s="119"/>
      <c r="BZ968" s="119"/>
      <c r="CA968" s="119"/>
    </row>
    <row r="969" spans="1:79" ht="15" hidden="1" customHeight="1" thickTop="1" thickBot="1">
      <c r="A969" s="170" t="s">
        <v>1065</v>
      </c>
      <c r="B969" s="70" t="s">
        <v>1115</v>
      </c>
      <c r="C969" s="74" t="s">
        <v>1066</v>
      </c>
      <c r="D969" s="80" t="s">
        <v>1083</v>
      </c>
      <c r="E969" s="149" t="s">
        <v>1644</v>
      </c>
      <c r="F969" s="75" t="s">
        <v>646</v>
      </c>
      <c r="G969" s="86" t="s">
        <v>240</v>
      </c>
      <c r="H969" s="25" t="s">
        <v>77</v>
      </c>
      <c r="I969" s="73" t="s">
        <v>1171</v>
      </c>
      <c r="J969" s="73" t="s">
        <v>79</v>
      </c>
      <c r="K969" s="25" t="s">
        <v>1591</v>
      </c>
      <c r="L969" s="25" t="s">
        <v>1063</v>
      </c>
      <c r="N969" s="41" t="s">
        <v>501</v>
      </c>
      <c r="O969" s="32" t="s">
        <v>1401</v>
      </c>
      <c r="P969" s="32" t="s">
        <v>1513</v>
      </c>
      <c r="Q969" s="73" t="s">
        <v>14</v>
      </c>
      <c r="R969" s="73">
        <v>28</v>
      </c>
      <c r="S969" s="25" t="s">
        <v>1370</v>
      </c>
      <c r="T969" s="25" t="s">
        <v>15</v>
      </c>
      <c r="V969" s="73">
        <v>129.5</v>
      </c>
      <c r="W969" s="25" t="s">
        <v>58</v>
      </c>
      <c r="X969" s="73">
        <f>VLOOKUP(W969,Tables!$M$5:$O$9,3,FALSE)</f>
        <v>1</v>
      </c>
      <c r="Y969" s="73">
        <f t="shared" si="436"/>
        <v>129.5</v>
      </c>
      <c r="AA969" s="26" t="str">
        <f t="shared" si="432"/>
        <v>EC50</v>
      </c>
      <c r="AB969" s="26">
        <f>VLOOKUP(AA969,Tables!C$5:D$40,2,FALSE)</f>
        <v>5</v>
      </c>
      <c r="AC969" s="26">
        <f t="shared" si="433"/>
        <v>25.9</v>
      </c>
      <c r="AD969" s="33" t="str">
        <f t="shared" si="434"/>
        <v>Chronic</v>
      </c>
      <c r="AE969" s="26">
        <f>VLOOKUP(AD969,Tables!$C$43:$D$44,2,FALSE)</f>
        <v>1</v>
      </c>
      <c r="AF969" s="26">
        <f t="shared" si="435"/>
        <v>25.9</v>
      </c>
      <c r="AG969" s="27"/>
      <c r="AH969" s="210" t="str">
        <f t="shared" si="427"/>
        <v>Myriophyllum spicatum</v>
      </c>
      <c r="AI969" s="112" t="str">
        <f t="shared" si="428"/>
        <v>EC50</v>
      </c>
      <c r="AJ969" s="112" t="str">
        <f t="shared" si="429"/>
        <v>Chronic</v>
      </c>
      <c r="AL969" s="26">
        <f>VLOOKUP(SUM(AB969,AE969),Tables!J$5:K$12,2,FALSE)</f>
        <v>2</v>
      </c>
      <c r="AM969" s="26" t="str">
        <f t="shared" si="437"/>
        <v>Reject</v>
      </c>
      <c r="AS969"/>
      <c r="AW969" s="208" t="s">
        <v>1845</v>
      </c>
      <c r="AX969" s="208" t="s">
        <v>1845</v>
      </c>
      <c r="BC969" s="214"/>
      <c r="BN969" s="119"/>
      <c r="BO969" s="119"/>
      <c r="BP969" s="119"/>
      <c r="BQ969" s="119"/>
      <c r="BR969" s="119"/>
      <c r="BS969" s="119"/>
      <c r="BT969" s="119"/>
      <c r="BU969" s="119"/>
      <c r="BV969" s="119"/>
      <c r="BW969" s="119"/>
      <c r="BX969" s="119"/>
      <c r="BY969" s="119"/>
      <c r="BZ969" s="119"/>
      <c r="CA969" s="119"/>
    </row>
    <row r="970" spans="1:79" ht="15" hidden="1" customHeight="1" thickTop="1" thickBot="1">
      <c r="A970" s="170" t="s">
        <v>1065</v>
      </c>
      <c r="B970" s="70" t="s">
        <v>1116</v>
      </c>
      <c r="C970" s="74" t="s">
        <v>1066</v>
      </c>
      <c r="D970" s="80" t="s">
        <v>1062</v>
      </c>
      <c r="E970" s="149" t="s">
        <v>1644</v>
      </c>
      <c r="F970" s="75" t="s">
        <v>646</v>
      </c>
      <c r="G970" s="86" t="s">
        <v>240</v>
      </c>
      <c r="H970" s="25" t="s">
        <v>77</v>
      </c>
      <c r="I970" s="73" t="s">
        <v>1171</v>
      </c>
      <c r="J970" s="73" t="s">
        <v>79</v>
      </c>
      <c r="K970" s="25" t="s">
        <v>1591</v>
      </c>
      <c r="L970" s="25" t="s">
        <v>1063</v>
      </c>
      <c r="N970" s="41" t="s">
        <v>502</v>
      </c>
      <c r="O970" s="32" t="s">
        <v>1401</v>
      </c>
      <c r="P970" s="32" t="s">
        <v>1512</v>
      </c>
      <c r="Q970" s="73" t="s">
        <v>23</v>
      </c>
      <c r="R970" s="73">
        <v>28</v>
      </c>
      <c r="S970" s="25" t="s">
        <v>1370</v>
      </c>
      <c r="T970" s="25" t="s">
        <v>15</v>
      </c>
      <c r="V970" s="73">
        <v>4.8</v>
      </c>
      <c r="W970" s="25" t="s">
        <v>58</v>
      </c>
      <c r="X970" s="73">
        <f>VLOOKUP(W970,Tables!$M$5:$O$9,3,FALSE)</f>
        <v>1</v>
      </c>
      <c r="Y970" s="73">
        <f t="shared" si="436"/>
        <v>4.8</v>
      </c>
      <c r="AA970" s="26" t="str">
        <f t="shared" si="432"/>
        <v>EC10</v>
      </c>
      <c r="AB970" s="26">
        <f>VLOOKUP(AA970,Tables!C$5:D$40,2,FALSE)</f>
        <v>1</v>
      </c>
      <c r="AC970" s="26">
        <f t="shared" si="433"/>
        <v>4.8</v>
      </c>
      <c r="AD970" s="33" t="str">
        <f t="shared" si="434"/>
        <v>Chronic</v>
      </c>
      <c r="AE970" s="26">
        <f>VLOOKUP(AD970,Tables!$C$43:$D$44,2,FALSE)</f>
        <v>1</v>
      </c>
      <c r="AF970" s="26">
        <f t="shared" si="435"/>
        <v>4.8</v>
      </c>
      <c r="AG970" s="27"/>
      <c r="AH970" s="210" t="str">
        <f t="shared" si="427"/>
        <v>Myriophyllum spicatum</v>
      </c>
      <c r="AI970" s="112" t="str">
        <f t="shared" si="428"/>
        <v>EC10</v>
      </c>
      <c r="AJ970" s="112" t="str">
        <f t="shared" si="429"/>
        <v>Chronic</v>
      </c>
      <c r="AL970" s="26">
        <f>VLOOKUP(SUM(AB970,AE970),Tables!J$5:K$12,2,FALSE)</f>
        <v>1</v>
      </c>
      <c r="AM970" s="26" t="str">
        <f t="shared" si="437"/>
        <v>YES!!!</v>
      </c>
      <c r="AN970" s="107" t="str">
        <f>P970</f>
        <v>Shoot dry weight</v>
      </c>
      <c r="AO970" s="26" t="s">
        <v>212</v>
      </c>
      <c r="AP970" s="25" t="str">
        <f>CONCATENATE(R970," ",S970)</f>
        <v>28 Day</v>
      </c>
      <c r="AQ970" s="26" t="s">
        <v>1616</v>
      </c>
      <c r="AS970" s="109">
        <f>AF970</f>
        <v>4.8</v>
      </c>
      <c r="AT970" s="73">
        <f>GEOMEAN(AS970:AS982)</f>
        <v>20.398018383456826</v>
      </c>
      <c r="AW970" s="208" t="s">
        <v>1845</v>
      </c>
      <c r="AX970" s="208" t="s">
        <v>1845</v>
      </c>
      <c r="BC970" s="214"/>
      <c r="BN970" s="119"/>
      <c r="BO970" s="119"/>
      <c r="BP970" s="119"/>
      <c r="BQ970" s="119"/>
      <c r="BR970" s="119"/>
      <c r="BS970" s="119"/>
      <c r="BT970" s="119"/>
      <c r="BU970" s="119"/>
      <c r="BV970" s="119"/>
      <c r="BW970" s="119"/>
      <c r="BX970" s="119"/>
      <c r="BY970" s="119"/>
      <c r="BZ970" s="119"/>
      <c r="CA970" s="119"/>
    </row>
    <row r="971" spans="1:79" ht="15" hidden="1" customHeight="1" thickTop="1" thickBot="1">
      <c r="A971" s="170" t="s">
        <v>1065</v>
      </c>
      <c r="B971" s="70" t="s">
        <v>1117</v>
      </c>
      <c r="C971" s="74" t="s">
        <v>1066</v>
      </c>
      <c r="D971" s="80" t="s">
        <v>1062</v>
      </c>
      <c r="E971" s="149" t="s">
        <v>1644</v>
      </c>
      <c r="F971" s="75" t="s">
        <v>646</v>
      </c>
      <c r="G971" s="86" t="s">
        <v>240</v>
      </c>
      <c r="H971" s="25" t="s">
        <v>77</v>
      </c>
      <c r="I971" s="73" t="s">
        <v>1171</v>
      </c>
      <c r="J971" s="73" t="s">
        <v>79</v>
      </c>
      <c r="K971" s="25" t="s">
        <v>1591</v>
      </c>
      <c r="L971" s="25" t="s">
        <v>1063</v>
      </c>
      <c r="N971" s="41" t="s">
        <v>502</v>
      </c>
      <c r="O971" s="32" t="s">
        <v>1401</v>
      </c>
      <c r="P971" s="32" t="s">
        <v>1512</v>
      </c>
      <c r="Q971" s="73" t="s">
        <v>178</v>
      </c>
      <c r="R971" s="73">
        <v>28</v>
      </c>
      <c r="S971" s="25" t="s">
        <v>1370</v>
      </c>
      <c r="T971" s="25" t="s">
        <v>15</v>
      </c>
      <c r="V971" s="73">
        <v>14.2</v>
      </c>
      <c r="W971" s="25" t="s">
        <v>58</v>
      </c>
      <c r="X971" s="73">
        <f>VLOOKUP(W971,Tables!$M$5:$O$9,3,FALSE)</f>
        <v>1</v>
      </c>
      <c r="Y971" s="73">
        <f t="shared" si="436"/>
        <v>14.2</v>
      </c>
      <c r="AA971" s="26" t="str">
        <f t="shared" si="432"/>
        <v>EC25</v>
      </c>
      <c r="AB971" s="26">
        <f>VLOOKUP(AA971,Tables!C$5:D$40,2,FALSE)</f>
        <v>2.5</v>
      </c>
      <c r="AC971" s="26">
        <f t="shared" si="433"/>
        <v>5.68</v>
      </c>
      <c r="AD971" s="33" t="str">
        <f t="shared" si="434"/>
        <v>Chronic</v>
      </c>
      <c r="AE971" s="26">
        <f>VLOOKUP(AD971,Tables!$C$43:$D$44,2,FALSE)</f>
        <v>1</v>
      </c>
      <c r="AF971" s="26">
        <f t="shared" si="435"/>
        <v>5.68</v>
      </c>
      <c r="AG971" s="27"/>
      <c r="AH971" s="210" t="str">
        <f t="shared" si="427"/>
        <v>Myriophyllum spicatum</v>
      </c>
      <c r="AI971" s="112" t="str">
        <f t="shared" si="428"/>
        <v>EC25</v>
      </c>
      <c r="AJ971" s="112" t="str">
        <f t="shared" si="429"/>
        <v>Chronic</v>
      </c>
      <c r="AL971" s="26">
        <f>VLOOKUP(SUM(AB971,AE971),Tables!J$5:K$12,2,FALSE)</f>
        <v>2</v>
      </c>
      <c r="AM971" s="26" t="str">
        <f t="shared" si="437"/>
        <v>Reject</v>
      </c>
      <c r="AS971"/>
      <c r="AT971" s="73"/>
      <c r="AW971" s="208" t="s">
        <v>1845</v>
      </c>
      <c r="AX971" s="208" t="s">
        <v>1845</v>
      </c>
      <c r="BC971" s="214"/>
      <c r="BN971" s="119"/>
      <c r="BO971" s="119"/>
      <c r="BP971" s="119"/>
      <c r="BQ971" s="119"/>
      <c r="BR971" s="119"/>
      <c r="BS971" s="119"/>
      <c r="BT971" s="119"/>
      <c r="BU971" s="119"/>
      <c r="BV971" s="119"/>
      <c r="BW971" s="119"/>
      <c r="BX971" s="119"/>
      <c r="BY971" s="119"/>
      <c r="BZ971" s="119"/>
      <c r="CA971" s="119"/>
    </row>
    <row r="972" spans="1:79" ht="15" hidden="1" customHeight="1" thickTop="1" thickBot="1">
      <c r="A972" s="170" t="s">
        <v>1065</v>
      </c>
      <c r="B972" s="70" t="s">
        <v>1118</v>
      </c>
      <c r="C972" s="74" t="s">
        <v>1066</v>
      </c>
      <c r="D972" s="80" t="s">
        <v>1062</v>
      </c>
      <c r="E972" s="149" t="s">
        <v>1644</v>
      </c>
      <c r="F972" s="75" t="s">
        <v>646</v>
      </c>
      <c r="G972" s="86" t="s">
        <v>240</v>
      </c>
      <c r="H972" s="25" t="s">
        <v>77</v>
      </c>
      <c r="I972" s="73" t="s">
        <v>1171</v>
      </c>
      <c r="J972" s="73" t="s">
        <v>79</v>
      </c>
      <c r="K972" s="25" t="s">
        <v>1591</v>
      </c>
      <c r="L972" s="25" t="s">
        <v>1063</v>
      </c>
      <c r="N972" s="41" t="s">
        <v>502</v>
      </c>
      <c r="O972" s="32" t="s">
        <v>1401</v>
      </c>
      <c r="P972" s="32" t="s">
        <v>1512</v>
      </c>
      <c r="Q972" s="73" t="s">
        <v>14</v>
      </c>
      <c r="R972" s="73">
        <v>28</v>
      </c>
      <c r="S972" s="25" t="s">
        <v>1370</v>
      </c>
      <c r="T972" s="25" t="s">
        <v>15</v>
      </c>
      <c r="V972" s="73">
        <v>42.5</v>
      </c>
      <c r="W972" s="25" t="s">
        <v>58</v>
      </c>
      <c r="X972" s="73">
        <f>VLOOKUP(W972,Tables!$M$5:$O$9,3,FALSE)</f>
        <v>1</v>
      </c>
      <c r="Y972" s="73">
        <f t="shared" si="436"/>
        <v>42.5</v>
      </c>
      <c r="AA972" s="26" t="str">
        <f t="shared" si="432"/>
        <v>EC50</v>
      </c>
      <c r="AB972" s="26">
        <f>VLOOKUP(AA972,Tables!C$5:D$40,2,FALSE)</f>
        <v>5</v>
      </c>
      <c r="AC972" s="26">
        <f t="shared" si="433"/>
        <v>8.5</v>
      </c>
      <c r="AD972" s="33" t="str">
        <f t="shared" si="434"/>
        <v>Chronic</v>
      </c>
      <c r="AE972" s="26">
        <f>VLOOKUP(AD972,Tables!$C$43:$D$44,2,FALSE)</f>
        <v>1</v>
      </c>
      <c r="AF972" s="26">
        <f t="shared" si="435"/>
        <v>8.5</v>
      </c>
      <c r="AG972" s="27"/>
      <c r="AH972" s="210" t="str">
        <f t="shared" si="427"/>
        <v>Myriophyllum spicatum</v>
      </c>
      <c r="AI972" s="112" t="str">
        <f t="shared" si="428"/>
        <v>EC50</v>
      </c>
      <c r="AJ972" s="112" t="str">
        <f t="shared" si="429"/>
        <v>Chronic</v>
      </c>
      <c r="AL972" s="26">
        <f>VLOOKUP(SUM(AB972,AE972),Tables!J$5:K$12,2,FALSE)</f>
        <v>2</v>
      </c>
      <c r="AM972" s="26" t="str">
        <f t="shared" si="437"/>
        <v>Reject</v>
      </c>
      <c r="AS972"/>
      <c r="AT972" s="73"/>
      <c r="AW972" s="208" t="s">
        <v>1845</v>
      </c>
      <c r="AX972" s="208" t="s">
        <v>1845</v>
      </c>
      <c r="BC972" s="214"/>
      <c r="BN972" s="119"/>
      <c r="BO972" s="119"/>
      <c r="BP972" s="119"/>
      <c r="BQ972" s="119"/>
      <c r="BR972" s="119"/>
      <c r="BS972" s="119"/>
      <c r="BT972" s="119"/>
      <c r="BU972" s="119"/>
      <c r="BV972" s="119"/>
      <c r="BW972" s="119"/>
      <c r="BX972" s="119"/>
      <c r="BY972" s="119"/>
      <c r="BZ972" s="119"/>
      <c r="CA972" s="119"/>
    </row>
    <row r="973" spans="1:79" ht="15" hidden="1" customHeight="1" thickTop="1" thickBot="1">
      <c r="A973" s="170" t="s">
        <v>1065</v>
      </c>
      <c r="B973" s="70" t="s">
        <v>1119</v>
      </c>
      <c r="C973" s="74" t="s">
        <v>1066</v>
      </c>
      <c r="D973" s="80" t="s">
        <v>1071</v>
      </c>
      <c r="E973" s="149" t="s">
        <v>1644</v>
      </c>
      <c r="F973" s="75" t="s">
        <v>646</v>
      </c>
      <c r="G973" s="86" t="s">
        <v>240</v>
      </c>
      <c r="H973" s="25" t="s">
        <v>77</v>
      </c>
      <c r="I973" s="73" t="s">
        <v>1171</v>
      </c>
      <c r="J973" s="73" t="s">
        <v>79</v>
      </c>
      <c r="K973" s="25" t="s">
        <v>1591</v>
      </c>
      <c r="L973" s="25" t="s">
        <v>1063</v>
      </c>
      <c r="N973" s="41" t="s">
        <v>502</v>
      </c>
      <c r="O973" s="32" t="s">
        <v>1401</v>
      </c>
      <c r="P973" s="32" t="s">
        <v>1512</v>
      </c>
      <c r="Q973" s="73" t="s">
        <v>23</v>
      </c>
      <c r="R973" s="73">
        <v>28</v>
      </c>
      <c r="S973" s="25" t="s">
        <v>1370</v>
      </c>
      <c r="T973" s="25" t="s">
        <v>15</v>
      </c>
      <c r="V973" s="73">
        <v>22.6</v>
      </c>
      <c r="W973" s="25" t="s">
        <v>58</v>
      </c>
      <c r="X973" s="73">
        <f>VLOOKUP(W973,Tables!$M$5:$O$9,3,FALSE)</f>
        <v>1</v>
      </c>
      <c r="Y973" s="73">
        <f t="shared" si="436"/>
        <v>22.6</v>
      </c>
      <c r="AA973" s="26" t="str">
        <f t="shared" si="432"/>
        <v>EC10</v>
      </c>
      <c r="AB973" s="26">
        <f>VLOOKUP(AA973,Tables!C$5:D$40,2,FALSE)</f>
        <v>1</v>
      </c>
      <c r="AC973" s="26">
        <f t="shared" si="433"/>
        <v>22.6</v>
      </c>
      <c r="AD973" s="33" t="str">
        <f t="shared" si="434"/>
        <v>Chronic</v>
      </c>
      <c r="AE973" s="26">
        <f>VLOOKUP(AD973,Tables!$C$43:$D$44,2,FALSE)</f>
        <v>1</v>
      </c>
      <c r="AF973" s="26">
        <f t="shared" si="435"/>
        <v>22.6</v>
      </c>
      <c r="AG973" s="27"/>
      <c r="AH973" s="210" t="str">
        <f t="shared" si="427"/>
        <v>Myriophyllum spicatum</v>
      </c>
      <c r="AI973" s="112" t="str">
        <f t="shared" si="428"/>
        <v>EC10</v>
      </c>
      <c r="AJ973" s="112" t="str">
        <f t="shared" si="429"/>
        <v>Chronic</v>
      </c>
      <c r="AL973" s="26">
        <f>VLOOKUP(SUM(AB973,AE973),Tables!J$5:K$12,2,FALSE)</f>
        <v>1</v>
      </c>
      <c r="AM973" s="26" t="str">
        <f t="shared" si="437"/>
        <v>YES!!!</v>
      </c>
      <c r="AN973" s="107" t="str">
        <f>P973</f>
        <v>Shoot dry weight</v>
      </c>
      <c r="AO973" s="26" t="s">
        <v>212</v>
      </c>
      <c r="AP973" s="25" t="str">
        <f>CONCATENATE(R973," ",S973)</f>
        <v>28 Day</v>
      </c>
      <c r="AQ973" s="26" t="s">
        <v>1616</v>
      </c>
      <c r="AS973" s="109">
        <f>AF973</f>
        <v>22.6</v>
      </c>
      <c r="AT973" s="73"/>
      <c r="AW973" s="208" t="s">
        <v>1845</v>
      </c>
      <c r="AX973" s="208" t="s">
        <v>1845</v>
      </c>
      <c r="BC973" s="214"/>
      <c r="BN973" s="119"/>
      <c r="BO973" s="119"/>
      <c r="BP973" s="119"/>
      <c r="BQ973" s="119"/>
      <c r="BR973" s="119"/>
      <c r="BS973" s="119"/>
      <c r="BT973" s="119"/>
      <c r="BU973" s="119"/>
      <c r="BV973" s="119"/>
      <c r="BW973" s="119"/>
      <c r="BX973" s="119"/>
      <c r="BY973" s="119"/>
      <c r="BZ973" s="119"/>
      <c r="CA973" s="119"/>
    </row>
    <row r="974" spans="1:79" ht="15" hidden="1" customHeight="1" thickTop="1" thickBot="1">
      <c r="A974" s="170" t="s">
        <v>1065</v>
      </c>
      <c r="B974" s="70" t="s">
        <v>1120</v>
      </c>
      <c r="C974" s="74" t="s">
        <v>1066</v>
      </c>
      <c r="D974" s="80" t="s">
        <v>1071</v>
      </c>
      <c r="E974" s="149" t="s">
        <v>1644</v>
      </c>
      <c r="F974" s="75" t="s">
        <v>646</v>
      </c>
      <c r="G974" s="86" t="s">
        <v>240</v>
      </c>
      <c r="H974" s="25" t="s">
        <v>77</v>
      </c>
      <c r="I974" s="73" t="s">
        <v>1171</v>
      </c>
      <c r="J974" s="73" t="s">
        <v>79</v>
      </c>
      <c r="K974" s="25" t="s">
        <v>1591</v>
      </c>
      <c r="L974" s="25" t="s">
        <v>1063</v>
      </c>
      <c r="N974" s="41" t="s">
        <v>502</v>
      </c>
      <c r="O974" s="32" t="s">
        <v>1401</v>
      </c>
      <c r="P974" s="32" t="s">
        <v>1512</v>
      </c>
      <c r="Q974" s="73" t="s">
        <v>178</v>
      </c>
      <c r="R974" s="73">
        <v>28</v>
      </c>
      <c r="S974" s="25" t="s">
        <v>1370</v>
      </c>
      <c r="T974" s="25" t="s">
        <v>15</v>
      </c>
      <c r="V974" s="73">
        <v>56.4</v>
      </c>
      <c r="W974" s="25" t="s">
        <v>58</v>
      </c>
      <c r="X974" s="73">
        <f>VLOOKUP(W974,Tables!$M$5:$O$9,3,FALSE)</f>
        <v>1</v>
      </c>
      <c r="Y974" s="73">
        <f t="shared" si="436"/>
        <v>56.4</v>
      </c>
      <c r="AA974" s="26" t="str">
        <f t="shared" si="432"/>
        <v>EC25</v>
      </c>
      <c r="AB974" s="26">
        <f>VLOOKUP(AA974,Tables!C$5:D$40,2,FALSE)</f>
        <v>2.5</v>
      </c>
      <c r="AC974" s="26">
        <f t="shared" si="433"/>
        <v>22.56</v>
      </c>
      <c r="AD974" s="33" t="str">
        <f t="shared" si="434"/>
        <v>Chronic</v>
      </c>
      <c r="AE974" s="26">
        <f>VLOOKUP(AD974,Tables!$C$43:$D$44,2,FALSE)</f>
        <v>1</v>
      </c>
      <c r="AF974" s="26">
        <f t="shared" si="435"/>
        <v>22.56</v>
      </c>
      <c r="AG974" s="27"/>
      <c r="AH974" s="210" t="str">
        <f t="shared" si="427"/>
        <v>Myriophyllum spicatum</v>
      </c>
      <c r="AI974" s="112" t="str">
        <f t="shared" si="428"/>
        <v>EC25</v>
      </c>
      <c r="AJ974" s="112" t="str">
        <f t="shared" si="429"/>
        <v>Chronic</v>
      </c>
      <c r="AL974" s="26">
        <f>VLOOKUP(SUM(AB974,AE974),Tables!J$5:K$12,2,FALSE)</f>
        <v>2</v>
      </c>
      <c r="AM974" s="26" t="str">
        <f t="shared" si="437"/>
        <v>Reject</v>
      </c>
      <c r="AS974"/>
      <c r="AW974" s="208" t="s">
        <v>1845</v>
      </c>
      <c r="AX974" s="208" t="s">
        <v>1845</v>
      </c>
      <c r="BC974" s="214"/>
      <c r="BN974" s="119"/>
      <c r="BO974" s="119"/>
      <c r="BP974" s="119"/>
      <c r="BQ974" s="119"/>
      <c r="BR974" s="119"/>
      <c r="BS974" s="119"/>
      <c r="BT974" s="119"/>
      <c r="BU974" s="119"/>
      <c r="BV974" s="119"/>
      <c r="BW974" s="119"/>
      <c r="BX974" s="119"/>
      <c r="BY974" s="119"/>
      <c r="BZ974" s="119"/>
      <c r="CA974" s="119"/>
    </row>
    <row r="975" spans="1:79" ht="15" hidden="1" customHeight="1" thickTop="1" thickBot="1">
      <c r="A975" s="170" t="s">
        <v>1065</v>
      </c>
      <c r="B975" s="70" t="s">
        <v>1121</v>
      </c>
      <c r="C975" s="74" t="s">
        <v>1066</v>
      </c>
      <c r="D975" s="80" t="s">
        <v>1071</v>
      </c>
      <c r="E975" s="149" t="s">
        <v>1644</v>
      </c>
      <c r="F975" s="75" t="s">
        <v>646</v>
      </c>
      <c r="G975" s="86" t="s">
        <v>240</v>
      </c>
      <c r="H975" s="25" t="s">
        <v>77</v>
      </c>
      <c r="I975" s="73" t="s">
        <v>1171</v>
      </c>
      <c r="J975" s="73" t="s">
        <v>79</v>
      </c>
      <c r="K975" s="25" t="s">
        <v>1591</v>
      </c>
      <c r="L975" s="25" t="s">
        <v>1063</v>
      </c>
      <c r="N975" s="41" t="s">
        <v>502</v>
      </c>
      <c r="O975" s="32" t="s">
        <v>1401</v>
      </c>
      <c r="P975" s="32" t="s">
        <v>1512</v>
      </c>
      <c r="Q975" s="73" t="s">
        <v>14</v>
      </c>
      <c r="R975" s="73">
        <v>28</v>
      </c>
      <c r="S975" s="25" t="s">
        <v>1370</v>
      </c>
      <c r="T975" s="25" t="s">
        <v>15</v>
      </c>
      <c r="V975" s="73">
        <v>112.8</v>
      </c>
      <c r="W975" s="25" t="s">
        <v>58</v>
      </c>
      <c r="X975" s="73">
        <f>VLOOKUP(W975,Tables!$M$5:$O$9,3,FALSE)</f>
        <v>1</v>
      </c>
      <c r="Y975" s="73">
        <f t="shared" si="436"/>
        <v>112.8</v>
      </c>
      <c r="AA975" s="26" t="str">
        <f t="shared" ref="AA975:AA1006" si="438">Q975</f>
        <v>EC50</v>
      </c>
      <c r="AB975" s="26">
        <f>VLOOKUP(AA975,Tables!C$5:D$40,2,FALSE)</f>
        <v>5</v>
      </c>
      <c r="AC975" s="26">
        <f t="shared" ref="AC975:AC1006" si="439">Y975/AB975</f>
        <v>22.56</v>
      </c>
      <c r="AD975" s="33" t="str">
        <f t="shared" ref="AD975:AD1006" si="440">T975</f>
        <v>Chronic</v>
      </c>
      <c r="AE975" s="26">
        <f>VLOOKUP(AD975,Tables!$C$43:$D$44,2,FALSE)</f>
        <v>1</v>
      </c>
      <c r="AF975" s="26">
        <f t="shared" ref="AF975:AF1006" si="441">AC975/AE975</f>
        <v>22.56</v>
      </c>
      <c r="AG975" s="27"/>
      <c r="AH975" s="210" t="str">
        <f t="shared" ref="AH975:AH1028" si="442">G975</f>
        <v>Myriophyllum spicatum</v>
      </c>
      <c r="AI975" s="112" t="str">
        <f t="shared" ref="AI975:AI1028" si="443">Q975</f>
        <v>EC50</v>
      </c>
      <c r="AJ975" s="112" t="str">
        <f t="shared" ref="AJ975:AJ1028" si="444">T975</f>
        <v>Chronic</v>
      </c>
      <c r="AL975" s="26">
        <f>VLOOKUP(SUM(AB975,AE975),Tables!J$5:K$12,2,FALSE)</f>
        <v>2</v>
      </c>
      <c r="AM975" s="26" t="str">
        <f t="shared" si="437"/>
        <v>Reject</v>
      </c>
      <c r="AS975"/>
      <c r="AW975" s="208" t="s">
        <v>1845</v>
      </c>
      <c r="AX975" s="208" t="s">
        <v>1845</v>
      </c>
      <c r="BC975" s="214"/>
      <c r="BN975" s="119"/>
      <c r="BO975" s="119"/>
      <c r="BP975" s="119"/>
      <c r="BQ975" s="119"/>
      <c r="BR975" s="119"/>
      <c r="BS975" s="119"/>
      <c r="BT975" s="119"/>
      <c r="BU975" s="119"/>
      <c r="BV975" s="119"/>
      <c r="BW975" s="119"/>
      <c r="BX975" s="119"/>
      <c r="BY975" s="119"/>
      <c r="BZ975" s="119"/>
      <c r="CA975" s="119"/>
    </row>
    <row r="976" spans="1:79" ht="15" hidden="1" customHeight="1" thickTop="1" thickBot="1">
      <c r="A976" s="170" t="s">
        <v>1065</v>
      </c>
      <c r="B976" s="70" t="s">
        <v>1122</v>
      </c>
      <c r="C976" s="74" t="s">
        <v>1066</v>
      </c>
      <c r="D976" s="80" t="s">
        <v>1075</v>
      </c>
      <c r="E976" s="149" t="s">
        <v>1644</v>
      </c>
      <c r="F976" s="75" t="s">
        <v>646</v>
      </c>
      <c r="G976" s="86" t="s">
        <v>240</v>
      </c>
      <c r="H976" s="25" t="s">
        <v>77</v>
      </c>
      <c r="I976" s="73" t="s">
        <v>1171</v>
      </c>
      <c r="J976" s="73" t="s">
        <v>79</v>
      </c>
      <c r="K976" s="25" t="s">
        <v>1591</v>
      </c>
      <c r="L976" s="25" t="s">
        <v>1063</v>
      </c>
      <c r="N976" s="41" t="s">
        <v>502</v>
      </c>
      <c r="O976" s="32" t="s">
        <v>1401</v>
      </c>
      <c r="P976" s="32" t="s">
        <v>1512</v>
      </c>
      <c r="Q976" s="73" t="s">
        <v>23</v>
      </c>
      <c r="R976" s="73">
        <v>28</v>
      </c>
      <c r="S976" s="25" t="s">
        <v>1370</v>
      </c>
      <c r="T976" s="25" t="s">
        <v>15</v>
      </c>
      <c r="V976" s="73">
        <v>43.3</v>
      </c>
      <c r="W976" s="25" t="s">
        <v>58</v>
      </c>
      <c r="X976" s="73">
        <f>VLOOKUP(W976,Tables!$M$5:$O$9,3,FALSE)</f>
        <v>1</v>
      </c>
      <c r="Y976" s="73">
        <f t="shared" si="436"/>
        <v>43.3</v>
      </c>
      <c r="AA976" s="26" t="str">
        <f t="shared" si="438"/>
        <v>EC10</v>
      </c>
      <c r="AB976" s="26">
        <f>VLOOKUP(AA976,Tables!C$5:D$40,2,FALSE)</f>
        <v>1</v>
      </c>
      <c r="AC976" s="26">
        <f t="shared" si="439"/>
        <v>43.3</v>
      </c>
      <c r="AD976" s="33" t="str">
        <f t="shared" si="440"/>
        <v>Chronic</v>
      </c>
      <c r="AE976" s="26">
        <f>VLOOKUP(AD976,Tables!$C$43:$D$44,2,FALSE)</f>
        <v>1</v>
      </c>
      <c r="AF976" s="26">
        <f t="shared" si="441"/>
        <v>43.3</v>
      </c>
      <c r="AG976" s="27"/>
      <c r="AH976" s="210" t="str">
        <f t="shared" si="442"/>
        <v>Myriophyllum spicatum</v>
      </c>
      <c r="AI976" s="112" t="str">
        <f t="shared" si="443"/>
        <v>EC10</v>
      </c>
      <c r="AJ976" s="112" t="str">
        <f t="shared" si="444"/>
        <v>Chronic</v>
      </c>
      <c r="AL976" s="26">
        <f>VLOOKUP(SUM(AB976,AE976),Tables!J$5:K$12,2,FALSE)</f>
        <v>1</v>
      </c>
      <c r="AM976" s="26" t="str">
        <f t="shared" si="437"/>
        <v>YES!!!</v>
      </c>
      <c r="AN976" s="107" t="str">
        <f>P976</f>
        <v>Shoot dry weight</v>
      </c>
      <c r="AO976" s="26" t="s">
        <v>212</v>
      </c>
      <c r="AP976" s="25" t="str">
        <f>CONCATENATE(R976," ",S976)</f>
        <v>28 Day</v>
      </c>
      <c r="AQ976" s="26" t="s">
        <v>1616</v>
      </c>
      <c r="AS976" s="109">
        <f>AF976</f>
        <v>43.3</v>
      </c>
      <c r="AW976" s="208" t="s">
        <v>1845</v>
      </c>
      <c r="AX976" s="208" t="s">
        <v>1845</v>
      </c>
      <c r="BC976" s="214"/>
      <c r="BN976" s="119"/>
      <c r="BO976" s="119"/>
      <c r="BP976" s="119"/>
      <c r="BQ976" s="119"/>
      <c r="BR976" s="119"/>
      <c r="BS976" s="119"/>
      <c r="BT976" s="119"/>
      <c r="BU976" s="119"/>
      <c r="BV976" s="119"/>
      <c r="BW976" s="119"/>
      <c r="BX976" s="119"/>
      <c r="BY976" s="119"/>
      <c r="BZ976" s="119"/>
      <c r="CA976" s="119"/>
    </row>
    <row r="977" spans="1:79" ht="15" hidden="1" customHeight="1" thickTop="1" thickBot="1">
      <c r="A977" s="170" t="s">
        <v>1065</v>
      </c>
      <c r="B977" s="70" t="s">
        <v>1123</v>
      </c>
      <c r="C977" s="74" t="s">
        <v>1066</v>
      </c>
      <c r="D977" s="80" t="s">
        <v>1075</v>
      </c>
      <c r="E977" s="149" t="s">
        <v>1644</v>
      </c>
      <c r="F977" s="75" t="s">
        <v>646</v>
      </c>
      <c r="G977" s="86" t="s">
        <v>240</v>
      </c>
      <c r="H977" s="25" t="s">
        <v>77</v>
      </c>
      <c r="I977" s="73" t="s">
        <v>1171</v>
      </c>
      <c r="J977" s="73" t="s">
        <v>79</v>
      </c>
      <c r="K977" s="25" t="s">
        <v>1591</v>
      </c>
      <c r="L977" s="25" t="s">
        <v>1063</v>
      </c>
      <c r="N977" s="41" t="s">
        <v>502</v>
      </c>
      <c r="O977" s="32" t="s">
        <v>1401</v>
      </c>
      <c r="P977" s="32" t="s">
        <v>1512</v>
      </c>
      <c r="Q977" s="73" t="s">
        <v>178</v>
      </c>
      <c r="R977" s="73">
        <v>28</v>
      </c>
      <c r="S977" s="25" t="s">
        <v>1370</v>
      </c>
      <c r="T977" s="25" t="s">
        <v>15</v>
      </c>
      <c r="V977" s="73">
        <v>57.8</v>
      </c>
      <c r="W977" s="25" t="s">
        <v>58</v>
      </c>
      <c r="X977" s="73">
        <f>VLOOKUP(W977,Tables!$M$5:$O$9,3,FALSE)</f>
        <v>1</v>
      </c>
      <c r="Y977" s="73">
        <f t="shared" si="436"/>
        <v>57.8</v>
      </c>
      <c r="AA977" s="26" t="str">
        <f t="shared" si="438"/>
        <v>EC25</v>
      </c>
      <c r="AB977" s="26">
        <f>VLOOKUP(AA977,Tables!C$5:D$40,2,FALSE)</f>
        <v>2.5</v>
      </c>
      <c r="AC977" s="26">
        <f t="shared" si="439"/>
        <v>23.119999999999997</v>
      </c>
      <c r="AD977" s="33" t="str">
        <f t="shared" si="440"/>
        <v>Chronic</v>
      </c>
      <c r="AE977" s="26">
        <f>VLOOKUP(AD977,Tables!$C$43:$D$44,2,FALSE)</f>
        <v>1</v>
      </c>
      <c r="AF977" s="26">
        <f t="shared" si="441"/>
        <v>23.119999999999997</v>
      </c>
      <c r="AG977" s="27"/>
      <c r="AH977" s="210" t="str">
        <f t="shared" si="442"/>
        <v>Myriophyllum spicatum</v>
      </c>
      <c r="AI977" s="112" t="str">
        <f t="shared" si="443"/>
        <v>EC25</v>
      </c>
      <c r="AJ977" s="112" t="str">
        <f t="shared" si="444"/>
        <v>Chronic</v>
      </c>
      <c r="AL977" s="26">
        <f>VLOOKUP(SUM(AB977,AE977),Tables!J$5:K$12,2,FALSE)</f>
        <v>2</v>
      </c>
      <c r="AM977" s="26" t="str">
        <f t="shared" si="437"/>
        <v>Reject</v>
      </c>
      <c r="AS977"/>
      <c r="AW977" s="208" t="s">
        <v>1845</v>
      </c>
      <c r="AX977" s="208" t="s">
        <v>1845</v>
      </c>
      <c r="BC977" s="214"/>
      <c r="BN977" s="119"/>
      <c r="BO977" s="119"/>
      <c r="BP977" s="119"/>
      <c r="BQ977" s="119"/>
      <c r="BR977" s="119"/>
      <c r="BS977" s="119"/>
      <c r="BT977" s="119"/>
      <c r="BU977" s="119"/>
      <c r="BV977" s="119"/>
      <c r="BW977" s="119"/>
      <c r="BX977" s="119"/>
      <c r="BY977" s="119"/>
      <c r="BZ977" s="119"/>
      <c r="CA977" s="119"/>
    </row>
    <row r="978" spans="1:79" ht="15" hidden="1" customHeight="1" thickTop="1" thickBot="1">
      <c r="A978" s="170" t="s">
        <v>1065</v>
      </c>
      <c r="B978" s="70" t="s">
        <v>1124</v>
      </c>
      <c r="C978" s="74" t="s">
        <v>1066</v>
      </c>
      <c r="D978" s="80" t="s">
        <v>1075</v>
      </c>
      <c r="E978" s="149" t="s">
        <v>1644</v>
      </c>
      <c r="F978" s="75" t="s">
        <v>646</v>
      </c>
      <c r="G978" s="86" t="s">
        <v>240</v>
      </c>
      <c r="H978" s="25" t="s">
        <v>77</v>
      </c>
      <c r="I978" s="73" t="s">
        <v>1171</v>
      </c>
      <c r="J978" s="73" t="s">
        <v>79</v>
      </c>
      <c r="K978" s="25" t="s">
        <v>1591</v>
      </c>
      <c r="L978" s="25" t="s">
        <v>1063</v>
      </c>
      <c r="N978" s="41" t="s">
        <v>502</v>
      </c>
      <c r="O978" s="32" t="s">
        <v>1401</v>
      </c>
      <c r="P978" s="32" t="s">
        <v>1512</v>
      </c>
      <c r="Q978" s="73" t="s">
        <v>14</v>
      </c>
      <c r="R978" s="73">
        <v>28</v>
      </c>
      <c r="S978" s="25" t="s">
        <v>1370</v>
      </c>
      <c r="T978" s="25" t="s">
        <v>15</v>
      </c>
      <c r="V978" s="73">
        <v>77.2</v>
      </c>
      <c r="W978" s="25" t="s">
        <v>58</v>
      </c>
      <c r="X978" s="73">
        <f>VLOOKUP(W978,Tables!$M$5:$O$9,3,FALSE)</f>
        <v>1</v>
      </c>
      <c r="Y978" s="73">
        <f t="shared" si="436"/>
        <v>77.2</v>
      </c>
      <c r="AA978" s="26" t="str">
        <f t="shared" si="438"/>
        <v>EC50</v>
      </c>
      <c r="AB978" s="26">
        <f>VLOOKUP(AA978,Tables!C$5:D$40,2,FALSE)</f>
        <v>5</v>
      </c>
      <c r="AC978" s="26">
        <f t="shared" si="439"/>
        <v>15.440000000000001</v>
      </c>
      <c r="AD978" s="33" t="str">
        <f t="shared" si="440"/>
        <v>Chronic</v>
      </c>
      <c r="AE978" s="26">
        <f>VLOOKUP(AD978,Tables!$C$43:$D$44,2,FALSE)</f>
        <v>1</v>
      </c>
      <c r="AF978" s="26">
        <f t="shared" si="441"/>
        <v>15.440000000000001</v>
      </c>
      <c r="AG978" s="27"/>
      <c r="AH978" s="210" t="str">
        <f t="shared" si="442"/>
        <v>Myriophyllum spicatum</v>
      </c>
      <c r="AI978" s="112" t="str">
        <f t="shared" si="443"/>
        <v>EC50</v>
      </c>
      <c r="AJ978" s="112" t="str">
        <f t="shared" si="444"/>
        <v>Chronic</v>
      </c>
      <c r="AL978" s="26">
        <f>VLOOKUP(SUM(AB978,AE978),Tables!J$5:K$12,2,FALSE)</f>
        <v>2</v>
      </c>
      <c r="AM978" s="26" t="str">
        <f t="shared" si="437"/>
        <v>Reject</v>
      </c>
      <c r="AS978"/>
      <c r="AW978" s="208" t="s">
        <v>1845</v>
      </c>
      <c r="AX978" s="208" t="s">
        <v>1845</v>
      </c>
      <c r="BC978" s="214"/>
      <c r="BN978" s="119"/>
      <c r="BO978" s="119"/>
      <c r="BP978" s="119"/>
      <c r="BQ978" s="119"/>
      <c r="BR978" s="119"/>
      <c r="BS978" s="119"/>
      <c r="BT978" s="119"/>
      <c r="BU978" s="119"/>
      <c r="BV978" s="119"/>
      <c r="BW978" s="119"/>
      <c r="BX978" s="119"/>
      <c r="BY978" s="119"/>
      <c r="BZ978" s="119"/>
      <c r="CA978" s="119"/>
    </row>
    <row r="979" spans="1:79" ht="15" hidden="1" customHeight="1" thickTop="1" thickBot="1">
      <c r="A979" s="170" t="s">
        <v>1065</v>
      </c>
      <c r="B979" s="70" t="s">
        <v>1125</v>
      </c>
      <c r="C979" s="74" t="s">
        <v>1066</v>
      </c>
      <c r="D979" s="80" t="s">
        <v>1079</v>
      </c>
      <c r="E979" s="149" t="s">
        <v>1644</v>
      </c>
      <c r="F979" s="75" t="s">
        <v>646</v>
      </c>
      <c r="G979" s="86" t="s">
        <v>240</v>
      </c>
      <c r="H979" s="25" t="s">
        <v>77</v>
      </c>
      <c r="I979" s="73" t="s">
        <v>1171</v>
      </c>
      <c r="J979" s="73" t="s">
        <v>79</v>
      </c>
      <c r="K979" s="25" t="s">
        <v>1591</v>
      </c>
      <c r="L979" s="25" t="s">
        <v>1063</v>
      </c>
      <c r="N979" s="41" t="s">
        <v>502</v>
      </c>
      <c r="O979" s="32" t="s">
        <v>1401</v>
      </c>
      <c r="P979" s="32" t="s">
        <v>1512</v>
      </c>
      <c r="Q979" s="73" t="s">
        <v>23</v>
      </c>
      <c r="R979" s="73">
        <v>28</v>
      </c>
      <c r="S979" s="25" t="s">
        <v>1370</v>
      </c>
      <c r="T979" s="25" t="s">
        <v>15</v>
      </c>
      <c r="V979" s="73">
        <v>21</v>
      </c>
      <c r="W979" s="25" t="s">
        <v>58</v>
      </c>
      <c r="X979" s="73">
        <f>VLOOKUP(W979,Tables!$M$5:$O$9,3,FALSE)</f>
        <v>1</v>
      </c>
      <c r="Y979" s="73">
        <f t="shared" si="436"/>
        <v>21</v>
      </c>
      <c r="AA979" s="26" t="str">
        <f t="shared" si="438"/>
        <v>EC10</v>
      </c>
      <c r="AB979" s="26">
        <f>VLOOKUP(AA979,Tables!C$5:D$40,2,FALSE)</f>
        <v>1</v>
      </c>
      <c r="AC979" s="26">
        <f t="shared" si="439"/>
        <v>21</v>
      </c>
      <c r="AD979" s="33" t="str">
        <f t="shared" si="440"/>
        <v>Chronic</v>
      </c>
      <c r="AE979" s="26">
        <f>VLOOKUP(AD979,Tables!$C$43:$D$44,2,FALSE)</f>
        <v>1</v>
      </c>
      <c r="AF979" s="26">
        <f t="shared" si="441"/>
        <v>21</v>
      </c>
      <c r="AG979" s="27"/>
      <c r="AH979" s="210" t="str">
        <f t="shared" si="442"/>
        <v>Myriophyllum spicatum</v>
      </c>
      <c r="AI979" s="112" t="str">
        <f t="shared" si="443"/>
        <v>EC10</v>
      </c>
      <c r="AJ979" s="112" t="str">
        <f t="shared" si="444"/>
        <v>Chronic</v>
      </c>
      <c r="AL979" s="26">
        <f>VLOOKUP(SUM(AB979,AE979),Tables!J$5:K$12,2,FALSE)</f>
        <v>1</v>
      </c>
      <c r="AM979" s="26" t="str">
        <f t="shared" si="437"/>
        <v>YES!!!</v>
      </c>
      <c r="AN979" s="107" t="str">
        <f>P979</f>
        <v>Shoot dry weight</v>
      </c>
      <c r="AO979" s="26" t="s">
        <v>212</v>
      </c>
      <c r="AP979" s="25" t="str">
        <f>CONCATENATE(R979," ",S979)</f>
        <v>28 Day</v>
      </c>
      <c r="AQ979" s="26" t="s">
        <v>1616</v>
      </c>
      <c r="AS979" s="109">
        <f>AF979</f>
        <v>21</v>
      </c>
      <c r="AW979" s="208" t="s">
        <v>1845</v>
      </c>
      <c r="AX979" s="208" t="s">
        <v>1845</v>
      </c>
      <c r="BC979" s="214"/>
      <c r="BN979" s="119"/>
      <c r="BO979" s="119"/>
      <c r="BP979" s="119"/>
      <c r="BQ979" s="119"/>
      <c r="BR979" s="119"/>
      <c r="BS979" s="119"/>
      <c r="BT979" s="119"/>
      <c r="BU979" s="119"/>
      <c r="BV979" s="119"/>
      <c r="BW979" s="119"/>
      <c r="BX979" s="119"/>
      <c r="BY979" s="119"/>
      <c r="BZ979" s="119"/>
      <c r="CA979" s="119"/>
    </row>
    <row r="980" spans="1:79" ht="15" hidden="1" customHeight="1" thickTop="1" thickBot="1">
      <c r="A980" s="170" t="s">
        <v>1065</v>
      </c>
      <c r="B980" s="70" t="s">
        <v>1126</v>
      </c>
      <c r="C980" s="74" t="s">
        <v>1066</v>
      </c>
      <c r="D980" s="80" t="s">
        <v>1079</v>
      </c>
      <c r="E980" s="149" t="s">
        <v>1644</v>
      </c>
      <c r="F980" s="75" t="s">
        <v>646</v>
      </c>
      <c r="G980" s="86" t="s">
        <v>240</v>
      </c>
      <c r="H980" s="25" t="s">
        <v>77</v>
      </c>
      <c r="I980" s="73" t="s">
        <v>1171</v>
      </c>
      <c r="J980" s="73" t="s">
        <v>79</v>
      </c>
      <c r="K980" s="25" t="s">
        <v>1591</v>
      </c>
      <c r="L980" s="25" t="s">
        <v>1063</v>
      </c>
      <c r="N980" s="41" t="s">
        <v>502</v>
      </c>
      <c r="O980" s="32" t="s">
        <v>1401</v>
      </c>
      <c r="P980" s="32" t="s">
        <v>1512</v>
      </c>
      <c r="Q980" s="73" t="s">
        <v>178</v>
      </c>
      <c r="R980" s="73">
        <v>28</v>
      </c>
      <c r="S980" s="25" t="s">
        <v>1370</v>
      </c>
      <c r="T980" s="25" t="s">
        <v>15</v>
      </c>
      <c r="V980" s="73">
        <v>52.6</v>
      </c>
      <c r="W980" s="25" t="s">
        <v>58</v>
      </c>
      <c r="X980" s="73">
        <f>VLOOKUP(W980,Tables!$M$5:$O$9,3,FALSE)</f>
        <v>1</v>
      </c>
      <c r="Y980" s="73">
        <f t="shared" ref="Y980:Y1011" si="445">V980*X980</f>
        <v>52.6</v>
      </c>
      <c r="AA980" s="26" t="str">
        <f t="shared" si="438"/>
        <v>EC25</v>
      </c>
      <c r="AB980" s="26">
        <f>VLOOKUP(AA980,Tables!C$5:D$40,2,FALSE)</f>
        <v>2.5</v>
      </c>
      <c r="AC980" s="26">
        <f t="shared" si="439"/>
        <v>21.04</v>
      </c>
      <c r="AD980" s="33" t="str">
        <f t="shared" si="440"/>
        <v>Chronic</v>
      </c>
      <c r="AE980" s="26">
        <f>VLOOKUP(AD980,Tables!$C$43:$D$44,2,FALSE)</f>
        <v>1</v>
      </c>
      <c r="AF980" s="26">
        <f t="shared" si="441"/>
        <v>21.04</v>
      </c>
      <c r="AG980" s="27"/>
      <c r="AH980" s="210" t="str">
        <f t="shared" si="442"/>
        <v>Myriophyllum spicatum</v>
      </c>
      <c r="AI980" s="112" t="str">
        <f t="shared" si="443"/>
        <v>EC25</v>
      </c>
      <c r="AJ980" s="112" t="str">
        <f t="shared" si="444"/>
        <v>Chronic</v>
      </c>
      <c r="AL980" s="26">
        <f>VLOOKUP(SUM(AB980,AE980),Tables!J$5:K$12,2,FALSE)</f>
        <v>2</v>
      </c>
      <c r="AM980" s="26" t="str">
        <f t="shared" ref="AM980:AM1011" si="446">IF(AL980=MIN($AL$852:$AL$855,$AL$856:$AL$864,$AL$865:$AL$1028),"YES!!!","Reject")</f>
        <v>Reject</v>
      </c>
      <c r="AS980"/>
      <c r="AW980" s="208" t="s">
        <v>1845</v>
      </c>
      <c r="AX980" s="208" t="s">
        <v>1845</v>
      </c>
      <c r="BC980" s="214"/>
      <c r="BN980" s="119"/>
      <c r="BO980" s="119"/>
      <c r="BP980" s="119"/>
      <c r="BQ980" s="119"/>
      <c r="BR980" s="119"/>
      <c r="BS980" s="119"/>
      <c r="BT980" s="119"/>
      <c r="BU980" s="119"/>
      <c r="BV980" s="119"/>
      <c r="BW980" s="119"/>
      <c r="BX980" s="119"/>
      <c r="BY980" s="119"/>
      <c r="BZ980" s="119"/>
      <c r="CA980" s="119"/>
    </row>
    <row r="981" spans="1:79" ht="15" hidden="1" customHeight="1" thickTop="1" thickBot="1">
      <c r="A981" s="170" t="s">
        <v>1065</v>
      </c>
      <c r="B981" s="70" t="s">
        <v>1127</v>
      </c>
      <c r="C981" s="74" t="s">
        <v>1066</v>
      </c>
      <c r="D981" s="80" t="s">
        <v>1079</v>
      </c>
      <c r="E981" s="149" t="s">
        <v>1644</v>
      </c>
      <c r="F981" s="75" t="s">
        <v>646</v>
      </c>
      <c r="G981" s="86" t="s">
        <v>240</v>
      </c>
      <c r="H981" s="25" t="s">
        <v>77</v>
      </c>
      <c r="I981" s="73" t="s">
        <v>1171</v>
      </c>
      <c r="J981" s="73" t="s">
        <v>79</v>
      </c>
      <c r="K981" s="25" t="s">
        <v>1591</v>
      </c>
      <c r="L981" s="25" t="s">
        <v>1063</v>
      </c>
      <c r="N981" s="41" t="s">
        <v>502</v>
      </c>
      <c r="O981" s="32" t="s">
        <v>1401</v>
      </c>
      <c r="P981" s="32" t="s">
        <v>1512</v>
      </c>
      <c r="Q981" s="73" t="s">
        <v>14</v>
      </c>
      <c r="R981" s="73">
        <v>28</v>
      </c>
      <c r="S981" s="25" t="s">
        <v>1370</v>
      </c>
      <c r="T981" s="25" t="s">
        <v>15</v>
      </c>
      <c r="V981" s="73">
        <v>105.1</v>
      </c>
      <c r="W981" s="25" t="s">
        <v>58</v>
      </c>
      <c r="X981" s="73">
        <f>VLOOKUP(W981,Tables!$M$5:$O$9,3,FALSE)</f>
        <v>1</v>
      </c>
      <c r="Y981" s="73">
        <f t="shared" si="445"/>
        <v>105.1</v>
      </c>
      <c r="AA981" s="26" t="str">
        <f t="shared" si="438"/>
        <v>EC50</v>
      </c>
      <c r="AB981" s="26">
        <f>VLOOKUP(AA981,Tables!C$5:D$40,2,FALSE)</f>
        <v>5</v>
      </c>
      <c r="AC981" s="26">
        <f t="shared" si="439"/>
        <v>21.02</v>
      </c>
      <c r="AD981" s="33" t="str">
        <f t="shared" si="440"/>
        <v>Chronic</v>
      </c>
      <c r="AE981" s="26">
        <f>VLOOKUP(AD981,Tables!$C$43:$D$44,2,FALSE)</f>
        <v>1</v>
      </c>
      <c r="AF981" s="26">
        <f t="shared" si="441"/>
        <v>21.02</v>
      </c>
      <c r="AG981" s="27"/>
      <c r="AH981" s="210" t="str">
        <f t="shared" si="442"/>
        <v>Myriophyllum spicatum</v>
      </c>
      <c r="AI981" s="112" t="str">
        <f t="shared" si="443"/>
        <v>EC50</v>
      </c>
      <c r="AJ981" s="112" t="str">
        <f t="shared" si="444"/>
        <v>Chronic</v>
      </c>
      <c r="AL981" s="26">
        <f>VLOOKUP(SUM(AB981,AE981),Tables!J$5:K$12,2,FALSE)</f>
        <v>2</v>
      </c>
      <c r="AM981" s="26" t="str">
        <f t="shared" si="446"/>
        <v>Reject</v>
      </c>
      <c r="AS981"/>
      <c r="AW981" s="208" t="s">
        <v>1845</v>
      </c>
      <c r="AX981" s="208" t="s">
        <v>1845</v>
      </c>
      <c r="BC981" s="214"/>
      <c r="BN981" s="119"/>
      <c r="BO981" s="119"/>
      <c r="BP981" s="119"/>
      <c r="BQ981" s="119"/>
      <c r="BR981" s="119"/>
      <c r="BS981" s="119"/>
      <c r="BT981" s="119"/>
      <c r="BU981" s="119"/>
      <c r="BV981" s="119"/>
      <c r="BW981" s="119"/>
      <c r="BX981" s="119"/>
      <c r="BY981" s="119"/>
      <c r="BZ981" s="119"/>
      <c r="CA981" s="119"/>
    </row>
    <row r="982" spans="1:79" ht="15" hidden="1" customHeight="1" thickTop="1" thickBot="1">
      <c r="A982" s="170" t="s">
        <v>1065</v>
      </c>
      <c r="B982" s="70" t="s">
        <v>1128</v>
      </c>
      <c r="C982" s="74" t="s">
        <v>1066</v>
      </c>
      <c r="D982" s="80" t="s">
        <v>1083</v>
      </c>
      <c r="E982" s="149" t="s">
        <v>1644</v>
      </c>
      <c r="F982" s="75" t="s">
        <v>646</v>
      </c>
      <c r="G982" s="86" t="s">
        <v>240</v>
      </c>
      <c r="H982" s="25" t="s">
        <v>77</v>
      </c>
      <c r="I982" s="73" t="s">
        <v>1171</v>
      </c>
      <c r="J982" s="73" t="s">
        <v>79</v>
      </c>
      <c r="K982" s="25" t="s">
        <v>1591</v>
      </c>
      <c r="L982" s="25" t="s">
        <v>1063</v>
      </c>
      <c r="N982" s="41" t="s">
        <v>502</v>
      </c>
      <c r="O982" s="32" t="s">
        <v>1401</v>
      </c>
      <c r="P982" s="32" t="s">
        <v>1512</v>
      </c>
      <c r="Q982" s="73" t="s">
        <v>23</v>
      </c>
      <c r="R982" s="73">
        <v>28</v>
      </c>
      <c r="S982" s="25" t="s">
        <v>1370</v>
      </c>
      <c r="T982" s="25" t="s">
        <v>15</v>
      </c>
      <c r="V982" s="73">
        <v>35.799999999999997</v>
      </c>
      <c r="W982" s="25" t="s">
        <v>58</v>
      </c>
      <c r="X982" s="73">
        <f>VLOOKUP(W982,Tables!$M$5:$O$9,3,FALSE)</f>
        <v>1</v>
      </c>
      <c r="Y982" s="73">
        <f t="shared" si="445"/>
        <v>35.799999999999997</v>
      </c>
      <c r="AA982" s="26" t="str">
        <f t="shared" si="438"/>
        <v>EC10</v>
      </c>
      <c r="AB982" s="26">
        <f>VLOOKUP(AA982,Tables!C$5:D$40,2,FALSE)</f>
        <v>1</v>
      </c>
      <c r="AC982" s="26">
        <f t="shared" si="439"/>
        <v>35.799999999999997</v>
      </c>
      <c r="AD982" s="33" t="str">
        <f t="shared" si="440"/>
        <v>Chronic</v>
      </c>
      <c r="AE982" s="26">
        <f>VLOOKUP(AD982,Tables!$C$43:$D$44,2,FALSE)</f>
        <v>1</v>
      </c>
      <c r="AF982" s="26">
        <f t="shared" si="441"/>
        <v>35.799999999999997</v>
      </c>
      <c r="AG982" s="27"/>
      <c r="AH982" s="210" t="str">
        <f t="shared" si="442"/>
        <v>Myriophyllum spicatum</v>
      </c>
      <c r="AI982" s="112" t="str">
        <f t="shared" si="443"/>
        <v>EC10</v>
      </c>
      <c r="AJ982" s="112" t="str">
        <f t="shared" si="444"/>
        <v>Chronic</v>
      </c>
      <c r="AL982" s="26">
        <f>VLOOKUP(SUM(AB982,AE982),Tables!J$5:K$12,2,FALSE)</f>
        <v>1</v>
      </c>
      <c r="AM982" s="26" t="str">
        <f t="shared" si="446"/>
        <v>YES!!!</v>
      </c>
      <c r="AN982" s="107" t="str">
        <f>P982</f>
        <v>Shoot dry weight</v>
      </c>
      <c r="AO982" s="26" t="s">
        <v>212</v>
      </c>
      <c r="AP982" s="25" t="str">
        <f>CONCATENATE(R982," ",S982)</f>
        <v>28 Day</v>
      </c>
      <c r="AQ982" s="26" t="s">
        <v>1616</v>
      </c>
      <c r="AS982" s="109">
        <f>AF982</f>
        <v>35.799999999999997</v>
      </c>
      <c r="AW982" s="208" t="s">
        <v>1845</v>
      </c>
      <c r="AX982" s="208" t="s">
        <v>1845</v>
      </c>
      <c r="BC982" s="214"/>
      <c r="BN982" s="119"/>
      <c r="BO982" s="119"/>
      <c r="BP982" s="119"/>
      <c r="BQ982" s="119"/>
      <c r="BR982" s="119"/>
      <c r="BS982" s="119"/>
      <c r="BT982" s="119"/>
      <c r="BU982" s="119"/>
      <c r="BV982" s="119"/>
      <c r="BW982" s="119"/>
      <c r="BX982" s="119"/>
      <c r="BY982" s="119"/>
      <c r="BZ982" s="119"/>
      <c r="CA982" s="119"/>
    </row>
    <row r="983" spans="1:79" ht="15" hidden="1" customHeight="1" thickTop="1" thickBot="1">
      <c r="A983" s="170" t="s">
        <v>1065</v>
      </c>
      <c r="B983" s="70" t="s">
        <v>1129</v>
      </c>
      <c r="C983" s="74" t="s">
        <v>1066</v>
      </c>
      <c r="D983" s="80" t="s">
        <v>1083</v>
      </c>
      <c r="E983" s="149" t="s">
        <v>1644</v>
      </c>
      <c r="F983" s="75" t="s">
        <v>646</v>
      </c>
      <c r="G983" s="86" t="s">
        <v>240</v>
      </c>
      <c r="H983" s="25" t="s">
        <v>77</v>
      </c>
      <c r="I983" s="73" t="s">
        <v>1171</v>
      </c>
      <c r="J983" s="73" t="s">
        <v>79</v>
      </c>
      <c r="K983" s="25" t="s">
        <v>1591</v>
      </c>
      <c r="L983" s="25" t="s">
        <v>1063</v>
      </c>
      <c r="N983" s="41" t="s">
        <v>502</v>
      </c>
      <c r="O983" s="32" t="s">
        <v>1401</v>
      </c>
      <c r="P983" s="32" t="s">
        <v>1512</v>
      </c>
      <c r="Q983" s="73" t="s">
        <v>178</v>
      </c>
      <c r="R983" s="73">
        <v>28</v>
      </c>
      <c r="S983" s="25" t="s">
        <v>1370</v>
      </c>
      <c r="T983" s="25" t="s">
        <v>15</v>
      </c>
      <c r="V983" s="73">
        <v>51.3</v>
      </c>
      <c r="W983" s="25" t="s">
        <v>58</v>
      </c>
      <c r="X983" s="73">
        <f>VLOOKUP(W983,Tables!$M$5:$O$9,3,FALSE)</f>
        <v>1</v>
      </c>
      <c r="Y983" s="73">
        <f t="shared" si="445"/>
        <v>51.3</v>
      </c>
      <c r="AA983" s="26" t="str">
        <f t="shared" si="438"/>
        <v>EC25</v>
      </c>
      <c r="AB983" s="26">
        <f>VLOOKUP(AA983,Tables!C$5:D$40,2,FALSE)</f>
        <v>2.5</v>
      </c>
      <c r="AC983" s="26">
        <f t="shared" si="439"/>
        <v>20.52</v>
      </c>
      <c r="AD983" s="33" t="str">
        <f t="shared" si="440"/>
        <v>Chronic</v>
      </c>
      <c r="AE983" s="26">
        <f>VLOOKUP(AD983,Tables!$C$43:$D$44,2,FALSE)</f>
        <v>1</v>
      </c>
      <c r="AF983" s="26">
        <f t="shared" si="441"/>
        <v>20.52</v>
      </c>
      <c r="AG983" s="27"/>
      <c r="AH983" s="210" t="str">
        <f t="shared" si="442"/>
        <v>Myriophyllum spicatum</v>
      </c>
      <c r="AI983" s="112" t="str">
        <f t="shared" si="443"/>
        <v>EC25</v>
      </c>
      <c r="AJ983" s="112" t="str">
        <f t="shared" si="444"/>
        <v>Chronic</v>
      </c>
      <c r="AL983" s="26">
        <f>VLOOKUP(SUM(AB983,AE983),Tables!J$5:K$12,2,FALSE)</f>
        <v>2</v>
      </c>
      <c r="AM983" s="26" t="str">
        <f t="shared" si="446"/>
        <v>Reject</v>
      </c>
      <c r="AS983"/>
      <c r="AW983" s="208" t="s">
        <v>1845</v>
      </c>
      <c r="AX983" s="208" t="s">
        <v>1845</v>
      </c>
      <c r="BC983" s="214"/>
      <c r="BN983" s="119"/>
      <c r="BO983" s="119"/>
      <c r="BP983" s="119"/>
      <c r="BQ983" s="119"/>
      <c r="BR983" s="119"/>
      <c r="BS983" s="119"/>
      <c r="BT983" s="119"/>
      <c r="BU983" s="119"/>
      <c r="BV983" s="119"/>
      <c r="BW983" s="119"/>
      <c r="BX983" s="119"/>
      <c r="BY983" s="119"/>
      <c r="BZ983" s="119"/>
      <c r="CA983" s="119"/>
    </row>
    <row r="984" spans="1:79" ht="15" hidden="1" customHeight="1" thickTop="1" thickBot="1">
      <c r="A984" s="170" t="s">
        <v>1065</v>
      </c>
      <c r="B984" s="70" t="s">
        <v>1130</v>
      </c>
      <c r="C984" s="74" t="s">
        <v>1066</v>
      </c>
      <c r="D984" s="80" t="s">
        <v>1083</v>
      </c>
      <c r="E984" s="149" t="s">
        <v>1644</v>
      </c>
      <c r="F984" s="75" t="s">
        <v>646</v>
      </c>
      <c r="G984" s="86" t="s">
        <v>240</v>
      </c>
      <c r="H984" s="25" t="s">
        <v>77</v>
      </c>
      <c r="I984" s="73" t="s">
        <v>1171</v>
      </c>
      <c r="J984" s="73" t="s">
        <v>79</v>
      </c>
      <c r="K984" s="25" t="s">
        <v>1591</v>
      </c>
      <c r="L984" s="25" t="s">
        <v>1063</v>
      </c>
      <c r="N984" s="41" t="s">
        <v>502</v>
      </c>
      <c r="O984" s="32" t="s">
        <v>1401</v>
      </c>
      <c r="P984" s="32" t="s">
        <v>1512</v>
      </c>
      <c r="Q984" s="73" t="s">
        <v>14</v>
      </c>
      <c r="R984" s="73">
        <v>28</v>
      </c>
      <c r="S984" s="25" t="s">
        <v>1370</v>
      </c>
      <c r="T984" s="25" t="s">
        <v>15</v>
      </c>
      <c r="V984" s="73">
        <v>73.5</v>
      </c>
      <c r="W984" s="25" t="s">
        <v>58</v>
      </c>
      <c r="X984" s="73">
        <f>VLOOKUP(W984,Tables!$M$5:$O$9,3,FALSE)</f>
        <v>1</v>
      </c>
      <c r="Y984" s="73">
        <f t="shared" si="445"/>
        <v>73.5</v>
      </c>
      <c r="AA984" s="26" t="str">
        <f t="shared" si="438"/>
        <v>EC50</v>
      </c>
      <c r="AB984" s="26">
        <f>VLOOKUP(AA984,Tables!C$5:D$40,2,FALSE)</f>
        <v>5</v>
      </c>
      <c r="AC984" s="26">
        <f t="shared" si="439"/>
        <v>14.7</v>
      </c>
      <c r="AD984" s="33" t="str">
        <f t="shared" si="440"/>
        <v>Chronic</v>
      </c>
      <c r="AE984" s="26">
        <f>VLOOKUP(AD984,Tables!$C$43:$D$44,2,FALSE)</f>
        <v>1</v>
      </c>
      <c r="AF984" s="26">
        <f t="shared" si="441"/>
        <v>14.7</v>
      </c>
      <c r="AG984" s="27"/>
      <c r="AH984" s="210" t="str">
        <f t="shared" si="442"/>
        <v>Myriophyllum spicatum</v>
      </c>
      <c r="AI984" s="112" t="str">
        <f t="shared" si="443"/>
        <v>EC50</v>
      </c>
      <c r="AJ984" s="112" t="str">
        <f t="shared" si="444"/>
        <v>Chronic</v>
      </c>
      <c r="AL984" s="26">
        <f>VLOOKUP(SUM(AB984,AE984),Tables!J$5:K$12,2,FALSE)</f>
        <v>2</v>
      </c>
      <c r="AM984" s="26" t="str">
        <f t="shared" si="446"/>
        <v>Reject</v>
      </c>
      <c r="AS984"/>
      <c r="AW984" s="208" t="s">
        <v>1845</v>
      </c>
      <c r="AX984" s="208" t="s">
        <v>1845</v>
      </c>
      <c r="BC984" s="214"/>
      <c r="BN984" s="119"/>
      <c r="BO984" s="119"/>
      <c r="BP984" s="119"/>
      <c r="BQ984" s="119"/>
      <c r="BR984" s="119"/>
      <c r="BS984" s="119"/>
      <c r="BT984" s="119"/>
      <c r="BU984" s="119"/>
      <c r="BV984" s="119"/>
      <c r="BW984" s="119"/>
      <c r="BX984" s="119"/>
      <c r="BY984" s="119"/>
      <c r="BZ984" s="119"/>
      <c r="CA984" s="119"/>
    </row>
    <row r="985" spans="1:79" ht="15" hidden="1" customHeight="1" thickTop="1" thickBot="1">
      <c r="A985" s="170" t="s">
        <v>1065</v>
      </c>
      <c r="B985" s="70" t="s">
        <v>1067</v>
      </c>
      <c r="C985" s="74" t="s">
        <v>1066</v>
      </c>
      <c r="D985" s="80" t="s">
        <v>1062</v>
      </c>
      <c r="E985" s="149" t="s">
        <v>1644</v>
      </c>
      <c r="F985" s="75" t="s">
        <v>646</v>
      </c>
      <c r="G985" s="86" t="s">
        <v>240</v>
      </c>
      <c r="H985" s="25" t="s">
        <v>77</v>
      </c>
      <c r="I985" s="73" t="s">
        <v>1171</v>
      </c>
      <c r="J985" s="73" t="s">
        <v>79</v>
      </c>
      <c r="K985" s="25" t="s">
        <v>1591</v>
      </c>
      <c r="L985" s="25" t="s">
        <v>1063</v>
      </c>
      <c r="N985" s="41" t="s">
        <v>499</v>
      </c>
      <c r="O985" s="32" t="s">
        <v>1401</v>
      </c>
      <c r="P985" s="32" t="s">
        <v>1511</v>
      </c>
      <c r="Q985" s="73" t="s">
        <v>23</v>
      </c>
      <c r="R985" s="73">
        <v>42</v>
      </c>
      <c r="S985" s="25" t="s">
        <v>1370</v>
      </c>
      <c r="T985" s="25" t="s">
        <v>15</v>
      </c>
      <c r="V985" s="73">
        <v>25</v>
      </c>
      <c r="W985" s="25" t="s">
        <v>58</v>
      </c>
      <c r="X985" s="73">
        <f>VLOOKUP(W985,Tables!$M$5:$O$9,3,FALSE)</f>
        <v>1</v>
      </c>
      <c r="Y985" s="73">
        <f t="shared" si="445"/>
        <v>25</v>
      </c>
      <c r="AA985" s="26" t="str">
        <f t="shared" si="438"/>
        <v>EC10</v>
      </c>
      <c r="AB985" s="26">
        <f>VLOOKUP(AA985,Tables!C$5:D$40,2,FALSE)</f>
        <v>1</v>
      </c>
      <c r="AC985" s="26">
        <f t="shared" si="439"/>
        <v>25</v>
      </c>
      <c r="AD985" s="33" t="str">
        <f t="shared" si="440"/>
        <v>Chronic</v>
      </c>
      <c r="AE985" s="26">
        <f>VLOOKUP(AD985,Tables!$C$43:$D$44,2,FALSE)</f>
        <v>1</v>
      </c>
      <c r="AF985" s="26">
        <f t="shared" si="441"/>
        <v>25</v>
      </c>
      <c r="AG985" s="27"/>
      <c r="AH985" s="210" t="str">
        <f t="shared" si="442"/>
        <v>Myriophyllum spicatum</v>
      </c>
      <c r="AI985" s="112" t="str">
        <f t="shared" si="443"/>
        <v>EC10</v>
      </c>
      <c r="AJ985" s="112" t="str">
        <f t="shared" si="444"/>
        <v>Chronic</v>
      </c>
      <c r="AL985" s="26">
        <f>VLOOKUP(SUM(AB985,AE985),Tables!J$5:K$12,2,FALSE)</f>
        <v>1</v>
      </c>
      <c r="AM985" s="26" t="str">
        <f t="shared" si="446"/>
        <v>YES!!!</v>
      </c>
      <c r="AN985" s="107" t="str">
        <f>P985</f>
        <v>Root wet weight</v>
      </c>
      <c r="AO985" s="26" t="s">
        <v>1603</v>
      </c>
      <c r="AP985" s="25" t="str">
        <f>CONCATENATE(R985," ",S985)</f>
        <v>42 Day</v>
      </c>
      <c r="AQ985" s="26" t="s">
        <v>1633</v>
      </c>
      <c r="AS985" s="109">
        <f>AF985</f>
        <v>25</v>
      </c>
      <c r="AT985" s="73">
        <f>GEOMEAN(AS985:AS993)</f>
        <v>22.835627074644211</v>
      </c>
      <c r="AW985" s="208" t="s">
        <v>1845</v>
      </c>
      <c r="AX985" s="208" t="s">
        <v>1845</v>
      </c>
      <c r="BC985" s="214"/>
      <c r="BN985" s="119"/>
      <c r="BO985" s="119"/>
      <c r="BP985" s="119"/>
      <c r="BQ985" s="119"/>
      <c r="BR985" s="119"/>
      <c r="BS985" s="119"/>
      <c r="BT985" s="119"/>
      <c r="BU985" s="119"/>
      <c r="BV985" s="119"/>
      <c r="BW985" s="119"/>
      <c r="BX985" s="119"/>
      <c r="BY985" s="119"/>
      <c r="BZ985" s="119"/>
      <c r="CA985" s="119"/>
    </row>
    <row r="986" spans="1:79" ht="15" hidden="1" customHeight="1" thickTop="1" thickBot="1">
      <c r="A986" s="170" t="s">
        <v>1065</v>
      </c>
      <c r="B986" s="70" t="s">
        <v>1068</v>
      </c>
      <c r="C986" s="74" t="s">
        <v>1066</v>
      </c>
      <c r="D986" s="80" t="s">
        <v>1062</v>
      </c>
      <c r="E986" s="149" t="s">
        <v>1644</v>
      </c>
      <c r="F986" s="75" t="s">
        <v>646</v>
      </c>
      <c r="G986" s="86" t="s">
        <v>240</v>
      </c>
      <c r="H986" s="25" t="s">
        <v>77</v>
      </c>
      <c r="I986" s="73" t="s">
        <v>1171</v>
      </c>
      <c r="J986" s="73" t="s">
        <v>79</v>
      </c>
      <c r="K986" s="25" t="s">
        <v>1591</v>
      </c>
      <c r="L986" s="25" t="s">
        <v>1063</v>
      </c>
      <c r="N986" s="41" t="s">
        <v>499</v>
      </c>
      <c r="O986" s="32" t="s">
        <v>1401</v>
      </c>
      <c r="P986" s="32" t="s">
        <v>1511</v>
      </c>
      <c r="Q986" s="73" t="s">
        <v>178</v>
      </c>
      <c r="R986" s="73">
        <v>42</v>
      </c>
      <c r="S986" s="25" t="s">
        <v>1370</v>
      </c>
      <c r="T986" s="25" t="s">
        <v>15</v>
      </c>
      <c r="V986" s="73">
        <v>62.6</v>
      </c>
      <c r="W986" s="25" t="s">
        <v>58</v>
      </c>
      <c r="X986" s="73">
        <f>VLOOKUP(W986,Tables!$M$5:$O$9,3,FALSE)</f>
        <v>1</v>
      </c>
      <c r="Y986" s="73">
        <f t="shared" si="445"/>
        <v>62.6</v>
      </c>
      <c r="AA986" s="26" t="str">
        <f t="shared" si="438"/>
        <v>EC25</v>
      </c>
      <c r="AB986" s="26">
        <f>VLOOKUP(AA986,Tables!C$5:D$40,2,FALSE)</f>
        <v>2.5</v>
      </c>
      <c r="AC986" s="26">
        <f t="shared" si="439"/>
        <v>25.04</v>
      </c>
      <c r="AD986" s="33" t="str">
        <f t="shared" si="440"/>
        <v>Chronic</v>
      </c>
      <c r="AE986" s="26">
        <f>VLOOKUP(AD986,Tables!$C$43:$D$44,2,FALSE)</f>
        <v>1</v>
      </c>
      <c r="AF986" s="26">
        <f t="shared" si="441"/>
        <v>25.04</v>
      </c>
      <c r="AG986" s="27"/>
      <c r="AH986" s="210" t="str">
        <f t="shared" si="442"/>
        <v>Myriophyllum spicatum</v>
      </c>
      <c r="AI986" s="112" t="str">
        <f t="shared" si="443"/>
        <v>EC25</v>
      </c>
      <c r="AJ986" s="112" t="str">
        <f t="shared" si="444"/>
        <v>Chronic</v>
      </c>
      <c r="AL986" s="26">
        <f>VLOOKUP(SUM(AB986,AE986),Tables!J$5:K$12,2,FALSE)</f>
        <v>2</v>
      </c>
      <c r="AM986" s="26" t="str">
        <f t="shared" si="446"/>
        <v>Reject</v>
      </c>
      <c r="AS986"/>
      <c r="AT986" s="73"/>
      <c r="AW986" s="208" t="s">
        <v>1845</v>
      </c>
      <c r="AX986" s="208" t="s">
        <v>1845</v>
      </c>
      <c r="BC986" s="214"/>
      <c r="BN986" s="119"/>
      <c r="BO986" s="119"/>
      <c r="BP986" s="119"/>
      <c r="BQ986" s="119"/>
      <c r="BR986" s="119"/>
      <c r="BS986" s="119"/>
      <c r="BT986" s="119"/>
      <c r="BU986" s="119"/>
      <c r="BV986" s="119"/>
      <c r="BW986" s="119"/>
      <c r="BX986" s="119"/>
      <c r="BY986" s="119"/>
      <c r="BZ986" s="119"/>
      <c r="CA986" s="119"/>
    </row>
    <row r="987" spans="1:79" ht="15" hidden="1" customHeight="1" thickTop="1" thickBot="1">
      <c r="A987" s="170" t="s">
        <v>1065</v>
      </c>
      <c r="B987" s="70" t="s">
        <v>1069</v>
      </c>
      <c r="C987" s="74" t="s">
        <v>1066</v>
      </c>
      <c r="D987" s="80" t="s">
        <v>1062</v>
      </c>
      <c r="E987" s="149" t="s">
        <v>1644</v>
      </c>
      <c r="F987" s="75" t="s">
        <v>646</v>
      </c>
      <c r="G987" s="86" t="s">
        <v>240</v>
      </c>
      <c r="H987" s="25" t="s">
        <v>77</v>
      </c>
      <c r="I987" s="73" t="s">
        <v>1171</v>
      </c>
      <c r="J987" s="73" t="s">
        <v>79</v>
      </c>
      <c r="K987" s="25" t="s">
        <v>1591</v>
      </c>
      <c r="L987" s="25" t="s">
        <v>1063</v>
      </c>
      <c r="N987" s="41" t="s">
        <v>499</v>
      </c>
      <c r="O987" s="32" t="s">
        <v>1401</v>
      </c>
      <c r="P987" s="32" t="s">
        <v>1511</v>
      </c>
      <c r="Q987" s="73" t="s">
        <v>14</v>
      </c>
      <c r="R987" s="73">
        <v>42</v>
      </c>
      <c r="S987" s="25" t="s">
        <v>1370</v>
      </c>
      <c r="T987" s="25" t="s">
        <v>15</v>
      </c>
      <c r="V987" s="73">
        <v>125.2</v>
      </c>
      <c r="W987" s="25" t="s">
        <v>58</v>
      </c>
      <c r="X987" s="73">
        <f>VLOOKUP(W987,Tables!$M$5:$O$9,3,FALSE)</f>
        <v>1</v>
      </c>
      <c r="Y987" s="73">
        <f t="shared" si="445"/>
        <v>125.2</v>
      </c>
      <c r="AA987" s="26" t="str">
        <f t="shared" si="438"/>
        <v>EC50</v>
      </c>
      <c r="AB987" s="26">
        <f>VLOOKUP(AA987,Tables!C$5:D$40,2,FALSE)</f>
        <v>5</v>
      </c>
      <c r="AC987" s="26">
        <f t="shared" si="439"/>
        <v>25.04</v>
      </c>
      <c r="AD987" s="33" t="str">
        <f t="shared" si="440"/>
        <v>Chronic</v>
      </c>
      <c r="AE987" s="26">
        <f>VLOOKUP(AD987,Tables!$C$43:$D$44,2,FALSE)</f>
        <v>1</v>
      </c>
      <c r="AF987" s="26">
        <f t="shared" si="441"/>
        <v>25.04</v>
      </c>
      <c r="AG987" s="27"/>
      <c r="AH987" s="210" t="str">
        <f t="shared" si="442"/>
        <v>Myriophyllum spicatum</v>
      </c>
      <c r="AI987" s="112" t="str">
        <f t="shared" si="443"/>
        <v>EC50</v>
      </c>
      <c r="AJ987" s="112" t="str">
        <f t="shared" si="444"/>
        <v>Chronic</v>
      </c>
      <c r="AL987" s="26">
        <f>VLOOKUP(SUM(AB987,AE987),Tables!J$5:K$12,2,FALSE)</f>
        <v>2</v>
      </c>
      <c r="AM987" s="26" t="str">
        <f t="shared" si="446"/>
        <v>Reject</v>
      </c>
      <c r="AS987"/>
      <c r="AT987" s="73"/>
      <c r="AW987" s="208" t="s">
        <v>1845</v>
      </c>
      <c r="AX987" s="208" t="s">
        <v>1845</v>
      </c>
      <c r="BC987" s="214"/>
      <c r="BN987" s="119"/>
      <c r="BO987" s="119"/>
      <c r="BP987" s="119"/>
      <c r="BQ987" s="119"/>
      <c r="BR987" s="119"/>
      <c r="BS987" s="119"/>
      <c r="BT987" s="119"/>
      <c r="BU987" s="119"/>
      <c r="BV987" s="119"/>
      <c r="BW987" s="119"/>
      <c r="BX987" s="119"/>
      <c r="BY987" s="119"/>
      <c r="BZ987" s="119"/>
      <c r="CA987" s="119"/>
    </row>
    <row r="988" spans="1:79" ht="15" hidden="1" customHeight="1" thickTop="1" thickBot="1">
      <c r="A988" s="170" t="s">
        <v>1065</v>
      </c>
      <c r="B988" s="70" t="s">
        <v>1073</v>
      </c>
      <c r="C988" s="74" t="s">
        <v>1066</v>
      </c>
      <c r="D988" s="80" t="s">
        <v>1071</v>
      </c>
      <c r="E988" s="149" t="s">
        <v>1644</v>
      </c>
      <c r="F988" s="75" t="s">
        <v>646</v>
      </c>
      <c r="G988" s="86" t="s">
        <v>240</v>
      </c>
      <c r="H988" s="25" t="s">
        <v>77</v>
      </c>
      <c r="I988" s="73" t="s">
        <v>1171</v>
      </c>
      <c r="J988" s="73" t="s">
        <v>79</v>
      </c>
      <c r="K988" s="25" t="s">
        <v>1591</v>
      </c>
      <c r="L988" s="25" t="s">
        <v>1063</v>
      </c>
      <c r="N988" s="41" t="s">
        <v>499</v>
      </c>
      <c r="O988" s="32" t="s">
        <v>1401</v>
      </c>
      <c r="P988" s="32" t="s">
        <v>1511</v>
      </c>
      <c r="Q988" s="73" t="s">
        <v>14</v>
      </c>
      <c r="R988" s="73">
        <v>42</v>
      </c>
      <c r="S988" s="25" t="s">
        <v>1370</v>
      </c>
      <c r="T988" s="25" t="s">
        <v>15</v>
      </c>
      <c r="V988" s="73">
        <v>28.3</v>
      </c>
      <c r="W988" s="25" t="s">
        <v>58</v>
      </c>
      <c r="X988" s="73">
        <f>VLOOKUP(W988,Tables!$M$5:$O$9,3,FALSE)</f>
        <v>1</v>
      </c>
      <c r="Y988" s="73">
        <f t="shared" si="445"/>
        <v>28.3</v>
      </c>
      <c r="AA988" s="26" t="str">
        <f t="shared" si="438"/>
        <v>EC50</v>
      </c>
      <c r="AB988" s="26">
        <f>VLOOKUP(AA988,Tables!C$5:D$40,2,FALSE)</f>
        <v>5</v>
      </c>
      <c r="AC988" s="26">
        <f t="shared" si="439"/>
        <v>5.66</v>
      </c>
      <c r="AD988" s="33" t="str">
        <f t="shared" si="440"/>
        <v>Chronic</v>
      </c>
      <c r="AE988" s="26">
        <f>VLOOKUP(AD988,Tables!$C$43:$D$44,2,FALSE)</f>
        <v>1</v>
      </c>
      <c r="AF988" s="26">
        <f t="shared" si="441"/>
        <v>5.66</v>
      </c>
      <c r="AG988" s="27"/>
      <c r="AH988" s="210" t="str">
        <f t="shared" si="442"/>
        <v>Myriophyllum spicatum</v>
      </c>
      <c r="AI988" s="112" t="str">
        <f t="shared" si="443"/>
        <v>EC50</v>
      </c>
      <c r="AJ988" s="112" t="str">
        <f t="shared" si="444"/>
        <v>Chronic</v>
      </c>
      <c r="AL988" s="26">
        <f>VLOOKUP(SUM(AB988,AE988),Tables!J$5:K$12,2,FALSE)</f>
        <v>2</v>
      </c>
      <c r="AM988" s="26" t="str">
        <f t="shared" si="446"/>
        <v>Reject</v>
      </c>
      <c r="AS988"/>
      <c r="AT988" s="73"/>
      <c r="AW988" s="208" t="s">
        <v>1845</v>
      </c>
      <c r="AX988" s="208" t="s">
        <v>1845</v>
      </c>
      <c r="BC988" s="214"/>
      <c r="BN988" s="119"/>
      <c r="BO988" s="119"/>
      <c r="BP988" s="119"/>
      <c r="BQ988" s="119"/>
      <c r="BR988" s="119"/>
      <c r="BS988" s="119"/>
      <c r="BT988" s="119"/>
      <c r="BU988" s="119"/>
      <c r="BV988" s="119"/>
      <c r="BW988" s="119"/>
      <c r="BX988" s="119"/>
      <c r="BY988" s="119"/>
      <c r="BZ988" s="119"/>
      <c r="CA988" s="119"/>
    </row>
    <row r="989" spans="1:79" ht="15" hidden="1" customHeight="1" thickTop="1" thickBot="1">
      <c r="A989" s="170" t="s">
        <v>1065</v>
      </c>
      <c r="B989" s="70" t="s">
        <v>1077</v>
      </c>
      <c r="C989" s="74" t="s">
        <v>1066</v>
      </c>
      <c r="D989" s="80" t="s">
        <v>1075</v>
      </c>
      <c r="E989" s="149" t="s">
        <v>1644</v>
      </c>
      <c r="F989" s="75" t="s">
        <v>646</v>
      </c>
      <c r="G989" s="86" t="s">
        <v>240</v>
      </c>
      <c r="H989" s="25" t="s">
        <v>77</v>
      </c>
      <c r="I989" s="73" t="s">
        <v>1171</v>
      </c>
      <c r="J989" s="73" t="s">
        <v>79</v>
      </c>
      <c r="K989" s="25" t="s">
        <v>1591</v>
      </c>
      <c r="L989" s="25" t="s">
        <v>1063</v>
      </c>
      <c r="N989" s="41" t="s">
        <v>499</v>
      </c>
      <c r="O989" s="32" t="s">
        <v>1401</v>
      </c>
      <c r="P989" s="32" t="s">
        <v>1511</v>
      </c>
      <c r="Q989" s="73" t="s">
        <v>14</v>
      </c>
      <c r="R989" s="73">
        <v>42</v>
      </c>
      <c r="S989" s="25" t="s">
        <v>1370</v>
      </c>
      <c r="T989" s="25" t="s">
        <v>15</v>
      </c>
      <c r="V989" s="73">
        <v>35.6</v>
      </c>
      <c r="W989" s="25" t="s">
        <v>58</v>
      </c>
      <c r="X989" s="73">
        <f>VLOOKUP(W989,Tables!$M$5:$O$9,3,FALSE)</f>
        <v>1</v>
      </c>
      <c r="Y989" s="73">
        <f t="shared" si="445"/>
        <v>35.6</v>
      </c>
      <c r="AA989" s="26" t="str">
        <f t="shared" si="438"/>
        <v>EC50</v>
      </c>
      <c r="AB989" s="26">
        <f>VLOOKUP(AA989,Tables!C$5:D$40,2,FALSE)</f>
        <v>5</v>
      </c>
      <c r="AC989" s="26">
        <f t="shared" si="439"/>
        <v>7.12</v>
      </c>
      <c r="AD989" s="33" t="str">
        <f t="shared" si="440"/>
        <v>Chronic</v>
      </c>
      <c r="AE989" s="26">
        <f>VLOOKUP(AD989,Tables!$C$43:$D$44,2,FALSE)</f>
        <v>1</v>
      </c>
      <c r="AF989" s="26">
        <f t="shared" si="441"/>
        <v>7.12</v>
      </c>
      <c r="AG989" s="27"/>
      <c r="AH989" s="210" t="str">
        <f t="shared" si="442"/>
        <v>Myriophyllum spicatum</v>
      </c>
      <c r="AI989" s="112" t="str">
        <f t="shared" si="443"/>
        <v>EC50</v>
      </c>
      <c r="AJ989" s="112" t="str">
        <f t="shared" si="444"/>
        <v>Chronic</v>
      </c>
      <c r="AL989" s="26">
        <f>VLOOKUP(SUM(AB989,AE989),Tables!J$5:K$12,2,FALSE)</f>
        <v>2</v>
      </c>
      <c r="AM989" s="26" t="str">
        <f t="shared" si="446"/>
        <v>Reject</v>
      </c>
      <c r="AS989"/>
      <c r="AT989" s="73"/>
      <c r="AW989" s="208" t="s">
        <v>1845</v>
      </c>
      <c r="AX989" s="208" t="s">
        <v>1845</v>
      </c>
      <c r="BC989" s="214"/>
      <c r="BN989" s="119"/>
      <c r="BO989" s="119"/>
      <c r="BP989" s="119"/>
      <c r="BQ989" s="119"/>
      <c r="BR989" s="119"/>
      <c r="BS989" s="119"/>
      <c r="BT989" s="119"/>
      <c r="BU989" s="119"/>
      <c r="BV989" s="119"/>
      <c r="BW989" s="119"/>
      <c r="BX989" s="119"/>
      <c r="BY989" s="119"/>
      <c r="BZ989" s="119"/>
      <c r="CA989" s="119"/>
    </row>
    <row r="990" spans="1:79" ht="15" hidden="1" customHeight="1" thickTop="1" thickBot="1">
      <c r="A990" s="170" t="s">
        <v>1065</v>
      </c>
      <c r="B990" s="70" t="s">
        <v>1078</v>
      </c>
      <c r="C990" s="74" t="s">
        <v>1066</v>
      </c>
      <c r="D990" s="80" t="s">
        <v>1079</v>
      </c>
      <c r="E990" s="149" t="s">
        <v>1644</v>
      </c>
      <c r="F990" s="75" t="s">
        <v>646</v>
      </c>
      <c r="G990" s="86" t="s">
        <v>240</v>
      </c>
      <c r="H990" s="25" t="s">
        <v>77</v>
      </c>
      <c r="I990" s="73" t="s">
        <v>1171</v>
      </c>
      <c r="J990" s="73" t="s">
        <v>79</v>
      </c>
      <c r="K990" s="25" t="s">
        <v>1591</v>
      </c>
      <c r="L990" s="25" t="s">
        <v>1063</v>
      </c>
      <c r="N990" s="41" t="s">
        <v>499</v>
      </c>
      <c r="O990" s="32" t="s">
        <v>1401</v>
      </c>
      <c r="P990" s="32" t="s">
        <v>1511</v>
      </c>
      <c r="Q990" s="73" t="s">
        <v>23</v>
      </c>
      <c r="R990" s="73">
        <v>42</v>
      </c>
      <c r="S990" s="25" t="s">
        <v>1370</v>
      </c>
      <c r="T990" s="25" t="s">
        <v>15</v>
      </c>
      <c r="V990" s="73">
        <v>20.8</v>
      </c>
      <c r="W990" s="25" t="s">
        <v>58</v>
      </c>
      <c r="X990" s="73">
        <f>VLOOKUP(W990,Tables!$M$5:$O$9,3,FALSE)</f>
        <v>1</v>
      </c>
      <c r="Y990" s="73">
        <f t="shared" si="445"/>
        <v>20.8</v>
      </c>
      <c r="AA990" s="26" t="str">
        <f t="shared" si="438"/>
        <v>EC10</v>
      </c>
      <c r="AB990" s="26">
        <f>VLOOKUP(AA990,Tables!C$5:D$40,2,FALSE)</f>
        <v>1</v>
      </c>
      <c r="AC990" s="26">
        <f t="shared" si="439"/>
        <v>20.8</v>
      </c>
      <c r="AD990" s="33" t="str">
        <f t="shared" si="440"/>
        <v>Chronic</v>
      </c>
      <c r="AE990" s="26">
        <f>VLOOKUP(AD990,Tables!$C$43:$D$44,2,FALSE)</f>
        <v>1</v>
      </c>
      <c r="AF990" s="26">
        <f t="shared" si="441"/>
        <v>20.8</v>
      </c>
      <c r="AG990" s="27"/>
      <c r="AH990" s="210" t="str">
        <f t="shared" si="442"/>
        <v>Myriophyllum spicatum</v>
      </c>
      <c r="AI990" s="112" t="str">
        <f t="shared" si="443"/>
        <v>EC10</v>
      </c>
      <c r="AJ990" s="112" t="str">
        <f t="shared" si="444"/>
        <v>Chronic</v>
      </c>
      <c r="AL990" s="26">
        <f>VLOOKUP(SUM(AB990,AE990),Tables!J$5:K$12,2,FALSE)</f>
        <v>1</v>
      </c>
      <c r="AM990" s="26" t="str">
        <f t="shared" si="446"/>
        <v>YES!!!</v>
      </c>
      <c r="AN990" s="107" t="str">
        <f>P990</f>
        <v>Root wet weight</v>
      </c>
      <c r="AO990" s="26" t="s">
        <v>1603</v>
      </c>
      <c r="AP990" s="25" t="str">
        <f>CONCATENATE(R990," ",S990)</f>
        <v>42 Day</v>
      </c>
      <c r="AQ990" s="26" t="s">
        <v>1633</v>
      </c>
      <c r="AS990" s="109">
        <f>AF990</f>
        <v>20.8</v>
      </c>
      <c r="AT990" s="73"/>
      <c r="AW990" s="208" t="s">
        <v>1845</v>
      </c>
      <c r="AX990" s="208" t="s">
        <v>1845</v>
      </c>
      <c r="BC990" s="214"/>
      <c r="BN990" s="119"/>
      <c r="BO990" s="119"/>
      <c r="BP990" s="119"/>
      <c r="BQ990" s="119"/>
      <c r="BR990" s="119"/>
      <c r="BS990" s="119"/>
      <c r="BT990" s="119"/>
      <c r="BU990" s="119"/>
      <c r="BV990" s="119"/>
      <c r="BW990" s="119"/>
      <c r="BX990" s="119"/>
      <c r="BY990" s="119"/>
      <c r="BZ990" s="119"/>
      <c r="CA990" s="119"/>
    </row>
    <row r="991" spans="1:79" ht="15" hidden="1" customHeight="1" thickTop="1" thickBot="1">
      <c r="A991" s="170" t="s">
        <v>1065</v>
      </c>
      <c r="B991" s="70" t="s">
        <v>1080</v>
      </c>
      <c r="C991" s="74" t="s">
        <v>1066</v>
      </c>
      <c r="D991" s="80" t="s">
        <v>1079</v>
      </c>
      <c r="E991" s="149" t="s">
        <v>1644</v>
      </c>
      <c r="F991" s="75" t="s">
        <v>646</v>
      </c>
      <c r="G991" s="86" t="s">
        <v>240</v>
      </c>
      <c r="H991" s="25" t="s">
        <v>77</v>
      </c>
      <c r="I991" s="73" t="s">
        <v>1171</v>
      </c>
      <c r="J991" s="73" t="s">
        <v>79</v>
      </c>
      <c r="K991" s="25" t="s">
        <v>1591</v>
      </c>
      <c r="L991" s="25" t="s">
        <v>1063</v>
      </c>
      <c r="N991" s="41" t="s">
        <v>499</v>
      </c>
      <c r="O991" s="32" t="s">
        <v>1401</v>
      </c>
      <c r="P991" s="32" t="s">
        <v>1511</v>
      </c>
      <c r="Q991" s="73" t="s">
        <v>178</v>
      </c>
      <c r="R991" s="73">
        <v>42</v>
      </c>
      <c r="S991" s="25" t="s">
        <v>1370</v>
      </c>
      <c r="T991" s="25" t="s">
        <v>15</v>
      </c>
      <c r="V991" s="73">
        <v>29.1</v>
      </c>
      <c r="W991" s="25" t="s">
        <v>58</v>
      </c>
      <c r="X991" s="73">
        <f>VLOOKUP(W991,Tables!$M$5:$O$9,3,FALSE)</f>
        <v>1</v>
      </c>
      <c r="Y991" s="73">
        <f t="shared" si="445"/>
        <v>29.1</v>
      </c>
      <c r="AA991" s="26" t="str">
        <f t="shared" si="438"/>
        <v>EC25</v>
      </c>
      <c r="AB991" s="26">
        <f>VLOOKUP(AA991,Tables!C$5:D$40,2,FALSE)</f>
        <v>2.5</v>
      </c>
      <c r="AC991" s="26">
        <f t="shared" si="439"/>
        <v>11.64</v>
      </c>
      <c r="AD991" s="33" t="str">
        <f t="shared" si="440"/>
        <v>Chronic</v>
      </c>
      <c r="AE991" s="26">
        <f>VLOOKUP(AD991,Tables!$C$43:$D$44,2,FALSE)</f>
        <v>1</v>
      </c>
      <c r="AF991" s="26">
        <f t="shared" si="441"/>
        <v>11.64</v>
      </c>
      <c r="AG991" s="27"/>
      <c r="AH991" s="210" t="str">
        <f t="shared" si="442"/>
        <v>Myriophyllum spicatum</v>
      </c>
      <c r="AI991" s="112" t="str">
        <f t="shared" si="443"/>
        <v>EC25</v>
      </c>
      <c r="AJ991" s="112" t="str">
        <f t="shared" si="444"/>
        <v>Chronic</v>
      </c>
      <c r="AL991" s="26">
        <f>VLOOKUP(SUM(AB991,AE991),Tables!J$5:K$12,2,FALSE)</f>
        <v>2</v>
      </c>
      <c r="AM991" s="26" t="str">
        <f t="shared" si="446"/>
        <v>Reject</v>
      </c>
      <c r="AS991"/>
      <c r="AW991" s="208" t="s">
        <v>1845</v>
      </c>
      <c r="AX991" s="208" t="s">
        <v>1845</v>
      </c>
      <c r="BC991" s="214"/>
      <c r="BN991" s="119"/>
      <c r="BO991" s="119"/>
      <c r="BP991" s="119"/>
      <c r="BQ991" s="119"/>
      <c r="BR991" s="119"/>
      <c r="BS991" s="119"/>
      <c r="BT991" s="119"/>
      <c r="BU991" s="119"/>
      <c r="BV991" s="119"/>
      <c r="BW991" s="119"/>
      <c r="BX991" s="119"/>
      <c r="BY991" s="119"/>
      <c r="BZ991" s="119"/>
      <c r="CA991" s="119"/>
    </row>
    <row r="992" spans="1:79" ht="15" hidden="1" customHeight="1" thickTop="1" thickBot="1">
      <c r="A992" s="170" t="s">
        <v>1065</v>
      </c>
      <c r="B992" s="70" t="s">
        <v>1081</v>
      </c>
      <c r="C992" s="74" t="s">
        <v>1066</v>
      </c>
      <c r="D992" s="80" t="s">
        <v>1079</v>
      </c>
      <c r="E992" s="149" t="s">
        <v>1644</v>
      </c>
      <c r="F992" s="75" t="s">
        <v>646</v>
      </c>
      <c r="G992" s="86" t="s">
        <v>240</v>
      </c>
      <c r="H992" s="25" t="s">
        <v>77</v>
      </c>
      <c r="I992" s="73" t="s">
        <v>1171</v>
      </c>
      <c r="J992" s="73" t="s">
        <v>79</v>
      </c>
      <c r="K992" s="25" t="s">
        <v>1591</v>
      </c>
      <c r="L992" s="25" t="s">
        <v>1063</v>
      </c>
      <c r="N992" s="41" t="s">
        <v>499</v>
      </c>
      <c r="O992" s="32" t="s">
        <v>1401</v>
      </c>
      <c r="P992" s="32" t="s">
        <v>1511</v>
      </c>
      <c r="Q992" s="73" t="s">
        <v>14</v>
      </c>
      <c r="R992" s="73">
        <v>42</v>
      </c>
      <c r="S992" s="25" t="s">
        <v>1370</v>
      </c>
      <c r="T992" s="25" t="s">
        <v>15</v>
      </c>
      <c r="V992" s="73">
        <v>40.6</v>
      </c>
      <c r="W992" s="25" t="s">
        <v>58</v>
      </c>
      <c r="X992" s="73">
        <f>VLOOKUP(W992,Tables!$M$5:$O$9,3,FALSE)</f>
        <v>1</v>
      </c>
      <c r="Y992" s="73">
        <f t="shared" si="445"/>
        <v>40.6</v>
      </c>
      <c r="AA992" s="26" t="str">
        <f t="shared" si="438"/>
        <v>EC50</v>
      </c>
      <c r="AB992" s="26">
        <f>VLOOKUP(AA992,Tables!C$5:D$40,2,FALSE)</f>
        <v>5</v>
      </c>
      <c r="AC992" s="26">
        <f t="shared" si="439"/>
        <v>8.120000000000001</v>
      </c>
      <c r="AD992" s="33" t="str">
        <f t="shared" si="440"/>
        <v>Chronic</v>
      </c>
      <c r="AE992" s="26">
        <f>VLOOKUP(AD992,Tables!$C$43:$D$44,2,FALSE)</f>
        <v>1</v>
      </c>
      <c r="AF992" s="26">
        <f t="shared" si="441"/>
        <v>8.120000000000001</v>
      </c>
      <c r="AG992" s="27"/>
      <c r="AH992" s="210" t="str">
        <f t="shared" si="442"/>
        <v>Myriophyllum spicatum</v>
      </c>
      <c r="AI992" s="112" t="str">
        <f t="shared" si="443"/>
        <v>EC50</v>
      </c>
      <c r="AJ992" s="112" t="str">
        <f t="shared" si="444"/>
        <v>Chronic</v>
      </c>
      <c r="AL992" s="26">
        <f>VLOOKUP(SUM(AB992,AE992),Tables!J$5:K$12,2,FALSE)</f>
        <v>2</v>
      </c>
      <c r="AM992" s="26" t="str">
        <f t="shared" si="446"/>
        <v>Reject</v>
      </c>
      <c r="AS992"/>
      <c r="AW992" s="208" t="s">
        <v>1845</v>
      </c>
      <c r="AX992" s="208" t="s">
        <v>1845</v>
      </c>
      <c r="BC992" s="214"/>
      <c r="BN992" s="119"/>
      <c r="BO992" s="119"/>
      <c r="BP992" s="119"/>
      <c r="BQ992" s="119"/>
      <c r="BR992" s="119"/>
      <c r="BS992" s="119"/>
      <c r="BT992" s="119"/>
      <c r="BU992" s="119"/>
      <c r="BV992" s="119"/>
      <c r="BW992" s="119"/>
      <c r="BX992" s="119"/>
      <c r="BY992" s="119"/>
      <c r="BZ992" s="119"/>
      <c r="CA992" s="119"/>
    </row>
    <row r="993" spans="1:79" ht="15" hidden="1" customHeight="1" thickTop="1" thickBot="1">
      <c r="A993" s="170" t="s">
        <v>1065</v>
      </c>
      <c r="B993" s="70" t="s">
        <v>1082</v>
      </c>
      <c r="C993" s="74" t="s">
        <v>1066</v>
      </c>
      <c r="D993" s="80" t="s">
        <v>1083</v>
      </c>
      <c r="E993" s="149" t="s">
        <v>1644</v>
      </c>
      <c r="F993" s="75" t="s">
        <v>646</v>
      </c>
      <c r="G993" s="86" t="s">
        <v>240</v>
      </c>
      <c r="H993" s="25" t="s">
        <v>77</v>
      </c>
      <c r="I993" s="73" t="s">
        <v>1171</v>
      </c>
      <c r="J993" s="73" t="s">
        <v>79</v>
      </c>
      <c r="K993" s="25" t="s">
        <v>1591</v>
      </c>
      <c r="L993" s="25" t="s">
        <v>1063</v>
      </c>
      <c r="N993" s="41" t="s">
        <v>499</v>
      </c>
      <c r="O993" s="32" t="s">
        <v>1401</v>
      </c>
      <c r="P993" s="32" t="s">
        <v>1511</v>
      </c>
      <c r="Q993" s="73" t="s">
        <v>23</v>
      </c>
      <c r="R993" s="73">
        <v>42</v>
      </c>
      <c r="S993" s="25" t="s">
        <v>1370</v>
      </c>
      <c r="T993" s="25" t="s">
        <v>15</v>
      </c>
      <c r="V993" s="73">
        <v>22.9</v>
      </c>
      <c r="W993" s="25" t="s">
        <v>58</v>
      </c>
      <c r="X993" s="73">
        <f>VLOOKUP(W993,Tables!$M$5:$O$9,3,FALSE)</f>
        <v>1</v>
      </c>
      <c r="Y993" s="73">
        <f t="shared" si="445"/>
        <v>22.9</v>
      </c>
      <c r="AA993" s="26" t="str">
        <f t="shared" si="438"/>
        <v>EC10</v>
      </c>
      <c r="AB993" s="26">
        <f>VLOOKUP(AA993,Tables!C$5:D$40,2,FALSE)</f>
        <v>1</v>
      </c>
      <c r="AC993" s="26">
        <f t="shared" si="439"/>
        <v>22.9</v>
      </c>
      <c r="AD993" s="33" t="str">
        <f t="shared" si="440"/>
        <v>Chronic</v>
      </c>
      <c r="AE993" s="26">
        <f>VLOOKUP(AD993,Tables!$C$43:$D$44,2,FALSE)</f>
        <v>1</v>
      </c>
      <c r="AF993" s="26">
        <f t="shared" si="441"/>
        <v>22.9</v>
      </c>
      <c r="AG993" s="27"/>
      <c r="AH993" s="210" t="str">
        <f t="shared" si="442"/>
        <v>Myriophyllum spicatum</v>
      </c>
      <c r="AI993" s="112" t="str">
        <f t="shared" si="443"/>
        <v>EC10</v>
      </c>
      <c r="AJ993" s="112" t="str">
        <f t="shared" si="444"/>
        <v>Chronic</v>
      </c>
      <c r="AL993" s="26">
        <f>VLOOKUP(SUM(AB993,AE993),Tables!J$5:K$12,2,FALSE)</f>
        <v>1</v>
      </c>
      <c r="AM993" s="26" t="str">
        <f t="shared" si="446"/>
        <v>YES!!!</v>
      </c>
      <c r="AN993" s="107" t="str">
        <f>P993</f>
        <v>Root wet weight</v>
      </c>
      <c r="AO993" s="26" t="s">
        <v>1603</v>
      </c>
      <c r="AP993" s="25" t="str">
        <f>CONCATENATE(R993," ",S993)</f>
        <v>42 Day</v>
      </c>
      <c r="AQ993" s="26" t="s">
        <v>1633</v>
      </c>
      <c r="AS993" s="109">
        <f>AF993</f>
        <v>22.9</v>
      </c>
      <c r="AW993" s="208" t="s">
        <v>1845</v>
      </c>
      <c r="AX993" s="208" t="s">
        <v>1845</v>
      </c>
      <c r="BC993" s="214"/>
      <c r="BN993" s="119"/>
      <c r="BO993" s="119"/>
      <c r="BP993" s="119"/>
      <c r="BQ993" s="119"/>
      <c r="BR993" s="119"/>
      <c r="BS993" s="119"/>
      <c r="BT993" s="119"/>
      <c r="BU993" s="119"/>
      <c r="BV993" s="119"/>
      <c r="BW993" s="119"/>
      <c r="BX993" s="119"/>
      <c r="BY993" s="119"/>
      <c r="BZ993" s="119"/>
      <c r="CA993" s="119"/>
    </row>
    <row r="994" spans="1:79" ht="15" hidden="1" customHeight="1" thickTop="1" thickBot="1">
      <c r="A994" s="170" t="s">
        <v>1065</v>
      </c>
      <c r="B994" s="70" t="s">
        <v>1084</v>
      </c>
      <c r="C994" s="74" t="s">
        <v>1066</v>
      </c>
      <c r="D994" s="80" t="s">
        <v>1083</v>
      </c>
      <c r="E994" s="149" t="s">
        <v>1644</v>
      </c>
      <c r="F994" s="75" t="s">
        <v>646</v>
      </c>
      <c r="G994" s="86" t="s">
        <v>240</v>
      </c>
      <c r="H994" s="25" t="s">
        <v>77</v>
      </c>
      <c r="I994" s="73" t="s">
        <v>1171</v>
      </c>
      <c r="J994" s="73" t="s">
        <v>79</v>
      </c>
      <c r="K994" s="25" t="s">
        <v>1591</v>
      </c>
      <c r="L994" s="25" t="s">
        <v>1063</v>
      </c>
      <c r="N994" s="41" t="s">
        <v>499</v>
      </c>
      <c r="O994" s="32" t="s">
        <v>1401</v>
      </c>
      <c r="P994" s="32" t="s">
        <v>1511</v>
      </c>
      <c r="Q994" s="73" t="s">
        <v>178</v>
      </c>
      <c r="R994" s="73">
        <v>42</v>
      </c>
      <c r="S994" s="25" t="s">
        <v>1370</v>
      </c>
      <c r="T994" s="25" t="s">
        <v>15</v>
      </c>
      <c r="V994" s="73">
        <v>57.2</v>
      </c>
      <c r="W994" s="25" t="s">
        <v>58</v>
      </c>
      <c r="X994" s="73">
        <f>VLOOKUP(W994,Tables!$M$5:$O$9,3,FALSE)</f>
        <v>1</v>
      </c>
      <c r="Y994" s="73">
        <f t="shared" si="445"/>
        <v>57.2</v>
      </c>
      <c r="AA994" s="26" t="str">
        <f t="shared" si="438"/>
        <v>EC25</v>
      </c>
      <c r="AB994" s="26">
        <f>VLOOKUP(AA994,Tables!C$5:D$40,2,FALSE)</f>
        <v>2.5</v>
      </c>
      <c r="AC994" s="26">
        <f t="shared" si="439"/>
        <v>22.880000000000003</v>
      </c>
      <c r="AD994" s="33" t="str">
        <f t="shared" si="440"/>
        <v>Chronic</v>
      </c>
      <c r="AE994" s="26">
        <f>VLOOKUP(AD994,Tables!$C$43:$D$44,2,FALSE)</f>
        <v>1</v>
      </c>
      <c r="AF994" s="26">
        <f t="shared" si="441"/>
        <v>22.880000000000003</v>
      </c>
      <c r="AG994" s="27"/>
      <c r="AH994" s="210" t="str">
        <f t="shared" si="442"/>
        <v>Myriophyllum spicatum</v>
      </c>
      <c r="AI994" s="112" t="str">
        <f t="shared" si="443"/>
        <v>EC25</v>
      </c>
      <c r="AJ994" s="112" t="str">
        <f t="shared" si="444"/>
        <v>Chronic</v>
      </c>
      <c r="AL994" s="26">
        <f>VLOOKUP(SUM(AB994,AE994),Tables!J$5:K$12,2,FALSE)</f>
        <v>2</v>
      </c>
      <c r="AM994" s="26" t="str">
        <f t="shared" si="446"/>
        <v>Reject</v>
      </c>
      <c r="AS994"/>
      <c r="AW994" s="208" t="s">
        <v>1845</v>
      </c>
      <c r="AX994" s="208" t="s">
        <v>1845</v>
      </c>
      <c r="BC994" s="214"/>
      <c r="BN994" s="119"/>
      <c r="BO994" s="119"/>
      <c r="BP994" s="119"/>
      <c r="BQ994" s="119"/>
      <c r="BR994" s="119"/>
      <c r="BS994" s="119"/>
      <c r="BT994" s="119"/>
      <c r="BU994" s="119"/>
      <c r="BV994" s="119"/>
      <c r="BW994" s="119"/>
      <c r="BX994" s="119"/>
      <c r="BY994" s="119"/>
      <c r="BZ994" s="119"/>
      <c r="CA994" s="119"/>
    </row>
    <row r="995" spans="1:79" ht="15" hidden="1" customHeight="1" thickTop="1" thickBot="1">
      <c r="A995" s="170" t="s">
        <v>1065</v>
      </c>
      <c r="B995" s="70" t="s">
        <v>1085</v>
      </c>
      <c r="C995" s="74" t="s">
        <v>1066</v>
      </c>
      <c r="D995" s="80" t="s">
        <v>1083</v>
      </c>
      <c r="E995" s="149" t="s">
        <v>1644</v>
      </c>
      <c r="F995" s="75" t="s">
        <v>646</v>
      </c>
      <c r="G995" s="86" t="s">
        <v>240</v>
      </c>
      <c r="H995" s="25" t="s">
        <v>77</v>
      </c>
      <c r="I995" s="73" t="s">
        <v>1171</v>
      </c>
      <c r="J995" s="73" t="s">
        <v>79</v>
      </c>
      <c r="K995" s="25" t="s">
        <v>1591</v>
      </c>
      <c r="L995" s="25" t="s">
        <v>1063</v>
      </c>
      <c r="N995" s="41" t="s">
        <v>499</v>
      </c>
      <c r="O995" s="32" t="s">
        <v>1401</v>
      </c>
      <c r="P995" s="32" t="s">
        <v>1511</v>
      </c>
      <c r="Q995" s="73" t="s">
        <v>14</v>
      </c>
      <c r="R995" s="73">
        <v>42</v>
      </c>
      <c r="S995" s="25" t="s">
        <v>1370</v>
      </c>
      <c r="T995" s="25" t="s">
        <v>15</v>
      </c>
      <c r="V995" s="73">
        <v>114.4</v>
      </c>
      <c r="W995" s="25" t="s">
        <v>58</v>
      </c>
      <c r="X995" s="73">
        <f>VLOOKUP(W995,Tables!$M$5:$O$9,3,FALSE)</f>
        <v>1</v>
      </c>
      <c r="Y995" s="73">
        <f t="shared" si="445"/>
        <v>114.4</v>
      </c>
      <c r="AA995" s="26" t="str">
        <f t="shared" si="438"/>
        <v>EC50</v>
      </c>
      <c r="AB995" s="26">
        <f>VLOOKUP(AA995,Tables!C$5:D$40,2,FALSE)</f>
        <v>5</v>
      </c>
      <c r="AC995" s="26">
        <f t="shared" si="439"/>
        <v>22.880000000000003</v>
      </c>
      <c r="AD995" s="33" t="str">
        <f t="shared" si="440"/>
        <v>Chronic</v>
      </c>
      <c r="AE995" s="26">
        <f>VLOOKUP(AD995,Tables!$C$43:$D$44,2,FALSE)</f>
        <v>1</v>
      </c>
      <c r="AF995" s="26">
        <f t="shared" si="441"/>
        <v>22.880000000000003</v>
      </c>
      <c r="AG995" s="27"/>
      <c r="AH995" s="210" t="str">
        <f t="shared" si="442"/>
        <v>Myriophyllum spicatum</v>
      </c>
      <c r="AI995" s="112" t="str">
        <f t="shared" si="443"/>
        <v>EC50</v>
      </c>
      <c r="AJ995" s="112" t="str">
        <f t="shared" si="444"/>
        <v>Chronic</v>
      </c>
      <c r="AL995" s="26">
        <f>VLOOKUP(SUM(AB995,AE995),Tables!J$5:K$12,2,FALSE)</f>
        <v>2</v>
      </c>
      <c r="AM995" s="26" t="str">
        <f t="shared" si="446"/>
        <v>Reject</v>
      </c>
      <c r="AS995"/>
      <c r="AW995" s="208" t="s">
        <v>1845</v>
      </c>
      <c r="AX995" s="208" t="s">
        <v>1845</v>
      </c>
      <c r="BC995" s="214"/>
      <c r="BN995" s="119"/>
      <c r="BO995" s="119"/>
      <c r="BP995" s="119"/>
      <c r="BQ995" s="119"/>
      <c r="BR995" s="119"/>
      <c r="BS995" s="119"/>
      <c r="BT995" s="119"/>
      <c r="BU995" s="119"/>
      <c r="BV995" s="119"/>
      <c r="BW995" s="119"/>
      <c r="BX995" s="119"/>
      <c r="BY995" s="119"/>
      <c r="BZ995" s="119"/>
      <c r="CA995" s="119"/>
    </row>
    <row r="996" spans="1:79" ht="15" hidden="1" customHeight="1" thickTop="1" thickBot="1">
      <c r="A996" s="170" t="s">
        <v>1065</v>
      </c>
      <c r="B996" s="70" t="s">
        <v>1086</v>
      </c>
      <c r="C996" s="74" t="s">
        <v>1066</v>
      </c>
      <c r="D996" s="80" t="s">
        <v>1062</v>
      </c>
      <c r="E996" s="149" t="s">
        <v>1644</v>
      </c>
      <c r="F996" s="75" t="s">
        <v>646</v>
      </c>
      <c r="G996" s="86" t="s">
        <v>240</v>
      </c>
      <c r="H996" s="25" t="s">
        <v>77</v>
      </c>
      <c r="I996" s="73" t="s">
        <v>1171</v>
      </c>
      <c r="J996" s="73" t="s">
        <v>79</v>
      </c>
      <c r="K996" s="25" t="s">
        <v>1591</v>
      </c>
      <c r="L996" s="25" t="s">
        <v>1063</v>
      </c>
      <c r="N996" s="41" t="s">
        <v>500</v>
      </c>
      <c r="O996" s="32" t="s">
        <v>1401</v>
      </c>
      <c r="P996" s="32" t="s">
        <v>1510</v>
      </c>
      <c r="Q996" s="73" t="s">
        <v>23</v>
      </c>
      <c r="R996" s="73">
        <v>42</v>
      </c>
      <c r="S996" s="25" t="s">
        <v>1370</v>
      </c>
      <c r="T996" s="25" t="s">
        <v>15</v>
      </c>
      <c r="V996" s="73">
        <v>22.9</v>
      </c>
      <c r="W996" s="25" t="s">
        <v>58</v>
      </c>
      <c r="X996" s="73">
        <f>VLOOKUP(W996,Tables!$M$5:$O$9,3,FALSE)</f>
        <v>1</v>
      </c>
      <c r="Y996" s="73">
        <f t="shared" si="445"/>
        <v>22.9</v>
      </c>
      <c r="AA996" s="26" t="str">
        <f t="shared" si="438"/>
        <v>EC10</v>
      </c>
      <c r="AB996" s="26">
        <f>VLOOKUP(AA996,Tables!C$5:D$40,2,FALSE)</f>
        <v>1</v>
      </c>
      <c r="AC996" s="26">
        <f t="shared" si="439"/>
        <v>22.9</v>
      </c>
      <c r="AD996" s="33" t="str">
        <f t="shared" si="440"/>
        <v>Chronic</v>
      </c>
      <c r="AE996" s="26">
        <f>VLOOKUP(AD996,Tables!$C$43:$D$44,2,FALSE)</f>
        <v>1</v>
      </c>
      <c r="AF996" s="26">
        <f t="shared" si="441"/>
        <v>22.9</v>
      </c>
      <c r="AG996" s="27"/>
      <c r="AH996" s="210" t="str">
        <f t="shared" si="442"/>
        <v>Myriophyllum spicatum</v>
      </c>
      <c r="AI996" s="112" t="str">
        <f t="shared" si="443"/>
        <v>EC10</v>
      </c>
      <c r="AJ996" s="112" t="str">
        <f t="shared" si="444"/>
        <v>Chronic</v>
      </c>
      <c r="AL996" s="26">
        <f>VLOOKUP(SUM(AB996,AE996),Tables!J$5:K$12,2,FALSE)</f>
        <v>1</v>
      </c>
      <c r="AM996" s="26" t="str">
        <f t="shared" si="446"/>
        <v>YES!!!</v>
      </c>
      <c r="AN996" s="107" t="str">
        <f>P996</f>
        <v>Root dry weight</v>
      </c>
      <c r="AO996" s="26" t="s">
        <v>1598</v>
      </c>
      <c r="AP996" s="25" t="str">
        <f>CONCATENATE(R996," ",S996)</f>
        <v>42 Day</v>
      </c>
      <c r="AQ996" s="26" t="s">
        <v>1614</v>
      </c>
      <c r="AS996" s="109">
        <f>AF996</f>
        <v>22.9</v>
      </c>
      <c r="AT996" s="73">
        <f>GEOMEAN(AS996:AS1003)</f>
        <v>27.298055651887296</v>
      </c>
      <c r="AW996" s="208" t="s">
        <v>1845</v>
      </c>
      <c r="AX996" s="208" t="s">
        <v>1845</v>
      </c>
      <c r="BC996" s="214"/>
      <c r="BN996" s="119"/>
      <c r="BO996" s="119"/>
      <c r="BP996" s="119"/>
      <c r="BQ996" s="119"/>
      <c r="BR996" s="119"/>
      <c r="BS996" s="119"/>
      <c r="BT996" s="119"/>
      <c r="BU996" s="119"/>
      <c r="BV996" s="119"/>
      <c r="BW996" s="119"/>
      <c r="BX996" s="119"/>
      <c r="BY996" s="119"/>
      <c r="BZ996" s="119"/>
      <c r="CA996" s="119"/>
    </row>
    <row r="997" spans="1:79" ht="15" hidden="1" customHeight="1" thickTop="1" thickBot="1">
      <c r="A997" s="170" t="s">
        <v>1065</v>
      </c>
      <c r="B997" s="70" t="s">
        <v>1087</v>
      </c>
      <c r="C997" s="74" t="s">
        <v>1066</v>
      </c>
      <c r="D997" s="80" t="s">
        <v>1062</v>
      </c>
      <c r="E997" s="149" t="s">
        <v>1644</v>
      </c>
      <c r="F997" s="75" t="s">
        <v>646</v>
      </c>
      <c r="G997" s="86" t="s">
        <v>240</v>
      </c>
      <c r="H997" s="25" t="s">
        <v>77</v>
      </c>
      <c r="I997" s="73" t="s">
        <v>1171</v>
      </c>
      <c r="J997" s="73" t="s">
        <v>79</v>
      </c>
      <c r="K997" s="25" t="s">
        <v>1591</v>
      </c>
      <c r="L997" s="25" t="s">
        <v>1063</v>
      </c>
      <c r="N997" s="41" t="s">
        <v>500</v>
      </c>
      <c r="O997" s="32" t="s">
        <v>1401</v>
      </c>
      <c r="P997" s="32" t="s">
        <v>1510</v>
      </c>
      <c r="Q997" s="73" t="s">
        <v>178</v>
      </c>
      <c r="R997" s="73">
        <v>42</v>
      </c>
      <c r="S997" s="25" t="s">
        <v>1370</v>
      </c>
      <c r="T997" s="25" t="s">
        <v>15</v>
      </c>
      <c r="V997" s="73">
        <v>57.2</v>
      </c>
      <c r="W997" s="25" t="s">
        <v>58</v>
      </c>
      <c r="X997" s="73">
        <f>VLOOKUP(W997,Tables!$M$5:$O$9,3,FALSE)</f>
        <v>1</v>
      </c>
      <c r="Y997" s="73">
        <f t="shared" si="445"/>
        <v>57.2</v>
      </c>
      <c r="AA997" s="26" t="str">
        <f t="shared" si="438"/>
        <v>EC25</v>
      </c>
      <c r="AB997" s="26">
        <f>VLOOKUP(AA997,Tables!C$5:D$40,2,FALSE)</f>
        <v>2.5</v>
      </c>
      <c r="AC997" s="26">
        <f t="shared" si="439"/>
        <v>22.880000000000003</v>
      </c>
      <c r="AD997" s="33" t="str">
        <f t="shared" si="440"/>
        <v>Chronic</v>
      </c>
      <c r="AE997" s="26">
        <f>VLOOKUP(AD997,Tables!$C$43:$D$44,2,FALSE)</f>
        <v>1</v>
      </c>
      <c r="AF997" s="26">
        <f t="shared" si="441"/>
        <v>22.880000000000003</v>
      </c>
      <c r="AG997" s="27"/>
      <c r="AH997" s="210" t="str">
        <f t="shared" si="442"/>
        <v>Myriophyllum spicatum</v>
      </c>
      <c r="AI997" s="112" t="str">
        <f t="shared" si="443"/>
        <v>EC25</v>
      </c>
      <c r="AJ997" s="112" t="str">
        <f t="shared" si="444"/>
        <v>Chronic</v>
      </c>
      <c r="AL997" s="26">
        <f>VLOOKUP(SUM(AB997,AE997),Tables!J$5:K$12,2,FALSE)</f>
        <v>2</v>
      </c>
      <c r="AM997" s="26" t="str">
        <f t="shared" si="446"/>
        <v>Reject</v>
      </c>
      <c r="AS997"/>
      <c r="AW997" s="208" t="s">
        <v>1845</v>
      </c>
      <c r="AX997" s="208" t="s">
        <v>1845</v>
      </c>
      <c r="BC997" s="214"/>
      <c r="BN997" s="119"/>
      <c r="BO997" s="119"/>
      <c r="BP997" s="119"/>
      <c r="BQ997" s="119"/>
      <c r="BR997" s="119"/>
      <c r="BS997" s="119"/>
      <c r="BT997" s="119"/>
      <c r="BU997" s="119"/>
      <c r="BV997" s="119"/>
      <c r="BW997" s="119"/>
      <c r="BX997" s="119"/>
      <c r="BY997" s="119"/>
      <c r="BZ997" s="119"/>
      <c r="CA997" s="119"/>
    </row>
    <row r="998" spans="1:79" ht="15" hidden="1" customHeight="1" thickTop="1" thickBot="1">
      <c r="A998" s="170" t="s">
        <v>1065</v>
      </c>
      <c r="B998" s="70" t="s">
        <v>1088</v>
      </c>
      <c r="C998" s="74" t="s">
        <v>1066</v>
      </c>
      <c r="D998" s="80" t="s">
        <v>1062</v>
      </c>
      <c r="E998" s="149" t="s">
        <v>1644</v>
      </c>
      <c r="F998" s="75" t="s">
        <v>646</v>
      </c>
      <c r="G998" s="86" t="s">
        <v>240</v>
      </c>
      <c r="H998" s="25" t="s">
        <v>77</v>
      </c>
      <c r="I998" s="73" t="s">
        <v>1171</v>
      </c>
      <c r="J998" s="73" t="s">
        <v>79</v>
      </c>
      <c r="K998" s="25" t="s">
        <v>1591</v>
      </c>
      <c r="L998" s="25" t="s">
        <v>1063</v>
      </c>
      <c r="N998" s="41" t="s">
        <v>500</v>
      </c>
      <c r="O998" s="32" t="s">
        <v>1401</v>
      </c>
      <c r="P998" s="32" t="s">
        <v>1510</v>
      </c>
      <c r="Q998" s="73" t="s">
        <v>14</v>
      </c>
      <c r="R998" s="73">
        <v>42</v>
      </c>
      <c r="S998" s="25" t="s">
        <v>1370</v>
      </c>
      <c r="T998" s="25" t="s">
        <v>15</v>
      </c>
      <c r="V998" s="73">
        <v>114.5</v>
      </c>
      <c r="W998" s="25" t="s">
        <v>58</v>
      </c>
      <c r="X998" s="73">
        <f>VLOOKUP(W998,Tables!$M$5:$O$9,3,FALSE)</f>
        <v>1</v>
      </c>
      <c r="Y998" s="73">
        <f t="shared" si="445"/>
        <v>114.5</v>
      </c>
      <c r="AA998" s="26" t="str">
        <f t="shared" si="438"/>
        <v>EC50</v>
      </c>
      <c r="AB998" s="26">
        <f>VLOOKUP(AA998,Tables!C$5:D$40,2,FALSE)</f>
        <v>5</v>
      </c>
      <c r="AC998" s="26">
        <f t="shared" si="439"/>
        <v>22.9</v>
      </c>
      <c r="AD998" s="33" t="str">
        <f t="shared" si="440"/>
        <v>Chronic</v>
      </c>
      <c r="AE998" s="26">
        <f>VLOOKUP(AD998,Tables!$C$43:$D$44,2,FALSE)</f>
        <v>1</v>
      </c>
      <c r="AF998" s="26">
        <f t="shared" si="441"/>
        <v>22.9</v>
      </c>
      <c r="AG998" s="27"/>
      <c r="AH998" s="210" t="str">
        <f t="shared" si="442"/>
        <v>Myriophyllum spicatum</v>
      </c>
      <c r="AI998" s="112" t="str">
        <f t="shared" si="443"/>
        <v>EC50</v>
      </c>
      <c r="AJ998" s="112" t="str">
        <f t="shared" si="444"/>
        <v>Chronic</v>
      </c>
      <c r="AL998" s="26">
        <f>VLOOKUP(SUM(AB998,AE998),Tables!J$5:K$12,2,FALSE)</f>
        <v>2</v>
      </c>
      <c r="AM998" s="26" t="str">
        <f t="shared" si="446"/>
        <v>Reject</v>
      </c>
      <c r="AS998"/>
      <c r="AW998" s="208" t="s">
        <v>1845</v>
      </c>
      <c r="AX998" s="208" t="s">
        <v>1845</v>
      </c>
      <c r="BC998" s="214"/>
      <c r="BN998" s="119"/>
      <c r="BO998" s="119"/>
      <c r="BP998" s="119"/>
      <c r="BQ998" s="119"/>
      <c r="BR998" s="119"/>
      <c r="BS998" s="119"/>
      <c r="BT998" s="119"/>
      <c r="BU998" s="119"/>
      <c r="BV998" s="119"/>
      <c r="BW998" s="119"/>
      <c r="BX998" s="119"/>
      <c r="BY998" s="119"/>
      <c r="BZ998" s="119"/>
      <c r="CA998" s="119"/>
    </row>
    <row r="999" spans="1:79" ht="15" hidden="1" customHeight="1" thickTop="1" thickBot="1">
      <c r="A999" s="170" t="s">
        <v>1065</v>
      </c>
      <c r="B999" s="70" t="s">
        <v>1091</v>
      </c>
      <c r="C999" s="74" t="s">
        <v>1066</v>
      </c>
      <c r="D999" s="80" t="s">
        <v>1071</v>
      </c>
      <c r="E999" s="149" t="s">
        <v>1644</v>
      </c>
      <c r="F999" s="75" t="s">
        <v>646</v>
      </c>
      <c r="G999" s="86" t="s">
        <v>240</v>
      </c>
      <c r="H999" s="25" t="s">
        <v>77</v>
      </c>
      <c r="I999" s="73" t="s">
        <v>1171</v>
      </c>
      <c r="J999" s="73" t="s">
        <v>79</v>
      </c>
      <c r="K999" s="25" t="s">
        <v>1591</v>
      </c>
      <c r="L999" s="25" t="s">
        <v>1063</v>
      </c>
      <c r="N999" s="41" t="s">
        <v>500</v>
      </c>
      <c r="O999" s="32" t="s">
        <v>1401</v>
      </c>
      <c r="P999" s="32" t="s">
        <v>1510</v>
      </c>
      <c r="Q999" s="73" t="s">
        <v>14</v>
      </c>
      <c r="R999" s="73">
        <v>42</v>
      </c>
      <c r="S999" s="25" t="s">
        <v>1370</v>
      </c>
      <c r="T999" s="25" t="s">
        <v>15</v>
      </c>
      <c r="V999" s="73">
        <v>24.6</v>
      </c>
      <c r="W999" s="25" t="s">
        <v>58</v>
      </c>
      <c r="X999" s="73">
        <f>VLOOKUP(W999,Tables!$M$5:$O$9,3,FALSE)</f>
        <v>1</v>
      </c>
      <c r="Y999" s="73">
        <f t="shared" si="445"/>
        <v>24.6</v>
      </c>
      <c r="AA999" s="26" t="str">
        <f t="shared" si="438"/>
        <v>EC50</v>
      </c>
      <c r="AB999" s="26">
        <f>VLOOKUP(AA999,Tables!C$5:D$40,2,FALSE)</f>
        <v>5</v>
      </c>
      <c r="AC999" s="26">
        <f t="shared" si="439"/>
        <v>4.92</v>
      </c>
      <c r="AD999" s="33" t="str">
        <f t="shared" si="440"/>
        <v>Chronic</v>
      </c>
      <c r="AE999" s="26">
        <f>VLOOKUP(AD999,Tables!$C$43:$D$44,2,FALSE)</f>
        <v>1</v>
      </c>
      <c r="AF999" s="26">
        <f t="shared" si="441"/>
        <v>4.92</v>
      </c>
      <c r="AG999" s="27"/>
      <c r="AH999" s="210" t="str">
        <f t="shared" si="442"/>
        <v>Myriophyllum spicatum</v>
      </c>
      <c r="AI999" s="112" t="str">
        <f t="shared" si="443"/>
        <v>EC50</v>
      </c>
      <c r="AJ999" s="112" t="str">
        <f t="shared" si="444"/>
        <v>Chronic</v>
      </c>
      <c r="AL999" s="26">
        <f>VLOOKUP(SUM(AB999,AE999),Tables!J$5:K$12,2,FALSE)</f>
        <v>2</v>
      </c>
      <c r="AM999" s="26" t="str">
        <f t="shared" si="446"/>
        <v>Reject</v>
      </c>
      <c r="AS999"/>
      <c r="AW999" s="208" t="s">
        <v>1845</v>
      </c>
      <c r="AX999" s="208" t="s">
        <v>1845</v>
      </c>
      <c r="BC999" s="214"/>
      <c r="BN999" s="119"/>
      <c r="BO999" s="119"/>
      <c r="BP999" s="119"/>
      <c r="BQ999" s="119"/>
      <c r="BR999" s="119"/>
      <c r="BS999" s="119"/>
      <c r="BT999" s="119"/>
      <c r="BU999" s="119"/>
      <c r="BV999" s="119"/>
      <c r="BW999" s="119"/>
      <c r="BX999" s="119"/>
      <c r="BY999" s="119"/>
      <c r="BZ999" s="119"/>
      <c r="CA999" s="119"/>
    </row>
    <row r="1000" spans="1:79" ht="15" hidden="1" customHeight="1" thickTop="1" thickBot="1">
      <c r="A1000" s="170" t="s">
        <v>1065</v>
      </c>
      <c r="B1000" s="70" t="s">
        <v>1095</v>
      </c>
      <c r="C1000" s="74" t="s">
        <v>1066</v>
      </c>
      <c r="D1000" s="80" t="s">
        <v>1079</v>
      </c>
      <c r="E1000" s="149" t="s">
        <v>1644</v>
      </c>
      <c r="F1000" s="75" t="s">
        <v>646</v>
      </c>
      <c r="G1000" s="86" t="s">
        <v>240</v>
      </c>
      <c r="H1000" s="25" t="s">
        <v>77</v>
      </c>
      <c r="I1000" s="73" t="s">
        <v>1171</v>
      </c>
      <c r="J1000" s="73" t="s">
        <v>79</v>
      </c>
      <c r="K1000" s="25" t="s">
        <v>1591</v>
      </c>
      <c r="L1000" s="25" t="s">
        <v>1063</v>
      </c>
      <c r="N1000" s="41" t="s">
        <v>500</v>
      </c>
      <c r="O1000" s="32" t="s">
        <v>1401</v>
      </c>
      <c r="P1000" s="32" t="s">
        <v>1510</v>
      </c>
      <c r="Q1000" s="73" t="s">
        <v>23</v>
      </c>
      <c r="R1000" s="73">
        <v>42</v>
      </c>
      <c r="S1000" s="25" t="s">
        <v>1370</v>
      </c>
      <c r="T1000" s="25" t="s">
        <v>15</v>
      </c>
      <c r="V1000" s="73">
        <v>21</v>
      </c>
      <c r="W1000" s="25" t="s">
        <v>58</v>
      </c>
      <c r="X1000" s="73">
        <f>VLOOKUP(W1000,Tables!$M$5:$O$9,3,FALSE)</f>
        <v>1</v>
      </c>
      <c r="Y1000" s="73">
        <f t="shared" si="445"/>
        <v>21</v>
      </c>
      <c r="AA1000" s="26" t="str">
        <f t="shared" si="438"/>
        <v>EC10</v>
      </c>
      <c r="AB1000" s="26">
        <f>VLOOKUP(AA1000,Tables!C$5:D$40,2,FALSE)</f>
        <v>1</v>
      </c>
      <c r="AC1000" s="26">
        <f t="shared" si="439"/>
        <v>21</v>
      </c>
      <c r="AD1000" s="33" t="str">
        <f t="shared" si="440"/>
        <v>Chronic</v>
      </c>
      <c r="AE1000" s="26">
        <f>VLOOKUP(AD1000,Tables!$C$43:$D$44,2,FALSE)</f>
        <v>1</v>
      </c>
      <c r="AF1000" s="26">
        <f t="shared" si="441"/>
        <v>21</v>
      </c>
      <c r="AG1000" s="27"/>
      <c r="AH1000" s="210" t="str">
        <f t="shared" si="442"/>
        <v>Myriophyllum spicatum</v>
      </c>
      <c r="AI1000" s="112" t="str">
        <f t="shared" si="443"/>
        <v>EC10</v>
      </c>
      <c r="AJ1000" s="112" t="str">
        <f t="shared" si="444"/>
        <v>Chronic</v>
      </c>
      <c r="AL1000" s="26">
        <f>VLOOKUP(SUM(AB1000,AE1000),Tables!J$5:K$12,2,FALSE)</f>
        <v>1</v>
      </c>
      <c r="AM1000" s="26" t="str">
        <f t="shared" si="446"/>
        <v>YES!!!</v>
      </c>
      <c r="AN1000" s="107" t="str">
        <f>P1000</f>
        <v>Root dry weight</v>
      </c>
      <c r="AO1000" s="26" t="s">
        <v>1598</v>
      </c>
      <c r="AP1000" s="25" t="str">
        <f>CONCATENATE(R1000," ",S1000)</f>
        <v>42 Day</v>
      </c>
      <c r="AQ1000" s="26" t="s">
        <v>1614</v>
      </c>
      <c r="AS1000" s="109">
        <f>AF1000</f>
        <v>21</v>
      </c>
      <c r="AW1000" s="208" t="s">
        <v>1845</v>
      </c>
      <c r="AX1000" s="208" t="s">
        <v>1845</v>
      </c>
      <c r="BC1000" s="214"/>
      <c r="BN1000" s="119"/>
      <c r="BO1000" s="119"/>
      <c r="BP1000" s="119"/>
      <c r="BQ1000" s="119"/>
      <c r="BR1000" s="119"/>
      <c r="BS1000" s="119"/>
      <c r="BT1000" s="119"/>
      <c r="BU1000" s="119"/>
      <c r="BV1000" s="119"/>
      <c r="BW1000" s="119"/>
      <c r="BX1000" s="119"/>
      <c r="BY1000" s="119"/>
      <c r="BZ1000" s="119"/>
      <c r="CA1000" s="119"/>
    </row>
    <row r="1001" spans="1:79" ht="15" hidden="1" customHeight="1" thickTop="1" thickBot="1">
      <c r="A1001" s="170" t="s">
        <v>1065</v>
      </c>
      <c r="B1001" s="70" t="s">
        <v>1096</v>
      </c>
      <c r="C1001" s="74" t="s">
        <v>1066</v>
      </c>
      <c r="D1001" s="80" t="s">
        <v>1079</v>
      </c>
      <c r="E1001" s="149" t="s">
        <v>1644</v>
      </c>
      <c r="F1001" s="75" t="s">
        <v>646</v>
      </c>
      <c r="G1001" s="86" t="s">
        <v>240</v>
      </c>
      <c r="H1001" s="25" t="s">
        <v>77</v>
      </c>
      <c r="I1001" s="73" t="s">
        <v>1171</v>
      </c>
      <c r="J1001" s="73" t="s">
        <v>79</v>
      </c>
      <c r="K1001" s="25" t="s">
        <v>1591</v>
      </c>
      <c r="L1001" s="25" t="s">
        <v>1063</v>
      </c>
      <c r="N1001" s="41" t="s">
        <v>500</v>
      </c>
      <c r="O1001" s="32" t="s">
        <v>1401</v>
      </c>
      <c r="P1001" s="32" t="s">
        <v>1510</v>
      </c>
      <c r="Q1001" s="73" t="s">
        <v>178</v>
      </c>
      <c r="R1001" s="73">
        <v>42</v>
      </c>
      <c r="S1001" s="25" t="s">
        <v>1370</v>
      </c>
      <c r="T1001" s="25" t="s">
        <v>15</v>
      </c>
      <c r="V1001" s="73">
        <v>52.4</v>
      </c>
      <c r="W1001" s="25" t="s">
        <v>58</v>
      </c>
      <c r="X1001" s="73">
        <f>VLOOKUP(W1001,Tables!$M$5:$O$9,3,FALSE)</f>
        <v>1</v>
      </c>
      <c r="Y1001" s="73">
        <f t="shared" si="445"/>
        <v>52.4</v>
      </c>
      <c r="AA1001" s="26" t="str">
        <f t="shared" si="438"/>
        <v>EC25</v>
      </c>
      <c r="AB1001" s="26">
        <f>VLOOKUP(AA1001,Tables!C$5:D$40,2,FALSE)</f>
        <v>2.5</v>
      </c>
      <c r="AC1001" s="26">
        <f t="shared" si="439"/>
        <v>20.96</v>
      </c>
      <c r="AD1001" s="33" t="str">
        <f t="shared" si="440"/>
        <v>Chronic</v>
      </c>
      <c r="AE1001" s="26">
        <f>VLOOKUP(AD1001,Tables!$C$43:$D$44,2,FALSE)</f>
        <v>1</v>
      </c>
      <c r="AF1001" s="26">
        <f t="shared" si="441"/>
        <v>20.96</v>
      </c>
      <c r="AG1001" s="27"/>
      <c r="AH1001" s="210" t="str">
        <f t="shared" si="442"/>
        <v>Myriophyllum spicatum</v>
      </c>
      <c r="AI1001" s="112" t="str">
        <f t="shared" si="443"/>
        <v>EC25</v>
      </c>
      <c r="AJ1001" s="112" t="str">
        <f t="shared" si="444"/>
        <v>Chronic</v>
      </c>
      <c r="AL1001" s="26">
        <f>VLOOKUP(SUM(AB1001,AE1001),Tables!J$5:K$12,2,FALSE)</f>
        <v>2</v>
      </c>
      <c r="AM1001" s="26" t="str">
        <f t="shared" si="446"/>
        <v>Reject</v>
      </c>
      <c r="AS1001"/>
      <c r="AW1001" s="208" t="s">
        <v>1845</v>
      </c>
      <c r="AX1001" s="208" t="s">
        <v>1845</v>
      </c>
      <c r="BC1001" s="214"/>
      <c r="BN1001" s="119"/>
      <c r="BO1001" s="119"/>
      <c r="BP1001" s="119"/>
      <c r="BQ1001" s="119"/>
      <c r="BR1001" s="119"/>
      <c r="BS1001" s="119"/>
      <c r="BT1001" s="119"/>
      <c r="BU1001" s="119"/>
      <c r="BV1001" s="119"/>
      <c r="BW1001" s="119"/>
      <c r="BX1001" s="119"/>
      <c r="BY1001" s="119"/>
      <c r="BZ1001" s="119"/>
      <c r="CA1001" s="119"/>
    </row>
    <row r="1002" spans="1:79" ht="15" hidden="1" customHeight="1" thickTop="1" thickBot="1">
      <c r="A1002" s="170" t="s">
        <v>1065</v>
      </c>
      <c r="B1002" s="70" t="s">
        <v>1097</v>
      </c>
      <c r="C1002" s="74" t="s">
        <v>1066</v>
      </c>
      <c r="D1002" s="80" t="s">
        <v>1079</v>
      </c>
      <c r="E1002" s="149" t="s">
        <v>1644</v>
      </c>
      <c r="F1002" s="75" t="s">
        <v>646</v>
      </c>
      <c r="G1002" s="86" t="s">
        <v>240</v>
      </c>
      <c r="H1002" s="25" t="s">
        <v>77</v>
      </c>
      <c r="I1002" s="73" t="s">
        <v>1171</v>
      </c>
      <c r="J1002" s="73" t="s">
        <v>79</v>
      </c>
      <c r="K1002" s="25" t="s">
        <v>1591</v>
      </c>
      <c r="L1002" s="25" t="s">
        <v>1063</v>
      </c>
      <c r="N1002" s="41" t="s">
        <v>500</v>
      </c>
      <c r="O1002" s="32" t="s">
        <v>1401</v>
      </c>
      <c r="P1002" s="32" t="s">
        <v>1510</v>
      </c>
      <c r="Q1002" s="73" t="s">
        <v>14</v>
      </c>
      <c r="R1002" s="73">
        <v>42</v>
      </c>
      <c r="S1002" s="25" t="s">
        <v>1370</v>
      </c>
      <c r="T1002" s="25" t="s">
        <v>15</v>
      </c>
      <c r="V1002" s="73">
        <v>104.8</v>
      </c>
      <c r="W1002" s="25" t="s">
        <v>58</v>
      </c>
      <c r="X1002" s="73">
        <f>VLOOKUP(W1002,Tables!$M$5:$O$9,3,FALSE)</f>
        <v>1</v>
      </c>
      <c r="Y1002" s="73">
        <f t="shared" si="445"/>
        <v>104.8</v>
      </c>
      <c r="AA1002" s="26" t="str">
        <f t="shared" si="438"/>
        <v>EC50</v>
      </c>
      <c r="AB1002" s="26">
        <f>VLOOKUP(AA1002,Tables!C$5:D$40,2,FALSE)</f>
        <v>5</v>
      </c>
      <c r="AC1002" s="26">
        <f t="shared" si="439"/>
        <v>20.96</v>
      </c>
      <c r="AD1002" s="33" t="str">
        <f t="shared" si="440"/>
        <v>Chronic</v>
      </c>
      <c r="AE1002" s="26">
        <f>VLOOKUP(AD1002,Tables!$C$43:$D$44,2,FALSE)</f>
        <v>1</v>
      </c>
      <c r="AF1002" s="26">
        <f t="shared" si="441"/>
        <v>20.96</v>
      </c>
      <c r="AG1002" s="27"/>
      <c r="AH1002" s="210" t="str">
        <f t="shared" si="442"/>
        <v>Myriophyllum spicatum</v>
      </c>
      <c r="AI1002" s="112" t="str">
        <f t="shared" si="443"/>
        <v>EC50</v>
      </c>
      <c r="AJ1002" s="112" t="str">
        <f t="shared" si="444"/>
        <v>Chronic</v>
      </c>
      <c r="AL1002" s="26">
        <f>VLOOKUP(SUM(AB1002,AE1002),Tables!J$5:K$12,2,FALSE)</f>
        <v>2</v>
      </c>
      <c r="AM1002" s="26" t="str">
        <f t="shared" si="446"/>
        <v>Reject</v>
      </c>
      <c r="AS1002"/>
      <c r="AW1002" s="208" t="s">
        <v>1845</v>
      </c>
      <c r="AX1002" s="208" t="s">
        <v>1845</v>
      </c>
      <c r="BC1002" s="214"/>
      <c r="BN1002" s="119"/>
      <c r="BO1002" s="119"/>
      <c r="BP1002" s="119"/>
      <c r="BQ1002" s="119"/>
      <c r="BR1002" s="119"/>
      <c r="BS1002" s="119"/>
      <c r="BT1002" s="119"/>
      <c r="BU1002" s="119"/>
      <c r="BV1002" s="119"/>
      <c r="BW1002" s="119"/>
      <c r="BX1002" s="119"/>
      <c r="BY1002" s="119"/>
      <c r="BZ1002" s="119"/>
      <c r="CA1002" s="119"/>
    </row>
    <row r="1003" spans="1:79" ht="15" hidden="1" customHeight="1" thickTop="1" thickBot="1">
      <c r="A1003" s="170" t="s">
        <v>1065</v>
      </c>
      <c r="B1003" s="70" t="s">
        <v>1098</v>
      </c>
      <c r="C1003" s="74" t="s">
        <v>1066</v>
      </c>
      <c r="D1003" s="80" t="s">
        <v>1083</v>
      </c>
      <c r="E1003" s="149" t="s">
        <v>1644</v>
      </c>
      <c r="F1003" s="75" t="s">
        <v>646</v>
      </c>
      <c r="G1003" s="86" t="s">
        <v>240</v>
      </c>
      <c r="H1003" s="25" t="s">
        <v>77</v>
      </c>
      <c r="I1003" s="73" t="s">
        <v>1171</v>
      </c>
      <c r="J1003" s="73" t="s">
        <v>79</v>
      </c>
      <c r="K1003" s="25" t="s">
        <v>1591</v>
      </c>
      <c r="L1003" s="25" t="s">
        <v>1063</v>
      </c>
      <c r="N1003" s="41" t="s">
        <v>500</v>
      </c>
      <c r="O1003" s="32" t="s">
        <v>1401</v>
      </c>
      <c r="P1003" s="32" t="s">
        <v>1510</v>
      </c>
      <c r="Q1003" s="73" t="s">
        <v>23</v>
      </c>
      <c r="R1003" s="73">
        <v>42</v>
      </c>
      <c r="S1003" s="25" t="s">
        <v>1370</v>
      </c>
      <c r="T1003" s="25" t="s">
        <v>15</v>
      </c>
      <c r="V1003" s="73">
        <v>42.3</v>
      </c>
      <c r="W1003" s="25" t="s">
        <v>58</v>
      </c>
      <c r="X1003" s="73">
        <f>VLOOKUP(W1003,Tables!$M$5:$O$9,3,FALSE)</f>
        <v>1</v>
      </c>
      <c r="Y1003" s="73">
        <f t="shared" si="445"/>
        <v>42.3</v>
      </c>
      <c r="AA1003" s="26" t="str">
        <f t="shared" si="438"/>
        <v>EC10</v>
      </c>
      <c r="AB1003" s="26">
        <f>VLOOKUP(AA1003,Tables!C$5:D$40,2,FALSE)</f>
        <v>1</v>
      </c>
      <c r="AC1003" s="26">
        <f t="shared" si="439"/>
        <v>42.3</v>
      </c>
      <c r="AD1003" s="33" t="str">
        <f t="shared" si="440"/>
        <v>Chronic</v>
      </c>
      <c r="AE1003" s="26">
        <f>VLOOKUP(AD1003,Tables!$C$43:$D$44,2,FALSE)</f>
        <v>1</v>
      </c>
      <c r="AF1003" s="26">
        <f t="shared" si="441"/>
        <v>42.3</v>
      </c>
      <c r="AG1003" s="27"/>
      <c r="AH1003" s="210" t="str">
        <f t="shared" si="442"/>
        <v>Myriophyllum spicatum</v>
      </c>
      <c r="AI1003" s="112" t="str">
        <f t="shared" si="443"/>
        <v>EC10</v>
      </c>
      <c r="AJ1003" s="112" t="str">
        <f t="shared" si="444"/>
        <v>Chronic</v>
      </c>
      <c r="AL1003" s="26">
        <f>VLOOKUP(SUM(AB1003,AE1003),Tables!J$5:K$12,2,FALSE)</f>
        <v>1</v>
      </c>
      <c r="AM1003" s="26" t="str">
        <f t="shared" si="446"/>
        <v>YES!!!</v>
      </c>
      <c r="AN1003" s="107" t="str">
        <f>P1003</f>
        <v>Root dry weight</v>
      </c>
      <c r="AO1003" s="26" t="s">
        <v>1598</v>
      </c>
      <c r="AP1003" s="25" t="str">
        <f>CONCATENATE(R1003," ",S1003)</f>
        <v>42 Day</v>
      </c>
      <c r="AQ1003" s="26" t="s">
        <v>1614</v>
      </c>
      <c r="AS1003" s="109">
        <f>AF1003</f>
        <v>42.3</v>
      </c>
      <c r="AW1003" s="208" t="s">
        <v>1845</v>
      </c>
      <c r="AX1003" s="208" t="s">
        <v>1845</v>
      </c>
      <c r="BC1003" s="214"/>
      <c r="BN1003" s="119"/>
      <c r="BO1003" s="119"/>
      <c r="BP1003" s="119"/>
      <c r="BQ1003" s="119"/>
      <c r="BR1003" s="119"/>
      <c r="BS1003" s="119"/>
      <c r="BT1003" s="119"/>
      <c r="BU1003" s="119"/>
      <c r="BV1003" s="119"/>
      <c r="BW1003" s="119"/>
      <c r="BX1003" s="119"/>
      <c r="BY1003" s="119"/>
      <c r="BZ1003" s="119"/>
      <c r="CA1003" s="119"/>
    </row>
    <row r="1004" spans="1:79" ht="15" hidden="1" customHeight="1" thickTop="1" thickBot="1">
      <c r="A1004" s="170" t="s">
        <v>1065</v>
      </c>
      <c r="B1004" s="70" t="s">
        <v>1099</v>
      </c>
      <c r="C1004" s="74" t="s">
        <v>1066</v>
      </c>
      <c r="D1004" s="80" t="s">
        <v>1083</v>
      </c>
      <c r="E1004" s="149" t="s">
        <v>1644</v>
      </c>
      <c r="F1004" s="75" t="s">
        <v>646</v>
      </c>
      <c r="G1004" s="86" t="s">
        <v>240</v>
      </c>
      <c r="H1004" s="25" t="s">
        <v>77</v>
      </c>
      <c r="I1004" s="73" t="s">
        <v>1171</v>
      </c>
      <c r="J1004" s="73" t="s">
        <v>79</v>
      </c>
      <c r="K1004" s="25" t="s">
        <v>1591</v>
      </c>
      <c r="L1004" s="25" t="s">
        <v>1063</v>
      </c>
      <c r="N1004" s="41" t="s">
        <v>500</v>
      </c>
      <c r="O1004" s="32" t="s">
        <v>1401</v>
      </c>
      <c r="P1004" s="32" t="s">
        <v>1510</v>
      </c>
      <c r="Q1004" s="73" t="s">
        <v>178</v>
      </c>
      <c r="R1004" s="73">
        <v>42</v>
      </c>
      <c r="S1004" s="25" t="s">
        <v>1370</v>
      </c>
      <c r="T1004" s="25" t="s">
        <v>15</v>
      </c>
      <c r="V1004" s="73">
        <v>52.1</v>
      </c>
      <c r="W1004" s="25" t="s">
        <v>58</v>
      </c>
      <c r="X1004" s="73">
        <f>VLOOKUP(W1004,Tables!$M$5:$O$9,3,FALSE)</f>
        <v>1</v>
      </c>
      <c r="Y1004" s="73">
        <f t="shared" si="445"/>
        <v>52.1</v>
      </c>
      <c r="AA1004" s="26" t="str">
        <f t="shared" si="438"/>
        <v>EC25</v>
      </c>
      <c r="AB1004" s="26">
        <f>VLOOKUP(AA1004,Tables!C$5:D$40,2,FALSE)</f>
        <v>2.5</v>
      </c>
      <c r="AC1004" s="26">
        <f t="shared" si="439"/>
        <v>20.84</v>
      </c>
      <c r="AD1004" s="33" t="str">
        <f t="shared" si="440"/>
        <v>Chronic</v>
      </c>
      <c r="AE1004" s="26">
        <f>VLOOKUP(AD1004,Tables!$C$43:$D$44,2,FALSE)</f>
        <v>1</v>
      </c>
      <c r="AF1004" s="26">
        <f t="shared" si="441"/>
        <v>20.84</v>
      </c>
      <c r="AG1004" s="27"/>
      <c r="AH1004" s="210" t="str">
        <f t="shared" si="442"/>
        <v>Myriophyllum spicatum</v>
      </c>
      <c r="AI1004" s="112" t="str">
        <f t="shared" si="443"/>
        <v>EC25</v>
      </c>
      <c r="AJ1004" s="112" t="str">
        <f t="shared" si="444"/>
        <v>Chronic</v>
      </c>
      <c r="AL1004" s="26">
        <f>VLOOKUP(SUM(AB1004,AE1004),Tables!J$5:K$12,2,FALSE)</f>
        <v>2</v>
      </c>
      <c r="AM1004" s="26" t="str">
        <f t="shared" si="446"/>
        <v>Reject</v>
      </c>
      <c r="AS1004"/>
      <c r="AW1004" s="208" t="s">
        <v>1845</v>
      </c>
      <c r="AX1004" s="208" t="s">
        <v>1845</v>
      </c>
      <c r="BC1004" s="214"/>
      <c r="BN1004" s="119"/>
      <c r="BO1004" s="119"/>
      <c r="BP1004" s="119"/>
      <c r="BQ1004" s="119"/>
      <c r="BR1004" s="119"/>
      <c r="BS1004" s="119"/>
      <c r="BT1004" s="119"/>
      <c r="BU1004" s="119"/>
      <c r="BV1004" s="119"/>
      <c r="BW1004" s="119"/>
      <c r="BX1004" s="119"/>
      <c r="BY1004" s="119"/>
      <c r="BZ1004" s="119"/>
      <c r="CA1004" s="119"/>
    </row>
    <row r="1005" spans="1:79" ht="15" hidden="1" customHeight="1" thickTop="1" thickBot="1">
      <c r="A1005" s="170" t="s">
        <v>1065</v>
      </c>
      <c r="B1005" s="70" t="s">
        <v>1100</v>
      </c>
      <c r="C1005" s="74" t="s">
        <v>1066</v>
      </c>
      <c r="D1005" s="80" t="s">
        <v>1083</v>
      </c>
      <c r="E1005" s="149" t="s">
        <v>1644</v>
      </c>
      <c r="F1005" s="75" t="s">
        <v>646</v>
      </c>
      <c r="G1005" s="86" t="s">
        <v>240</v>
      </c>
      <c r="H1005" s="25" t="s">
        <v>77</v>
      </c>
      <c r="I1005" s="73" t="s">
        <v>1171</v>
      </c>
      <c r="J1005" s="73" t="s">
        <v>79</v>
      </c>
      <c r="K1005" s="25" t="s">
        <v>1591</v>
      </c>
      <c r="L1005" s="25" t="s">
        <v>1063</v>
      </c>
      <c r="N1005" s="41" t="s">
        <v>500</v>
      </c>
      <c r="O1005" s="32" t="s">
        <v>1401</v>
      </c>
      <c r="P1005" s="32" t="s">
        <v>1510</v>
      </c>
      <c r="Q1005" s="73" t="s">
        <v>14</v>
      </c>
      <c r="R1005" s="73">
        <v>42</v>
      </c>
      <c r="S1005" s="25" t="s">
        <v>1370</v>
      </c>
      <c r="T1005" s="25" t="s">
        <v>15</v>
      </c>
      <c r="V1005" s="73">
        <v>64</v>
      </c>
      <c r="W1005" s="25" t="s">
        <v>58</v>
      </c>
      <c r="X1005" s="73">
        <f>VLOOKUP(W1005,Tables!$M$5:$O$9,3,FALSE)</f>
        <v>1</v>
      </c>
      <c r="Y1005" s="73">
        <f t="shared" si="445"/>
        <v>64</v>
      </c>
      <c r="AA1005" s="26" t="str">
        <f t="shared" si="438"/>
        <v>EC50</v>
      </c>
      <c r="AB1005" s="26">
        <f>VLOOKUP(AA1005,Tables!C$5:D$40,2,FALSE)</f>
        <v>5</v>
      </c>
      <c r="AC1005" s="26">
        <f t="shared" si="439"/>
        <v>12.8</v>
      </c>
      <c r="AD1005" s="33" t="str">
        <f t="shared" si="440"/>
        <v>Chronic</v>
      </c>
      <c r="AE1005" s="26">
        <f>VLOOKUP(AD1005,Tables!$C$43:$D$44,2,FALSE)</f>
        <v>1</v>
      </c>
      <c r="AF1005" s="26">
        <f t="shared" si="441"/>
        <v>12.8</v>
      </c>
      <c r="AG1005" s="27"/>
      <c r="AH1005" s="210" t="str">
        <f t="shared" si="442"/>
        <v>Myriophyllum spicatum</v>
      </c>
      <c r="AI1005" s="112" t="str">
        <f t="shared" si="443"/>
        <v>EC50</v>
      </c>
      <c r="AJ1005" s="112" t="str">
        <f t="shared" si="444"/>
        <v>Chronic</v>
      </c>
      <c r="AL1005" s="26">
        <f>VLOOKUP(SUM(AB1005,AE1005),Tables!J$5:K$12,2,FALSE)</f>
        <v>2</v>
      </c>
      <c r="AM1005" s="26" t="str">
        <f t="shared" si="446"/>
        <v>Reject</v>
      </c>
      <c r="AS1005"/>
      <c r="AW1005" s="208" t="s">
        <v>1845</v>
      </c>
      <c r="AX1005" s="208" t="s">
        <v>1845</v>
      </c>
      <c r="BC1005" s="214"/>
      <c r="BN1005" s="119"/>
      <c r="BO1005" s="119"/>
      <c r="BP1005" s="119"/>
      <c r="BQ1005" s="119"/>
      <c r="BR1005" s="119"/>
      <c r="BS1005" s="119"/>
      <c r="BT1005" s="119"/>
      <c r="BU1005" s="119"/>
      <c r="BV1005" s="119"/>
      <c r="BW1005" s="119"/>
      <c r="BX1005" s="119"/>
      <c r="BY1005" s="119"/>
      <c r="BZ1005" s="119"/>
      <c r="CA1005" s="119"/>
    </row>
    <row r="1006" spans="1:79" ht="15" hidden="1" customHeight="1" thickTop="1" thickBot="1">
      <c r="A1006" s="170" t="s">
        <v>1065</v>
      </c>
      <c r="B1006" s="70" t="s">
        <v>1101</v>
      </c>
      <c r="C1006" s="74" t="s">
        <v>1066</v>
      </c>
      <c r="D1006" s="80" t="s">
        <v>1062</v>
      </c>
      <c r="E1006" s="149" t="s">
        <v>1644</v>
      </c>
      <c r="F1006" s="75" t="s">
        <v>646</v>
      </c>
      <c r="G1006" s="86" t="s">
        <v>240</v>
      </c>
      <c r="H1006" s="25" t="s">
        <v>77</v>
      </c>
      <c r="I1006" s="73" t="s">
        <v>1171</v>
      </c>
      <c r="J1006" s="73" t="s">
        <v>79</v>
      </c>
      <c r="K1006" s="25" t="s">
        <v>1591</v>
      </c>
      <c r="L1006" s="25" t="s">
        <v>1063</v>
      </c>
      <c r="N1006" s="41" t="s">
        <v>501</v>
      </c>
      <c r="O1006" s="32" t="s">
        <v>1401</v>
      </c>
      <c r="P1006" s="32" t="s">
        <v>1513</v>
      </c>
      <c r="Q1006" s="73" t="s">
        <v>23</v>
      </c>
      <c r="R1006" s="73">
        <v>42</v>
      </c>
      <c r="S1006" s="25" t="s">
        <v>1370</v>
      </c>
      <c r="T1006" s="25" t="s">
        <v>15</v>
      </c>
      <c r="V1006" s="73">
        <v>34.799999999999997</v>
      </c>
      <c r="W1006" s="25" t="s">
        <v>58</v>
      </c>
      <c r="X1006" s="73">
        <f>VLOOKUP(W1006,Tables!$M$5:$O$9,3,FALSE)</f>
        <v>1</v>
      </c>
      <c r="Y1006" s="73">
        <f t="shared" si="445"/>
        <v>34.799999999999997</v>
      </c>
      <c r="AA1006" s="26" t="str">
        <f t="shared" si="438"/>
        <v>EC10</v>
      </c>
      <c r="AB1006" s="26">
        <f>VLOOKUP(AA1006,Tables!C$5:D$40,2,FALSE)</f>
        <v>1</v>
      </c>
      <c r="AC1006" s="26">
        <f t="shared" si="439"/>
        <v>34.799999999999997</v>
      </c>
      <c r="AD1006" s="33" t="str">
        <f t="shared" si="440"/>
        <v>Chronic</v>
      </c>
      <c r="AE1006" s="26">
        <f>VLOOKUP(AD1006,Tables!$C$43:$D$44,2,FALSE)</f>
        <v>1</v>
      </c>
      <c r="AF1006" s="26">
        <f t="shared" si="441"/>
        <v>34.799999999999997</v>
      </c>
      <c r="AG1006" s="27"/>
      <c r="AH1006" s="210" t="str">
        <f t="shared" si="442"/>
        <v>Myriophyllum spicatum</v>
      </c>
      <c r="AI1006" s="112" t="str">
        <f t="shared" si="443"/>
        <v>EC10</v>
      </c>
      <c r="AJ1006" s="112" t="str">
        <f t="shared" si="444"/>
        <v>Chronic</v>
      </c>
      <c r="AL1006" s="26">
        <f>VLOOKUP(SUM(AB1006,AE1006),Tables!J$5:K$12,2,FALSE)</f>
        <v>1</v>
      </c>
      <c r="AM1006" s="26" t="str">
        <f t="shared" si="446"/>
        <v>YES!!!</v>
      </c>
      <c r="AN1006" s="107" t="str">
        <f>P1006</f>
        <v>Shoot wet weight</v>
      </c>
      <c r="AO1006" s="26" t="s">
        <v>1604</v>
      </c>
      <c r="AP1006" s="25" t="str">
        <f>CONCATENATE(R1006," ",S1006)</f>
        <v>42 Day</v>
      </c>
      <c r="AQ1006" s="26" t="s">
        <v>1634</v>
      </c>
      <c r="AS1006" s="109">
        <f>AF1006</f>
        <v>34.799999999999997</v>
      </c>
      <c r="AT1006" s="73">
        <f>GEOMEAN(AS1006:AS1013)</f>
        <v>31.854232839525757</v>
      </c>
      <c r="AW1006" s="208" t="s">
        <v>1845</v>
      </c>
      <c r="AX1006" s="208" t="s">
        <v>1845</v>
      </c>
      <c r="BC1006" s="214"/>
      <c r="BN1006" s="119"/>
      <c r="BO1006" s="119"/>
      <c r="BP1006" s="119"/>
      <c r="BQ1006" s="119"/>
      <c r="BR1006" s="119"/>
      <c r="BS1006" s="119"/>
      <c r="BT1006" s="119"/>
      <c r="BU1006" s="119"/>
      <c r="BV1006" s="119"/>
      <c r="BW1006" s="119"/>
      <c r="BX1006" s="119"/>
      <c r="BY1006" s="119"/>
      <c r="BZ1006" s="119"/>
      <c r="CA1006" s="119"/>
    </row>
    <row r="1007" spans="1:79" ht="15" hidden="1" customHeight="1" thickTop="1" thickBot="1">
      <c r="A1007" s="170" t="s">
        <v>1065</v>
      </c>
      <c r="B1007" s="70" t="s">
        <v>1102</v>
      </c>
      <c r="C1007" s="74" t="s">
        <v>1066</v>
      </c>
      <c r="D1007" s="80" t="s">
        <v>1062</v>
      </c>
      <c r="E1007" s="149" t="s">
        <v>1644</v>
      </c>
      <c r="F1007" s="75" t="s">
        <v>646</v>
      </c>
      <c r="G1007" s="86" t="s">
        <v>240</v>
      </c>
      <c r="H1007" s="25" t="s">
        <v>77</v>
      </c>
      <c r="I1007" s="73" t="s">
        <v>1171</v>
      </c>
      <c r="J1007" s="73" t="s">
        <v>79</v>
      </c>
      <c r="K1007" s="25" t="s">
        <v>1591</v>
      </c>
      <c r="L1007" s="25" t="s">
        <v>1063</v>
      </c>
      <c r="N1007" s="41" t="s">
        <v>501</v>
      </c>
      <c r="O1007" s="32" t="s">
        <v>1401</v>
      </c>
      <c r="P1007" s="32" t="s">
        <v>1513</v>
      </c>
      <c r="Q1007" s="73" t="s">
        <v>178</v>
      </c>
      <c r="R1007" s="73">
        <v>42</v>
      </c>
      <c r="S1007" s="25" t="s">
        <v>1370</v>
      </c>
      <c r="T1007" s="25" t="s">
        <v>15</v>
      </c>
      <c r="V1007" s="73">
        <v>86.9</v>
      </c>
      <c r="W1007" s="25" t="s">
        <v>58</v>
      </c>
      <c r="X1007" s="73">
        <f>VLOOKUP(W1007,Tables!$M$5:$O$9,3,FALSE)</f>
        <v>1</v>
      </c>
      <c r="Y1007" s="73">
        <f t="shared" si="445"/>
        <v>86.9</v>
      </c>
      <c r="AA1007" s="26" t="str">
        <f t="shared" ref="AA1007:AA1028" si="447">Q1007</f>
        <v>EC25</v>
      </c>
      <c r="AB1007" s="26">
        <f>VLOOKUP(AA1007,Tables!C$5:D$40,2,FALSE)</f>
        <v>2.5</v>
      </c>
      <c r="AC1007" s="26">
        <f t="shared" ref="AC1007:AC1028" si="448">Y1007/AB1007</f>
        <v>34.760000000000005</v>
      </c>
      <c r="AD1007" s="33" t="str">
        <f t="shared" ref="AD1007:AD1028" si="449">T1007</f>
        <v>Chronic</v>
      </c>
      <c r="AE1007" s="26">
        <f>VLOOKUP(AD1007,Tables!$C$43:$D$44,2,FALSE)</f>
        <v>1</v>
      </c>
      <c r="AF1007" s="26">
        <f t="shared" ref="AF1007:AF1028" si="450">AC1007/AE1007</f>
        <v>34.760000000000005</v>
      </c>
      <c r="AG1007" s="27"/>
      <c r="AH1007" s="210" t="str">
        <f t="shared" si="442"/>
        <v>Myriophyllum spicatum</v>
      </c>
      <c r="AI1007" s="112" t="str">
        <f t="shared" si="443"/>
        <v>EC25</v>
      </c>
      <c r="AJ1007" s="112" t="str">
        <f t="shared" si="444"/>
        <v>Chronic</v>
      </c>
      <c r="AL1007" s="26">
        <f>VLOOKUP(SUM(AB1007,AE1007),Tables!J$5:K$12,2,FALSE)</f>
        <v>2</v>
      </c>
      <c r="AM1007" s="26" t="str">
        <f t="shared" si="446"/>
        <v>Reject</v>
      </c>
      <c r="AS1007"/>
      <c r="AW1007" s="208" t="s">
        <v>1845</v>
      </c>
      <c r="AX1007" s="208" t="s">
        <v>1845</v>
      </c>
      <c r="BC1007" s="214"/>
      <c r="BN1007" s="119"/>
      <c r="BO1007" s="119"/>
      <c r="BP1007" s="119"/>
      <c r="BQ1007" s="119"/>
      <c r="BR1007" s="119"/>
      <c r="BS1007" s="119"/>
      <c r="BT1007" s="119"/>
      <c r="BU1007" s="119"/>
      <c r="BV1007" s="119"/>
      <c r="BW1007" s="119"/>
      <c r="BX1007" s="119"/>
      <c r="BY1007" s="119"/>
      <c r="BZ1007" s="119"/>
      <c r="CA1007" s="119"/>
    </row>
    <row r="1008" spans="1:79" ht="15" hidden="1" customHeight="1" thickTop="1" thickBot="1">
      <c r="A1008" s="170" t="s">
        <v>1065</v>
      </c>
      <c r="B1008" s="70" t="s">
        <v>1103</v>
      </c>
      <c r="C1008" s="74" t="s">
        <v>1066</v>
      </c>
      <c r="D1008" s="80" t="s">
        <v>1062</v>
      </c>
      <c r="E1008" s="149" t="s">
        <v>1644</v>
      </c>
      <c r="F1008" s="75" t="s">
        <v>646</v>
      </c>
      <c r="G1008" s="86" t="s">
        <v>240</v>
      </c>
      <c r="H1008" s="25" t="s">
        <v>77</v>
      </c>
      <c r="I1008" s="73" t="s">
        <v>1171</v>
      </c>
      <c r="J1008" s="73" t="s">
        <v>79</v>
      </c>
      <c r="K1008" s="25" t="s">
        <v>1591</v>
      </c>
      <c r="L1008" s="25" t="s">
        <v>1063</v>
      </c>
      <c r="N1008" s="41" t="s">
        <v>501</v>
      </c>
      <c r="O1008" s="32" t="s">
        <v>1401</v>
      </c>
      <c r="P1008" s="32" t="s">
        <v>1513</v>
      </c>
      <c r="Q1008" s="73" t="s">
        <v>14</v>
      </c>
      <c r="R1008" s="73">
        <v>42</v>
      </c>
      <c r="S1008" s="25" t="s">
        <v>1370</v>
      </c>
      <c r="T1008" s="25" t="s">
        <v>15</v>
      </c>
      <c r="V1008" s="73">
        <v>173.8</v>
      </c>
      <c r="W1008" s="25" t="s">
        <v>58</v>
      </c>
      <c r="X1008" s="73">
        <f>VLOOKUP(W1008,Tables!$M$5:$O$9,3,FALSE)</f>
        <v>1</v>
      </c>
      <c r="Y1008" s="73">
        <f t="shared" si="445"/>
        <v>173.8</v>
      </c>
      <c r="AA1008" s="26" t="str">
        <f t="shared" si="447"/>
        <v>EC50</v>
      </c>
      <c r="AB1008" s="26">
        <f>VLOOKUP(AA1008,Tables!C$5:D$40,2,FALSE)</f>
        <v>5</v>
      </c>
      <c r="AC1008" s="26">
        <f t="shared" si="448"/>
        <v>34.760000000000005</v>
      </c>
      <c r="AD1008" s="33" t="str">
        <f t="shared" si="449"/>
        <v>Chronic</v>
      </c>
      <c r="AE1008" s="26">
        <f>VLOOKUP(AD1008,Tables!$C$43:$D$44,2,FALSE)</f>
        <v>1</v>
      </c>
      <c r="AF1008" s="26">
        <f t="shared" si="450"/>
        <v>34.760000000000005</v>
      </c>
      <c r="AG1008" s="27"/>
      <c r="AH1008" s="210" t="str">
        <f t="shared" si="442"/>
        <v>Myriophyllum spicatum</v>
      </c>
      <c r="AI1008" s="112" t="str">
        <f t="shared" si="443"/>
        <v>EC50</v>
      </c>
      <c r="AJ1008" s="112" t="str">
        <f t="shared" si="444"/>
        <v>Chronic</v>
      </c>
      <c r="AL1008" s="26">
        <f>VLOOKUP(SUM(AB1008,AE1008),Tables!J$5:K$12,2,FALSE)</f>
        <v>2</v>
      </c>
      <c r="AM1008" s="26" t="str">
        <f t="shared" si="446"/>
        <v>Reject</v>
      </c>
      <c r="AS1008"/>
      <c r="AW1008" s="208" t="s">
        <v>1845</v>
      </c>
      <c r="AX1008" s="208" t="s">
        <v>1845</v>
      </c>
      <c r="BC1008" s="214"/>
      <c r="BN1008" s="119"/>
      <c r="BO1008" s="119"/>
      <c r="BP1008" s="119"/>
      <c r="BQ1008" s="119"/>
      <c r="BR1008" s="119"/>
      <c r="BS1008" s="119"/>
      <c r="BT1008" s="119"/>
      <c r="BU1008" s="119"/>
      <c r="BV1008" s="119"/>
      <c r="BW1008" s="119"/>
      <c r="BX1008" s="119"/>
      <c r="BY1008" s="119"/>
      <c r="BZ1008" s="119"/>
      <c r="CA1008" s="119"/>
    </row>
    <row r="1009" spans="1:79" ht="15" hidden="1" customHeight="1" thickTop="1" thickBot="1">
      <c r="A1009" s="170" t="s">
        <v>1065</v>
      </c>
      <c r="B1009" s="70" t="s">
        <v>1106</v>
      </c>
      <c r="C1009" s="74" t="s">
        <v>1066</v>
      </c>
      <c r="D1009" s="80" t="s">
        <v>1071</v>
      </c>
      <c r="E1009" s="149" t="s">
        <v>1644</v>
      </c>
      <c r="F1009" s="75" t="s">
        <v>646</v>
      </c>
      <c r="G1009" s="86" t="s">
        <v>240</v>
      </c>
      <c r="H1009" s="25" t="s">
        <v>77</v>
      </c>
      <c r="I1009" s="73" t="s">
        <v>1171</v>
      </c>
      <c r="J1009" s="73" t="s">
        <v>79</v>
      </c>
      <c r="K1009" s="25" t="s">
        <v>1591</v>
      </c>
      <c r="L1009" s="25" t="s">
        <v>1063</v>
      </c>
      <c r="N1009" s="41" t="s">
        <v>501</v>
      </c>
      <c r="O1009" s="32" t="s">
        <v>1401</v>
      </c>
      <c r="P1009" s="32" t="s">
        <v>1513</v>
      </c>
      <c r="Q1009" s="73" t="s">
        <v>14</v>
      </c>
      <c r="R1009" s="73">
        <v>42</v>
      </c>
      <c r="S1009" s="25" t="s">
        <v>1370</v>
      </c>
      <c r="T1009" s="25" t="s">
        <v>15</v>
      </c>
      <c r="V1009" s="73">
        <v>53.1</v>
      </c>
      <c r="W1009" s="25" t="s">
        <v>58</v>
      </c>
      <c r="X1009" s="73">
        <f>VLOOKUP(W1009,Tables!$M$5:$O$9,3,FALSE)</f>
        <v>1</v>
      </c>
      <c r="Y1009" s="73">
        <f t="shared" si="445"/>
        <v>53.1</v>
      </c>
      <c r="AA1009" s="26" t="str">
        <f t="shared" si="447"/>
        <v>EC50</v>
      </c>
      <c r="AB1009" s="26">
        <f>VLOOKUP(AA1009,Tables!C$5:D$40,2,FALSE)</f>
        <v>5</v>
      </c>
      <c r="AC1009" s="26">
        <f t="shared" si="448"/>
        <v>10.620000000000001</v>
      </c>
      <c r="AD1009" s="33" t="str">
        <f t="shared" si="449"/>
        <v>Chronic</v>
      </c>
      <c r="AE1009" s="26">
        <f>VLOOKUP(AD1009,Tables!$C$43:$D$44,2,FALSE)</f>
        <v>1</v>
      </c>
      <c r="AF1009" s="26">
        <f t="shared" si="450"/>
        <v>10.620000000000001</v>
      </c>
      <c r="AG1009" s="27"/>
      <c r="AH1009" s="210" t="str">
        <f t="shared" si="442"/>
        <v>Myriophyllum spicatum</v>
      </c>
      <c r="AI1009" s="112" t="str">
        <f t="shared" si="443"/>
        <v>EC50</v>
      </c>
      <c r="AJ1009" s="112" t="str">
        <f t="shared" si="444"/>
        <v>Chronic</v>
      </c>
      <c r="AL1009" s="26">
        <f>VLOOKUP(SUM(AB1009,AE1009),Tables!J$5:K$12,2,FALSE)</f>
        <v>2</v>
      </c>
      <c r="AM1009" s="26" t="str">
        <f t="shared" si="446"/>
        <v>Reject</v>
      </c>
      <c r="AS1009"/>
      <c r="AW1009" s="208" t="s">
        <v>1845</v>
      </c>
      <c r="AX1009" s="208" t="s">
        <v>1845</v>
      </c>
      <c r="BC1009" s="214"/>
      <c r="BN1009" s="119"/>
      <c r="BO1009" s="119"/>
      <c r="BP1009" s="119"/>
      <c r="BQ1009" s="119"/>
      <c r="BR1009" s="119"/>
      <c r="BS1009" s="119"/>
      <c r="BT1009" s="119"/>
      <c r="BU1009" s="119"/>
      <c r="BV1009" s="119"/>
      <c r="BW1009" s="119"/>
      <c r="BX1009" s="119"/>
      <c r="BY1009" s="119"/>
      <c r="BZ1009" s="119"/>
      <c r="CA1009" s="119"/>
    </row>
    <row r="1010" spans="1:79" ht="15" hidden="1" customHeight="1" thickTop="1" thickBot="1">
      <c r="A1010" s="170" t="s">
        <v>1065</v>
      </c>
      <c r="B1010" s="70" t="s">
        <v>1110</v>
      </c>
      <c r="C1010" s="74" t="s">
        <v>1066</v>
      </c>
      <c r="D1010" s="80" t="s">
        <v>1079</v>
      </c>
      <c r="E1010" s="149" t="s">
        <v>1644</v>
      </c>
      <c r="F1010" s="75" t="s">
        <v>646</v>
      </c>
      <c r="G1010" s="86" t="s">
        <v>240</v>
      </c>
      <c r="H1010" s="25" t="s">
        <v>77</v>
      </c>
      <c r="I1010" s="73" t="s">
        <v>1171</v>
      </c>
      <c r="J1010" s="73" t="s">
        <v>79</v>
      </c>
      <c r="K1010" s="25" t="s">
        <v>1591</v>
      </c>
      <c r="L1010" s="25" t="s">
        <v>1063</v>
      </c>
      <c r="N1010" s="41" t="s">
        <v>501</v>
      </c>
      <c r="O1010" s="32" t="s">
        <v>1401</v>
      </c>
      <c r="P1010" s="32" t="s">
        <v>1513</v>
      </c>
      <c r="Q1010" s="73" t="s">
        <v>23</v>
      </c>
      <c r="R1010" s="73">
        <v>42</v>
      </c>
      <c r="S1010" s="25" t="s">
        <v>1370</v>
      </c>
      <c r="T1010" s="25" t="s">
        <v>15</v>
      </c>
      <c r="V1010" s="73">
        <v>36</v>
      </c>
      <c r="W1010" s="25" t="s">
        <v>58</v>
      </c>
      <c r="X1010" s="73">
        <f>VLOOKUP(W1010,Tables!$M$5:$O$9,3,FALSE)</f>
        <v>1</v>
      </c>
      <c r="Y1010" s="73">
        <f t="shared" si="445"/>
        <v>36</v>
      </c>
      <c r="AA1010" s="26" t="str">
        <f t="shared" si="447"/>
        <v>EC10</v>
      </c>
      <c r="AB1010" s="26">
        <f>VLOOKUP(AA1010,Tables!C$5:D$40,2,FALSE)</f>
        <v>1</v>
      </c>
      <c r="AC1010" s="26">
        <f t="shared" si="448"/>
        <v>36</v>
      </c>
      <c r="AD1010" s="33" t="str">
        <f t="shared" si="449"/>
        <v>Chronic</v>
      </c>
      <c r="AE1010" s="26">
        <f>VLOOKUP(AD1010,Tables!$C$43:$D$44,2,FALSE)</f>
        <v>1</v>
      </c>
      <c r="AF1010" s="26">
        <f t="shared" si="450"/>
        <v>36</v>
      </c>
      <c r="AG1010" s="27"/>
      <c r="AH1010" s="210" t="str">
        <f t="shared" si="442"/>
        <v>Myriophyllum spicatum</v>
      </c>
      <c r="AI1010" s="112" t="str">
        <f t="shared" si="443"/>
        <v>EC10</v>
      </c>
      <c r="AJ1010" s="112" t="str">
        <f t="shared" si="444"/>
        <v>Chronic</v>
      </c>
      <c r="AL1010" s="26">
        <f>VLOOKUP(SUM(AB1010,AE1010),Tables!J$5:K$12,2,FALSE)</f>
        <v>1</v>
      </c>
      <c r="AM1010" s="26" t="str">
        <f t="shared" si="446"/>
        <v>YES!!!</v>
      </c>
      <c r="AN1010" s="107" t="str">
        <f>P1010</f>
        <v>Shoot wet weight</v>
      </c>
      <c r="AO1010" s="26" t="s">
        <v>1604</v>
      </c>
      <c r="AP1010" s="25" t="str">
        <f>CONCATENATE(R1010," ",S1010)</f>
        <v>42 Day</v>
      </c>
      <c r="AQ1010" s="26" t="s">
        <v>1634</v>
      </c>
      <c r="AS1010" s="109">
        <f>AF1010</f>
        <v>36</v>
      </c>
      <c r="AW1010" s="208" t="s">
        <v>1845</v>
      </c>
      <c r="AX1010" s="208" t="s">
        <v>1845</v>
      </c>
      <c r="BC1010" s="214"/>
      <c r="BN1010" s="119"/>
      <c r="BO1010" s="119"/>
      <c r="BP1010" s="119"/>
      <c r="BQ1010" s="119"/>
      <c r="BR1010" s="119"/>
      <c r="BS1010" s="119"/>
      <c r="BT1010" s="119"/>
      <c r="BU1010" s="119"/>
      <c r="BV1010" s="119"/>
      <c r="BW1010" s="119"/>
      <c r="BX1010" s="119"/>
      <c r="BY1010" s="119"/>
      <c r="BZ1010" s="119"/>
      <c r="CA1010" s="119"/>
    </row>
    <row r="1011" spans="1:79" ht="15" hidden="1" customHeight="1" thickTop="1" thickBot="1">
      <c r="A1011" s="170" t="s">
        <v>1065</v>
      </c>
      <c r="B1011" s="70" t="s">
        <v>1111</v>
      </c>
      <c r="C1011" s="74" t="s">
        <v>1066</v>
      </c>
      <c r="D1011" s="80" t="s">
        <v>1079</v>
      </c>
      <c r="E1011" s="149" t="s">
        <v>1644</v>
      </c>
      <c r="F1011" s="75" t="s">
        <v>646</v>
      </c>
      <c r="G1011" s="86" t="s">
        <v>240</v>
      </c>
      <c r="H1011" s="25" t="s">
        <v>77</v>
      </c>
      <c r="I1011" s="73" t="s">
        <v>1171</v>
      </c>
      <c r="J1011" s="73" t="s">
        <v>79</v>
      </c>
      <c r="K1011" s="25" t="s">
        <v>1591</v>
      </c>
      <c r="L1011" s="25" t="s">
        <v>1063</v>
      </c>
      <c r="N1011" s="41" t="s">
        <v>501</v>
      </c>
      <c r="O1011" s="32" t="s">
        <v>1401</v>
      </c>
      <c r="P1011" s="32" t="s">
        <v>1513</v>
      </c>
      <c r="Q1011" s="73" t="s">
        <v>178</v>
      </c>
      <c r="R1011" s="73">
        <v>42</v>
      </c>
      <c r="S1011" s="25" t="s">
        <v>1370</v>
      </c>
      <c r="T1011" s="25" t="s">
        <v>15</v>
      </c>
      <c r="V1011" s="73">
        <v>52.1</v>
      </c>
      <c r="W1011" s="25" t="s">
        <v>58</v>
      </c>
      <c r="X1011" s="73">
        <f>VLOOKUP(W1011,Tables!$M$5:$O$9,3,FALSE)</f>
        <v>1</v>
      </c>
      <c r="Y1011" s="73">
        <f t="shared" si="445"/>
        <v>52.1</v>
      </c>
      <c r="AA1011" s="26" t="str">
        <f t="shared" si="447"/>
        <v>EC25</v>
      </c>
      <c r="AB1011" s="26">
        <f>VLOOKUP(AA1011,Tables!C$5:D$40,2,FALSE)</f>
        <v>2.5</v>
      </c>
      <c r="AC1011" s="26">
        <f t="shared" si="448"/>
        <v>20.84</v>
      </c>
      <c r="AD1011" s="33" t="str">
        <f t="shared" si="449"/>
        <v>Chronic</v>
      </c>
      <c r="AE1011" s="26">
        <f>VLOOKUP(AD1011,Tables!$C$43:$D$44,2,FALSE)</f>
        <v>1</v>
      </c>
      <c r="AF1011" s="26">
        <f t="shared" si="450"/>
        <v>20.84</v>
      </c>
      <c r="AG1011" s="27"/>
      <c r="AH1011" s="210" t="str">
        <f t="shared" si="442"/>
        <v>Myriophyllum spicatum</v>
      </c>
      <c r="AI1011" s="112" t="str">
        <f t="shared" si="443"/>
        <v>EC25</v>
      </c>
      <c r="AJ1011" s="112" t="str">
        <f t="shared" si="444"/>
        <v>Chronic</v>
      </c>
      <c r="AL1011" s="26">
        <f>VLOOKUP(SUM(AB1011,AE1011),Tables!J$5:K$12,2,FALSE)</f>
        <v>2</v>
      </c>
      <c r="AM1011" s="26" t="str">
        <f t="shared" si="446"/>
        <v>Reject</v>
      </c>
      <c r="AS1011"/>
      <c r="AW1011" s="208" t="s">
        <v>1845</v>
      </c>
      <c r="AX1011" s="208" t="s">
        <v>1845</v>
      </c>
      <c r="BC1011" s="214"/>
      <c r="BN1011" s="119"/>
      <c r="BO1011" s="119"/>
      <c r="BP1011" s="119"/>
      <c r="BQ1011" s="119"/>
      <c r="BR1011" s="119"/>
      <c r="BS1011" s="119"/>
      <c r="BT1011" s="119"/>
      <c r="BU1011" s="119"/>
      <c r="BV1011" s="119"/>
      <c r="BW1011" s="119"/>
      <c r="BX1011" s="119"/>
      <c r="BY1011" s="119"/>
      <c r="BZ1011" s="119"/>
      <c r="CA1011" s="119"/>
    </row>
    <row r="1012" spans="1:79" ht="15" hidden="1" customHeight="1" thickTop="1" thickBot="1">
      <c r="A1012" s="170" t="s">
        <v>1065</v>
      </c>
      <c r="B1012" s="70" t="s">
        <v>1112</v>
      </c>
      <c r="C1012" s="74" t="s">
        <v>1066</v>
      </c>
      <c r="D1012" s="80" t="s">
        <v>1079</v>
      </c>
      <c r="E1012" s="149" t="s">
        <v>1644</v>
      </c>
      <c r="F1012" s="75" t="s">
        <v>646</v>
      </c>
      <c r="G1012" s="86" t="s">
        <v>240</v>
      </c>
      <c r="H1012" s="25" t="s">
        <v>77</v>
      </c>
      <c r="I1012" s="73" t="s">
        <v>1171</v>
      </c>
      <c r="J1012" s="73" t="s">
        <v>79</v>
      </c>
      <c r="K1012" s="25" t="s">
        <v>1591</v>
      </c>
      <c r="L1012" s="25" t="s">
        <v>1063</v>
      </c>
      <c r="N1012" s="41" t="s">
        <v>501</v>
      </c>
      <c r="O1012" s="32" t="s">
        <v>1401</v>
      </c>
      <c r="P1012" s="32" t="s">
        <v>1513</v>
      </c>
      <c r="Q1012" s="73" t="s">
        <v>14</v>
      </c>
      <c r="R1012" s="73">
        <v>42</v>
      </c>
      <c r="S1012" s="25" t="s">
        <v>1370</v>
      </c>
      <c r="T1012" s="25" t="s">
        <v>15</v>
      </c>
      <c r="V1012" s="73">
        <v>75.5</v>
      </c>
      <c r="W1012" s="25" t="s">
        <v>58</v>
      </c>
      <c r="X1012" s="73">
        <f>VLOOKUP(W1012,Tables!$M$5:$O$9,3,FALSE)</f>
        <v>1</v>
      </c>
      <c r="Y1012" s="73">
        <f t="shared" ref="Y1012:Y1028" si="451">V1012*X1012</f>
        <v>75.5</v>
      </c>
      <c r="AA1012" s="26" t="str">
        <f t="shared" si="447"/>
        <v>EC50</v>
      </c>
      <c r="AB1012" s="26">
        <f>VLOOKUP(AA1012,Tables!C$5:D$40,2,FALSE)</f>
        <v>5</v>
      </c>
      <c r="AC1012" s="26">
        <f t="shared" si="448"/>
        <v>15.1</v>
      </c>
      <c r="AD1012" s="33" t="str">
        <f t="shared" si="449"/>
        <v>Chronic</v>
      </c>
      <c r="AE1012" s="26">
        <f>VLOOKUP(AD1012,Tables!$C$43:$D$44,2,FALSE)</f>
        <v>1</v>
      </c>
      <c r="AF1012" s="26">
        <f t="shared" si="450"/>
        <v>15.1</v>
      </c>
      <c r="AG1012" s="27"/>
      <c r="AH1012" s="210" t="str">
        <f t="shared" si="442"/>
        <v>Myriophyllum spicatum</v>
      </c>
      <c r="AI1012" s="112" t="str">
        <f t="shared" si="443"/>
        <v>EC50</v>
      </c>
      <c r="AJ1012" s="112" t="str">
        <f t="shared" si="444"/>
        <v>Chronic</v>
      </c>
      <c r="AL1012" s="26">
        <f>VLOOKUP(SUM(AB1012,AE1012),Tables!J$5:K$12,2,FALSE)</f>
        <v>2</v>
      </c>
      <c r="AM1012" s="26" t="str">
        <f t="shared" ref="AM1012:AM1028" si="452">IF(AL1012=MIN($AL$852:$AL$855,$AL$856:$AL$864,$AL$865:$AL$1028),"YES!!!","Reject")</f>
        <v>Reject</v>
      </c>
      <c r="AS1012"/>
      <c r="AW1012" s="208" t="s">
        <v>1845</v>
      </c>
      <c r="AX1012" s="208" t="s">
        <v>1845</v>
      </c>
      <c r="BC1012" s="214"/>
      <c r="BN1012" s="119"/>
      <c r="BO1012" s="119"/>
      <c r="BP1012" s="119"/>
      <c r="BQ1012" s="119"/>
      <c r="BR1012" s="119"/>
      <c r="BS1012" s="119"/>
      <c r="BT1012" s="119"/>
      <c r="BU1012" s="119"/>
      <c r="BV1012" s="119"/>
      <c r="BW1012" s="119"/>
      <c r="BX1012" s="119"/>
      <c r="BY1012" s="119"/>
      <c r="BZ1012" s="119"/>
      <c r="CA1012" s="119"/>
    </row>
    <row r="1013" spans="1:79" ht="15" hidden="1" customHeight="1" thickTop="1" thickBot="1">
      <c r="A1013" s="170" t="s">
        <v>1065</v>
      </c>
      <c r="B1013" s="70" t="s">
        <v>1113</v>
      </c>
      <c r="C1013" s="74" t="s">
        <v>1066</v>
      </c>
      <c r="D1013" s="80" t="s">
        <v>1083</v>
      </c>
      <c r="E1013" s="149" t="s">
        <v>1644</v>
      </c>
      <c r="F1013" s="75" t="s">
        <v>646</v>
      </c>
      <c r="G1013" s="86" t="s">
        <v>240</v>
      </c>
      <c r="H1013" s="25" t="s">
        <v>77</v>
      </c>
      <c r="I1013" s="73" t="s">
        <v>1171</v>
      </c>
      <c r="J1013" s="73" t="s">
        <v>79</v>
      </c>
      <c r="K1013" s="25" t="s">
        <v>1591</v>
      </c>
      <c r="L1013" s="25" t="s">
        <v>1063</v>
      </c>
      <c r="N1013" s="41" t="s">
        <v>501</v>
      </c>
      <c r="O1013" s="32" t="s">
        <v>1401</v>
      </c>
      <c r="P1013" s="32" t="s">
        <v>1513</v>
      </c>
      <c r="Q1013" s="73" t="s">
        <v>23</v>
      </c>
      <c r="R1013" s="73">
        <v>42</v>
      </c>
      <c r="S1013" s="25" t="s">
        <v>1370</v>
      </c>
      <c r="T1013" s="25" t="s">
        <v>15</v>
      </c>
      <c r="V1013" s="73">
        <v>25.8</v>
      </c>
      <c r="W1013" s="25" t="s">
        <v>58</v>
      </c>
      <c r="X1013" s="73">
        <f>VLOOKUP(W1013,Tables!$M$5:$O$9,3,FALSE)</f>
        <v>1</v>
      </c>
      <c r="Y1013" s="73">
        <f t="shared" si="451"/>
        <v>25.8</v>
      </c>
      <c r="AA1013" s="26" t="str">
        <f t="shared" si="447"/>
        <v>EC10</v>
      </c>
      <c r="AB1013" s="26">
        <f>VLOOKUP(AA1013,Tables!C$5:D$40,2,FALSE)</f>
        <v>1</v>
      </c>
      <c r="AC1013" s="26">
        <f t="shared" si="448"/>
        <v>25.8</v>
      </c>
      <c r="AD1013" s="33" t="str">
        <f t="shared" si="449"/>
        <v>Chronic</v>
      </c>
      <c r="AE1013" s="26">
        <f>VLOOKUP(AD1013,Tables!$C$43:$D$44,2,FALSE)</f>
        <v>1</v>
      </c>
      <c r="AF1013" s="26">
        <f t="shared" si="450"/>
        <v>25.8</v>
      </c>
      <c r="AG1013" s="27"/>
      <c r="AH1013" s="210" t="str">
        <f t="shared" si="442"/>
        <v>Myriophyllum spicatum</v>
      </c>
      <c r="AI1013" s="112" t="str">
        <f t="shared" si="443"/>
        <v>EC10</v>
      </c>
      <c r="AJ1013" s="112" t="str">
        <f t="shared" si="444"/>
        <v>Chronic</v>
      </c>
      <c r="AL1013" s="26">
        <f>VLOOKUP(SUM(AB1013,AE1013),Tables!J$5:K$12,2,FALSE)</f>
        <v>1</v>
      </c>
      <c r="AM1013" s="26" t="str">
        <f t="shared" si="452"/>
        <v>YES!!!</v>
      </c>
      <c r="AN1013" s="107" t="str">
        <f>P1013</f>
        <v>Shoot wet weight</v>
      </c>
      <c r="AO1013" s="26" t="s">
        <v>1604</v>
      </c>
      <c r="AP1013" s="25" t="str">
        <f>CONCATENATE(R1013," ",S1013)</f>
        <v>42 Day</v>
      </c>
      <c r="AQ1013" s="26" t="s">
        <v>1634</v>
      </c>
      <c r="AS1013" s="109">
        <f>AF1013</f>
        <v>25.8</v>
      </c>
      <c r="AW1013" s="208" t="s">
        <v>1845</v>
      </c>
      <c r="AX1013" s="208" t="s">
        <v>1845</v>
      </c>
      <c r="BC1013" s="214"/>
      <c r="BN1013" s="119"/>
      <c r="BO1013" s="119"/>
      <c r="BP1013" s="119"/>
      <c r="BQ1013" s="119"/>
      <c r="BR1013" s="119"/>
      <c r="BS1013" s="119"/>
      <c r="BT1013" s="119"/>
      <c r="BU1013" s="119"/>
      <c r="BV1013" s="119"/>
      <c r="BW1013" s="119"/>
      <c r="BX1013" s="119"/>
      <c r="BY1013" s="119"/>
      <c r="BZ1013" s="119"/>
      <c r="CA1013" s="119"/>
    </row>
    <row r="1014" spans="1:79" ht="15" hidden="1" customHeight="1" thickTop="1" thickBot="1">
      <c r="A1014" s="170" t="s">
        <v>1065</v>
      </c>
      <c r="B1014" s="70" t="s">
        <v>1114</v>
      </c>
      <c r="C1014" s="74" t="s">
        <v>1066</v>
      </c>
      <c r="D1014" s="80" t="s">
        <v>1083</v>
      </c>
      <c r="E1014" s="149" t="s">
        <v>1644</v>
      </c>
      <c r="F1014" s="75" t="s">
        <v>646</v>
      </c>
      <c r="G1014" s="86" t="s">
        <v>240</v>
      </c>
      <c r="H1014" s="25" t="s">
        <v>77</v>
      </c>
      <c r="I1014" s="73" t="s">
        <v>1171</v>
      </c>
      <c r="J1014" s="73" t="s">
        <v>79</v>
      </c>
      <c r="K1014" s="25" t="s">
        <v>1591</v>
      </c>
      <c r="L1014" s="25" t="s">
        <v>1063</v>
      </c>
      <c r="N1014" s="41" t="s">
        <v>501</v>
      </c>
      <c r="O1014" s="32" t="s">
        <v>1401</v>
      </c>
      <c r="P1014" s="32" t="s">
        <v>1513</v>
      </c>
      <c r="Q1014" s="73" t="s">
        <v>178</v>
      </c>
      <c r="R1014" s="73">
        <v>42</v>
      </c>
      <c r="S1014" s="25" t="s">
        <v>1370</v>
      </c>
      <c r="T1014" s="25" t="s">
        <v>15</v>
      </c>
      <c r="V1014" s="73">
        <v>64.5</v>
      </c>
      <c r="W1014" s="25" t="s">
        <v>58</v>
      </c>
      <c r="X1014" s="73">
        <f>VLOOKUP(W1014,Tables!$M$5:$O$9,3,FALSE)</f>
        <v>1</v>
      </c>
      <c r="Y1014" s="73">
        <f t="shared" si="451"/>
        <v>64.5</v>
      </c>
      <c r="AA1014" s="26" t="str">
        <f t="shared" si="447"/>
        <v>EC25</v>
      </c>
      <c r="AB1014" s="26">
        <f>VLOOKUP(AA1014,Tables!C$5:D$40,2,FALSE)</f>
        <v>2.5</v>
      </c>
      <c r="AC1014" s="26">
        <f t="shared" si="448"/>
        <v>25.8</v>
      </c>
      <c r="AD1014" s="33" t="str">
        <f t="shared" si="449"/>
        <v>Chronic</v>
      </c>
      <c r="AE1014" s="26">
        <f>VLOOKUP(AD1014,Tables!$C$43:$D$44,2,FALSE)</f>
        <v>1</v>
      </c>
      <c r="AF1014" s="26">
        <f t="shared" si="450"/>
        <v>25.8</v>
      </c>
      <c r="AG1014" s="27"/>
      <c r="AH1014" s="210" t="str">
        <f t="shared" si="442"/>
        <v>Myriophyllum spicatum</v>
      </c>
      <c r="AI1014" s="112" t="str">
        <f t="shared" si="443"/>
        <v>EC25</v>
      </c>
      <c r="AJ1014" s="112" t="str">
        <f t="shared" si="444"/>
        <v>Chronic</v>
      </c>
      <c r="AL1014" s="26">
        <f>VLOOKUP(SUM(AB1014,AE1014),Tables!J$5:K$12,2,FALSE)</f>
        <v>2</v>
      </c>
      <c r="AM1014" s="26" t="str">
        <f t="shared" si="452"/>
        <v>Reject</v>
      </c>
      <c r="AS1014"/>
      <c r="AW1014" s="208" t="s">
        <v>1845</v>
      </c>
      <c r="AX1014" s="208" t="s">
        <v>1845</v>
      </c>
      <c r="BC1014" s="214"/>
      <c r="BN1014" s="119"/>
      <c r="BO1014" s="119"/>
      <c r="BP1014" s="119"/>
      <c r="BQ1014" s="119"/>
      <c r="BR1014" s="119"/>
      <c r="BS1014" s="119"/>
      <c r="BT1014" s="119"/>
      <c r="BU1014" s="119"/>
      <c r="BV1014" s="119"/>
      <c r="BW1014" s="119"/>
      <c r="BX1014" s="119"/>
      <c r="BY1014" s="119"/>
      <c r="BZ1014" s="119"/>
      <c r="CA1014" s="119"/>
    </row>
    <row r="1015" spans="1:79" ht="15" hidden="1" customHeight="1" thickTop="1" thickBot="1">
      <c r="A1015" s="170" t="s">
        <v>1065</v>
      </c>
      <c r="B1015" s="70" t="s">
        <v>1115</v>
      </c>
      <c r="C1015" s="74" t="s">
        <v>1066</v>
      </c>
      <c r="D1015" s="80" t="s">
        <v>1083</v>
      </c>
      <c r="E1015" s="149" t="s">
        <v>1644</v>
      </c>
      <c r="F1015" s="75" t="s">
        <v>646</v>
      </c>
      <c r="G1015" s="86" t="s">
        <v>240</v>
      </c>
      <c r="H1015" s="25" t="s">
        <v>77</v>
      </c>
      <c r="I1015" s="73" t="s">
        <v>1171</v>
      </c>
      <c r="J1015" s="73" t="s">
        <v>79</v>
      </c>
      <c r="K1015" s="25" t="s">
        <v>1591</v>
      </c>
      <c r="L1015" s="25" t="s">
        <v>1063</v>
      </c>
      <c r="N1015" s="41" t="s">
        <v>501</v>
      </c>
      <c r="O1015" s="32" t="s">
        <v>1401</v>
      </c>
      <c r="P1015" s="32" t="s">
        <v>1513</v>
      </c>
      <c r="Q1015" s="73" t="s">
        <v>14</v>
      </c>
      <c r="R1015" s="73">
        <v>42</v>
      </c>
      <c r="S1015" s="25" t="s">
        <v>1370</v>
      </c>
      <c r="T1015" s="25" t="s">
        <v>15</v>
      </c>
      <c r="V1015" s="73">
        <v>129</v>
      </c>
      <c r="W1015" s="25" t="s">
        <v>58</v>
      </c>
      <c r="X1015" s="73">
        <f>VLOOKUP(W1015,Tables!$M$5:$O$9,3,FALSE)</f>
        <v>1</v>
      </c>
      <c r="Y1015" s="73">
        <f t="shared" si="451"/>
        <v>129</v>
      </c>
      <c r="AA1015" s="26" t="str">
        <f t="shared" si="447"/>
        <v>EC50</v>
      </c>
      <c r="AB1015" s="26">
        <f>VLOOKUP(AA1015,Tables!C$5:D$40,2,FALSE)</f>
        <v>5</v>
      </c>
      <c r="AC1015" s="26">
        <f t="shared" si="448"/>
        <v>25.8</v>
      </c>
      <c r="AD1015" s="33" t="str">
        <f t="shared" si="449"/>
        <v>Chronic</v>
      </c>
      <c r="AE1015" s="26">
        <f>VLOOKUP(AD1015,Tables!$C$43:$D$44,2,FALSE)</f>
        <v>1</v>
      </c>
      <c r="AF1015" s="26">
        <f t="shared" si="450"/>
        <v>25.8</v>
      </c>
      <c r="AG1015" s="27"/>
      <c r="AH1015" s="210" t="str">
        <f t="shared" si="442"/>
        <v>Myriophyllum spicatum</v>
      </c>
      <c r="AI1015" s="112" t="str">
        <f t="shared" si="443"/>
        <v>EC50</v>
      </c>
      <c r="AJ1015" s="112" t="str">
        <f t="shared" si="444"/>
        <v>Chronic</v>
      </c>
      <c r="AL1015" s="26">
        <f>VLOOKUP(SUM(AB1015,AE1015),Tables!J$5:K$12,2,FALSE)</f>
        <v>2</v>
      </c>
      <c r="AM1015" s="26" t="str">
        <f t="shared" si="452"/>
        <v>Reject</v>
      </c>
      <c r="AS1015"/>
      <c r="AW1015" s="208" t="s">
        <v>1845</v>
      </c>
      <c r="AX1015" s="208" t="s">
        <v>1845</v>
      </c>
      <c r="BC1015" s="214"/>
      <c r="BN1015" s="119"/>
      <c r="BO1015" s="119"/>
      <c r="BP1015" s="119"/>
      <c r="BQ1015" s="119"/>
      <c r="BR1015" s="119"/>
      <c r="BS1015" s="119"/>
      <c r="BT1015" s="119"/>
      <c r="BU1015" s="119"/>
      <c r="BV1015" s="119"/>
      <c r="BW1015" s="119"/>
      <c r="BX1015" s="119"/>
      <c r="BY1015" s="119"/>
      <c r="BZ1015" s="119"/>
      <c r="CA1015" s="119"/>
    </row>
    <row r="1016" spans="1:79" ht="15" hidden="1" customHeight="1" thickTop="1" thickBot="1">
      <c r="A1016" s="170" t="s">
        <v>1065</v>
      </c>
      <c r="B1016" s="70" t="s">
        <v>1116</v>
      </c>
      <c r="C1016" s="74" t="s">
        <v>1066</v>
      </c>
      <c r="D1016" s="80" t="s">
        <v>1062</v>
      </c>
      <c r="E1016" s="149" t="s">
        <v>1644</v>
      </c>
      <c r="F1016" s="75" t="s">
        <v>646</v>
      </c>
      <c r="G1016" s="86" t="s">
        <v>240</v>
      </c>
      <c r="H1016" s="25" t="s">
        <v>77</v>
      </c>
      <c r="I1016" s="73" t="s">
        <v>1171</v>
      </c>
      <c r="J1016" s="73" t="s">
        <v>79</v>
      </c>
      <c r="K1016" s="25" t="s">
        <v>1591</v>
      </c>
      <c r="L1016" s="25" t="s">
        <v>1063</v>
      </c>
      <c r="N1016" s="41" t="s">
        <v>502</v>
      </c>
      <c r="O1016" s="32" t="s">
        <v>1401</v>
      </c>
      <c r="P1016" s="32" t="s">
        <v>1512</v>
      </c>
      <c r="Q1016" s="73" t="s">
        <v>23</v>
      </c>
      <c r="R1016" s="73">
        <v>42</v>
      </c>
      <c r="S1016" s="25" t="s">
        <v>1370</v>
      </c>
      <c r="T1016" s="25" t="s">
        <v>15</v>
      </c>
      <c r="V1016" s="73">
        <v>13.6</v>
      </c>
      <c r="W1016" s="25" t="s">
        <v>58</v>
      </c>
      <c r="X1016" s="73">
        <f>VLOOKUP(W1016,Tables!$M$5:$O$9,3,FALSE)</f>
        <v>1</v>
      </c>
      <c r="Y1016" s="73">
        <f t="shared" si="451"/>
        <v>13.6</v>
      </c>
      <c r="AA1016" s="26" t="str">
        <f t="shared" si="447"/>
        <v>EC10</v>
      </c>
      <c r="AB1016" s="26">
        <f>VLOOKUP(AA1016,Tables!C$5:D$40,2,FALSE)</f>
        <v>1</v>
      </c>
      <c r="AC1016" s="26">
        <f t="shared" si="448"/>
        <v>13.6</v>
      </c>
      <c r="AD1016" s="33" t="str">
        <f t="shared" si="449"/>
        <v>Chronic</v>
      </c>
      <c r="AE1016" s="26">
        <f>VLOOKUP(AD1016,Tables!$C$43:$D$44,2,FALSE)</f>
        <v>1</v>
      </c>
      <c r="AF1016" s="26">
        <f t="shared" si="450"/>
        <v>13.6</v>
      </c>
      <c r="AG1016" s="27"/>
      <c r="AH1016" s="210" t="str">
        <f t="shared" si="442"/>
        <v>Myriophyllum spicatum</v>
      </c>
      <c r="AI1016" s="112" t="str">
        <f t="shared" si="443"/>
        <v>EC10</v>
      </c>
      <c r="AJ1016" s="112" t="str">
        <f t="shared" si="444"/>
        <v>Chronic</v>
      </c>
      <c r="AL1016" s="26">
        <f>VLOOKUP(SUM(AB1016,AE1016),Tables!J$5:K$12,2,FALSE)</f>
        <v>1</v>
      </c>
      <c r="AM1016" s="26" t="str">
        <f t="shared" si="452"/>
        <v>YES!!!</v>
      </c>
      <c r="AN1016" s="107" t="str">
        <f>P1016</f>
        <v>Shoot dry weight</v>
      </c>
      <c r="AO1016" s="26" t="s">
        <v>212</v>
      </c>
      <c r="AP1016" s="25" t="str">
        <f>CONCATENATE(R1016," ",S1016)</f>
        <v>42 Day</v>
      </c>
      <c r="AQ1016" s="26" t="s">
        <v>1617</v>
      </c>
      <c r="AS1016" s="109">
        <f>AF1016</f>
        <v>13.6</v>
      </c>
      <c r="AT1016" s="73">
        <f>GEOMEAN(AS1016:AS1026)</f>
        <v>20.645114259994561</v>
      </c>
      <c r="AW1016" s="208" t="s">
        <v>1845</v>
      </c>
      <c r="AX1016" s="208" t="s">
        <v>1845</v>
      </c>
      <c r="BC1016" s="214"/>
      <c r="BN1016" s="119"/>
      <c r="BO1016" s="119"/>
      <c r="BP1016" s="119"/>
      <c r="BQ1016" s="119"/>
      <c r="BR1016" s="119"/>
      <c r="BS1016" s="119"/>
      <c r="BT1016" s="119"/>
      <c r="BU1016" s="119"/>
      <c r="BV1016" s="119"/>
      <c r="BW1016" s="119"/>
      <c r="BX1016" s="119"/>
      <c r="BY1016" s="119"/>
      <c r="BZ1016" s="119"/>
      <c r="CA1016" s="119"/>
    </row>
    <row r="1017" spans="1:79" ht="15" hidden="1" customHeight="1" thickTop="1" thickBot="1">
      <c r="A1017" s="170" t="s">
        <v>1065</v>
      </c>
      <c r="B1017" s="70" t="s">
        <v>1117</v>
      </c>
      <c r="C1017" s="74" t="s">
        <v>1066</v>
      </c>
      <c r="D1017" s="80" t="s">
        <v>1062</v>
      </c>
      <c r="E1017" s="149" t="s">
        <v>1644</v>
      </c>
      <c r="F1017" s="75" t="s">
        <v>646</v>
      </c>
      <c r="G1017" s="86" t="s">
        <v>240</v>
      </c>
      <c r="H1017" s="25" t="s">
        <v>77</v>
      </c>
      <c r="I1017" s="73" t="s">
        <v>1171</v>
      </c>
      <c r="J1017" s="73" t="s">
        <v>79</v>
      </c>
      <c r="K1017" s="25" t="s">
        <v>1591</v>
      </c>
      <c r="L1017" s="25" t="s">
        <v>1063</v>
      </c>
      <c r="N1017" s="41" t="s">
        <v>502</v>
      </c>
      <c r="O1017" s="32" t="s">
        <v>1401</v>
      </c>
      <c r="P1017" s="32" t="s">
        <v>1512</v>
      </c>
      <c r="Q1017" s="73" t="s">
        <v>178</v>
      </c>
      <c r="R1017" s="73">
        <v>42</v>
      </c>
      <c r="S1017" s="25" t="s">
        <v>1370</v>
      </c>
      <c r="T1017" s="25" t="s">
        <v>15</v>
      </c>
      <c r="V1017" s="73">
        <v>22.7</v>
      </c>
      <c r="W1017" s="25" t="s">
        <v>58</v>
      </c>
      <c r="X1017" s="73">
        <f>VLOOKUP(W1017,Tables!$M$5:$O$9,3,FALSE)</f>
        <v>1</v>
      </c>
      <c r="Y1017" s="73">
        <f t="shared" si="451"/>
        <v>22.7</v>
      </c>
      <c r="AA1017" s="26" t="str">
        <f t="shared" si="447"/>
        <v>EC25</v>
      </c>
      <c r="AB1017" s="26">
        <f>VLOOKUP(AA1017,Tables!C$5:D$40,2,FALSE)</f>
        <v>2.5</v>
      </c>
      <c r="AC1017" s="26">
        <f t="shared" si="448"/>
        <v>9.08</v>
      </c>
      <c r="AD1017" s="33" t="str">
        <f t="shared" si="449"/>
        <v>Chronic</v>
      </c>
      <c r="AE1017" s="26">
        <f>VLOOKUP(AD1017,Tables!$C$43:$D$44,2,FALSE)</f>
        <v>1</v>
      </c>
      <c r="AF1017" s="26">
        <f t="shared" si="450"/>
        <v>9.08</v>
      </c>
      <c r="AG1017" s="27"/>
      <c r="AH1017" s="210" t="str">
        <f t="shared" si="442"/>
        <v>Myriophyllum spicatum</v>
      </c>
      <c r="AI1017" s="112" t="str">
        <f t="shared" si="443"/>
        <v>EC25</v>
      </c>
      <c r="AJ1017" s="112" t="str">
        <f t="shared" si="444"/>
        <v>Chronic</v>
      </c>
      <c r="AL1017" s="26">
        <f>VLOOKUP(SUM(AB1017,AE1017),Tables!J$5:K$12,2,FALSE)</f>
        <v>2</v>
      </c>
      <c r="AM1017" s="26" t="str">
        <f t="shared" si="452"/>
        <v>Reject</v>
      </c>
      <c r="AS1017"/>
      <c r="AW1017" s="208" t="s">
        <v>1845</v>
      </c>
      <c r="AX1017" s="208" t="s">
        <v>1845</v>
      </c>
      <c r="BC1017" s="214"/>
      <c r="BN1017" s="119"/>
      <c r="BO1017" s="119"/>
      <c r="BP1017" s="119"/>
      <c r="BQ1017" s="119"/>
      <c r="BR1017" s="119"/>
      <c r="BS1017" s="119"/>
      <c r="BT1017" s="119"/>
      <c r="BU1017" s="119"/>
      <c r="BV1017" s="119"/>
      <c r="BW1017" s="119"/>
      <c r="BX1017" s="119"/>
      <c r="BY1017" s="119"/>
      <c r="BZ1017" s="119"/>
      <c r="CA1017" s="119"/>
    </row>
    <row r="1018" spans="1:79" ht="15" hidden="1" customHeight="1" thickTop="1" thickBot="1">
      <c r="A1018" s="170" t="s">
        <v>1065</v>
      </c>
      <c r="B1018" s="70" t="s">
        <v>1118</v>
      </c>
      <c r="C1018" s="74" t="s">
        <v>1066</v>
      </c>
      <c r="D1018" s="80" t="s">
        <v>1062</v>
      </c>
      <c r="E1018" s="149" t="s">
        <v>1644</v>
      </c>
      <c r="F1018" s="75" t="s">
        <v>646</v>
      </c>
      <c r="G1018" s="86" t="s">
        <v>240</v>
      </c>
      <c r="H1018" s="25" t="s">
        <v>77</v>
      </c>
      <c r="I1018" s="73" t="s">
        <v>1171</v>
      </c>
      <c r="J1018" s="73" t="s">
        <v>79</v>
      </c>
      <c r="K1018" s="25" t="s">
        <v>1591</v>
      </c>
      <c r="L1018" s="25" t="s">
        <v>1063</v>
      </c>
      <c r="N1018" s="41" t="s">
        <v>502</v>
      </c>
      <c r="O1018" s="32" t="s">
        <v>1401</v>
      </c>
      <c r="P1018" s="32" t="s">
        <v>1512</v>
      </c>
      <c r="Q1018" s="73" t="s">
        <v>14</v>
      </c>
      <c r="R1018" s="73">
        <v>42</v>
      </c>
      <c r="S1018" s="25" t="s">
        <v>1370</v>
      </c>
      <c r="T1018" s="25" t="s">
        <v>15</v>
      </c>
      <c r="V1018" s="73">
        <v>37.799999999999997</v>
      </c>
      <c r="W1018" s="25" t="s">
        <v>58</v>
      </c>
      <c r="X1018" s="73">
        <f>VLOOKUP(W1018,Tables!$M$5:$O$9,3,FALSE)</f>
        <v>1</v>
      </c>
      <c r="Y1018" s="73">
        <f t="shared" si="451"/>
        <v>37.799999999999997</v>
      </c>
      <c r="AA1018" s="26" t="str">
        <f t="shared" si="447"/>
        <v>EC50</v>
      </c>
      <c r="AB1018" s="26">
        <f>VLOOKUP(AA1018,Tables!C$5:D$40,2,FALSE)</f>
        <v>5</v>
      </c>
      <c r="AC1018" s="26">
        <f t="shared" si="448"/>
        <v>7.56</v>
      </c>
      <c r="AD1018" s="33" t="str">
        <f t="shared" si="449"/>
        <v>Chronic</v>
      </c>
      <c r="AE1018" s="26">
        <f>VLOOKUP(AD1018,Tables!$C$43:$D$44,2,FALSE)</f>
        <v>1</v>
      </c>
      <c r="AF1018" s="26">
        <f t="shared" si="450"/>
        <v>7.56</v>
      </c>
      <c r="AG1018" s="27"/>
      <c r="AH1018" s="210" t="str">
        <f t="shared" si="442"/>
        <v>Myriophyllum spicatum</v>
      </c>
      <c r="AI1018" s="112" t="str">
        <f t="shared" si="443"/>
        <v>EC50</v>
      </c>
      <c r="AJ1018" s="112" t="str">
        <f t="shared" si="444"/>
        <v>Chronic</v>
      </c>
      <c r="AL1018" s="26">
        <f>VLOOKUP(SUM(AB1018,AE1018),Tables!J$5:K$12,2,FALSE)</f>
        <v>2</v>
      </c>
      <c r="AM1018" s="26" t="str">
        <f t="shared" si="452"/>
        <v>Reject</v>
      </c>
      <c r="AS1018"/>
      <c r="AW1018" s="208" t="s">
        <v>1845</v>
      </c>
      <c r="AX1018" s="208" t="s">
        <v>1845</v>
      </c>
      <c r="BC1018" s="214"/>
      <c r="BN1018" s="119"/>
      <c r="BO1018" s="119"/>
      <c r="BP1018" s="119"/>
      <c r="BQ1018" s="119"/>
      <c r="BR1018" s="119"/>
      <c r="BS1018" s="119"/>
      <c r="BT1018" s="119"/>
      <c r="BU1018" s="119"/>
      <c r="BV1018" s="119"/>
      <c r="BW1018" s="119"/>
      <c r="BX1018" s="119"/>
      <c r="BY1018" s="119"/>
      <c r="BZ1018" s="119"/>
      <c r="CA1018" s="119"/>
    </row>
    <row r="1019" spans="1:79" ht="15" hidden="1" customHeight="1" thickTop="1" thickBot="1">
      <c r="A1019" s="170" t="s">
        <v>1065</v>
      </c>
      <c r="B1019" s="70" t="s">
        <v>1119</v>
      </c>
      <c r="C1019" s="74" t="s">
        <v>1066</v>
      </c>
      <c r="D1019" s="80" t="s">
        <v>1071</v>
      </c>
      <c r="E1019" s="149" t="s">
        <v>1644</v>
      </c>
      <c r="F1019" s="75" t="s">
        <v>646</v>
      </c>
      <c r="G1019" s="86" t="s">
        <v>240</v>
      </c>
      <c r="H1019" s="25" t="s">
        <v>77</v>
      </c>
      <c r="I1019" s="73" t="s">
        <v>1171</v>
      </c>
      <c r="J1019" s="73" t="s">
        <v>79</v>
      </c>
      <c r="K1019" s="25" t="s">
        <v>1591</v>
      </c>
      <c r="L1019" s="25" t="s">
        <v>1063</v>
      </c>
      <c r="N1019" s="41" t="s">
        <v>502</v>
      </c>
      <c r="O1019" s="32" t="s">
        <v>1401</v>
      </c>
      <c r="P1019" s="32" t="s">
        <v>1512</v>
      </c>
      <c r="Q1019" s="73" t="s">
        <v>23</v>
      </c>
      <c r="R1019" s="73">
        <v>42</v>
      </c>
      <c r="S1019" s="25" t="s">
        <v>1370</v>
      </c>
      <c r="T1019" s="25" t="s">
        <v>15</v>
      </c>
      <c r="V1019" s="73">
        <v>21.3</v>
      </c>
      <c r="W1019" s="25" t="s">
        <v>58</v>
      </c>
      <c r="X1019" s="73">
        <f>VLOOKUP(W1019,Tables!$M$5:$O$9,3,FALSE)</f>
        <v>1</v>
      </c>
      <c r="Y1019" s="73">
        <f t="shared" si="451"/>
        <v>21.3</v>
      </c>
      <c r="AA1019" s="26" t="str">
        <f t="shared" si="447"/>
        <v>EC10</v>
      </c>
      <c r="AB1019" s="26">
        <f>VLOOKUP(AA1019,Tables!C$5:D$40,2,FALSE)</f>
        <v>1</v>
      </c>
      <c r="AC1019" s="26">
        <f t="shared" si="448"/>
        <v>21.3</v>
      </c>
      <c r="AD1019" s="33" t="str">
        <f t="shared" si="449"/>
        <v>Chronic</v>
      </c>
      <c r="AE1019" s="26">
        <f>VLOOKUP(AD1019,Tables!$C$43:$D$44,2,FALSE)</f>
        <v>1</v>
      </c>
      <c r="AF1019" s="26">
        <f t="shared" si="450"/>
        <v>21.3</v>
      </c>
      <c r="AG1019" s="27"/>
      <c r="AH1019" s="210" t="str">
        <f t="shared" si="442"/>
        <v>Myriophyllum spicatum</v>
      </c>
      <c r="AI1019" s="112" t="str">
        <f t="shared" si="443"/>
        <v>EC10</v>
      </c>
      <c r="AJ1019" s="112" t="str">
        <f t="shared" si="444"/>
        <v>Chronic</v>
      </c>
      <c r="AL1019" s="26">
        <f>VLOOKUP(SUM(AB1019,AE1019),Tables!J$5:K$12,2,FALSE)</f>
        <v>1</v>
      </c>
      <c r="AM1019" s="26" t="str">
        <f t="shared" si="452"/>
        <v>YES!!!</v>
      </c>
      <c r="AN1019" s="107" t="str">
        <f>P1019</f>
        <v>Shoot dry weight</v>
      </c>
      <c r="AO1019" s="26" t="s">
        <v>212</v>
      </c>
      <c r="AP1019" s="25" t="str">
        <f>CONCATENATE(R1019," ",S1019)</f>
        <v>42 Day</v>
      </c>
      <c r="AQ1019" s="26" t="s">
        <v>1617</v>
      </c>
      <c r="AS1019" s="109">
        <f>AF1019</f>
        <v>21.3</v>
      </c>
      <c r="AW1019" s="208" t="s">
        <v>1845</v>
      </c>
      <c r="AX1019" s="208" t="s">
        <v>1845</v>
      </c>
      <c r="BC1019" s="214"/>
      <c r="BN1019" s="119"/>
      <c r="BO1019" s="119"/>
      <c r="BP1019" s="119"/>
      <c r="BQ1019" s="119"/>
      <c r="BR1019" s="119"/>
      <c r="BS1019" s="119"/>
      <c r="BT1019" s="119"/>
      <c r="BU1019" s="119"/>
      <c r="BV1019" s="119"/>
      <c r="BW1019" s="119"/>
      <c r="BX1019" s="119"/>
      <c r="BY1019" s="119"/>
      <c r="BZ1019" s="119"/>
      <c r="CA1019" s="119"/>
    </row>
    <row r="1020" spans="1:79" ht="15" hidden="1" customHeight="1" thickTop="1" thickBot="1">
      <c r="A1020" s="170" t="s">
        <v>1065</v>
      </c>
      <c r="B1020" s="70" t="s">
        <v>1120</v>
      </c>
      <c r="C1020" s="74" t="s">
        <v>1066</v>
      </c>
      <c r="D1020" s="80" t="s">
        <v>1071</v>
      </c>
      <c r="E1020" s="149" t="s">
        <v>1644</v>
      </c>
      <c r="F1020" s="75" t="s">
        <v>646</v>
      </c>
      <c r="G1020" s="86" t="s">
        <v>240</v>
      </c>
      <c r="H1020" s="25" t="s">
        <v>77</v>
      </c>
      <c r="I1020" s="73" t="s">
        <v>1171</v>
      </c>
      <c r="J1020" s="73" t="s">
        <v>79</v>
      </c>
      <c r="K1020" s="25" t="s">
        <v>1591</v>
      </c>
      <c r="L1020" s="25" t="s">
        <v>1063</v>
      </c>
      <c r="N1020" s="41" t="s">
        <v>502</v>
      </c>
      <c r="O1020" s="32" t="s">
        <v>1401</v>
      </c>
      <c r="P1020" s="32" t="s">
        <v>1512</v>
      </c>
      <c r="Q1020" s="73" t="s">
        <v>178</v>
      </c>
      <c r="R1020" s="73">
        <v>42</v>
      </c>
      <c r="S1020" s="25" t="s">
        <v>1370</v>
      </c>
      <c r="T1020" s="25" t="s">
        <v>15</v>
      </c>
      <c r="V1020" s="73">
        <v>53.3</v>
      </c>
      <c r="W1020" s="25" t="s">
        <v>58</v>
      </c>
      <c r="X1020" s="73">
        <f>VLOOKUP(W1020,Tables!$M$5:$O$9,3,FALSE)</f>
        <v>1</v>
      </c>
      <c r="Y1020" s="73">
        <f t="shared" si="451"/>
        <v>53.3</v>
      </c>
      <c r="AA1020" s="26" t="str">
        <f t="shared" si="447"/>
        <v>EC25</v>
      </c>
      <c r="AB1020" s="26">
        <f>VLOOKUP(AA1020,Tables!C$5:D$40,2,FALSE)</f>
        <v>2.5</v>
      </c>
      <c r="AC1020" s="26">
        <f t="shared" si="448"/>
        <v>21.32</v>
      </c>
      <c r="AD1020" s="33" t="str">
        <f t="shared" si="449"/>
        <v>Chronic</v>
      </c>
      <c r="AE1020" s="26">
        <f>VLOOKUP(AD1020,Tables!$C$43:$D$44,2,FALSE)</f>
        <v>1</v>
      </c>
      <c r="AF1020" s="26">
        <f t="shared" si="450"/>
        <v>21.32</v>
      </c>
      <c r="AG1020" s="27"/>
      <c r="AH1020" s="210" t="str">
        <f t="shared" si="442"/>
        <v>Myriophyllum spicatum</v>
      </c>
      <c r="AI1020" s="112" t="str">
        <f t="shared" si="443"/>
        <v>EC25</v>
      </c>
      <c r="AJ1020" s="112" t="str">
        <f t="shared" si="444"/>
        <v>Chronic</v>
      </c>
      <c r="AL1020" s="26">
        <f>VLOOKUP(SUM(AB1020,AE1020),Tables!J$5:K$12,2,FALSE)</f>
        <v>2</v>
      </c>
      <c r="AM1020" s="26" t="str">
        <f t="shared" si="452"/>
        <v>Reject</v>
      </c>
      <c r="AS1020"/>
      <c r="AW1020" s="208" t="s">
        <v>1845</v>
      </c>
      <c r="AX1020" s="208" t="s">
        <v>1845</v>
      </c>
      <c r="BC1020" s="214"/>
      <c r="BN1020" s="119"/>
      <c r="BO1020" s="119"/>
      <c r="BP1020" s="119"/>
      <c r="BQ1020" s="119"/>
      <c r="BR1020" s="119"/>
      <c r="BS1020" s="119"/>
      <c r="BT1020" s="119"/>
      <c r="BU1020" s="119"/>
      <c r="BV1020" s="119"/>
      <c r="BW1020" s="119"/>
      <c r="BX1020" s="119"/>
      <c r="BY1020" s="119"/>
      <c r="BZ1020" s="119"/>
      <c r="CA1020" s="119"/>
    </row>
    <row r="1021" spans="1:79" ht="15" hidden="1" customHeight="1" thickTop="1" thickBot="1">
      <c r="A1021" s="170" t="s">
        <v>1065</v>
      </c>
      <c r="B1021" s="70" t="s">
        <v>1121</v>
      </c>
      <c r="C1021" s="74" t="s">
        <v>1066</v>
      </c>
      <c r="D1021" s="80" t="s">
        <v>1071</v>
      </c>
      <c r="E1021" s="149" t="s">
        <v>1644</v>
      </c>
      <c r="F1021" s="75" t="s">
        <v>646</v>
      </c>
      <c r="G1021" s="86" t="s">
        <v>240</v>
      </c>
      <c r="H1021" s="25" t="s">
        <v>77</v>
      </c>
      <c r="I1021" s="73" t="s">
        <v>1171</v>
      </c>
      <c r="J1021" s="73" t="s">
        <v>79</v>
      </c>
      <c r="K1021" s="25" t="s">
        <v>1591</v>
      </c>
      <c r="L1021" s="25" t="s">
        <v>1063</v>
      </c>
      <c r="N1021" s="41" t="s">
        <v>502</v>
      </c>
      <c r="O1021" s="32" t="s">
        <v>1401</v>
      </c>
      <c r="P1021" s="32" t="s">
        <v>1512</v>
      </c>
      <c r="Q1021" s="73" t="s">
        <v>14</v>
      </c>
      <c r="R1021" s="73">
        <v>42</v>
      </c>
      <c r="S1021" s="25" t="s">
        <v>1370</v>
      </c>
      <c r="T1021" s="25" t="s">
        <v>15</v>
      </c>
      <c r="V1021" s="73">
        <v>106.6</v>
      </c>
      <c r="W1021" s="25" t="s">
        <v>58</v>
      </c>
      <c r="X1021" s="73">
        <f>VLOOKUP(W1021,Tables!$M$5:$O$9,3,FALSE)</f>
        <v>1</v>
      </c>
      <c r="Y1021" s="73">
        <f t="shared" si="451"/>
        <v>106.6</v>
      </c>
      <c r="AA1021" s="26" t="str">
        <f t="shared" si="447"/>
        <v>EC50</v>
      </c>
      <c r="AB1021" s="26">
        <f>VLOOKUP(AA1021,Tables!C$5:D$40,2,FALSE)</f>
        <v>5</v>
      </c>
      <c r="AC1021" s="26">
        <f t="shared" si="448"/>
        <v>21.32</v>
      </c>
      <c r="AD1021" s="33" t="str">
        <f t="shared" si="449"/>
        <v>Chronic</v>
      </c>
      <c r="AE1021" s="26">
        <f>VLOOKUP(AD1021,Tables!$C$43:$D$44,2,FALSE)</f>
        <v>1</v>
      </c>
      <c r="AF1021" s="26">
        <f t="shared" si="450"/>
        <v>21.32</v>
      </c>
      <c r="AG1021" s="27"/>
      <c r="AH1021" s="210" t="str">
        <f t="shared" si="442"/>
        <v>Myriophyllum spicatum</v>
      </c>
      <c r="AI1021" s="112" t="str">
        <f t="shared" si="443"/>
        <v>EC50</v>
      </c>
      <c r="AJ1021" s="112" t="str">
        <f t="shared" si="444"/>
        <v>Chronic</v>
      </c>
      <c r="AL1021" s="26">
        <f>VLOOKUP(SUM(AB1021,AE1021),Tables!J$5:K$12,2,FALSE)</f>
        <v>2</v>
      </c>
      <c r="AM1021" s="26" t="str">
        <f t="shared" si="452"/>
        <v>Reject</v>
      </c>
      <c r="AS1021"/>
      <c r="AW1021" s="208" t="s">
        <v>1845</v>
      </c>
      <c r="AX1021" s="208" t="s">
        <v>1845</v>
      </c>
      <c r="BC1021" s="214"/>
      <c r="BN1021" s="119"/>
      <c r="BO1021" s="119"/>
      <c r="BP1021" s="119"/>
      <c r="BQ1021" s="119"/>
      <c r="BR1021" s="119"/>
      <c r="BS1021" s="119"/>
      <c r="BT1021" s="119"/>
      <c r="BU1021" s="119"/>
      <c r="BV1021" s="119"/>
      <c r="BW1021" s="119"/>
      <c r="BX1021" s="119"/>
      <c r="BY1021" s="119"/>
      <c r="BZ1021" s="119"/>
      <c r="CA1021" s="119"/>
    </row>
    <row r="1022" spans="1:79" ht="15" hidden="1" customHeight="1" thickTop="1" thickBot="1">
      <c r="A1022" s="170" t="s">
        <v>1065</v>
      </c>
      <c r="B1022" s="70" t="s">
        <v>1124</v>
      </c>
      <c r="C1022" s="74" t="s">
        <v>1066</v>
      </c>
      <c r="D1022" s="80" t="s">
        <v>1075</v>
      </c>
      <c r="E1022" s="149" t="s">
        <v>1644</v>
      </c>
      <c r="F1022" s="75" t="s">
        <v>646</v>
      </c>
      <c r="G1022" s="86" t="s">
        <v>240</v>
      </c>
      <c r="H1022" s="25" t="s">
        <v>77</v>
      </c>
      <c r="I1022" s="73" t="s">
        <v>1171</v>
      </c>
      <c r="J1022" s="73" t="s">
        <v>79</v>
      </c>
      <c r="K1022" s="25" t="s">
        <v>1591</v>
      </c>
      <c r="L1022" s="25" t="s">
        <v>1063</v>
      </c>
      <c r="N1022" s="41" t="s">
        <v>502</v>
      </c>
      <c r="O1022" s="32" t="s">
        <v>1401</v>
      </c>
      <c r="P1022" s="32" t="s">
        <v>1512</v>
      </c>
      <c r="Q1022" s="73" t="s">
        <v>14</v>
      </c>
      <c r="R1022" s="73">
        <v>42</v>
      </c>
      <c r="S1022" s="25" t="s">
        <v>1370</v>
      </c>
      <c r="T1022" s="25" t="s">
        <v>15</v>
      </c>
      <c r="V1022" s="73">
        <v>54.8</v>
      </c>
      <c r="W1022" s="25" t="s">
        <v>58</v>
      </c>
      <c r="X1022" s="73">
        <f>VLOOKUP(W1022,Tables!$M$5:$O$9,3,FALSE)</f>
        <v>1</v>
      </c>
      <c r="Y1022" s="73">
        <f t="shared" si="451"/>
        <v>54.8</v>
      </c>
      <c r="AA1022" s="26" t="str">
        <f t="shared" si="447"/>
        <v>EC50</v>
      </c>
      <c r="AB1022" s="26">
        <f>VLOOKUP(AA1022,Tables!C$5:D$40,2,FALSE)</f>
        <v>5</v>
      </c>
      <c r="AC1022" s="26">
        <f t="shared" si="448"/>
        <v>10.959999999999999</v>
      </c>
      <c r="AD1022" s="33" t="str">
        <f t="shared" si="449"/>
        <v>Chronic</v>
      </c>
      <c r="AE1022" s="26">
        <f>VLOOKUP(AD1022,Tables!$C$43:$D$44,2,FALSE)</f>
        <v>1</v>
      </c>
      <c r="AF1022" s="26">
        <f t="shared" si="450"/>
        <v>10.959999999999999</v>
      </c>
      <c r="AG1022" s="27"/>
      <c r="AH1022" s="210" t="str">
        <f t="shared" si="442"/>
        <v>Myriophyllum spicatum</v>
      </c>
      <c r="AI1022" s="112" t="str">
        <f t="shared" si="443"/>
        <v>EC50</v>
      </c>
      <c r="AJ1022" s="112" t="str">
        <f t="shared" si="444"/>
        <v>Chronic</v>
      </c>
      <c r="AL1022" s="26">
        <f>VLOOKUP(SUM(AB1022,AE1022),Tables!J$5:K$12,2,FALSE)</f>
        <v>2</v>
      </c>
      <c r="AM1022" s="26" t="str">
        <f t="shared" si="452"/>
        <v>Reject</v>
      </c>
      <c r="AS1022"/>
      <c r="AW1022" s="208" t="s">
        <v>1845</v>
      </c>
      <c r="AX1022" s="208" t="s">
        <v>1845</v>
      </c>
      <c r="BC1022" s="214"/>
      <c r="BN1022" s="119"/>
      <c r="BO1022" s="119"/>
      <c r="BP1022" s="119"/>
      <c r="BQ1022" s="119"/>
      <c r="BR1022" s="119"/>
      <c r="BS1022" s="119"/>
      <c r="BT1022" s="119"/>
      <c r="BU1022" s="119"/>
      <c r="BV1022" s="119"/>
      <c r="BW1022" s="119"/>
      <c r="BX1022" s="119"/>
      <c r="BY1022" s="119"/>
      <c r="BZ1022" s="119"/>
      <c r="CA1022" s="119"/>
    </row>
    <row r="1023" spans="1:79" ht="15" hidden="1" customHeight="1" thickTop="1" thickBot="1">
      <c r="A1023" s="170" t="s">
        <v>1065</v>
      </c>
      <c r="B1023" s="70" t="s">
        <v>1125</v>
      </c>
      <c r="C1023" s="74" t="s">
        <v>1066</v>
      </c>
      <c r="D1023" s="80" t="s">
        <v>1079</v>
      </c>
      <c r="E1023" s="149" t="s">
        <v>1644</v>
      </c>
      <c r="F1023" s="75" t="s">
        <v>646</v>
      </c>
      <c r="G1023" s="86" t="s">
        <v>240</v>
      </c>
      <c r="H1023" s="25" t="s">
        <v>77</v>
      </c>
      <c r="I1023" s="73" t="s">
        <v>1171</v>
      </c>
      <c r="J1023" s="73" t="s">
        <v>79</v>
      </c>
      <c r="K1023" s="25" t="s">
        <v>1591</v>
      </c>
      <c r="L1023" s="25" t="s">
        <v>1063</v>
      </c>
      <c r="N1023" s="41" t="s">
        <v>502</v>
      </c>
      <c r="O1023" s="32" t="s">
        <v>1401</v>
      </c>
      <c r="P1023" s="32" t="s">
        <v>1512</v>
      </c>
      <c r="Q1023" s="73" t="s">
        <v>23</v>
      </c>
      <c r="R1023" s="73">
        <v>42</v>
      </c>
      <c r="S1023" s="25" t="s">
        <v>1370</v>
      </c>
      <c r="T1023" s="25" t="s">
        <v>15</v>
      </c>
      <c r="V1023" s="73">
        <v>26.8</v>
      </c>
      <c r="W1023" s="25" t="s">
        <v>58</v>
      </c>
      <c r="X1023" s="73">
        <f>VLOOKUP(W1023,Tables!$M$5:$O$9,3,FALSE)</f>
        <v>1</v>
      </c>
      <c r="Y1023" s="73">
        <f t="shared" si="451"/>
        <v>26.8</v>
      </c>
      <c r="AA1023" s="26" t="str">
        <f t="shared" si="447"/>
        <v>EC10</v>
      </c>
      <c r="AB1023" s="26">
        <f>VLOOKUP(AA1023,Tables!C$5:D$40,2,FALSE)</f>
        <v>1</v>
      </c>
      <c r="AC1023" s="26">
        <f t="shared" si="448"/>
        <v>26.8</v>
      </c>
      <c r="AD1023" s="33" t="str">
        <f t="shared" si="449"/>
        <v>Chronic</v>
      </c>
      <c r="AE1023" s="26">
        <f>VLOOKUP(AD1023,Tables!$C$43:$D$44,2,FALSE)</f>
        <v>1</v>
      </c>
      <c r="AF1023" s="26">
        <f t="shared" si="450"/>
        <v>26.8</v>
      </c>
      <c r="AG1023" s="27"/>
      <c r="AH1023" s="210" t="str">
        <f t="shared" si="442"/>
        <v>Myriophyllum spicatum</v>
      </c>
      <c r="AI1023" s="112" t="str">
        <f t="shared" si="443"/>
        <v>EC10</v>
      </c>
      <c r="AJ1023" s="112" t="str">
        <f t="shared" si="444"/>
        <v>Chronic</v>
      </c>
      <c r="AL1023" s="26">
        <f>VLOOKUP(SUM(AB1023,AE1023),Tables!J$5:K$12,2,FALSE)</f>
        <v>1</v>
      </c>
      <c r="AM1023" s="26" t="str">
        <f t="shared" si="452"/>
        <v>YES!!!</v>
      </c>
      <c r="AN1023" s="107" t="str">
        <f>P1023</f>
        <v>Shoot dry weight</v>
      </c>
      <c r="AO1023" s="26" t="s">
        <v>212</v>
      </c>
      <c r="AP1023" s="25" t="str">
        <f>CONCATENATE(R1023," ",S1023)</f>
        <v>42 Day</v>
      </c>
      <c r="AQ1023" s="26" t="s">
        <v>1617</v>
      </c>
      <c r="AS1023" s="109">
        <f>AF1023</f>
        <v>26.8</v>
      </c>
      <c r="AW1023" s="208" t="s">
        <v>1845</v>
      </c>
      <c r="AX1023" s="208" t="s">
        <v>1845</v>
      </c>
      <c r="BC1023" s="214"/>
      <c r="BN1023" s="119"/>
      <c r="BO1023" s="119"/>
      <c r="BP1023" s="119"/>
      <c r="BQ1023" s="119"/>
      <c r="BR1023" s="119"/>
      <c r="BS1023" s="119"/>
      <c r="BT1023" s="119"/>
      <c r="BU1023" s="119"/>
      <c r="BV1023" s="119"/>
      <c r="BW1023" s="119"/>
      <c r="BX1023" s="119"/>
      <c r="BY1023" s="119"/>
      <c r="BZ1023" s="119"/>
      <c r="CA1023" s="119"/>
    </row>
    <row r="1024" spans="1:79" ht="15" hidden="1" customHeight="1" thickTop="1" thickBot="1">
      <c r="A1024" s="170" t="s">
        <v>1065</v>
      </c>
      <c r="B1024" s="70" t="s">
        <v>1126</v>
      </c>
      <c r="C1024" s="74" t="s">
        <v>1066</v>
      </c>
      <c r="D1024" s="80" t="s">
        <v>1079</v>
      </c>
      <c r="E1024" s="149" t="s">
        <v>1644</v>
      </c>
      <c r="F1024" s="75" t="s">
        <v>646</v>
      </c>
      <c r="G1024" s="86" t="s">
        <v>240</v>
      </c>
      <c r="H1024" s="25" t="s">
        <v>77</v>
      </c>
      <c r="I1024" s="73" t="s">
        <v>1171</v>
      </c>
      <c r="J1024" s="73" t="s">
        <v>79</v>
      </c>
      <c r="K1024" s="25" t="s">
        <v>1591</v>
      </c>
      <c r="L1024" s="25" t="s">
        <v>1063</v>
      </c>
      <c r="N1024" s="41" t="s">
        <v>502</v>
      </c>
      <c r="O1024" s="32" t="s">
        <v>1401</v>
      </c>
      <c r="P1024" s="32" t="s">
        <v>1512</v>
      </c>
      <c r="Q1024" s="73" t="s">
        <v>178</v>
      </c>
      <c r="R1024" s="73">
        <v>42</v>
      </c>
      <c r="S1024" s="25" t="s">
        <v>1370</v>
      </c>
      <c r="T1024" s="25" t="s">
        <v>15</v>
      </c>
      <c r="V1024" s="73">
        <v>45.1</v>
      </c>
      <c r="W1024" s="25" t="s">
        <v>58</v>
      </c>
      <c r="X1024" s="73">
        <f>VLOOKUP(W1024,Tables!$M$5:$O$9,3,FALSE)</f>
        <v>1</v>
      </c>
      <c r="Y1024" s="73">
        <f t="shared" si="451"/>
        <v>45.1</v>
      </c>
      <c r="AA1024" s="26" t="str">
        <f t="shared" si="447"/>
        <v>EC25</v>
      </c>
      <c r="AB1024" s="26">
        <f>VLOOKUP(AA1024,Tables!C$5:D$40,2,FALSE)</f>
        <v>2.5</v>
      </c>
      <c r="AC1024" s="26">
        <f t="shared" si="448"/>
        <v>18.04</v>
      </c>
      <c r="AD1024" s="33" t="str">
        <f t="shared" si="449"/>
        <v>Chronic</v>
      </c>
      <c r="AE1024" s="26">
        <f>VLOOKUP(AD1024,Tables!$C$43:$D$44,2,FALSE)</f>
        <v>1</v>
      </c>
      <c r="AF1024" s="26">
        <f t="shared" si="450"/>
        <v>18.04</v>
      </c>
      <c r="AG1024" s="27"/>
      <c r="AH1024" s="210" t="str">
        <f t="shared" si="442"/>
        <v>Myriophyllum spicatum</v>
      </c>
      <c r="AI1024" s="112" t="str">
        <f t="shared" si="443"/>
        <v>EC25</v>
      </c>
      <c r="AJ1024" s="112" t="str">
        <f t="shared" si="444"/>
        <v>Chronic</v>
      </c>
      <c r="AL1024" s="26">
        <f>VLOOKUP(SUM(AB1024,AE1024),Tables!J$5:K$12,2,FALSE)</f>
        <v>2</v>
      </c>
      <c r="AM1024" s="26" t="str">
        <f t="shared" si="452"/>
        <v>Reject</v>
      </c>
      <c r="AS1024"/>
      <c r="AW1024" s="208" t="s">
        <v>1845</v>
      </c>
      <c r="AX1024" s="208" t="s">
        <v>1845</v>
      </c>
      <c r="BC1024" s="214"/>
      <c r="BN1024" s="119"/>
      <c r="BO1024" s="119"/>
      <c r="BP1024" s="119"/>
      <c r="BQ1024" s="119"/>
      <c r="BR1024" s="119"/>
      <c r="BS1024" s="119"/>
      <c r="BT1024" s="119"/>
      <c r="BU1024" s="119"/>
      <c r="BV1024" s="119"/>
      <c r="BW1024" s="119"/>
      <c r="BX1024" s="119"/>
      <c r="BY1024" s="119"/>
      <c r="BZ1024" s="119"/>
      <c r="CA1024" s="119"/>
    </row>
    <row r="1025" spans="1:79" ht="15" hidden="1" customHeight="1" thickTop="1" thickBot="1">
      <c r="A1025" s="170" t="s">
        <v>1065</v>
      </c>
      <c r="B1025" s="70" t="s">
        <v>1127</v>
      </c>
      <c r="C1025" s="74" t="s">
        <v>1066</v>
      </c>
      <c r="D1025" s="80" t="s">
        <v>1079</v>
      </c>
      <c r="E1025" s="149" t="s">
        <v>1644</v>
      </c>
      <c r="F1025" s="75" t="s">
        <v>646</v>
      </c>
      <c r="G1025" s="86" t="s">
        <v>240</v>
      </c>
      <c r="H1025" s="25" t="s">
        <v>77</v>
      </c>
      <c r="I1025" s="73" t="s">
        <v>1171</v>
      </c>
      <c r="J1025" s="73" t="s">
        <v>79</v>
      </c>
      <c r="K1025" s="25" t="s">
        <v>1591</v>
      </c>
      <c r="L1025" s="25" t="s">
        <v>1063</v>
      </c>
      <c r="N1025" s="41" t="s">
        <v>502</v>
      </c>
      <c r="O1025" s="32" t="s">
        <v>1401</v>
      </c>
      <c r="P1025" s="32" t="s">
        <v>1512</v>
      </c>
      <c r="Q1025" s="73" t="s">
        <v>14</v>
      </c>
      <c r="R1025" s="73">
        <v>42</v>
      </c>
      <c r="S1025" s="25" t="s">
        <v>1370</v>
      </c>
      <c r="T1025" s="25" t="s">
        <v>15</v>
      </c>
      <c r="V1025" s="73">
        <v>75.900000000000006</v>
      </c>
      <c r="W1025" s="25" t="s">
        <v>58</v>
      </c>
      <c r="X1025" s="73">
        <f>VLOOKUP(W1025,Tables!$M$5:$O$9,3,FALSE)</f>
        <v>1</v>
      </c>
      <c r="Y1025" s="73">
        <f t="shared" si="451"/>
        <v>75.900000000000006</v>
      </c>
      <c r="AA1025" s="26" t="str">
        <f t="shared" si="447"/>
        <v>EC50</v>
      </c>
      <c r="AB1025" s="26">
        <f>VLOOKUP(AA1025,Tables!C$5:D$40,2,FALSE)</f>
        <v>5</v>
      </c>
      <c r="AC1025" s="26">
        <f t="shared" si="448"/>
        <v>15.180000000000001</v>
      </c>
      <c r="AD1025" s="33" t="str">
        <f t="shared" si="449"/>
        <v>Chronic</v>
      </c>
      <c r="AE1025" s="26">
        <f>VLOOKUP(AD1025,Tables!$C$43:$D$44,2,FALSE)</f>
        <v>1</v>
      </c>
      <c r="AF1025" s="26">
        <f t="shared" si="450"/>
        <v>15.180000000000001</v>
      </c>
      <c r="AG1025" s="27"/>
      <c r="AH1025" s="210" t="str">
        <f t="shared" si="442"/>
        <v>Myriophyllum spicatum</v>
      </c>
      <c r="AI1025" s="112" t="str">
        <f t="shared" si="443"/>
        <v>EC50</v>
      </c>
      <c r="AJ1025" s="112" t="str">
        <f t="shared" si="444"/>
        <v>Chronic</v>
      </c>
      <c r="AL1025" s="26">
        <f>VLOOKUP(SUM(AB1025,AE1025),Tables!J$5:K$12,2,FALSE)</f>
        <v>2</v>
      </c>
      <c r="AM1025" s="26" t="str">
        <f t="shared" si="452"/>
        <v>Reject</v>
      </c>
      <c r="AS1025"/>
      <c r="AW1025" s="208" t="s">
        <v>1845</v>
      </c>
      <c r="AX1025" s="208" t="s">
        <v>1845</v>
      </c>
      <c r="BC1025" s="214"/>
      <c r="BN1025" s="119"/>
      <c r="BO1025" s="119"/>
      <c r="BP1025" s="119"/>
      <c r="BQ1025" s="119"/>
      <c r="BR1025" s="119"/>
      <c r="BS1025" s="119"/>
      <c r="BT1025" s="119"/>
      <c r="BU1025" s="119"/>
      <c r="BV1025" s="119"/>
      <c r="BW1025" s="119"/>
      <c r="BX1025" s="119"/>
      <c r="BY1025" s="119"/>
      <c r="BZ1025" s="119"/>
      <c r="CA1025" s="119"/>
    </row>
    <row r="1026" spans="1:79" ht="15" hidden="1" customHeight="1" thickTop="1" thickBot="1">
      <c r="A1026" s="170" t="s">
        <v>1065</v>
      </c>
      <c r="B1026" s="70" t="s">
        <v>1128</v>
      </c>
      <c r="C1026" s="74" t="s">
        <v>1066</v>
      </c>
      <c r="D1026" s="80" t="s">
        <v>1083</v>
      </c>
      <c r="E1026" s="149" t="s">
        <v>1644</v>
      </c>
      <c r="F1026" s="75" t="s">
        <v>646</v>
      </c>
      <c r="G1026" s="86" t="s">
        <v>240</v>
      </c>
      <c r="H1026" s="25" t="s">
        <v>77</v>
      </c>
      <c r="I1026" s="73" t="s">
        <v>1171</v>
      </c>
      <c r="J1026" s="73" t="s">
        <v>79</v>
      </c>
      <c r="K1026" s="25" t="s">
        <v>1591</v>
      </c>
      <c r="L1026" s="25" t="s">
        <v>1063</v>
      </c>
      <c r="N1026" s="41" t="s">
        <v>502</v>
      </c>
      <c r="O1026" s="32" t="s">
        <v>1401</v>
      </c>
      <c r="P1026" s="32" t="s">
        <v>1512</v>
      </c>
      <c r="Q1026" s="73" t="s">
        <v>23</v>
      </c>
      <c r="R1026" s="73">
        <v>42</v>
      </c>
      <c r="S1026" s="25" t="s">
        <v>1370</v>
      </c>
      <c r="T1026" s="25" t="s">
        <v>15</v>
      </c>
      <c r="V1026" s="73">
        <v>23.4</v>
      </c>
      <c r="W1026" s="25" t="s">
        <v>58</v>
      </c>
      <c r="X1026" s="73">
        <f>VLOOKUP(W1026,Tables!$M$5:$O$9,3,FALSE)</f>
        <v>1</v>
      </c>
      <c r="Y1026" s="73">
        <f t="shared" si="451"/>
        <v>23.4</v>
      </c>
      <c r="AA1026" s="26" t="str">
        <f t="shared" si="447"/>
        <v>EC10</v>
      </c>
      <c r="AB1026" s="26">
        <f>VLOOKUP(AA1026,Tables!C$5:D$40,2,FALSE)</f>
        <v>1</v>
      </c>
      <c r="AC1026" s="26">
        <f t="shared" si="448"/>
        <v>23.4</v>
      </c>
      <c r="AD1026" s="33" t="str">
        <f t="shared" si="449"/>
        <v>Chronic</v>
      </c>
      <c r="AE1026" s="26">
        <f>VLOOKUP(AD1026,Tables!$C$43:$D$44,2,FALSE)</f>
        <v>1</v>
      </c>
      <c r="AF1026" s="26">
        <f t="shared" si="450"/>
        <v>23.4</v>
      </c>
      <c r="AG1026" s="27"/>
      <c r="AH1026" s="210" t="str">
        <f t="shared" si="442"/>
        <v>Myriophyllum spicatum</v>
      </c>
      <c r="AI1026" s="112" t="str">
        <f t="shared" si="443"/>
        <v>EC10</v>
      </c>
      <c r="AJ1026" s="112" t="str">
        <f t="shared" si="444"/>
        <v>Chronic</v>
      </c>
      <c r="AL1026" s="26">
        <f>VLOOKUP(SUM(AB1026,AE1026),Tables!J$5:K$12,2,FALSE)</f>
        <v>1</v>
      </c>
      <c r="AM1026" s="26" t="str">
        <f t="shared" si="452"/>
        <v>YES!!!</v>
      </c>
      <c r="AN1026" s="107" t="str">
        <f>P1026</f>
        <v>Shoot dry weight</v>
      </c>
      <c r="AO1026" s="26" t="s">
        <v>212</v>
      </c>
      <c r="AP1026" s="25" t="str">
        <f>CONCATENATE(R1026," ",S1026)</f>
        <v>42 Day</v>
      </c>
      <c r="AQ1026" s="26" t="s">
        <v>1617</v>
      </c>
      <c r="AS1026" s="109">
        <f>AF1026</f>
        <v>23.4</v>
      </c>
      <c r="AW1026" s="208" t="s">
        <v>1845</v>
      </c>
      <c r="AX1026" s="208" t="s">
        <v>1845</v>
      </c>
      <c r="BC1026" s="214"/>
      <c r="BN1026" s="119"/>
      <c r="BO1026" s="119"/>
      <c r="BP1026" s="119"/>
      <c r="BQ1026" s="119"/>
      <c r="BR1026" s="119"/>
      <c r="BS1026" s="119"/>
      <c r="BT1026" s="119"/>
      <c r="BU1026" s="119"/>
      <c r="BV1026" s="119"/>
      <c r="BW1026" s="119"/>
      <c r="BX1026" s="119"/>
      <c r="BY1026" s="119"/>
      <c r="BZ1026" s="119"/>
      <c r="CA1026" s="119"/>
    </row>
    <row r="1027" spans="1:79" ht="15" hidden="1" customHeight="1" thickTop="1" thickBot="1">
      <c r="A1027" s="170" t="s">
        <v>1065</v>
      </c>
      <c r="B1027" s="70" t="s">
        <v>1129</v>
      </c>
      <c r="C1027" s="74" t="s">
        <v>1066</v>
      </c>
      <c r="D1027" s="80" t="s">
        <v>1083</v>
      </c>
      <c r="E1027" s="149" t="s">
        <v>1644</v>
      </c>
      <c r="F1027" s="75" t="s">
        <v>646</v>
      </c>
      <c r="G1027" s="86" t="s">
        <v>240</v>
      </c>
      <c r="H1027" s="25" t="s">
        <v>77</v>
      </c>
      <c r="I1027" s="73" t="s">
        <v>1171</v>
      </c>
      <c r="J1027" s="73" t="s">
        <v>79</v>
      </c>
      <c r="K1027" s="25" t="s">
        <v>1591</v>
      </c>
      <c r="L1027" s="25" t="s">
        <v>1063</v>
      </c>
      <c r="N1027" s="41" t="s">
        <v>502</v>
      </c>
      <c r="O1027" s="32" t="s">
        <v>1401</v>
      </c>
      <c r="P1027" s="32" t="s">
        <v>1512</v>
      </c>
      <c r="Q1027" s="73" t="s">
        <v>178</v>
      </c>
      <c r="R1027" s="73">
        <v>42</v>
      </c>
      <c r="S1027" s="25" t="s">
        <v>1370</v>
      </c>
      <c r="T1027" s="25" t="s">
        <v>15</v>
      </c>
      <c r="V1027" s="73">
        <v>58.4</v>
      </c>
      <c r="W1027" s="25" t="s">
        <v>58</v>
      </c>
      <c r="X1027" s="73">
        <f>VLOOKUP(W1027,Tables!$M$5:$O$9,3,FALSE)</f>
        <v>1</v>
      </c>
      <c r="Y1027" s="73">
        <f t="shared" si="451"/>
        <v>58.4</v>
      </c>
      <c r="AA1027" s="26" t="str">
        <f t="shared" si="447"/>
        <v>EC25</v>
      </c>
      <c r="AB1027" s="26">
        <f>VLOOKUP(AA1027,Tables!C$5:D$40,2,FALSE)</f>
        <v>2.5</v>
      </c>
      <c r="AC1027" s="26">
        <f t="shared" si="448"/>
        <v>23.36</v>
      </c>
      <c r="AD1027" s="33" t="str">
        <f t="shared" si="449"/>
        <v>Chronic</v>
      </c>
      <c r="AE1027" s="26">
        <f>VLOOKUP(AD1027,Tables!$C$43:$D$44,2,FALSE)</f>
        <v>1</v>
      </c>
      <c r="AF1027" s="26">
        <f t="shared" si="450"/>
        <v>23.36</v>
      </c>
      <c r="AG1027" s="27"/>
      <c r="AH1027" s="210" t="str">
        <f t="shared" si="442"/>
        <v>Myriophyllum spicatum</v>
      </c>
      <c r="AI1027" s="112" t="str">
        <f t="shared" si="443"/>
        <v>EC25</v>
      </c>
      <c r="AJ1027" s="112" t="str">
        <f t="shared" si="444"/>
        <v>Chronic</v>
      </c>
      <c r="AL1027" s="26">
        <f>VLOOKUP(SUM(AB1027,AE1027),Tables!J$5:K$12,2,FALSE)</f>
        <v>2</v>
      </c>
      <c r="AM1027" s="26" t="str">
        <f t="shared" si="452"/>
        <v>Reject</v>
      </c>
      <c r="AS1027"/>
      <c r="AW1027" s="208" t="s">
        <v>1845</v>
      </c>
      <c r="AX1027" s="208" t="s">
        <v>1845</v>
      </c>
      <c r="BC1027" s="214"/>
      <c r="BN1027" s="119"/>
      <c r="BO1027" s="119"/>
      <c r="BP1027" s="119"/>
      <c r="BQ1027" s="119"/>
      <c r="BR1027" s="119"/>
      <c r="BS1027" s="119"/>
      <c r="BT1027" s="119"/>
      <c r="BU1027" s="119"/>
      <c r="BV1027" s="119"/>
      <c r="BW1027" s="119"/>
      <c r="BX1027" s="119"/>
      <c r="BY1027" s="119"/>
      <c r="BZ1027" s="119"/>
      <c r="CA1027" s="119"/>
    </row>
    <row r="1028" spans="1:79" ht="15" hidden="1" customHeight="1" thickTop="1" thickBot="1">
      <c r="A1028" s="170" t="s">
        <v>1065</v>
      </c>
      <c r="B1028" s="70" t="s">
        <v>1130</v>
      </c>
      <c r="C1028" s="74" t="s">
        <v>1066</v>
      </c>
      <c r="D1028" s="80" t="s">
        <v>1083</v>
      </c>
      <c r="E1028" s="149" t="s">
        <v>1644</v>
      </c>
      <c r="F1028" s="75" t="s">
        <v>646</v>
      </c>
      <c r="G1028" s="86" t="s">
        <v>240</v>
      </c>
      <c r="H1028" s="25" t="s">
        <v>77</v>
      </c>
      <c r="I1028" s="73" t="s">
        <v>1171</v>
      </c>
      <c r="J1028" s="73" t="s">
        <v>79</v>
      </c>
      <c r="K1028" s="25" t="s">
        <v>1591</v>
      </c>
      <c r="L1028" s="25" t="s">
        <v>1063</v>
      </c>
      <c r="N1028" s="41" t="s">
        <v>502</v>
      </c>
      <c r="O1028" s="32" t="s">
        <v>1401</v>
      </c>
      <c r="P1028" s="32" t="s">
        <v>1512</v>
      </c>
      <c r="Q1028" s="73" t="s">
        <v>14</v>
      </c>
      <c r="R1028" s="73">
        <v>42</v>
      </c>
      <c r="S1028" s="25" t="s">
        <v>1370</v>
      </c>
      <c r="T1028" s="25" t="s">
        <v>15</v>
      </c>
      <c r="V1028" s="73">
        <v>116.9</v>
      </c>
      <c r="W1028" s="25" t="s">
        <v>58</v>
      </c>
      <c r="X1028" s="73">
        <f>VLOOKUP(W1028,Tables!$M$5:$O$9,3,FALSE)</f>
        <v>1</v>
      </c>
      <c r="Y1028" s="73">
        <f t="shared" si="451"/>
        <v>116.9</v>
      </c>
      <c r="AA1028" s="26" t="str">
        <f t="shared" si="447"/>
        <v>EC50</v>
      </c>
      <c r="AB1028" s="26">
        <f>VLOOKUP(AA1028,Tables!C$5:D$40,2,FALSE)</f>
        <v>5</v>
      </c>
      <c r="AC1028" s="26">
        <f t="shared" si="448"/>
        <v>23.380000000000003</v>
      </c>
      <c r="AD1028" s="33" t="str">
        <f t="shared" si="449"/>
        <v>Chronic</v>
      </c>
      <c r="AE1028" s="26">
        <f>VLOOKUP(AD1028,Tables!$C$43:$D$44,2,FALSE)</f>
        <v>1</v>
      </c>
      <c r="AF1028" s="26">
        <f t="shared" si="450"/>
        <v>23.380000000000003</v>
      </c>
      <c r="AG1028" s="27"/>
      <c r="AH1028" s="210" t="str">
        <f t="shared" si="442"/>
        <v>Myriophyllum spicatum</v>
      </c>
      <c r="AI1028" s="112" t="str">
        <f t="shared" si="443"/>
        <v>EC50</v>
      </c>
      <c r="AJ1028" s="112" t="str">
        <f t="shared" si="444"/>
        <v>Chronic</v>
      </c>
      <c r="AL1028" s="26">
        <f>VLOOKUP(SUM(AB1028,AE1028),Tables!J$5:K$12,2,FALSE)</f>
        <v>2</v>
      </c>
      <c r="AM1028" s="26" t="str">
        <f t="shared" si="452"/>
        <v>Reject</v>
      </c>
      <c r="AS1028"/>
      <c r="AW1028" s="208" t="s">
        <v>1845</v>
      </c>
      <c r="AX1028" s="208" t="s">
        <v>1845</v>
      </c>
      <c r="BC1028" s="214"/>
      <c r="BN1028" s="119"/>
      <c r="BO1028" s="119"/>
      <c r="BP1028" s="119"/>
      <c r="BQ1028" s="119"/>
      <c r="BR1028" s="119"/>
      <c r="BS1028" s="119"/>
      <c r="BT1028" s="119"/>
      <c r="BU1028" s="119"/>
      <c r="BV1028" s="119"/>
      <c r="BW1028" s="119"/>
      <c r="BX1028" s="119"/>
      <c r="BY1028" s="119"/>
      <c r="BZ1028" s="119"/>
      <c r="CA1028" s="119"/>
    </row>
    <row r="1029" spans="1:79" ht="15" hidden="1" customHeight="1" thickTop="1" thickBot="1">
      <c r="A1029" s="167"/>
      <c r="B1029" s="96"/>
      <c r="C1029" s="98"/>
      <c r="D1029" s="99"/>
      <c r="E1029" s="152"/>
      <c r="F1029" s="93"/>
      <c r="G1029" s="94"/>
      <c r="H1029" s="17"/>
      <c r="I1029" s="17"/>
      <c r="J1029" s="17"/>
      <c r="K1029" s="17"/>
      <c r="L1029" s="17"/>
      <c r="M1029" s="27"/>
      <c r="N1029" s="93"/>
      <c r="O1029" s="17"/>
      <c r="P1029" s="17"/>
      <c r="Q1029" s="17"/>
      <c r="R1029" s="17"/>
      <c r="S1029" s="17"/>
      <c r="T1029" s="17"/>
      <c r="U1029" s="17"/>
      <c r="V1029" s="17"/>
      <c r="W1029" s="17"/>
      <c r="X1029" s="95"/>
      <c r="Y1029" s="95"/>
      <c r="Z1029" s="27"/>
      <c r="AA1029" s="17"/>
      <c r="AB1029" s="17"/>
      <c r="AC1029" s="95"/>
      <c r="AD1029" s="20"/>
      <c r="AE1029" s="17"/>
      <c r="AF1029" s="95"/>
      <c r="AG1029" s="27"/>
      <c r="AH1029" s="211"/>
      <c r="AI1029" s="17"/>
      <c r="AJ1029" s="17"/>
      <c r="AK1029" s="27"/>
      <c r="AL1029" s="27"/>
      <c r="AM1029" s="27"/>
      <c r="AN1029" s="27"/>
      <c r="AO1029" s="17"/>
      <c r="AP1029" s="17"/>
      <c r="AQ1029" s="17"/>
      <c r="AR1029" s="27"/>
      <c r="AS1029" s="27"/>
      <c r="AT1029" s="27"/>
      <c r="AU1029" s="27"/>
      <c r="AV1029" s="27"/>
      <c r="AW1029" s="27"/>
      <c r="AX1029" s="115"/>
      <c r="AY1029" s="119"/>
      <c r="AZ1029" s="119"/>
      <c r="BA1029" s="117"/>
      <c r="BB1029" s="117"/>
      <c r="BC1029" s="211"/>
      <c r="BD1029" s="27"/>
      <c r="BE1029" s="27"/>
      <c r="BF1029" s="27"/>
      <c r="BG1029" s="27"/>
      <c r="BH1029" s="115"/>
      <c r="BI1029" s="115"/>
      <c r="BJ1029" s="115"/>
      <c r="BK1029" s="2"/>
      <c r="BL1029" s="2"/>
      <c r="BM1029" s="2"/>
      <c r="BN1029" s="119"/>
      <c r="BO1029" s="119"/>
      <c r="BP1029" s="119"/>
      <c r="BQ1029" s="119"/>
      <c r="BR1029" s="119"/>
      <c r="BS1029" s="119"/>
      <c r="BT1029" s="119"/>
      <c r="BU1029" s="119"/>
      <c r="BV1029" s="119"/>
      <c r="BW1029" s="119"/>
      <c r="BX1029" s="119"/>
      <c r="BY1029" s="119"/>
      <c r="BZ1029" s="119"/>
      <c r="CA1029" s="119"/>
    </row>
    <row r="1030" spans="1:79" ht="15" hidden="1" customHeight="1" thickTop="1" thickBot="1">
      <c r="A1030" s="170" t="s">
        <v>1397</v>
      </c>
      <c r="B1030" s="85">
        <v>211001</v>
      </c>
      <c r="C1030" s="71" t="s">
        <v>1374</v>
      </c>
      <c r="D1030" s="78"/>
      <c r="E1030" s="147" t="s">
        <v>1643</v>
      </c>
      <c r="F1030" s="30" t="s">
        <v>1376</v>
      </c>
      <c r="G1030" s="92" t="s">
        <v>251</v>
      </c>
      <c r="H1030" s="25" t="s">
        <v>83</v>
      </c>
      <c r="I1030" s="25" t="s">
        <v>94</v>
      </c>
      <c r="J1030" s="25" t="s">
        <v>95</v>
      </c>
      <c r="K1030" s="25" t="s">
        <v>1590</v>
      </c>
      <c r="L1030" s="73" t="s">
        <v>110</v>
      </c>
      <c r="M1030" s="78"/>
      <c r="N1030" s="41" t="s">
        <v>48</v>
      </c>
      <c r="O1030" s="32" t="s">
        <v>48</v>
      </c>
      <c r="P1030" s="32" t="s">
        <v>48</v>
      </c>
      <c r="Q1030" s="25" t="s">
        <v>18</v>
      </c>
      <c r="R1030" s="25">
        <v>96</v>
      </c>
      <c r="S1030" s="25" t="s">
        <v>84</v>
      </c>
      <c r="T1030" s="33" t="s">
        <v>45</v>
      </c>
      <c r="U1030" s="78"/>
      <c r="V1030" s="25">
        <v>1000</v>
      </c>
      <c r="W1030" s="25" t="s">
        <v>58</v>
      </c>
      <c r="X1030" s="73">
        <f>VLOOKUP(W1030,Tables!$M$5:$O$9,3,FALSE)</f>
        <v>1</v>
      </c>
      <c r="Y1030" s="73">
        <f>V1030*X1030</f>
        <v>1000</v>
      </c>
      <c r="AA1030" s="26" t="str">
        <f>Q1030</f>
        <v>LC50</v>
      </c>
      <c r="AB1030" s="26">
        <f>VLOOKUP(AA1030,Tables!C$5:D$40,2,FALSE)</f>
        <v>5</v>
      </c>
      <c r="AC1030" s="26">
        <f>Y1030/AB1030</f>
        <v>200</v>
      </c>
      <c r="AD1030" s="33" t="str">
        <f>T1030</f>
        <v>Acute</v>
      </c>
      <c r="AE1030" s="26">
        <f>VLOOKUP(AD1030,Tables!$C$43:$D$44,2,FALSE)</f>
        <v>2</v>
      </c>
      <c r="AF1030" s="26">
        <f>AC1030/AE1030</f>
        <v>100</v>
      </c>
      <c r="AG1030" s="27"/>
      <c r="AH1030" s="210" t="str">
        <f>G1030</f>
        <v>Mysidopsis bahia</v>
      </c>
      <c r="AI1030" s="112" t="str">
        <f>Q1030</f>
        <v>LC50</v>
      </c>
      <c r="AJ1030" s="112" t="str">
        <f>T1030</f>
        <v>Acute</v>
      </c>
      <c r="AK1030" s="78"/>
      <c r="AL1030" s="26">
        <f>VLOOKUP(SUM(AB1030,AE1030),Tables!J$5:K$12,2,FALSE)</f>
        <v>4</v>
      </c>
      <c r="AM1030" s="26" t="str">
        <f>IF(AL1030=MIN($AL$1030:$AL$1031),"YES!!!","Reject")</f>
        <v>YES!!!</v>
      </c>
      <c r="AN1030" s="107" t="str">
        <f>P1030</f>
        <v>Mortality</v>
      </c>
      <c r="AO1030" s="26" t="s">
        <v>96</v>
      </c>
      <c r="AP1030" s="25" t="str">
        <f>CONCATENATE(R1030," ",S1030)</f>
        <v>96 Hour</v>
      </c>
      <c r="AQ1030" s="26" t="s">
        <v>97</v>
      </c>
      <c r="AR1030" s="78"/>
      <c r="AS1030" s="109">
        <f>AF1030</f>
        <v>100</v>
      </c>
      <c r="AT1030" s="73">
        <f>GEOMEAN(AS1030:AS1031)</f>
        <v>232.37900077244501</v>
      </c>
      <c r="AU1030" s="73">
        <f>MIN(AT1030)</f>
        <v>232.37900077244501</v>
      </c>
      <c r="AV1030" s="73">
        <f>MIN(AU1030)</f>
        <v>232.37900077244501</v>
      </c>
      <c r="AW1030" s="208" t="s">
        <v>1845</v>
      </c>
      <c r="AX1030" s="208" t="s">
        <v>1845</v>
      </c>
      <c r="AY1030" s="78"/>
      <c r="AZ1030" s="78"/>
      <c r="BA1030" s="78" t="str">
        <f>F1030</f>
        <v>marine</v>
      </c>
      <c r="BB1030" s="107" t="str">
        <f>J1030</f>
        <v>Macroinvertebrate</v>
      </c>
      <c r="BC1030" s="210" t="str">
        <f>G1030</f>
        <v>Mysidopsis bahia</v>
      </c>
      <c r="BD1030" s="107" t="str">
        <f>H1030</f>
        <v>Arthropoda</v>
      </c>
      <c r="BE1030" s="114" t="str">
        <f>I1030</f>
        <v>Malacostraca</v>
      </c>
      <c r="BF1030" s="112" t="str">
        <f>K1030</f>
        <v>Hetero</v>
      </c>
      <c r="BG1030" s="26">
        <f>AL1030</f>
        <v>4</v>
      </c>
      <c r="BH1030" s="26">
        <f>AV1030</f>
        <v>232.37900077244501</v>
      </c>
      <c r="BI1030" s="208" t="s">
        <v>1845</v>
      </c>
      <c r="BJ1030" s="208" t="s">
        <v>1845</v>
      </c>
      <c r="BN1030" s="119"/>
      <c r="BO1030" s="119"/>
      <c r="BP1030" s="119"/>
      <c r="BQ1030" s="119"/>
      <c r="BR1030" s="119"/>
      <c r="BS1030" s="119"/>
      <c r="BT1030" s="119"/>
      <c r="BU1030" s="119"/>
      <c r="BV1030" s="119"/>
      <c r="BW1030" s="119"/>
      <c r="BX1030" s="119"/>
      <c r="BY1030" s="119"/>
      <c r="BZ1030" s="119"/>
      <c r="CA1030" s="119"/>
    </row>
    <row r="1031" spans="1:79" ht="15" hidden="1" customHeight="1" thickTop="1" thickBot="1">
      <c r="A1031" s="170" t="s">
        <v>1381</v>
      </c>
      <c r="B1031" s="85">
        <v>200344</v>
      </c>
      <c r="C1031" s="71" t="s">
        <v>1374</v>
      </c>
      <c r="D1031" s="78"/>
      <c r="E1031" s="147" t="s">
        <v>1643</v>
      </c>
      <c r="F1031" s="30" t="s">
        <v>1376</v>
      </c>
      <c r="G1031" s="92" t="s">
        <v>251</v>
      </c>
      <c r="H1031" s="25" t="s">
        <v>83</v>
      </c>
      <c r="I1031" s="25" t="s">
        <v>94</v>
      </c>
      <c r="J1031" s="25" t="s">
        <v>95</v>
      </c>
      <c r="K1031" s="25" t="s">
        <v>1590</v>
      </c>
      <c r="L1031" s="73" t="s">
        <v>110</v>
      </c>
      <c r="M1031" s="78"/>
      <c r="N1031" s="41" t="s">
        <v>48</v>
      </c>
      <c r="O1031" s="32" t="s">
        <v>48</v>
      </c>
      <c r="P1031" s="32" t="s">
        <v>48</v>
      </c>
      <c r="Q1031" s="25" t="s">
        <v>18</v>
      </c>
      <c r="R1031" s="25">
        <v>96</v>
      </c>
      <c r="S1031" s="25" t="s">
        <v>84</v>
      </c>
      <c r="T1031" s="33" t="s">
        <v>45</v>
      </c>
      <c r="U1031" s="78"/>
      <c r="V1031" s="25">
        <v>5400</v>
      </c>
      <c r="W1031" s="25" t="s">
        <v>58</v>
      </c>
      <c r="X1031" s="73">
        <f>VLOOKUP(W1031,Tables!$M$5:$O$9,3,FALSE)</f>
        <v>1</v>
      </c>
      <c r="Y1031" s="73">
        <f>V1031*X1031</f>
        <v>5400</v>
      </c>
      <c r="AA1031" s="26" t="str">
        <f>Q1031</f>
        <v>LC50</v>
      </c>
      <c r="AB1031" s="26">
        <f>VLOOKUP(AA1031,Tables!C$5:D$40,2,FALSE)</f>
        <v>5</v>
      </c>
      <c r="AC1031" s="26">
        <f>Y1031/AB1031</f>
        <v>1080</v>
      </c>
      <c r="AD1031" s="33" t="str">
        <f>T1031</f>
        <v>Acute</v>
      </c>
      <c r="AE1031" s="26">
        <f>VLOOKUP(AD1031,Tables!$C$43:$D$44,2,FALSE)</f>
        <v>2</v>
      </c>
      <c r="AF1031" s="26">
        <f>AC1031/AE1031</f>
        <v>540</v>
      </c>
      <c r="AG1031" s="27"/>
      <c r="AH1031" s="210" t="str">
        <f>G1031</f>
        <v>Mysidopsis bahia</v>
      </c>
      <c r="AI1031" s="112" t="str">
        <f>Q1031</f>
        <v>LC50</v>
      </c>
      <c r="AJ1031" s="112" t="str">
        <f>T1031</f>
        <v>Acute</v>
      </c>
      <c r="AK1031" s="78"/>
      <c r="AL1031" s="26">
        <f>VLOOKUP(SUM(AB1031,AE1031),Tables!J$5:K$12,2,FALSE)</f>
        <v>4</v>
      </c>
      <c r="AM1031" s="26" t="str">
        <f>IF(AL1031=MIN($AL$1030:$AL$1031),"YES!!!","Reject")</f>
        <v>YES!!!</v>
      </c>
      <c r="AN1031" s="107" t="str">
        <f>P1031</f>
        <v>Mortality</v>
      </c>
      <c r="AO1031" s="26" t="s">
        <v>96</v>
      </c>
      <c r="AP1031" s="25" t="str">
        <f>CONCATENATE(R1031," ",S1031)</f>
        <v>96 Hour</v>
      </c>
      <c r="AQ1031" s="26" t="s">
        <v>97</v>
      </c>
      <c r="AR1031" s="78"/>
      <c r="AS1031" s="109">
        <f>AF1031</f>
        <v>540</v>
      </c>
      <c r="AT1031" s="78"/>
      <c r="AU1031" s="78"/>
      <c r="AV1031" s="78"/>
      <c r="AW1031" s="208" t="s">
        <v>1845</v>
      </c>
      <c r="AX1031" s="208" t="s">
        <v>1845</v>
      </c>
      <c r="AY1031" s="78"/>
      <c r="AZ1031" s="78"/>
      <c r="BA1031" s="78"/>
      <c r="BB1031" s="78"/>
      <c r="BC1031" s="215"/>
      <c r="BD1031" s="78"/>
      <c r="BE1031" s="78"/>
      <c r="BF1031" s="78"/>
      <c r="BG1031" s="78"/>
      <c r="BH1031" s="78"/>
      <c r="BI1031" s="73"/>
      <c r="BN1031" s="119"/>
      <c r="BO1031" s="119"/>
      <c r="BP1031" s="119"/>
      <c r="BQ1031" s="119"/>
      <c r="BR1031" s="119"/>
      <c r="BS1031" s="119"/>
      <c r="BT1031" s="119"/>
      <c r="BU1031" s="119"/>
      <c r="BV1031" s="119"/>
      <c r="BW1031" s="119"/>
      <c r="BX1031" s="119"/>
      <c r="BY1031" s="119"/>
      <c r="BZ1031" s="119"/>
      <c r="CA1031" s="119"/>
    </row>
    <row r="1032" spans="1:79" ht="15" hidden="1" customHeight="1" thickTop="1" thickBot="1">
      <c r="A1032" s="167"/>
      <c r="B1032" s="17"/>
      <c r="C1032" s="17"/>
      <c r="D1032" s="27"/>
      <c r="E1032" s="148"/>
      <c r="F1032" s="93"/>
      <c r="G1032" s="94"/>
      <c r="H1032" s="17"/>
      <c r="I1032" s="17"/>
      <c r="J1032" s="17"/>
      <c r="K1032" s="17"/>
      <c r="L1032" s="17"/>
      <c r="M1032" s="27"/>
      <c r="N1032" s="93"/>
      <c r="O1032" s="17"/>
      <c r="P1032" s="17"/>
      <c r="Q1032" s="17"/>
      <c r="R1032" s="17"/>
      <c r="S1032" s="17"/>
      <c r="T1032" s="20"/>
      <c r="U1032" s="27"/>
      <c r="V1032" s="17"/>
      <c r="W1032" s="17"/>
      <c r="X1032" s="95"/>
      <c r="Y1032" s="95"/>
      <c r="Z1032" s="27"/>
      <c r="AA1032" s="17"/>
      <c r="AB1032" s="17"/>
      <c r="AC1032" s="95"/>
      <c r="AD1032" s="20"/>
      <c r="AE1032" s="17"/>
      <c r="AF1032" s="95"/>
      <c r="AG1032" s="27"/>
      <c r="AH1032" s="211"/>
      <c r="AI1032" s="17"/>
      <c r="AJ1032" s="17"/>
      <c r="AK1032" s="27"/>
      <c r="AL1032" s="27"/>
      <c r="AM1032" s="27"/>
      <c r="AN1032" s="27"/>
      <c r="AO1032" s="17"/>
      <c r="AP1032" s="17"/>
      <c r="AQ1032" s="17"/>
      <c r="AR1032" s="27"/>
      <c r="AS1032" s="27"/>
      <c r="AT1032" s="27"/>
      <c r="AU1032" s="27"/>
      <c r="AV1032" s="27"/>
      <c r="AW1032" s="27"/>
      <c r="AX1032" s="115"/>
      <c r="AY1032" s="119"/>
      <c r="AZ1032" s="119"/>
      <c r="BA1032" s="117"/>
      <c r="BB1032" s="117"/>
      <c r="BC1032" s="211"/>
      <c r="BD1032" s="27"/>
      <c r="BE1032" s="27"/>
      <c r="BF1032" s="27"/>
      <c r="BG1032" s="27"/>
      <c r="BH1032" s="115"/>
      <c r="BI1032" s="115"/>
      <c r="BJ1032" s="115"/>
      <c r="BK1032" s="2"/>
      <c r="BL1032" s="2"/>
      <c r="BM1032" s="2"/>
      <c r="BN1032" s="119"/>
      <c r="BO1032" s="119"/>
      <c r="BP1032" s="119"/>
      <c r="BQ1032" s="119"/>
      <c r="BR1032" s="119"/>
      <c r="BS1032" s="119"/>
      <c r="BT1032" s="119"/>
      <c r="BU1032" s="119"/>
      <c r="BV1032" s="119"/>
      <c r="BW1032" s="119"/>
      <c r="BX1032" s="119"/>
      <c r="BY1032" s="119"/>
      <c r="BZ1032" s="119"/>
      <c r="CA1032" s="119"/>
    </row>
    <row r="1033" spans="1:79" ht="15" hidden="1" customHeight="1" thickTop="1" thickBot="1">
      <c r="A1033" s="170" t="s">
        <v>164</v>
      </c>
      <c r="B1033" s="70" t="s">
        <v>172</v>
      </c>
      <c r="C1033" s="71" t="s">
        <v>165</v>
      </c>
      <c r="E1033" s="149" t="s">
        <v>1644</v>
      </c>
      <c r="F1033" s="129" t="s">
        <v>74</v>
      </c>
      <c r="G1033" s="86" t="s">
        <v>173</v>
      </c>
      <c r="H1033" s="25" t="s">
        <v>77</v>
      </c>
      <c r="I1033" s="73" t="s">
        <v>78</v>
      </c>
      <c r="J1033" s="25" t="s">
        <v>79</v>
      </c>
      <c r="K1033" s="25" t="s">
        <v>1591</v>
      </c>
      <c r="L1033" s="25" t="s">
        <v>110</v>
      </c>
      <c r="M1033" s="87"/>
      <c r="N1033" s="41" t="s">
        <v>168</v>
      </c>
      <c r="O1033" s="32" t="s">
        <v>1509</v>
      </c>
      <c r="P1033" s="35" t="s">
        <v>1411</v>
      </c>
      <c r="Q1033" s="25" t="s">
        <v>14</v>
      </c>
      <c r="R1033" s="25">
        <v>14</v>
      </c>
      <c r="S1033" s="25" t="s">
        <v>1370</v>
      </c>
      <c r="T1033" s="33" t="s">
        <v>15</v>
      </c>
      <c r="U1033" s="88"/>
      <c r="V1033" s="25">
        <v>24</v>
      </c>
      <c r="W1033" s="25" t="s">
        <v>58</v>
      </c>
      <c r="X1033" s="73">
        <f>VLOOKUP(W1033,Tables!$M$5:$O$9,3,FALSE)</f>
        <v>1</v>
      </c>
      <c r="Y1033" s="73">
        <f>V1033*X1033</f>
        <v>24</v>
      </c>
      <c r="AA1033" s="26" t="str">
        <f>Q1033</f>
        <v>EC50</v>
      </c>
      <c r="AB1033" s="26">
        <f>VLOOKUP(AA1033,Tables!C$5:D$40,2,FALSE)</f>
        <v>5</v>
      </c>
      <c r="AC1033" s="26">
        <f>Y1033/AB1033</f>
        <v>4.8</v>
      </c>
      <c r="AD1033" s="33" t="str">
        <f>T1033</f>
        <v>Chronic</v>
      </c>
      <c r="AE1033" s="26">
        <f>VLOOKUP(AD1033,Tables!$C$43:$D$44,2,FALSE)</f>
        <v>1</v>
      </c>
      <c r="AF1033" s="26">
        <f>AC1033/AE1033</f>
        <v>4.8</v>
      </c>
      <c r="AG1033" s="27"/>
      <c r="AH1033" s="210" t="str">
        <f>G1033</f>
        <v xml:space="preserve">Najas sp. </v>
      </c>
      <c r="AI1033" s="112" t="str">
        <f>Q1033</f>
        <v>EC50</v>
      </c>
      <c r="AJ1033" s="112" t="str">
        <f>T1033</f>
        <v>Chronic</v>
      </c>
      <c r="AL1033" s="26">
        <f>VLOOKUP(SUM(AB1033,AE1033),Tables!J$5:K$12,2,FALSE)</f>
        <v>2</v>
      </c>
      <c r="AM1033" s="26" t="str">
        <f>IF(AL1033=MIN($AL$1033:$AL$1036),"YES!!!","Reject")</f>
        <v>YES!!!</v>
      </c>
      <c r="AN1033" s="107" t="str">
        <f>P1033</f>
        <v>Wet weight</v>
      </c>
      <c r="AO1033" s="26" t="s">
        <v>96</v>
      </c>
      <c r="AP1033" s="25" t="str">
        <f>CONCATENATE(R1033," ",S1033)</f>
        <v>14 Day</v>
      </c>
      <c r="AQ1033" s="26" t="s">
        <v>97</v>
      </c>
      <c r="AS1033" s="109">
        <f>AF1033</f>
        <v>4.8</v>
      </c>
      <c r="AT1033" s="73">
        <f>GEOMEAN(AS1033,AS1035)</f>
        <v>4.9959983987187186</v>
      </c>
      <c r="AU1033" s="73">
        <f>MIN(AT1033,AT1036)</f>
        <v>4.9959983987187186</v>
      </c>
      <c r="AV1033" s="73">
        <f>MIN(AU1033:AU1034)</f>
        <v>4.8</v>
      </c>
      <c r="AW1033" s="208" t="s">
        <v>1845</v>
      </c>
      <c r="AX1033" s="208" t="s">
        <v>1845</v>
      </c>
      <c r="BA1033" s="78" t="str">
        <f>F1033</f>
        <v>Freshwater</v>
      </c>
      <c r="BB1033" s="107" t="str">
        <f>J1033</f>
        <v>Macrophyte</v>
      </c>
      <c r="BC1033" s="210" t="str">
        <f>G1033</f>
        <v xml:space="preserve">Najas sp. </v>
      </c>
      <c r="BD1033" s="107" t="str">
        <f>H1033</f>
        <v>Tracheophyta</v>
      </c>
      <c r="BE1033" s="114" t="str">
        <f>I1033</f>
        <v>Liliopsida</v>
      </c>
      <c r="BF1033" s="112" t="str">
        <f>K1033</f>
        <v>Photo</v>
      </c>
      <c r="BG1033" s="26">
        <f>AL1033</f>
        <v>2</v>
      </c>
      <c r="BH1033" s="26">
        <f>AV1033</f>
        <v>4.8</v>
      </c>
      <c r="BI1033" s="208" t="s">
        <v>1845</v>
      </c>
      <c r="BJ1033" s="208" t="s">
        <v>1845</v>
      </c>
      <c r="BN1033" s="119"/>
      <c r="BO1033" s="119"/>
      <c r="BP1033" s="119"/>
      <c r="BQ1033" s="119"/>
      <c r="BR1033" s="119"/>
      <c r="BS1033" s="119"/>
      <c r="BT1033" s="119"/>
      <c r="BU1033" s="119"/>
      <c r="BV1033" s="119"/>
      <c r="BW1033" s="119"/>
      <c r="BX1033" s="119"/>
      <c r="BY1033" s="119"/>
      <c r="BZ1033" s="119"/>
      <c r="CA1033" s="119"/>
    </row>
    <row r="1034" spans="1:79" ht="15" hidden="1" customHeight="1" thickTop="1" thickBot="1">
      <c r="A1034" s="170" t="s">
        <v>678</v>
      </c>
      <c r="B1034" s="70" t="s">
        <v>683</v>
      </c>
      <c r="C1034" s="71" t="s">
        <v>112</v>
      </c>
      <c r="D1034" s="72"/>
      <c r="E1034" s="149" t="s">
        <v>1644</v>
      </c>
      <c r="F1034" s="30" t="s">
        <v>686</v>
      </c>
      <c r="G1034" s="86" t="s">
        <v>173</v>
      </c>
      <c r="H1034" s="25" t="s">
        <v>77</v>
      </c>
      <c r="I1034" s="73" t="s">
        <v>78</v>
      </c>
      <c r="J1034" s="25" t="s">
        <v>79</v>
      </c>
      <c r="K1034" s="25" t="s">
        <v>1591</v>
      </c>
      <c r="L1034" s="83" t="s">
        <v>684</v>
      </c>
      <c r="N1034" s="125" t="s">
        <v>685</v>
      </c>
      <c r="O1034" s="32" t="s">
        <v>1398</v>
      </c>
      <c r="P1034" s="35" t="s">
        <v>1541</v>
      </c>
      <c r="Q1034" s="36" t="s">
        <v>14</v>
      </c>
      <c r="R1034" s="36">
        <v>14</v>
      </c>
      <c r="S1034" s="25" t="s">
        <v>1370</v>
      </c>
      <c r="T1034" s="33" t="s">
        <v>15</v>
      </c>
      <c r="U1034" s="33"/>
      <c r="V1034" s="73">
        <v>24</v>
      </c>
      <c r="W1034" s="33" t="s">
        <v>58</v>
      </c>
      <c r="X1034" s="73">
        <f>VLOOKUP(W1034,Tables!$M$5:$O$9,3,FALSE)</f>
        <v>1</v>
      </c>
      <c r="Y1034" s="73">
        <f>V1034*X1034</f>
        <v>24</v>
      </c>
      <c r="AA1034" s="26" t="str">
        <f>Q1034</f>
        <v>EC50</v>
      </c>
      <c r="AB1034" s="26">
        <f>VLOOKUP(AA1034,Tables!C$5:D$40,2,FALSE)</f>
        <v>5</v>
      </c>
      <c r="AC1034" s="26">
        <f>Y1034/AB1034</f>
        <v>4.8</v>
      </c>
      <c r="AD1034" s="33" t="str">
        <f>T1034</f>
        <v>Chronic</v>
      </c>
      <c r="AE1034" s="26">
        <f>VLOOKUP(AD1034,Tables!$C$43:$D$44,2,FALSE)</f>
        <v>1</v>
      </c>
      <c r="AF1034" s="26">
        <f>AC1034/AE1034</f>
        <v>4.8</v>
      </c>
      <c r="AG1034" s="13"/>
      <c r="AH1034" s="210" t="str">
        <f>G1034</f>
        <v xml:space="preserve">Najas sp. </v>
      </c>
      <c r="AI1034" s="112" t="str">
        <f>Q1034</f>
        <v>EC50</v>
      </c>
      <c r="AJ1034" s="112" t="str">
        <f>T1034</f>
        <v>Chronic</v>
      </c>
      <c r="AL1034" s="26">
        <f>VLOOKUP(SUM(AB1034,AE1034),Tables!J$5:K$12,2,FALSE)</f>
        <v>2</v>
      </c>
      <c r="AM1034" s="26" t="str">
        <f>IF(AL1034=MIN($AL$1033:$AL$1036),"YES!!!","Reject")</f>
        <v>YES!!!</v>
      </c>
      <c r="AN1034" s="107" t="str">
        <f>P1034</f>
        <v>Length/weight</v>
      </c>
      <c r="AO1034" s="26" t="s">
        <v>1598</v>
      </c>
      <c r="AP1034" s="25" t="str">
        <f>CONCATENATE(R1034," ",S1034)</f>
        <v>14 Day</v>
      </c>
      <c r="AQ1034" s="26" t="s">
        <v>1599</v>
      </c>
      <c r="AS1034" s="109">
        <f>AF1034</f>
        <v>4.8</v>
      </c>
      <c r="AT1034" s="73">
        <f>GEOMEAN(AS1034)</f>
        <v>4.8</v>
      </c>
      <c r="AU1034" s="73">
        <f>MIN(AT1034)</f>
        <v>4.8</v>
      </c>
      <c r="AW1034" s="208" t="s">
        <v>1845</v>
      </c>
      <c r="AX1034" s="208" t="s">
        <v>1845</v>
      </c>
      <c r="BC1034" s="214"/>
      <c r="BN1034" s="119"/>
      <c r="BO1034" s="119"/>
      <c r="BP1034" s="119"/>
      <c r="BQ1034" s="119"/>
      <c r="BR1034" s="119"/>
      <c r="BS1034" s="119"/>
      <c r="BT1034" s="119"/>
      <c r="BU1034" s="119"/>
      <c r="BV1034" s="119"/>
      <c r="BW1034" s="119"/>
      <c r="BX1034" s="119"/>
      <c r="BY1034" s="119"/>
      <c r="BZ1034" s="119"/>
      <c r="CA1034" s="119"/>
    </row>
    <row r="1035" spans="1:79" ht="15" hidden="1" customHeight="1" thickTop="1" thickBot="1">
      <c r="A1035" s="170" t="s">
        <v>678</v>
      </c>
      <c r="B1035" s="70" t="s">
        <v>690</v>
      </c>
      <c r="C1035" s="71" t="s">
        <v>112</v>
      </c>
      <c r="D1035" s="72" t="s">
        <v>1853</v>
      </c>
      <c r="E1035" s="149" t="s">
        <v>1644</v>
      </c>
      <c r="F1035" s="30" t="s">
        <v>686</v>
      </c>
      <c r="G1035" s="86" t="s">
        <v>173</v>
      </c>
      <c r="H1035" s="25" t="s">
        <v>77</v>
      </c>
      <c r="I1035" s="73" t="s">
        <v>78</v>
      </c>
      <c r="J1035" s="25" t="s">
        <v>79</v>
      </c>
      <c r="K1035" s="25" t="s">
        <v>1591</v>
      </c>
      <c r="L1035" s="83" t="s">
        <v>684</v>
      </c>
      <c r="N1035" s="125" t="s">
        <v>691</v>
      </c>
      <c r="O1035" s="32" t="s">
        <v>1398</v>
      </c>
      <c r="P1035" s="35" t="s">
        <v>1411</v>
      </c>
      <c r="Q1035" s="36" t="s">
        <v>14</v>
      </c>
      <c r="R1035" s="36">
        <v>14</v>
      </c>
      <c r="S1035" s="25" t="s">
        <v>1370</v>
      </c>
      <c r="T1035" s="33" t="s">
        <v>15</v>
      </c>
      <c r="U1035" s="33"/>
      <c r="V1035" s="73">
        <v>26</v>
      </c>
      <c r="W1035" s="33" t="s">
        <v>58</v>
      </c>
      <c r="X1035" s="73">
        <f>VLOOKUP(W1035,Tables!$M$5:$O$9,3,FALSE)</f>
        <v>1</v>
      </c>
      <c r="Y1035" s="73">
        <f>V1035*X1035</f>
        <v>26</v>
      </c>
      <c r="AA1035" s="26" t="str">
        <f>Q1035</f>
        <v>EC50</v>
      </c>
      <c r="AB1035" s="26">
        <f>VLOOKUP(AA1035,Tables!C$5:D$40,2,FALSE)</f>
        <v>5</v>
      </c>
      <c r="AC1035" s="26">
        <f>Y1035/AB1035</f>
        <v>5.2</v>
      </c>
      <c r="AD1035" s="33" t="str">
        <f>T1035</f>
        <v>Chronic</v>
      </c>
      <c r="AE1035" s="26">
        <f>VLOOKUP(AD1035,Tables!$C$43:$D$44,2,FALSE)</f>
        <v>1</v>
      </c>
      <c r="AF1035" s="26">
        <f>AC1035/AE1035</f>
        <v>5.2</v>
      </c>
      <c r="AG1035" s="13"/>
      <c r="AH1035" s="210" t="str">
        <f>G1035</f>
        <v xml:space="preserve">Najas sp. </v>
      </c>
      <c r="AI1035" s="112" t="str">
        <f>Q1035</f>
        <v>EC50</v>
      </c>
      <c r="AJ1035" s="112" t="str">
        <f>T1035</f>
        <v>Chronic</v>
      </c>
      <c r="AL1035" s="26">
        <f>VLOOKUP(SUM(AB1035,AE1035),Tables!J$5:K$12,2,FALSE)</f>
        <v>2</v>
      </c>
      <c r="AM1035" s="26" t="str">
        <f>IF(AL1035=MIN($AL$1033:$AL$1036),"YES!!!","Reject")</f>
        <v>YES!!!</v>
      </c>
      <c r="AN1035" s="107" t="str">
        <f>P1035</f>
        <v>Wet weight</v>
      </c>
      <c r="AO1035" s="26" t="s">
        <v>96</v>
      </c>
      <c r="AP1035" s="25" t="str">
        <f>CONCATENATE(R1035," ",S1035)</f>
        <v>14 Day</v>
      </c>
      <c r="AQ1035" s="26" t="s">
        <v>97</v>
      </c>
      <c r="AS1035" s="109">
        <f>AF1035</f>
        <v>5.2</v>
      </c>
      <c r="AW1035" s="208" t="s">
        <v>1845</v>
      </c>
      <c r="AX1035" s="208" t="s">
        <v>1845</v>
      </c>
      <c r="BC1035" s="214"/>
      <c r="BN1035" s="119"/>
      <c r="BO1035" s="119"/>
      <c r="BP1035" s="119"/>
      <c r="BQ1035" s="119"/>
      <c r="BR1035" s="119"/>
      <c r="BS1035" s="119"/>
      <c r="BT1035" s="119"/>
      <c r="BU1035" s="119"/>
      <c r="BV1035" s="119"/>
      <c r="BW1035" s="119"/>
      <c r="BX1035" s="119"/>
      <c r="BY1035" s="119"/>
      <c r="BZ1035" s="119"/>
      <c r="CA1035" s="119"/>
    </row>
    <row r="1036" spans="1:79" ht="15" hidden="1" customHeight="1" thickTop="1" thickBot="1">
      <c r="A1036" s="170" t="s">
        <v>678</v>
      </c>
      <c r="B1036" s="70" t="s">
        <v>692</v>
      </c>
      <c r="C1036" s="71" t="s">
        <v>112</v>
      </c>
      <c r="D1036" s="72" t="s">
        <v>1853</v>
      </c>
      <c r="E1036" s="149" t="s">
        <v>1644</v>
      </c>
      <c r="F1036" s="30" t="s">
        <v>686</v>
      </c>
      <c r="G1036" s="86" t="s">
        <v>173</v>
      </c>
      <c r="H1036" s="25" t="s">
        <v>77</v>
      </c>
      <c r="I1036" s="73" t="s">
        <v>78</v>
      </c>
      <c r="J1036" s="25" t="s">
        <v>79</v>
      </c>
      <c r="K1036" s="25" t="s">
        <v>1591</v>
      </c>
      <c r="L1036" s="83" t="s">
        <v>684</v>
      </c>
      <c r="N1036" s="125" t="s">
        <v>691</v>
      </c>
      <c r="O1036" s="32" t="s">
        <v>1398</v>
      </c>
      <c r="P1036" s="35" t="s">
        <v>1411</v>
      </c>
      <c r="Q1036" s="36" t="s">
        <v>14</v>
      </c>
      <c r="R1036" s="36">
        <v>21</v>
      </c>
      <c r="S1036" s="25" t="s">
        <v>1370</v>
      </c>
      <c r="T1036" s="33" t="s">
        <v>15</v>
      </c>
      <c r="U1036" s="33"/>
      <c r="V1036" s="73">
        <v>75</v>
      </c>
      <c r="W1036" s="33" t="s">
        <v>58</v>
      </c>
      <c r="X1036" s="73">
        <f>VLOOKUP(W1036,Tables!$M$5:$O$9,3,FALSE)</f>
        <v>1</v>
      </c>
      <c r="Y1036" s="73">
        <f>V1036*X1036</f>
        <v>75</v>
      </c>
      <c r="AA1036" s="26" t="str">
        <f>Q1036</f>
        <v>EC50</v>
      </c>
      <c r="AB1036" s="26">
        <f>VLOOKUP(AA1036,Tables!C$5:D$40,2,FALSE)</f>
        <v>5</v>
      </c>
      <c r="AC1036" s="26">
        <f>Y1036/AB1036</f>
        <v>15</v>
      </c>
      <c r="AD1036" s="33" t="str">
        <f>T1036</f>
        <v>Chronic</v>
      </c>
      <c r="AE1036" s="26">
        <f>VLOOKUP(AD1036,Tables!$C$43:$D$44,2,FALSE)</f>
        <v>1</v>
      </c>
      <c r="AF1036" s="26">
        <f>AC1036/AE1036</f>
        <v>15</v>
      </c>
      <c r="AG1036" s="13"/>
      <c r="AH1036" s="210" t="str">
        <f>G1036</f>
        <v xml:space="preserve">Najas sp. </v>
      </c>
      <c r="AI1036" s="112" t="str">
        <f>Q1036</f>
        <v>EC50</v>
      </c>
      <c r="AJ1036" s="112" t="str">
        <f>T1036</f>
        <v>Chronic</v>
      </c>
      <c r="AL1036" s="26">
        <f>VLOOKUP(SUM(AB1036,AE1036),Tables!J$5:K$12,2,FALSE)</f>
        <v>2</v>
      </c>
      <c r="AM1036" s="26" t="str">
        <f>IF(AL1036=MIN($AL$1033:$AL$1036),"YES!!!","Reject")</f>
        <v>YES!!!</v>
      </c>
      <c r="AN1036" s="107" t="str">
        <f>P1036</f>
        <v>Wet weight</v>
      </c>
      <c r="AO1036" s="26" t="s">
        <v>96</v>
      </c>
      <c r="AP1036" s="25" t="str">
        <f>CONCATENATE(R1036," ",S1036)</f>
        <v>21 Day</v>
      </c>
      <c r="AQ1036" s="26" t="s">
        <v>1600</v>
      </c>
      <c r="AS1036" s="109">
        <f>AF1036</f>
        <v>15</v>
      </c>
      <c r="AT1036" s="73">
        <f>GEOMEAN(AS1036)</f>
        <v>15</v>
      </c>
      <c r="AW1036" s="208" t="s">
        <v>1845</v>
      </c>
      <c r="AX1036" s="208" t="s">
        <v>1845</v>
      </c>
      <c r="BC1036" s="214"/>
      <c r="BN1036" s="119"/>
      <c r="BO1036" s="119"/>
      <c r="BP1036" s="119"/>
      <c r="BQ1036" s="119"/>
      <c r="BR1036" s="119"/>
      <c r="BS1036" s="119"/>
      <c r="BT1036" s="119"/>
      <c r="BU1036" s="119"/>
      <c r="BV1036" s="119"/>
      <c r="BW1036" s="119"/>
      <c r="BX1036" s="119"/>
      <c r="BY1036" s="119"/>
      <c r="BZ1036" s="119"/>
      <c r="CA1036" s="119"/>
    </row>
    <row r="1037" spans="1:79" ht="15" hidden="1" customHeight="1" thickTop="1" thickBot="1">
      <c r="A1037" s="167"/>
      <c r="B1037" s="96"/>
      <c r="C1037" s="17"/>
      <c r="D1037" s="97"/>
      <c r="E1037" s="150"/>
      <c r="F1037" s="93"/>
      <c r="G1037" s="94"/>
      <c r="H1037" s="17"/>
      <c r="I1037" s="17"/>
      <c r="J1037" s="17"/>
      <c r="K1037" s="17"/>
      <c r="L1037" s="104"/>
      <c r="M1037" s="13"/>
      <c r="N1037" s="94"/>
      <c r="O1037" s="17"/>
      <c r="P1037" s="17"/>
      <c r="Q1037" s="104"/>
      <c r="R1037" s="104"/>
      <c r="S1037" s="17"/>
      <c r="T1037" s="20"/>
      <c r="U1037" s="20"/>
      <c r="V1037" s="17"/>
      <c r="W1037" s="20"/>
      <c r="X1037" s="95"/>
      <c r="Y1037" s="95"/>
      <c r="Z1037" s="13"/>
      <c r="AA1037" s="17"/>
      <c r="AB1037" s="17"/>
      <c r="AC1037" s="95"/>
      <c r="AD1037" s="20"/>
      <c r="AE1037" s="17"/>
      <c r="AF1037" s="95"/>
      <c r="AG1037" s="13"/>
      <c r="AH1037" s="213"/>
      <c r="AI1037" s="17"/>
      <c r="AJ1037" s="17"/>
      <c r="AK1037" s="13"/>
      <c r="AL1037" s="93"/>
      <c r="AM1037" s="13"/>
      <c r="AN1037" s="13"/>
      <c r="AO1037" s="17"/>
      <c r="AP1037" s="17"/>
      <c r="AQ1037" s="17"/>
      <c r="AR1037" s="13"/>
      <c r="AS1037" s="13"/>
      <c r="AT1037" s="13"/>
      <c r="AU1037" s="13"/>
      <c r="AV1037" s="13"/>
      <c r="AW1037" s="13"/>
      <c r="AX1037" s="116"/>
      <c r="AY1037" s="22"/>
      <c r="AZ1037" s="22"/>
      <c r="BA1037" s="117"/>
      <c r="BB1037" s="118"/>
      <c r="BC1037" s="212"/>
      <c r="BD1037" s="13"/>
      <c r="BE1037" s="13"/>
      <c r="BF1037" s="13"/>
      <c r="BG1037" s="13"/>
      <c r="BH1037" s="116"/>
      <c r="BI1037" s="115"/>
      <c r="BJ1037" s="115"/>
      <c r="BK1037" s="2"/>
      <c r="BL1037" s="2"/>
      <c r="BM1037" s="2"/>
      <c r="BN1037" s="119"/>
      <c r="BO1037" s="119"/>
      <c r="BP1037" s="119"/>
      <c r="BQ1037" s="119"/>
      <c r="BR1037" s="119"/>
      <c r="BS1037" s="119"/>
      <c r="BT1037" s="119"/>
      <c r="BU1037" s="119"/>
      <c r="BV1037" s="119"/>
      <c r="BW1037" s="119"/>
      <c r="BX1037" s="119"/>
      <c r="BY1037" s="119"/>
      <c r="BZ1037" s="119"/>
      <c r="CA1037" s="119"/>
    </row>
    <row r="1038" spans="1:79" ht="15" customHeight="1" thickTop="1" thickBot="1">
      <c r="A1038" s="168" t="s">
        <v>1381</v>
      </c>
      <c r="B1038" s="25" t="s">
        <v>1451</v>
      </c>
      <c r="C1038" s="71">
        <v>1605</v>
      </c>
      <c r="D1038" s="132" t="s">
        <v>1434</v>
      </c>
      <c r="E1038" s="147" t="s">
        <v>1643</v>
      </c>
      <c r="F1038" s="30" t="s">
        <v>1550</v>
      </c>
      <c r="G1038" s="92" t="s">
        <v>1467</v>
      </c>
      <c r="H1038" s="25" t="s">
        <v>186</v>
      </c>
      <c r="I1038" s="73" t="s">
        <v>323</v>
      </c>
      <c r="J1038" s="73" t="s">
        <v>16</v>
      </c>
      <c r="K1038" s="25" t="s">
        <v>1591</v>
      </c>
      <c r="L1038" s="25" t="s">
        <v>110</v>
      </c>
      <c r="M1038" s="25"/>
      <c r="N1038" s="122" t="s">
        <v>1549</v>
      </c>
      <c r="O1038" s="38" t="s">
        <v>1549</v>
      </c>
      <c r="P1038" s="35" t="s">
        <v>1549</v>
      </c>
      <c r="Q1038" s="25" t="s">
        <v>14</v>
      </c>
      <c r="R1038" s="25">
        <v>3</v>
      </c>
      <c r="S1038" s="25" t="s">
        <v>1370</v>
      </c>
      <c r="T1038" s="25" t="s">
        <v>15</v>
      </c>
      <c r="V1038" s="25" t="s">
        <v>1468</v>
      </c>
      <c r="W1038" s="25" t="s">
        <v>82</v>
      </c>
      <c r="X1038" s="73">
        <f>VLOOKUP(W1038,Tables!$M$5:$O$9,3,FALSE)</f>
        <v>1</v>
      </c>
      <c r="Y1038" s="73">
        <f>V1038*X1038</f>
        <v>460</v>
      </c>
      <c r="AA1038" s="26" t="str">
        <f>Q1038</f>
        <v>EC50</v>
      </c>
      <c r="AB1038" s="26">
        <f>VLOOKUP(AA1038,Tables!C$5:D$40,2,FALSE)</f>
        <v>5</v>
      </c>
      <c r="AC1038" s="26">
        <f>Y1038/AB1038</f>
        <v>92</v>
      </c>
      <c r="AD1038" s="33" t="str">
        <f>T1038</f>
        <v>Chronic</v>
      </c>
      <c r="AE1038" s="26">
        <f>VLOOKUP(AD1038,Tables!$C$43:$D$44,2,FALSE)</f>
        <v>1</v>
      </c>
      <c r="AF1038" s="26">
        <f>AC1038/AE1038</f>
        <v>92</v>
      </c>
      <c r="AG1038" s="27"/>
      <c r="AH1038" s="210" t="str">
        <f>G1038</f>
        <v>Navicula incerta</v>
      </c>
      <c r="AI1038" s="112" t="str">
        <f>Q1038</f>
        <v>EC50</v>
      </c>
      <c r="AJ1038" s="112" t="str">
        <f>T1038</f>
        <v>Chronic</v>
      </c>
      <c r="AL1038" s="26">
        <f>VLOOKUP(SUM(AB1038,AE1038),Tables!J$5:K$12,2,FALSE)</f>
        <v>2</v>
      </c>
      <c r="AM1038" s="26" t="str">
        <f>IF(AL1038=MIN($AL$1038),"YES!!!","Reject")</f>
        <v>YES!!!</v>
      </c>
      <c r="AN1038" s="107" t="str">
        <f>P1038</f>
        <v>Biomass yield, Growth rate, AUC</v>
      </c>
      <c r="AO1038" s="26" t="s">
        <v>96</v>
      </c>
      <c r="AP1038" s="25" t="str">
        <f>CONCATENATE(R1038," ",S1038)</f>
        <v>3 Day</v>
      </c>
      <c r="AQ1038" s="26" t="s">
        <v>97</v>
      </c>
      <c r="AS1038" s="109">
        <f>AF1038</f>
        <v>92</v>
      </c>
      <c r="AT1038" s="73">
        <f>GEOMEAN(AS1038)</f>
        <v>92</v>
      </c>
      <c r="AU1038" s="73">
        <f>MIN(AT1038)</f>
        <v>92</v>
      </c>
      <c r="AV1038" s="73">
        <f>MIN(AU1038)</f>
        <v>92</v>
      </c>
      <c r="AW1038" s="208" t="s">
        <v>1845</v>
      </c>
      <c r="AX1038" s="208" t="s">
        <v>1845</v>
      </c>
      <c r="BA1038" s="78" t="str">
        <f>F1038</f>
        <v>Synthetic salt water or filtered natural salt water</v>
      </c>
      <c r="BB1038" s="107" t="str">
        <f>J1038</f>
        <v>Microalgae</v>
      </c>
      <c r="BC1038" s="210" t="str">
        <f>G1038</f>
        <v>Navicula incerta</v>
      </c>
      <c r="BD1038" s="107" t="str">
        <f>H1038</f>
        <v>Bacillariophyta</v>
      </c>
      <c r="BE1038" s="114" t="str">
        <f>I1038</f>
        <v>Bacillariophyceae</v>
      </c>
      <c r="BF1038" s="112" t="str">
        <f>K1038</f>
        <v>Photo</v>
      </c>
      <c r="BG1038" s="26">
        <f>AL1038</f>
        <v>2</v>
      </c>
      <c r="BH1038" s="26">
        <f>AV1038</f>
        <v>92</v>
      </c>
      <c r="BI1038" s="208" t="s">
        <v>1845</v>
      </c>
      <c r="BJ1038" s="208" t="s">
        <v>1845</v>
      </c>
      <c r="BN1038" s="119"/>
      <c r="BO1038" s="119"/>
      <c r="BP1038" s="119"/>
      <c r="BQ1038" s="119"/>
      <c r="BR1038" s="119"/>
      <c r="BS1038" s="119"/>
      <c r="BT1038" s="119"/>
      <c r="BU1038" s="119"/>
      <c r="BV1038" s="119"/>
      <c r="BW1038" s="119"/>
      <c r="BX1038" s="119"/>
      <c r="BY1038" s="119"/>
      <c r="BZ1038" s="119"/>
      <c r="CA1038" s="119"/>
    </row>
    <row r="1039" spans="1:79" ht="15" hidden="1" customHeight="1" thickTop="1" thickBot="1">
      <c r="A1039" s="169"/>
      <c r="B1039" s="17"/>
      <c r="C1039" s="17"/>
      <c r="D1039" s="27"/>
      <c r="E1039" s="148"/>
      <c r="F1039" s="93"/>
      <c r="G1039" s="94"/>
      <c r="H1039" s="13"/>
      <c r="I1039" s="13"/>
      <c r="J1039" s="17"/>
      <c r="K1039" s="17"/>
      <c r="L1039" s="17"/>
      <c r="M1039" s="17"/>
      <c r="N1039" s="93"/>
      <c r="O1039" s="27"/>
      <c r="P1039" s="17"/>
      <c r="Q1039" s="17"/>
      <c r="R1039" s="17"/>
      <c r="S1039" s="17"/>
      <c r="T1039" s="17"/>
      <c r="U1039" s="17"/>
      <c r="V1039" s="17"/>
      <c r="W1039" s="17"/>
      <c r="X1039" s="17"/>
      <c r="Y1039" s="13"/>
      <c r="Z1039" s="13"/>
      <c r="AA1039" s="13"/>
      <c r="AB1039" s="13"/>
      <c r="AC1039" s="13"/>
      <c r="AD1039" s="13"/>
      <c r="AE1039" s="13"/>
      <c r="AF1039" s="13"/>
      <c r="AG1039" s="13"/>
      <c r="AH1039" s="212"/>
      <c r="AI1039" s="17"/>
      <c r="AJ1039" s="17"/>
      <c r="AK1039" s="13"/>
      <c r="AL1039" s="13"/>
      <c r="AM1039" s="13"/>
      <c r="AN1039" s="13"/>
      <c r="AO1039" s="17"/>
      <c r="AP1039" s="17"/>
      <c r="AQ1039" s="17"/>
      <c r="AR1039" s="13"/>
      <c r="AS1039" s="13"/>
      <c r="AT1039" s="13"/>
      <c r="AU1039" s="13"/>
      <c r="AV1039" s="13"/>
      <c r="AW1039" s="13"/>
      <c r="AX1039" s="116"/>
      <c r="AY1039" s="22"/>
      <c r="AZ1039" s="22"/>
      <c r="BA1039" s="117"/>
      <c r="BB1039" s="118"/>
      <c r="BC1039" s="212"/>
      <c r="BD1039" s="13"/>
      <c r="BE1039" s="13"/>
      <c r="BF1039" s="13"/>
      <c r="BG1039" s="13"/>
      <c r="BH1039" s="116"/>
      <c r="BI1039" s="115"/>
      <c r="BJ1039" s="115"/>
      <c r="BN1039" s="119"/>
      <c r="BO1039" s="119"/>
      <c r="BP1039" s="119"/>
      <c r="BQ1039" s="119"/>
      <c r="BR1039" s="119"/>
      <c r="BS1039" s="119"/>
      <c r="BT1039" s="119"/>
      <c r="BU1039" s="119"/>
      <c r="BV1039" s="119"/>
      <c r="BW1039" s="119"/>
      <c r="BX1039" s="119"/>
      <c r="BY1039" s="119"/>
      <c r="BZ1039" s="119"/>
      <c r="CA1039" s="119"/>
    </row>
    <row r="1040" spans="1:79" ht="15" hidden="1" customHeight="1" thickTop="1" thickBot="1">
      <c r="A1040" s="168" t="s">
        <v>1381</v>
      </c>
      <c r="B1040" s="25" t="s">
        <v>1422</v>
      </c>
      <c r="C1040" s="71">
        <v>5600</v>
      </c>
      <c r="D1040" s="132" t="s">
        <v>1413</v>
      </c>
      <c r="E1040" s="149" t="s">
        <v>1644</v>
      </c>
      <c r="F1040" s="128" t="s">
        <v>1548</v>
      </c>
      <c r="G1040" s="92" t="s">
        <v>256</v>
      </c>
      <c r="H1040" s="25" t="s">
        <v>186</v>
      </c>
      <c r="I1040" s="73" t="s">
        <v>323</v>
      </c>
      <c r="J1040" s="73" t="s">
        <v>16</v>
      </c>
      <c r="K1040" s="25" t="s">
        <v>1591</v>
      </c>
      <c r="L1040" s="25" t="s">
        <v>110</v>
      </c>
      <c r="M1040" s="25"/>
      <c r="N1040" s="122" t="s">
        <v>1549</v>
      </c>
      <c r="O1040" s="38" t="s">
        <v>1549</v>
      </c>
      <c r="P1040" s="35" t="s">
        <v>1549</v>
      </c>
      <c r="Q1040" s="25" t="s">
        <v>14</v>
      </c>
      <c r="R1040" s="25">
        <v>5</v>
      </c>
      <c r="S1040" s="25" t="s">
        <v>1370</v>
      </c>
      <c r="T1040" s="25" t="s">
        <v>15</v>
      </c>
      <c r="V1040" s="25" t="s">
        <v>215</v>
      </c>
      <c r="W1040" s="25" t="s">
        <v>82</v>
      </c>
      <c r="X1040" s="73">
        <f>VLOOKUP(W1040,Tables!$M$5:$O$9,3,FALSE)</f>
        <v>1</v>
      </c>
      <c r="Y1040" s="73">
        <f>V1040*X1040</f>
        <v>60</v>
      </c>
      <c r="AA1040" s="26" t="str">
        <f>Q1040</f>
        <v>EC50</v>
      </c>
      <c r="AB1040" s="26">
        <f>VLOOKUP(AA1040,Tables!C$5:D$40,2,FALSE)</f>
        <v>5</v>
      </c>
      <c r="AC1040" s="26">
        <f>Y1040/AB1040</f>
        <v>12</v>
      </c>
      <c r="AD1040" s="33" t="str">
        <f>T1040</f>
        <v>Chronic</v>
      </c>
      <c r="AE1040" s="26">
        <f>VLOOKUP(AD1040,Tables!$C$43:$D$44,2,FALSE)</f>
        <v>1</v>
      </c>
      <c r="AF1040" s="26">
        <f>AC1040/AE1040</f>
        <v>12</v>
      </c>
      <c r="AG1040" s="27"/>
      <c r="AH1040" s="210" t="str">
        <f>G1040</f>
        <v>Navicula pelliculosa</v>
      </c>
      <c r="AI1040" s="112" t="str">
        <f>Q1040</f>
        <v>EC50</v>
      </c>
      <c r="AJ1040" s="112" t="str">
        <f>T1040</f>
        <v>Chronic</v>
      </c>
      <c r="AL1040" s="26">
        <f>VLOOKUP(SUM(AB1040,AE1040),Tables!J$5:K$12,2,FALSE)</f>
        <v>2</v>
      </c>
      <c r="AM1040" s="26" t="str">
        <f>IF(AL1040=MIN($AL$1040:$AL$1044),"YES!!!","Reject")</f>
        <v>Reject</v>
      </c>
      <c r="AS1040"/>
      <c r="AW1040" s="208" t="s">
        <v>1845</v>
      </c>
      <c r="AX1040" s="208" t="s">
        <v>1845</v>
      </c>
      <c r="BC1040" s="214"/>
      <c r="BN1040" s="119"/>
      <c r="BO1040" s="119"/>
      <c r="BP1040" s="119"/>
      <c r="BQ1040" s="119"/>
      <c r="BR1040" s="119"/>
      <c r="BS1040" s="119"/>
      <c r="BT1040" s="119"/>
      <c r="BU1040" s="119"/>
      <c r="BV1040" s="119"/>
      <c r="BW1040" s="119"/>
      <c r="BX1040" s="119"/>
      <c r="BY1040" s="119"/>
      <c r="BZ1040" s="119"/>
      <c r="CA1040" s="119"/>
    </row>
    <row r="1041" spans="1:79" ht="15" hidden="1" customHeight="1" thickTop="1" thickBot="1">
      <c r="A1041" s="168" t="s">
        <v>1381</v>
      </c>
      <c r="B1041" s="25" t="s">
        <v>1422</v>
      </c>
      <c r="C1041" s="71">
        <v>5600</v>
      </c>
      <c r="D1041" s="132" t="s">
        <v>1413</v>
      </c>
      <c r="E1041" s="149" t="s">
        <v>1644</v>
      </c>
      <c r="F1041" s="128" t="s">
        <v>1548</v>
      </c>
      <c r="G1041" s="92" t="s">
        <v>256</v>
      </c>
      <c r="H1041" s="25" t="s">
        <v>186</v>
      </c>
      <c r="I1041" s="73" t="s">
        <v>323</v>
      </c>
      <c r="J1041" s="73" t="s">
        <v>16</v>
      </c>
      <c r="K1041" s="25" t="s">
        <v>1591</v>
      </c>
      <c r="L1041" s="25" t="s">
        <v>110</v>
      </c>
      <c r="M1041" s="25"/>
      <c r="N1041" s="122" t="s">
        <v>1549</v>
      </c>
      <c r="O1041" s="38" t="s">
        <v>1549</v>
      </c>
      <c r="P1041" s="35" t="s">
        <v>1549</v>
      </c>
      <c r="Q1041" s="25" t="s">
        <v>1480</v>
      </c>
      <c r="R1041" s="25">
        <v>5</v>
      </c>
      <c r="S1041" s="25" t="s">
        <v>1370</v>
      </c>
      <c r="T1041" s="25" t="s">
        <v>15</v>
      </c>
      <c r="V1041" s="25">
        <v>10</v>
      </c>
      <c r="W1041" s="25" t="s">
        <v>82</v>
      </c>
      <c r="X1041" s="73">
        <f>VLOOKUP(W1041,Tables!$M$5:$O$9,3,FALSE)</f>
        <v>1</v>
      </c>
      <c r="Y1041" s="73">
        <f>V1041*X1041</f>
        <v>10</v>
      </c>
      <c r="AA1041" s="26" t="str">
        <f>Q1041</f>
        <v>LOEL</v>
      </c>
      <c r="AB1041" s="26">
        <f>VLOOKUP(AA1041,Tables!C$5:D$40,2,FALSE)</f>
        <v>2.5</v>
      </c>
      <c r="AC1041" s="26">
        <f>Y1041/AB1041</f>
        <v>4</v>
      </c>
      <c r="AD1041" s="33" t="str">
        <f>T1041</f>
        <v>Chronic</v>
      </c>
      <c r="AE1041" s="26">
        <f>VLOOKUP(AD1041,Tables!$C$43:$D$44,2,FALSE)</f>
        <v>1</v>
      </c>
      <c r="AF1041" s="26">
        <f>AC1041/AE1041</f>
        <v>4</v>
      </c>
      <c r="AG1041" s="27"/>
      <c r="AH1041" s="210" t="str">
        <f>G1041</f>
        <v>Navicula pelliculosa</v>
      </c>
      <c r="AI1041" s="112" t="str">
        <f>Q1041</f>
        <v>LOEL</v>
      </c>
      <c r="AJ1041" s="112" t="str">
        <f>T1041</f>
        <v>Chronic</v>
      </c>
      <c r="AL1041" s="26">
        <f>VLOOKUP(SUM(AB1041,AE1041),Tables!J$5:K$12,2,FALSE)</f>
        <v>2</v>
      </c>
      <c r="AM1041" s="26" t="str">
        <f>IF(AL1041=MIN($AL$1040:$AL$1044),"YES!!!","Reject")</f>
        <v>Reject</v>
      </c>
      <c r="AS1041"/>
      <c r="AW1041" s="208" t="s">
        <v>1845</v>
      </c>
      <c r="AX1041" s="208" t="s">
        <v>1845</v>
      </c>
      <c r="BC1041" s="214"/>
      <c r="BK1041" s="2"/>
      <c r="BL1041" s="2"/>
      <c r="BM1041" s="2"/>
      <c r="BN1041" s="119"/>
      <c r="BO1041" s="119"/>
      <c r="BP1041" s="119"/>
      <c r="BQ1041" s="119"/>
      <c r="BR1041" s="119"/>
      <c r="BS1041" s="119"/>
      <c r="BT1041" s="119"/>
      <c r="BU1041" s="119"/>
      <c r="BV1041" s="119"/>
      <c r="BW1041" s="119"/>
      <c r="BX1041" s="119"/>
      <c r="BY1041" s="119"/>
      <c r="BZ1041" s="119"/>
      <c r="CA1041" s="119"/>
    </row>
    <row r="1042" spans="1:79" ht="15" hidden="1" customHeight="1" thickTop="1" thickBot="1">
      <c r="A1042" s="220" t="s">
        <v>311</v>
      </c>
      <c r="B1042" s="70" t="s">
        <v>306</v>
      </c>
      <c r="C1042" s="71">
        <v>164767</v>
      </c>
      <c r="D1042" s="130" t="s">
        <v>326</v>
      </c>
      <c r="E1042" s="149" t="s">
        <v>1644</v>
      </c>
      <c r="F1042" s="75" t="s">
        <v>310</v>
      </c>
      <c r="G1042" s="86" t="s">
        <v>256</v>
      </c>
      <c r="H1042" s="25" t="s">
        <v>186</v>
      </c>
      <c r="I1042" s="73" t="s">
        <v>323</v>
      </c>
      <c r="J1042" s="73" t="s">
        <v>16</v>
      </c>
      <c r="K1042" s="25" t="s">
        <v>1591</v>
      </c>
      <c r="L1042" s="73" t="s">
        <v>322</v>
      </c>
      <c r="M1042" s="78"/>
      <c r="N1042" s="41" t="s">
        <v>315</v>
      </c>
      <c r="O1042" s="32" t="s">
        <v>1398</v>
      </c>
      <c r="P1042" s="32" t="s">
        <v>1399</v>
      </c>
      <c r="Q1042" s="73" t="s">
        <v>325</v>
      </c>
      <c r="R1042" s="73">
        <v>48</v>
      </c>
      <c r="S1042" s="25" t="s">
        <v>84</v>
      </c>
      <c r="T1042" s="25" t="s">
        <v>15</v>
      </c>
      <c r="U1042" s="79"/>
      <c r="V1042" s="73">
        <v>9.82</v>
      </c>
      <c r="W1042" s="79" t="s">
        <v>58</v>
      </c>
      <c r="X1042" s="73">
        <f>VLOOKUP(W1042,Tables!$M$5:$O$9,3,FALSE)</f>
        <v>1</v>
      </c>
      <c r="Y1042" s="73">
        <f>V1042*X1042</f>
        <v>9.82</v>
      </c>
      <c r="AA1042" s="26" t="str">
        <f>Q1042</f>
        <v>EC11</v>
      </c>
      <c r="AB1042" s="26">
        <f>VLOOKUP(AA1042,Tables!C$5:D$40,2,FALSE)</f>
        <v>1</v>
      </c>
      <c r="AC1042" s="26">
        <f>Y1042/AB1042</f>
        <v>9.82</v>
      </c>
      <c r="AD1042" s="33" t="str">
        <f>T1042</f>
        <v>Chronic</v>
      </c>
      <c r="AE1042" s="26">
        <f>VLOOKUP(AD1042,Tables!$C$43:$D$44,2,FALSE)</f>
        <v>1</v>
      </c>
      <c r="AF1042" s="26">
        <f>AC1042/AE1042</f>
        <v>9.82</v>
      </c>
      <c r="AG1042" s="27"/>
      <c r="AH1042" s="210" t="str">
        <f>G1042</f>
        <v>Navicula pelliculosa</v>
      </c>
      <c r="AI1042" s="112" t="str">
        <f>Q1042</f>
        <v>EC11</v>
      </c>
      <c r="AJ1042" s="112" t="str">
        <f>T1042</f>
        <v>Chronic</v>
      </c>
      <c r="AK1042" s="78"/>
      <c r="AL1042" s="26">
        <f>VLOOKUP(SUM(AB1042,AE1042),Tables!J$5:K$12,2,FALSE)</f>
        <v>1</v>
      </c>
      <c r="AM1042" s="26" t="str">
        <f>IF(AL1042=MIN($AL$1040:$AL$1044),"YES!!!","Reject")</f>
        <v>YES!!!</v>
      </c>
      <c r="AN1042" s="107" t="str">
        <f>P1042</f>
        <v>Cell density</v>
      </c>
      <c r="AO1042" s="26" t="s">
        <v>96</v>
      </c>
      <c r="AP1042" s="25" t="str">
        <f>CONCATENATE(R1042," ",S1042)</f>
        <v>48 Hour</v>
      </c>
      <c r="AQ1042" s="26" t="s">
        <v>97</v>
      </c>
      <c r="AR1042" s="78"/>
      <c r="AS1042" s="109">
        <f>AF1042</f>
        <v>9.82</v>
      </c>
      <c r="AT1042" s="73">
        <f>GEOMEAN(AS1042:AS1044)</f>
        <v>16.332203562931493</v>
      </c>
      <c r="AU1042" s="73">
        <f>MIN(AT1042)</f>
        <v>16.332203562931493</v>
      </c>
      <c r="AV1042" s="73">
        <f>MIN(AU1042)</f>
        <v>16.332203562931493</v>
      </c>
      <c r="AW1042" s="208" t="s">
        <v>1845</v>
      </c>
      <c r="AX1042" s="208" t="s">
        <v>1845</v>
      </c>
      <c r="AY1042" s="78"/>
      <c r="AZ1042" s="78"/>
      <c r="BA1042" s="78" t="str">
        <f>F1042</f>
        <v>Wildlife International well water and nutrient media</v>
      </c>
      <c r="BB1042" s="107" t="str">
        <f>J1042</f>
        <v>Microalgae</v>
      </c>
      <c r="BC1042" s="210" t="str">
        <f>G1042</f>
        <v>Navicula pelliculosa</v>
      </c>
      <c r="BD1042" s="107" t="str">
        <f>H1042</f>
        <v>Bacillariophyta</v>
      </c>
      <c r="BE1042" s="114" t="str">
        <f>I1042</f>
        <v>Bacillariophyceae</v>
      </c>
      <c r="BF1042" s="112" t="str">
        <f>K1042</f>
        <v>Photo</v>
      </c>
      <c r="BG1042" s="26">
        <f>AL1042</f>
        <v>1</v>
      </c>
      <c r="BH1042" s="26">
        <f>AV1042</f>
        <v>16.332203562931493</v>
      </c>
      <c r="BI1042" s="208" t="s">
        <v>1845</v>
      </c>
      <c r="BJ1042" s="208" t="s">
        <v>1845</v>
      </c>
      <c r="BN1042" s="119"/>
      <c r="BO1042" s="119"/>
      <c r="BP1042" s="119"/>
      <c r="BQ1042" s="119"/>
      <c r="BR1042" s="119"/>
      <c r="BS1042" s="119"/>
      <c r="BT1042" s="119"/>
      <c r="BU1042" s="119"/>
      <c r="BV1042" s="119"/>
      <c r="BW1042" s="119"/>
      <c r="BX1042" s="119"/>
      <c r="BY1042" s="119"/>
      <c r="BZ1042" s="119"/>
      <c r="CA1042" s="119"/>
    </row>
    <row r="1043" spans="1:79" ht="15" hidden="1" customHeight="1" thickTop="1" thickBot="1">
      <c r="A1043" s="220" t="s">
        <v>311</v>
      </c>
      <c r="B1043" s="76" t="s">
        <v>306</v>
      </c>
      <c r="C1043" s="71">
        <v>164767</v>
      </c>
      <c r="D1043" s="130" t="s">
        <v>328</v>
      </c>
      <c r="E1043" s="149" t="s">
        <v>1644</v>
      </c>
      <c r="F1043" s="75" t="s">
        <v>310</v>
      </c>
      <c r="G1043" s="86" t="s">
        <v>256</v>
      </c>
      <c r="H1043" s="25" t="s">
        <v>186</v>
      </c>
      <c r="I1043" s="73" t="s">
        <v>323</v>
      </c>
      <c r="J1043" s="73" t="s">
        <v>16</v>
      </c>
      <c r="K1043" s="25" t="s">
        <v>1591</v>
      </c>
      <c r="L1043" s="73" t="s">
        <v>322</v>
      </c>
      <c r="M1043" s="78"/>
      <c r="N1043" s="41" t="s">
        <v>315</v>
      </c>
      <c r="O1043" s="32" t="s">
        <v>1398</v>
      </c>
      <c r="P1043" s="32" t="s">
        <v>1399</v>
      </c>
      <c r="Q1043" s="73" t="s">
        <v>327</v>
      </c>
      <c r="R1043" s="73">
        <v>48</v>
      </c>
      <c r="S1043" s="25" t="s">
        <v>84</v>
      </c>
      <c r="T1043" s="25" t="s">
        <v>15</v>
      </c>
      <c r="U1043" s="79"/>
      <c r="V1043" s="73">
        <v>46.6</v>
      </c>
      <c r="W1043" s="79" t="s">
        <v>58</v>
      </c>
      <c r="X1043" s="73">
        <f>VLOOKUP(W1043,Tables!$M$5:$O$9,3,FALSE)</f>
        <v>1</v>
      </c>
      <c r="Y1043" s="73">
        <f>V1043*X1043</f>
        <v>46.6</v>
      </c>
      <c r="Z1043" s="78"/>
      <c r="AA1043" s="26" t="str">
        <f>Q1043</f>
        <v>EC18</v>
      </c>
      <c r="AB1043" s="26">
        <f>VLOOKUP(AA1043,Tables!C$5:D$40,2,FALSE)</f>
        <v>1</v>
      </c>
      <c r="AC1043" s="26">
        <f>Y1043/AB1043</f>
        <v>46.6</v>
      </c>
      <c r="AD1043" s="33" t="str">
        <f>T1043</f>
        <v>Chronic</v>
      </c>
      <c r="AE1043" s="26">
        <f>VLOOKUP(AD1043,Tables!$C$43:$D$44,2,FALSE)</f>
        <v>1</v>
      </c>
      <c r="AF1043" s="26">
        <f>AC1043/AE1043</f>
        <v>46.6</v>
      </c>
      <c r="AG1043" s="27"/>
      <c r="AH1043" s="210" t="str">
        <f>G1043</f>
        <v>Navicula pelliculosa</v>
      </c>
      <c r="AI1043" s="112" t="str">
        <f>Q1043</f>
        <v>EC18</v>
      </c>
      <c r="AJ1043" s="112" t="str">
        <f>T1043</f>
        <v>Chronic</v>
      </c>
      <c r="AK1043" s="78"/>
      <c r="AL1043" s="26">
        <f>VLOOKUP(SUM(AB1043,AE1043),Tables!J$5:K$12,2,FALSE)</f>
        <v>1</v>
      </c>
      <c r="AM1043" s="26" t="str">
        <f>IF(AL1043=MIN($AL$1040:$AL$1044),"YES!!!","Reject")</f>
        <v>YES!!!</v>
      </c>
      <c r="AN1043" s="107" t="str">
        <f>P1043</f>
        <v>Cell density</v>
      </c>
      <c r="AO1043" s="26" t="s">
        <v>96</v>
      </c>
      <c r="AP1043" s="25" t="str">
        <f>CONCATENATE(R1043," ",S1043)</f>
        <v>48 Hour</v>
      </c>
      <c r="AQ1043" s="26" t="s">
        <v>97</v>
      </c>
      <c r="AR1043" s="78"/>
      <c r="AS1043" s="109">
        <f>AF1043</f>
        <v>46.6</v>
      </c>
      <c r="AT1043" s="78"/>
      <c r="AU1043" s="78"/>
      <c r="AV1043" s="78"/>
      <c r="AW1043" s="208" t="s">
        <v>1845</v>
      </c>
      <c r="AX1043" s="208" t="s">
        <v>1845</v>
      </c>
      <c r="AY1043" s="78"/>
      <c r="AZ1043" s="78"/>
      <c r="BA1043" s="78"/>
      <c r="BB1043" s="78"/>
      <c r="BC1043" s="215"/>
      <c r="BD1043" s="78"/>
      <c r="BE1043" s="78"/>
      <c r="BF1043" s="78"/>
      <c r="BG1043" s="78"/>
      <c r="BH1043" s="78"/>
      <c r="BI1043" s="73"/>
      <c r="BN1043" s="119"/>
      <c r="BO1043" s="119"/>
      <c r="BP1043" s="119"/>
      <c r="BQ1043" s="119"/>
      <c r="BR1043" s="119"/>
      <c r="BS1043" s="119"/>
      <c r="BT1043" s="119"/>
      <c r="BU1043" s="119"/>
      <c r="BV1043" s="119"/>
      <c r="BW1043" s="119"/>
      <c r="BX1043" s="119"/>
      <c r="BY1043" s="119"/>
      <c r="BZ1043" s="119"/>
      <c r="CA1043" s="119"/>
    </row>
    <row r="1044" spans="1:79" ht="15" hidden="1" customHeight="1" thickTop="1" thickBot="1">
      <c r="A1044" s="170" t="s">
        <v>311</v>
      </c>
      <c r="B1044" s="70" t="s">
        <v>306</v>
      </c>
      <c r="C1044" s="71">
        <v>164767</v>
      </c>
      <c r="D1044" s="72" t="s">
        <v>99</v>
      </c>
      <c r="E1044" s="149" t="s">
        <v>1644</v>
      </c>
      <c r="F1044" s="75" t="s">
        <v>310</v>
      </c>
      <c r="G1044" s="86" t="s">
        <v>256</v>
      </c>
      <c r="H1044" s="25" t="s">
        <v>186</v>
      </c>
      <c r="I1044" s="73" t="s">
        <v>323</v>
      </c>
      <c r="J1044" s="73" t="s">
        <v>16</v>
      </c>
      <c r="K1044" s="25" t="s">
        <v>1591</v>
      </c>
      <c r="L1044" s="25" t="s">
        <v>322</v>
      </c>
      <c r="N1044" s="41" t="s">
        <v>315</v>
      </c>
      <c r="O1044" s="32" t="s">
        <v>1398</v>
      </c>
      <c r="P1044" s="32" t="s">
        <v>1399</v>
      </c>
      <c r="Q1044" s="25" t="s">
        <v>23</v>
      </c>
      <c r="R1044" s="25">
        <v>48</v>
      </c>
      <c r="S1044" s="25" t="s">
        <v>84</v>
      </c>
      <c r="T1044" s="33" t="s">
        <v>15</v>
      </c>
      <c r="U1044" s="33"/>
      <c r="V1044" s="25">
        <v>9.52</v>
      </c>
      <c r="W1044" s="33" t="s">
        <v>58</v>
      </c>
      <c r="X1044" s="73">
        <f>VLOOKUP(W1044,Tables!$M$5:$O$9,3,FALSE)</f>
        <v>1</v>
      </c>
      <c r="Y1044" s="73">
        <f>V1044*X1044</f>
        <v>9.52</v>
      </c>
      <c r="AA1044" s="26" t="str">
        <f>Q1044</f>
        <v>EC10</v>
      </c>
      <c r="AB1044" s="26">
        <f>VLOOKUP(AA1044,Tables!C$5:D$40,2,FALSE)</f>
        <v>1</v>
      </c>
      <c r="AC1044" s="26">
        <f>Y1044/AB1044</f>
        <v>9.52</v>
      </c>
      <c r="AD1044" s="33" t="str">
        <f>T1044</f>
        <v>Chronic</v>
      </c>
      <c r="AE1044" s="26">
        <f>VLOOKUP(AD1044,Tables!$C$43:$D$44,2,FALSE)</f>
        <v>1</v>
      </c>
      <c r="AF1044" s="26">
        <f>AC1044/AE1044</f>
        <v>9.52</v>
      </c>
      <c r="AG1044" s="27"/>
      <c r="AH1044" s="210" t="str">
        <f>G1044</f>
        <v>Navicula pelliculosa</v>
      </c>
      <c r="AI1044" s="112" t="str">
        <f>Q1044</f>
        <v>EC10</v>
      </c>
      <c r="AJ1044" s="112" t="str">
        <f>T1044</f>
        <v>Chronic</v>
      </c>
      <c r="AL1044" s="26">
        <f>VLOOKUP(SUM(AB1044,AE1044),Tables!J$5:K$12,2,FALSE)</f>
        <v>1</v>
      </c>
      <c r="AM1044" s="26" t="str">
        <f>IF(AL1044=MIN($AL$1040:$AL$1044),"YES!!!","Reject")</f>
        <v>YES!!!</v>
      </c>
      <c r="AN1044" s="107" t="str">
        <f>P1044</f>
        <v>Cell density</v>
      </c>
      <c r="AO1044" s="26" t="s">
        <v>96</v>
      </c>
      <c r="AP1044" s="25" t="str">
        <f>CONCATENATE(R1044," ",S1044)</f>
        <v>48 Hour</v>
      </c>
      <c r="AQ1044" s="26" t="s">
        <v>97</v>
      </c>
      <c r="AS1044" s="109">
        <f>AF1044</f>
        <v>9.52</v>
      </c>
      <c r="AW1044" s="208" t="s">
        <v>1845</v>
      </c>
      <c r="AX1044" s="208" t="s">
        <v>1845</v>
      </c>
      <c r="BC1044" s="214"/>
      <c r="BN1044" s="119"/>
      <c r="BO1044" s="119"/>
      <c r="BP1044" s="119"/>
      <c r="BQ1044" s="119"/>
      <c r="BR1044" s="119"/>
      <c r="BS1044" s="119"/>
      <c r="BT1044" s="119"/>
      <c r="BU1044" s="119"/>
      <c r="BV1044" s="119"/>
      <c r="BW1044" s="119"/>
      <c r="BX1044" s="119"/>
      <c r="BY1044" s="119"/>
      <c r="BZ1044" s="119"/>
      <c r="CA1044" s="119"/>
    </row>
    <row r="1045" spans="1:79" ht="15" hidden="1" customHeight="1" thickTop="1" thickBot="1">
      <c r="A1045" s="167"/>
      <c r="B1045" s="96"/>
      <c r="C1045" s="17"/>
      <c r="D1045" s="99"/>
      <c r="E1045" s="158"/>
      <c r="F1045" s="93"/>
      <c r="G1045" s="94"/>
      <c r="H1045" s="17"/>
      <c r="I1045" s="27"/>
      <c r="J1045" s="17"/>
      <c r="K1045" s="17"/>
      <c r="L1045" s="17"/>
      <c r="M1045" s="27"/>
      <c r="N1045" s="93"/>
      <c r="O1045" s="100"/>
      <c r="P1045" s="17"/>
      <c r="Q1045" s="17"/>
      <c r="R1045" s="17"/>
      <c r="S1045" s="17"/>
      <c r="T1045" s="17"/>
      <c r="U1045" s="17"/>
      <c r="V1045" s="17"/>
      <c r="W1045" s="17"/>
      <c r="X1045" s="95"/>
      <c r="Y1045" s="95"/>
      <c r="Z1045" s="27"/>
      <c r="AA1045" s="17"/>
      <c r="AB1045" s="17"/>
      <c r="AC1045" s="95"/>
      <c r="AD1045" s="20"/>
      <c r="AE1045" s="17"/>
      <c r="AF1045" s="95"/>
      <c r="AG1045" s="27"/>
      <c r="AH1045" s="211"/>
      <c r="AI1045" s="17"/>
      <c r="AJ1045" s="17"/>
      <c r="AK1045" s="27"/>
      <c r="AL1045" s="27"/>
      <c r="AM1045" s="27"/>
      <c r="AN1045" s="27"/>
      <c r="AO1045" s="17"/>
      <c r="AP1045" s="17"/>
      <c r="AQ1045" s="17"/>
      <c r="AR1045" s="27"/>
      <c r="AS1045" s="27"/>
      <c r="AT1045" s="27"/>
      <c r="AU1045" s="27"/>
      <c r="AV1045" s="27"/>
      <c r="AW1045" s="27"/>
      <c r="AX1045" s="115"/>
      <c r="AY1045" s="119"/>
      <c r="AZ1045" s="119"/>
      <c r="BA1045" s="117"/>
      <c r="BB1045" s="117"/>
      <c r="BC1045" s="211"/>
      <c r="BD1045" s="27"/>
      <c r="BE1045" s="27"/>
      <c r="BF1045" s="27"/>
      <c r="BG1045" s="27"/>
      <c r="BH1045" s="115"/>
      <c r="BI1045" s="115"/>
      <c r="BJ1045" s="115"/>
      <c r="BK1045" s="2"/>
      <c r="BL1045" s="2"/>
      <c r="BM1045" s="2"/>
      <c r="BN1045" s="119"/>
      <c r="BO1045" s="119"/>
      <c r="BP1045" s="119"/>
      <c r="BQ1045" s="119"/>
      <c r="BR1045" s="119"/>
      <c r="BS1045" s="119"/>
      <c r="BT1045" s="119"/>
      <c r="BU1045" s="119"/>
      <c r="BV1045" s="119"/>
      <c r="BW1045" s="119"/>
      <c r="BX1045" s="119"/>
      <c r="BY1045" s="119"/>
      <c r="BZ1045" s="119"/>
      <c r="CA1045" s="119"/>
    </row>
    <row r="1046" spans="1:79" ht="15" hidden="1" customHeight="1" thickTop="1" thickBot="1">
      <c r="A1046" s="168" t="s">
        <v>1381</v>
      </c>
      <c r="B1046" s="25" t="s">
        <v>1451</v>
      </c>
      <c r="C1046" s="71">
        <v>1599</v>
      </c>
      <c r="D1046" s="132" t="s">
        <v>1434</v>
      </c>
      <c r="E1046" s="149" t="s">
        <v>1644</v>
      </c>
      <c r="F1046" s="128" t="s">
        <v>1548</v>
      </c>
      <c r="G1046" s="92" t="s">
        <v>1474</v>
      </c>
      <c r="H1046" s="25" t="s">
        <v>75</v>
      </c>
      <c r="I1046" s="25" t="s">
        <v>309</v>
      </c>
      <c r="J1046" s="73" t="s">
        <v>16</v>
      </c>
      <c r="K1046" s="25" t="s">
        <v>1591</v>
      </c>
      <c r="L1046" s="25" t="s">
        <v>110</v>
      </c>
      <c r="M1046" s="25"/>
      <c r="N1046" s="122" t="s">
        <v>1549</v>
      </c>
      <c r="O1046" s="38" t="s">
        <v>1549</v>
      </c>
      <c r="P1046" s="35" t="s">
        <v>1549</v>
      </c>
      <c r="Q1046" s="25" t="s">
        <v>14</v>
      </c>
      <c r="R1046" s="25">
        <v>3</v>
      </c>
      <c r="S1046" s="25" t="s">
        <v>1370</v>
      </c>
      <c r="T1046" s="25" t="s">
        <v>15</v>
      </c>
      <c r="V1046" s="25" t="s">
        <v>238</v>
      </c>
      <c r="W1046" s="25" t="s">
        <v>82</v>
      </c>
      <c r="X1046" s="73">
        <f>VLOOKUP(W1046,Tables!$M$5:$O$9,3,FALSE)</f>
        <v>1</v>
      </c>
      <c r="Y1046" s="73">
        <f>V1046*X1046</f>
        <v>82</v>
      </c>
      <c r="AA1046" s="26" t="str">
        <f>Q1046</f>
        <v>EC50</v>
      </c>
      <c r="AB1046" s="26">
        <f>VLOOKUP(AA1046,Tables!C$5:D$40,2,FALSE)</f>
        <v>5</v>
      </c>
      <c r="AC1046" s="26">
        <f>Y1046/AB1046</f>
        <v>16.399999999999999</v>
      </c>
      <c r="AD1046" s="33" t="str">
        <f>T1046</f>
        <v>Chronic</v>
      </c>
      <c r="AE1046" s="26">
        <f>VLOOKUP(AD1046,Tables!$C$43:$D$44,2,FALSE)</f>
        <v>1</v>
      </c>
      <c r="AF1046" s="26">
        <f>AC1046/AE1046</f>
        <v>16.399999999999999</v>
      </c>
      <c r="AG1046" s="27"/>
      <c r="AH1046" s="210" t="str">
        <f>G1046</f>
        <v>Neochloris sp.</v>
      </c>
      <c r="AI1046" s="112" t="str">
        <f>Q1046</f>
        <v>EC50</v>
      </c>
      <c r="AJ1046" s="112" t="str">
        <f>T1046</f>
        <v>Chronic</v>
      </c>
      <c r="AL1046" s="26">
        <f>VLOOKUP(SUM(AB1046,AE1046),Tables!J$5:K$12,2,FALSE)</f>
        <v>2</v>
      </c>
      <c r="AM1046" s="26" t="str">
        <f>IF(AL1046=MIN($AL$1046),"YES!!!","Reject")</f>
        <v>YES!!!</v>
      </c>
      <c r="AN1046" s="107" t="str">
        <f>P1046</f>
        <v>Biomass yield, Growth rate, AUC</v>
      </c>
      <c r="AO1046" s="26" t="s">
        <v>96</v>
      </c>
      <c r="AP1046" s="25" t="str">
        <f>CONCATENATE(R1046," ",S1046)</f>
        <v>3 Day</v>
      </c>
      <c r="AQ1046" s="26" t="s">
        <v>97</v>
      </c>
      <c r="AS1046" s="109">
        <f>AF1046</f>
        <v>16.399999999999999</v>
      </c>
      <c r="AT1046" s="73">
        <f>GEOMEAN(AS1046)</f>
        <v>16.399999999999999</v>
      </c>
      <c r="AU1046" s="73">
        <f>MIN(AT1046)</f>
        <v>16.399999999999999</v>
      </c>
      <c r="AV1046" s="73">
        <f>MIN(AU1046)</f>
        <v>16.399999999999999</v>
      </c>
      <c r="AW1046" s="208" t="s">
        <v>1845</v>
      </c>
      <c r="AX1046" s="208" t="s">
        <v>1845</v>
      </c>
      <c r="BA1046" s="78" t="str">
        <f>F1046</f>
        <v>ASTM Type I water</v>
      </c>
      <c r="BB1046" s="107" t="str">
        <f>J1046</f>
        <v>Microalgae</v>
      </c>
      <c r="BC1046" s="210" t="str">
        <f>G1046</f>
        <v>Neochloris sp.</v>
      </c>
      <c r="BD1046" s="107" t="str">
        <f>H1046</f>
        <v>Chlorophyta</v>
      </c>
      <c r="BE1046" s="114" t="str">
        <f>I1046</f>
        <v>Chlorophyceae</v>
      </c>
      <c r="BF1046" s="112" t="str">
        <f>K1046</f>
        <v>Photo</v>
      </c>
      <c r="BG1046" s="26">
        <f>AL1046</f>
        <v>2</v>
      </c>
      <c r="BH1046" s="26">
        <f>AV1046</f>
        <v>16.399999999999999</v>
      </c>
      <c r="BI1046" s="208" t="s">
        <v>1845</v>
      </c>
      <c r="BJ1046" s="208" t="s">
        <v>1845</v>
      </c>
      <c r="BN1046" s="119"/>
      <c r="BO1046" s="119"/>
      <c r="BP1046" s="119"/>
      <c r="BQ1046" s="119"/>
      <c r="BR1046" s="119"/>
      <c r="BS1046" s="119"/>
      <c r="BT1046" s="119"/>
      <c r="BU1046" s="119"/>
      <c r="BV1046" s="119"/>
      <c r="BW1046" s="119"/>
      <c r="BX1046" s="119"/>
      <c r="BY1046" s="119"/>
      <c r="BZ1046" s="119"/>
      <c r="CA1046" s="119"/>
    </row>
    <row r="1047" spans="1:79" ht="15" hidden="1" customHeight="1" thickTop="1" thickBot="1">
      <c r="A1047" s="169"/>
      <c r="B1047" s="17"/>
      <c r="C1047" s="17"/>
      <c r="D1047" s="27"/>
      <c r="E1047" s="148"/>
      <c r="F1047" s="93"/>
      <c r="G1047" s="94"/>
      <c r="H1047" s="13"/>
      <c r="I1047" s="13"/>
      <c r="J1047" s="17"/>
      <c r="K1047" s="17"/>
      <c r="L1047" s="17"/>
      <c r="M1047" s="17"/>
      <c r="N1047" s="93"/>
      <c r="O1047" s="27"/>
      <c r="P1047" s="27"/>
      <c r="Q1047" s="17"/>
      <c r="R1047" s="17"/>
      <c r="S1047" s="17"/>
      <c r="T1047" s="17"/>
      <c r="U1047" s="17"/>
      <c r="V1047" s="17"/>
      <c r="W1047" s="17"/>
      <c r="X1047" s="17"/>
      <c r="Y1047" s="13"/>
      <c r="Z1047" s="13"/>
      <c r="AA1047" s="13"/>
      <c r="AB1047" s="13"/>
      <c r="AC1047" s="13"/>
      <c r="AD1047" s="13"/>
      <c r="AE1047" s="13"/>
      <c r="AF1047" s="13"/>
      <c r="AG1047" s="13"/>
      <c r="AH1047" s="212"/>
      <c r="AI1047" s="17"/>
      <c r="AJ1047" s="17"/>
      <c r="AK1047" s="13"/>
      <c r="AL1047" s="13"/>
      <c r="AM1047" s="13"/>
      <c r="AN1047" s="13"/>
      <c r="AO1047" s="17"/>
      <c r="AP1047" s="17"/>
      <c r="AQ1047" s="17"/>
      <c r="AR1047" s="13"/>
      <c r="AS1047" s="13"/>
      <c r="AT1047" s="13"/>
      <c r="AU1047" s="13"/>
      <c r="AV1047" s="13"/>
      <c r="AW1047" s="13"/>
      <c r="AX1047" s="116"/>
      <c r="AY1047" s="22"/>
      <c r="AZ1047" s="22"/>
      <c r="BA1047" s="117"/>
      <c r="BB1047" s="118"/>
      <c r="BC1047" s="212"/>
      <c r="BD1047" s="13"/>
      <c r="BE1047" s="13"/>
      <c r="BF1047" s="13"/>
      <c r="BG1047" s="13"/>
      <c r="BH1047" s="116"/>
      <c r="BI1047" s="115"/>
      <c r="BJ1047" s="115"/>
      <c r="BK1047" s="2"/>
      <c r="BL1047" s="2"/>
      <c r="BM1047" s="2"/>
      <c r="BN1047" s="119"/>
      <c r="BO1047" s="119"/>
      <c r="BP1047" s="119"/>
      <c r="BQ1047" s="119"/>
      <c r="BR1047" s="119"/>
      <c r="BS1047" s="119"/>
      <c r="BT1047" s="119"/>
      <c r="BU1047" s="119"/>
      <c r="BV1047" s="119"/>
      <c r="BW1047" s="119"/>
      <c r="BX1047" s="119"/>
      <c r="BY1047" s="119"/>
      <c r="BZ1047" s="119"/>
      <c r="CA1047" s="119"/>
    </row>
    <row r="1048" spans="1:79" ht="15" customHeight="1" thickTop="1" thickBot="1">
      <c r="A1048" s="170">
        <v>682</v>
      </c>
      <c r="C1048" s="71">
        <v>682</v>
      </c>
      <c r="E1048" s="147" t="s">
        <v>1643</v>
      </c>
      <c r="F1048" s="30" t="s">
        <v>1376</v>
      </c>
      <c r="G1048" s="92" t="s">
        <v>1821</v>
      </c>
      <c r="H1048" s="25" t="s">
        <v>75</v>
      </c>
      <c r="I1048" s="25" t="s">
        <v>1822</v>
      </c>
      <c r="J1048" s="73" t="s">
        <v>16</v>
      </c>
      <c r="K1048" s="25" t="s">
        <v>1591</v>
      </c>
      <c r="L1048" s="25" t="s">
        <v>110</v>
      </c>
      <c r="M1048" s="25"/>
      <c r="N1048" s="38" t="s">
        <v>126</v>
      </c>
      <c r="O1048" s="38" t="s">
        <v>1823</v>
      </c>
      <c r="P1048" s="35" t="s">
        <v>618</v>
      </c>
      <c r="Q1048" s="25" t="s">
        <v>23</v>
      </c>
      <c r="R1048" s="25">
        <v>3</v>
      </c>
      <c r="S1048" s="25" t="s">
        <v>1370</v>
      </c>
      <c r="T1048" s="25" t="s">
        <v>15</v>
      </c>
      <c r="V1048" s="25">
        <v>11</v>
      </c>
      <c r="W1048" s="33" t="s">
        <v>58</v>
      </c>
      <c r="X1048" s="73">
        <f>VLOOKUP(W1048,Tables!$M$5:$O$9,3,FALSE)</f>
        <v>1</v>
      </c>
      <c r="Y1048" s="73">
        <f t="shared" ref="Y1048:Y1051" si="453">V1048*X1048</f>
        <v>11</v>
      </c>
      <c r="AA1048" s="26" t="str">
        <f t="shared" ref="AA1048:AA1051" si="454">Q1048</f>
        <v>EC10</v>
      </c>
      <c r="AB1048" s="26">
        <f>VLOOKUP(AA1048,Tables!C$5:D$40,2,FALSE)</f>
        <v>1</v>
      </c>
      <c r="AC1048" s="26">
        <f t="shared" ref="AC1048:AC1051" si="455">Y1048/AB1048</f>
        <v>11</v>
      </c>
      <c r="AD1048" s="33" t="str">
        <f t="shared" ref="AD1048:AD1051" si="456">T1048</f>
        <v>Chronic</v>
      </c>
      <c r="AE1048" s="26">
        <f>VLOOKUP(AD1048,Tables!$C$43:$D$44,2,FALSE)</f>
        <v>1</v>
      </c>
      <c r="AF1048" s="26">
        <f t="shared" ref="AF1048:AF1051" si="457">AC1048/AE1048</f>
        <v>11</v>
      </c>
      <c r="AG1048" s="27"/>
      <c r="AH1048" s="210" t="str">
        <f t="shared" ref="AH1048:AH1051" si="458">G1048</f>
        <v>Nephroselmis pyriformis</v>
      </c>
      <c r="AI1048" s="112" t="str">
        <f t="shared" ref="AI1048:AI1051" si="459">Q1048</f>
        <v>EC10</v>
      </c>
      <c r="AJ1048" s="112" t="str">
        <f t="shared" ref="AJ1048:AJ1051" si="460">T1048</f>
        <v>Chronic</v>
      </c>
      <c r="AL1048" s="26">
        <f>VLOOKUP(SUM(AB1048,AE1048),Tables!J$5:K$12,2,FALSE)</f>
        <v>1</v>
      </c>
      <c r="AM1048" s="26" t="str">
        <f>IF(AL1048=MIN($AL$1048:$AL$1051),"YES!!!","Reject")</f>
        <v>YES!!!</v>
      </c>
      <c r="AN1048" s="107" t="str">
        <f>P1048</f>
        <v>Abundance</v>
      </c>
      <c r="AO1048" s="26" t="s">
        <v>96</v>
      </c>
      <c r="AP1048" s="25" t="str">
        <f>CONCATENATE(R1048," ",S1048)</f>
        <v>3 Day</v>
      </c>
      <c r="AQ1048" s="26" t="s">
        <v>97</v>
      </c>
      <c r="AS1048" s="109">
        <f>AF1048</f>
        <v>11</v>
      </c>
      <c r="AT1048" s="73">
        <f>GEOMEAN(AS1048)</f>
        <v>11</v>
      </c>
      <c r="AU1048" s="73">
        <f>MIN(AT1048)</f>
        <v>11</v>
      </c>
      <c r="AV1048" s="73">
        <f>MIN(AU1048:AU1050)</f>
        <v>11</v>
      </c>
      <c r="AW1048" s="208" t="s">
        <v>1845</v>
      </c>
      <c r="AX1048" s="208" t="s">
        <v>1845</v>
      </c>
      <c r="BA1048" s="78" t="str">
        <f>F1048</f>
        <v>marine</v>
      </c>
      <c r="BB1048" s="107" t="str">
        <f>J1048</f>
        <v>Microalgae</v>
      </c>
      <c r="BC1048" s="210" t="str">
        <f>G1048</f>
        <v>Nephroselmis pyriformis</v>
      </c>
      <c r="BD1048" s="107" t="str">
        <f>H1048</f>
        <v>Chlorophyta</v>
      </c>
      <c r="BE1048" s="114" t="str">
        <f>I1048</f>
        <v>Nephrophyceae</v>
      </c>
      <c r="BF1048" s="112" t="str">
        <f>K1048</f>
        <v>Photo</v>
      </c>
      <c r="BG1048" s="26">
        <f>AL1048</f>
        <v>1</v>
      </c>
      <c r="BH1048" s="26">
        <f>AV1048</f>
        <v>11</v>
      </c>
      <c r="BI1048" s="208" t="s">
        <v>1845</v>
      </c>
      <c r="BJ1048" s="208" t="s">
        <v>1845</v>
      </c>
      <c r="BK1048" s="2"/>
      <c r="BL1048" s="2"/>
      <c r="BM1048" s="2"/>
      <c r="BN1048" s="119"/>
      <c r="BO1048" s="119"/>
      <c r="BP1048" s="119"/>
      <c r="BQ1048" s="119"/>
      <c r="BR1048" s="119"/>
      <c r="BS1048" s="119"/>
      <c r="BT1048" s="119"/>
      <c r="BU1048" s="119"/>
      <c r="BV1048" s="119"/>
      <c r="BW1048" s="119"/>
      <c r="BX1048" s="119"/>
      <c r="BY1048" s="119"/>
      <c r="BZ1048" s="119"/>
      <c r="CA1048" s="119"/>
    </row>
    <row r="1049" spans="1:79" ht="15" hidden="1" customHeight="1" thickTop="1" thickBot="1">
      <c r="A1049" s="170">
        <v>682</v>
      </c>
      <c r="C1049" s="71">
        <v>682</v>
      </c>
      <c r="E1049" s="147" t="s">
        <v>1643</v>
      </c>
      <c r="F1049" s="30" t="s">
        <v>1376</v>
      </c>
      <c r="G1049" s="92" t="s">
        <v>1821</v>
      </c>
      <c r="H1049" s="25" t="s">
        <v>75</v>
      </c>
      <c r="I1049" s="25" t="s">
        <v>1822</v>
      </c>
      <c r="J1049" s="73" t="s">
        <v>16</v>
      </c>
      <c r="K1049" s="25" t="s">
        <v>1591</v>
      </c>
      <c r="L1049" s="25" t="s">
        <v>110</v>
      </c>
      <c r="M1049" s="25"/>
      <c r="N1049" s="38" t="s">
        <v>126</v>
      </c>
      <c r="O1049" s="38" t="s">
        <v>1823</v>
      </c>
      <c r="P1049" s="35" t="s">
        <v>618</v>
      </c>
      <c r="Q1049" s="25" t="s">
        <v>14</v>
      </c>
      <c r="R1049" s="25">
        <v>3</v>
      </c>
      <c r="S1049" s="25" t="s">
        <v>1370</v>
      </c>
      <c r="T1049" s="25" t="s">
        <v>15</v>
      </c>
      <c r="V1049" s="25">
        <v>35</v>
      </c>
      <c r="W1049" s="33" t="s">
        <v>58</v>
      </c>
      <c r="X1049" s="73">
        <f>VLOOKUP(W1049,Tables!$M$5:$O$9,3,FALSE)</f>
        <v>1</v>
      </c>
      <c r="Y1049" s="73">
        <f t="shared" si="453"/>
        <v>35</v>
      </c>
      <c r="AA1049" s="26" t="str">
        <f t="shared" si="454"/>
        <v>EC50</v>
      </c>
      <c r="AB1049" s="26">
        <f>VLOOKUP(AA1049,Tables!C$5:D$40,2,FALSE)</f>
        <v>5</v>
      </c>
      <c r="AC1049" s="26">
        <f t="shared" si="455"/>
        <v>7</v>
      </c>
      <c r="AD1049" s="33" t="str">
        <f t="shared" si="456"/>
        <v>Chronic</v>
      </c>
      <c r="AE1049" s="26">
        <f>VLOOKUP(AD1049,Tables!$C$43:$D$44,2,FALSE)</f>
        <v>1</v>
      </c>
      <c r="AF1049" s="26">
        <f t="shared" si="457"/>
        <v>7</v>
      </c>
      <c r="AG1049" s="27"/>
      <c r="AH1049" s="210" t="str">
        <f t="shared" si="458"/>
        <v>Nephroselmis pyriformis</v>
      </c>
      <c r="AI1049" s="112" t="str">
        <f t="shared" si="459"/>
        <v>EC50</v>
      </c>
      <c r="AJ1049" s="112" t="str">
        <f t="shared" si="460"/>
        <v>Chronic</v>
      </c>
      <c r="AL1049" s="26">
        <f>VLOOKUP(SUM(AB1049,AE1049),Tables!J$5:K$12,2,FALSE)</f>
        <v>2</v>
      </c>
      <c r="AM1049" s="26" t="str">
        <f t="shared" ref="AM1049:AM1051" si="461">IF(AL1049=MIN($AL$1048:$AL$1051),"YES!!!","Reject")</f>
        <v>Reject</v>
      </c>
      <c r="AN1049" s="107"/>
      <c r="AO1049" s="26"/>
      <c r="AQ1049" s="26"/>
      <c r="AS1049" s="109"/>
      <c r="AT1049" s="73"/>
      <c r="AU1049" s="73"/>
      <c r="AV1049" s="73"/>
      <c r="AW1049" s="208" t="s">
        <v>1845</v>
      </c>
      <c r="AX1049" s="208" t="s">
        <v>1845</v>
      </c>
      <c r="BA1049" s="78"/>
      <c r="BB1049" s="107"/>
      <c r="BC1049" s="210"/>
      <c r="BD1049" s="107"/>
      <c r="BE1049" s="114"/>
      <c r="BF1049" s="112"/>
      <c r="BG1049" s="26"/>
      <c r="BH1049" s="26"/>
      <c r="BI1049" s="26"/>
      <c r="BJ1049" s="26"/>
      <c r="BK1049" s="2"/>
      <c r="BL1049" s="2"/>
      <c r="BM1049" s="2"/>
      <c r="BN1049" s="119"/>
      <c r="BO1049" s="119"/>
      <c r="BP1049" s="119"/>
      <c r="BQ1049" s="119"/>
      <c r="BR1049" s="119"/>
      <c r="BS1049" s="119"/>
      <c r="BT1049" s="119"/>
      <c r="BU1049" s="119"/>
      <c r="BV1049" s="119"/>
      <c r="BW1049" s="119"/>
      <c r="BX1049" s="119"/>
      <c r="BY1049" s="119"/>
      <c r="BZ1049" s="119"/>
      <c r="CA1049" s="119"/>
    </row>
    <row r="1050" spans="1:79" ht="15" customHeight="1" thickTop="1" thickBot="1">
      <c r="A1050" s="170">
        <v>682</v>
      </c>
      <c r="C1050" s="71">
        <v>682</v>
      </c>
      <c r="E1050" s="147" t="s">
        <v>1643</v>
      </c>
      <c r="F1050" s="30" t="s">
        <v>1376</v>
      </c>
      <c r="G1050" s="92" t="s">
        <v>1821</v>
      </c>
      <c r="H1050" s="25" t="s">
        <v>75</v>
      </c>
      <c r="I1050" s="25" t="s">
        <v>1822</v>
      </c>
      <c r="J1050" s="73" t="s">
        <v>16</v>
      </c>
      <c r="K1050" s="25" t="s">
        <v>1591</v>
      </c>
      <c r="L1050" s="25" t="s">
        <v>110</v>
      </c>
      <c r="M1050" s="25"/>
      <c r="N1050" s="38" t="s">
        <v>126</v>
      </c>
      <c r="O1050" s="38" t="s">
        <v>1824</v>
      </c>
      <c r="P1050" s="35" t="s">
        <v>1398</v>
      </c>
      <c r="Q1050" s="25" t="s">
        <v>23</v>
      </c>
      <c r="R1050" s="25">
        <v>3</v>
      </c>
      <c r="S1050" s="25" t="s">
        <v>1370</v>
      </c>
      <c r="T1050" s="25" t="s">
        <v>15</v>
      </c>
      <c r="V1050" s="25">
        <v>23</v>
      </c>
      <c r="W1050" s="33" t="s">
        <v>58</v>
      </c>
      <c r="X1050" s="73">
        <f>VLOOKUP(W1050,Tables!$M$5:$O$9,3,FALSE)</f>
        <v>1</v>
      </c>
      <c r="Y1050" s="73">
        <f t="shared" si="453"/>
        <v>23</v>
      </c>
      <c r="AA1050" s="26" t="str">
        <f t="shared" si="454"/>
        <v>EC10</v>
      </c>
      <c r="AB1050" s="26">
        <f>VLOOKUP(AA1050,Tables!C$5:D$40,2,FALSE)</f>
        <v>1</v>
      </c>
      <c r="AC1050" s="26">
        <f t="shared" si="455"/>
        <v>23</v>
      </c>
      <c r="AD1050" s="33" t="str">
        <f t="shared" si="456"/>
        <v>Chronic</v>
      </c>
      <c r="AE1050" s="26">
        <f>VLOOKUP(AD1050,Tables!$C$43:$D$44,2,FALSE)</f>
        <v>1</v>
      </c>
      <c r="AF1050" s="26">
        <f t="shared" si="457"/>
        <v>23</v>
      </c>
      <c r="AG1050" s="27"/>
      <c r="AH1050" s="210" t="str">
        <f t="shared" si="458"/>
        <v>Nephroselmis pyriformis</v>
      </c>
      <c r="AI1050" s="112" t="str">
        <f t="shared" si="459"/>
        <v>EC10</v>
      </c>
      <c r="AJ1050" s="112" t="str">
        <f t="shared" si="460"/>
        <v>Chronic</v>
      </c>
      <c r="AL1050" s="26">
        <f>VLOOKUP(SUM(AB1050,AE1050),Tables!J$5:K$12,2,FALSE)</f>
        <v>1</v>
      </c>
      <c r="AM1050" s="26" t="str">
        <f t="shared" si="461"/>
        <v>YES!!!</v>
      </c>
      <c r="AN1050" s="107" t="str">
        <f>P1050</f>
        <v>Growth</v>
      </c>
      <c r="AO1050" s="26" t="s">
        <v>1598</v>
      </c>
      <c r="AP1050" s="25" t="str">
        <f>CONCATENATE(R1050," ",S1050)</f>
        <v>3 Day</v>
      </c>
      <c r="AQ1050" s="26" t="s">
        <v>1599</v>
      </c>
      <c r="AS1050" s="109">
        <f>AF1050</f>
        <v>23</v>
      </c>
      <c r="AT1050" s="73">
        <f>GEOMEAN(AS1050)</f>
        <v>23</v>
      </c>
      <c r="AU1050" s="73">
        <f>MIN(AT1050)</f>
        <v>23</v>
      </c>
      <c r="AV1050" s="73"/>
      <c r="AW1050" s="208" t="s">
        <v>1845</v>
      </c>
      <c r="AX1050" s="208" t="s">
        <v>1845</v>
      </c>
      <c r="BA1050" s="78"/>
      <c r="BB1050" s="107"/>
      <c r="BC1050" s="210"/>
      <c r="BD1050" s="107"/>
      <c r="BE1050" s="114"/>
      <c r="BF1050" s="112"/>
      <c r="BG1050" s="26"/>
      <c r="BH1050" s="26"/>
      <c r="BI1050" s="26"/>
      <c r="BJ1050" s="26"/>
      <c r="BK1050" s="2"/>
      <c r="BL1050" s="2"/>
      <c r="BM1050" s="2"/>
      <c r="BN1050" s="119"/>
      <c r="BO1050" s="119"/>
      <c r="BP1050" s="119"/>
      <c r="BQ1050" s="119"/>
      <c r="BR1050" s="119"/>
      <c r="BS1050" s="119"/>
      <c r="BT1050" s="119"/>
      <c r="BU1050" s="119"/>
      <c r="BV1050" s="119"/>
      <c r="BW1050" s="119"/>
      <c r="BX1050" s="119"/>
      <c r="BY1050" s="119"/>
      <c r="BZ1050" s="119"/>
      <c r="CA1050" s="119"/>
    </row>
    <row r="1051" spans="1:79" ht="15" hidden="1" customHeight="1" thickTop="1" thickBot="1">
      <c r="A1051" s="170">
        <v>682</v>
      </c>
      <c r="C1051" s="71">
        <v>682</v>
      </c>
      <c r="E1051" s="147" t="s">
        <v>1643</v>
      </c>
      <c r="F1051" s="30" t="s">
        <v>1376</v>
      </c>
      <c r="G1051" s="92" t="s">
        <v>1821</v>
      </c>
      <c r="H1051" s="25" t="s">
        <v>75</v>
      </c>
      <c r="I1051" s="25" t="s">
        <v>1822</v>
      </c>
      <c r="J1051" s="73" t="s">
        <v>16</v>
      </c>
      <c r="K1051" s="25" t="s">
        <v>1591</v>
      </c>
      <c r="L1051" s="25" t="s">
        <v>110</v>
      </c>
      <c r="M1051" s="25"/>
      <c r="N1051" s="38" t="s">
        <v>126</v>
      </c>
      <c r="O1051" s="38" t="s">
        <v>1824</v>
      </c>
      <c r="P1051" s="35" t="s">
        <v>1398</v>
      </c>
      <c r="Q1051" s="25" t="s">
        <v>14</v>
      </c>
      <c r="R1051" s="25">
        <v>3</v>
      </c>
      <c r="S1051" s="25" t="s">
        <v>1370</v>
      </c>
      <c r="T1051" s="25" t="s">
        <v>15</v>
      </c>
      <c r="V1051" s="25">
        <v>50</v>
      </c>
      <c r="W1051" s="33" t="s">
        <v>58</v>
      </c>
      <c r="X1051" s="73">
        <f>VLOOKUP(W1051,Tables!$M$5:$O$9,3,FALSE)</f>
        <v>1</v>
      </c>
      <c r="Y1051" s="73">
        <f t="shared" si="453"/>
        <v>50</v>
      </c>
      <c r="AA1051" s="26" t="str">
        <f t="shared" si="454"/>
        <v>EC50</v>
      </c>
      <c r="AB1051" s="26">
        <f>VLOOKUP(AA1051,Tables!C$5:D$40,2,FALSE)</f>
        <v>5</v>
      </c>
      <c r="AC1051" s="26">
        <f t="shared" si="455"/>
        <v>10</v>
      </c>
      <c r="AD1051" s="33" t="str">
        <f t="shared" si="456"/>
        <v>Chronic</v>
      </c>
      <c r="AE1051" s="26">
        <f>VLOOKUP(AD1051,Tables!$C$43:$D$44,2,FALSE)</f>
        <v>1</v>
      </c>
      <c r="AF1051" s="26">
        <f t="shared" si="457"/>
        <v>10</v>
      </c>
      <c r="AG1051" s="27"/>
      <c r="AH1051" s="210" t="str">
        <f t="shared" si="458"/>
        <v>Nephroselmis pyriformis</v>
      </c>
      <c r="AI1051" s="112" t="str">
        <f t="shared" si="459"/>
        <v>EC50</v>
      </c>
      <c r="AJ1051" s="112" t="str">
        <f t="shared" si="460"/>
        <v>Chronic</v>
      </c>
      <c r="AL1051" s="26">
        <f>VLOOKUP(SUM(AB1051,AE1051),Tables!J$5:K$12,2,FALSE)</f>
        <v>2</v>
      </c>
      <c r="AM1051" s="26" t="str">
        <f t="shared" si="461"/>
        <v>Reject</v>
      </c>
      <c r="AN1051" s="107"/>
      <c r="AO1051" s="26"/>
      <c r="AQ1051" s="26"/>
      <c r="AS1051" s="109"/>
      <c r="AT1051" s="73"/>
      <c r="AU1051" s="73"/>
      <c r="AV1051" s="73"/>
      <c r="AW1051" s="208" t="s">
        <v>1845</v>
      </c>
      <c r="AX1051" s="208" t="s">
        <v>1845</v>
      </c>
      <c r="BA1051" s="78"/>
      <c r="BB1051" s="107"/>
      <c r="BC1051" s="210"/>
      <c r="BD1051" s="107"/>
      <c r="BE1051" s="114"/>
      <c r="BF1051" s="112"/>
      <c r="BG1051" s="26"/>
      <c r="BH1051" s="26"/>
      <c r="BI1051" s="26"/>
      <c r="BJ1051" s="26"/>
      <c r="BN1051" s="119"/>
      <c r="BO1051" s="119"/>
      <c r="BP1051" s="119"/>
      <c r="BQ1051" s="119"/>
      <c r="BR1051" s="119"/>
      <c r="BS1051" s="119"/>
      <c r="BT1051" s="119"/>
      <c r="BU1051" s="119"/>
      <c r="BV1051" s="119"/>
      <c r="BW1051" s="119"/>
      <c r="BX1051" s="119"/>
      <c r="BY1051" s="119"/>
      <c r="BZ1051" s="119"/>
      <c r="CA1051" s="119"/>
    </row>
    <row r="1052" spans="1:79" ht="15" hidden="1" customHeight="1" thickTop="1" thickBot="1">
      <c r="A1052" s="169"/>
      <c r="B1052" s="17"/>
      <c r="C1052" s="17"/>
      <c r="D1052" s="27"/>
      <c r="E1052" s="148"/>
      <c r="F1052" s="93"/>
      <c r="G1052" s="94"/>
      <c r="H1052" s="13"/>
      <c r="I1052" s="13"/>
      <c r="J1052" s="17"/>
      <c r="K1052" s="17"/>
      <c r="L1052" s="17"/>
      <c r="M1052" s="17"/>
      <c r="N1052" s="93"/>
      <c r="O1052" s="27"/>
      <c r="P1052" s="27"/>
      <c r="Q1052" s="17"/>
      <c r="R1052" s="17"/>
      <c r="S1052" s="17"/>
      <c r="T1052" s="17"/>
      <c r="U1052" s="17"/>
      <c r="V1052" s="17"/>
      <c r="W1052" s="17"/>
      <c r="X1052" s="17"/>
      <c r="Y1052" s="13"/>
      <c r="Z1052" s="13"/>
      <c r="AA1052" s="13"/>
      <c r="AB1052" s="13"/>
      <c r="AC1052" s="13"/>
      <c r="AD1052" s="13"/>
      <c r="AE1052" s="13"/>
      <c r="AF1052" s="13"/>
      <c r="AG1052" s="13"/>
      <c r="AH1052" s="212"/>
      <c r="AI1052" s="17"/>
      <c r="AJ1052" s="17"/>
      <c r="AK1052" s="13"/>
      <c r="AL1052" s="13"/>
      <c r="AM1052" s="13"/>
      <c r="AN1052" s="13"/>
      <c r="AO1052" s="17"/>
      <c r="AP1052" s="17"/>
      <c r="AQ1052" s="17"/>
      <c r="AR1052" s="13"/>
      <c r="AS1052" s="13"/>
      <c r="AT1052" s="13"/>
      <c r="AU1052" s="13"/>
      <c r="AV1052" s="13"/>
      <c r="AW1052" s="13"/>
      <c r="AX1052" s="116"/>
      <c r="AY1052" s="22"/>
      <c r="AZ1052" s="22"/>
      <c r="BA1052" s="117"/>
      <c r="BB1052" s="118"/>
      <c r="BC1052" s="212"/>
      <c r="BD1052" s="13"/>
      <c r="BE1052" s="13"/>
      <c r="BF1052" s="13"/>
      <c r="BG1052" s="13"/>
      <c r="BH1052" s="116"/>
      <c r="BI1052" s="115"/>
      <c r="BJ1052" s="115"/>
      <c r="BK1052" s="2"/>
      <c r="BL1052" s="2"/>
      <c r="BM1052" s="2"/>
      <c r="BN1052" s="119"/>
      <c r="BO1052" s="119"/>
      <c r="BP1052" s="119"/>
      <c r="BQ1052" s="119"/>
      <c r="BR1052" s="119"/>
      <c r="BS1052" s="119"/>
      <c r="BT1052" s="119"/>
      <c r="BU1052" s="119"/>
      <c r="BV1052" s="119"/>
      <c r="BW1052" s="119"/>
      <c r="BX1052" s="119"/>
      <c r="BY1052" s="119"/>
      <c r="BZ1052" s="119"/>
      <c r="CA1052" s="119"/>
    </row>
    <row r="1053" spans="1:79" ht="15" hidden="1" customHeight="1" thickTop="1" thickBot="1">
      <c r="A1053" s="168" t="s">
        <v>1381</v>
      </c>
      <c r="B1053" s="25" t="s">
        <v>1451</v>
      </c>
      <c r="C1053" s="71">
        <v>1606</v>
      </c>
      <c r="D1053" s="132" t="s">
        <v>1434</v>
      </c>
      <c r="E1053" s="147" t="s">
        <v>1644</v>
      </c>
      <c r="F1053" s="128" t="s">
        <v>1548</v>
      </c>
      <c r="G1053" s="92" t="s">
        <v>1465</v>
      </c>
      <c r="H1053" s="25" t="s">
        <v>186</v>
      </c>
      <c r="I1053" s="73" t="s">
        <v>323</v>
      </c>
      <c r="J1053" s="73" t="s">
        <v>16</v>
      </c>
      <c r="K1053" s="25" t="s">
        <v>1591</v>
      </c>
      <c r="L1053" s="25" t="s">
        <v>110</v>
      </c>
      <c r="M1053" s="25"/>
      <c r="N1053" s="122" t="s">
        <v>1549</v>
      </c>
      <c r="O1053" s="38" t="s">
        <v>1549</v>
      </c>
      <c r="P1053" s="35" t="s">
        <v>1549</v>
      </c>
      <c r="Q1053" s="25" t="s">
        <v>14</v>
      </c>
      <c r="R1053" s="25">
        <v>3</v>
      </c>
      <c r="S1053" s="25" t="s">
        <v>1370</v>
      </c>
      <c r="T1053" s="25" t="s">
        <v>15</v>
      </c>
      <c r="V1053" s="25" t="s">
        <v>1466</v>
      </c>
      <c r="W1053" s="25" t="s">
        <v>82</v>
      </c>
      <c r="X1053" s="73">
        <f>VLOOKUP(W1053,Tables!$M$5:$O$9,3,FALSE)</f>
        <v>1</v>
      </c>
      <c r="Y1053" s="73">
        <f>V1053*X1053</f>
        <v>290</v>
      </c>
      <c r="AA1053" s="26" t="str">
        <f>Q1053</f>
        <v>EC50</v>
      </c>
      <c r="AB1053" s="26">
        <f>VLOOKUP(AA1053,Tables!C$5:D$40,2,FALSE)</f>
        <v>5</v>
      </c>
      <c r="AC1053" s="26">
        <f>Y1053/AB1053</f>
        <v>58</v>
      </c>
      <c r="AD1053" s="33" t="str">
        <f>T1053</f>
        <v>Chronic</v>
      </c>
      <c r="AE1053" s="26">
        <f>VLOOKUP(AD1053,Tables!$C$43:$D$44,2,FALSE)</f>
        <v>1</v>
      </c>
      <c r="AF1053" s="26">
        <f>AC1053/AE1053</f>
        <v>58</v>
      </c>
      <c r="AG1053" s="27"/>
      <c r="AH1053" s="210" t="str">
        <f>G1053</f>
        <v>Nitzschia closterium</v>
      </c>
      <c r="AI1053" s="112" t="str">
        <f>Q1053</f>
        <v>EC50</v>
      </c>
      <c r="AJ1053" s="112" t="str">
        <f>T1053</f>
        <v>Chronic</v>
      </c>
      <c r="AL1053" s="26">
        <f>VLOOKUP(SUM(AB1053,AE1053),Tables!J$5:K$12,2,FALSE)</f>
        <v>2</v>
      </c>
      <c r="AM1053" s="26" t="str">
        <f>IF(AL1053=MIN($AL$1053),"YES!!!","Reject")</f>
        <v>YES!!!</v>
      </c>
      <c r="AN1053" s="107" t="str">
        <f>P1053</f>
        <v>Biomass yield, Growth rate, AUC</v>
      </c>
      <c r="AO1053" s="26" t="s">
        <v>96</v>
      </c>
      <c r="AP1053" s="25" t="str">
        <f>CONCATENATE(R1053," ",S1053)</f>
        <v>3 Day</v>
      </c>
      <c r="AQ1053" s="26" t="s">
        <v>97</v>
      </c>
      <c r="AS1053" s="109">
        <f>AF1053</f>
        <v>58</v>
      </c>
      <c r="AT1053" s="73">
        <f>GEOMEAN(AS1053)</f>
        <v>58</v>
      </c>
      <c r="AU1053" s="73">
        <f>MIN(AT1053)</f>
        <v>58</v>
      </c>
      <c r="AV1053" s="73">
        <f>MIN(AU1053)</f>
        <v>58</v>
      </c>
      <c r="AW1053" s="208" t="s">
        <v>1845</v>
      </c>
      <c r="AX1053" s="208" t="s">
        <v>1845</v>
      </c>
      <c r="BA1053" s="78" t="str">
        <f>F1053</f>
        <v>ASTM Type I water</v>
      </c>
      <c r="BB1053" s="107" t="str">
        <f>J1053</f>
        <v>Microalgae</v>
      </c>
      <c r="BC1053" s="210" t="str">
        <f>G1053</f>
        <v>Nitzschia closterium</v>
      </c>
      <c r="BD1053" s="107" t="str">
        <f>H1053</f>
        <v>Bacillariophyta</v>
      </c>
      <c r="BE1053" s="114" t="str">
        <f>I1053</f>
        <v>Bacillariophyceae</v>
      </c>
      <c r="BF1053" s="112" t="str">
        <f>K1053</f>
        <v>Photo</v>
      </c>
      <c r="BG1053" s="26">
        <f>AL1053</f>
        <v>2</v>
      </c>
      <c r="BH1053" s="26">
        <f>AV1053</f>
        <v>58</v>
      </c>
      <c r="BI1053" s="208" t="s">
        <v>1845</v>
      </c>
      <c r="BJ1053" s="208" t="s">
        <v>1845</v>
      </c>
      <c r="BN1053" s="119"/>
      <c r="BO1053" s="119"/>
      <c r="BP1053" s="119"/>
      <c r="BQ1053" s="119"/>
      <c r="BR1053" s="119"/>
      <c r="BS1053" s="119"/>
      <c r="BT1053" s="119"/>
      <c r="BU1053" s="119"/>
      <c r="BV1053" s="119"/>
      <c r="BW1053" s="119"/>
      <c r="BX1053" s="119"/>
      <c r="BY1053" s="119"/>
      <c r="BZ1053" s="119"/>
      <c r="CA1053" s="119"/>
    </row>
    <row r="1054" spans="1:79" ht="15" hidden="1" customHeight="1" thickTop="1" thickBot="1">
      <c r="A1054" s="169"/>
      <c r="B1054" s="17"/>
      <c r="C1054" s="17"/>
      <c r="D1054" s="27"/>
      <c r="E1054" s="148"/>
      <c r="F1054" s="93"/>
      <c r="G1054" s="94"/>
      <c r="H1054" s="13"/>
      <c r="I1054" s="13"/>
      <c r="J1054" s="17"/>
      <c r="K1054" s="17"/>
      <c r="L1054" s="17"/>
      <c r="M1054" s="17"/>
      <c r="N1054" s="93"/>
      <c r="O1054" s="27"/>
      <c r="P1054" s="27"/>
      <c r="Q1054" s="17"/>
      <c r="R1054" s="17"/>
      <c r="S1054" s="17"/>
      <c r="T1054" s="17"/>
      <c r="U1054" s="17"/>
      <c r="V1054" s="17"/>
      <c r="W1054" s="17"/>
      <c r="X1054" s="17"/>
      <c r="Y1054" s="13"/>
      <c r="Z1054" s="13"/>
      <c r="AA1054" s="13"/>
      <c r="AB1054" s="13"/>
      <c r="AC1054" s="13"/>
      <c r="AD1054" s="13"/>
      <c r="AE1054" s="13"/>
      <c r="AF1054" s="13"/>
      <c r="AG1054" s="13"/>
      <c r="AH1054" s="212"/>
      <c r="AI1054" s="17"/>
      <c r="AJ1054" s="17"/>
      <c r="AK1054" s="13"/>
      <c r="AL1054" s="13"/>
      <c r="AM1054" s="13"/>
      <c r="AN1054" s="13"/>
      <c r="AO1054" s="17"/>
      <c r="AP1054" s="17"/>
      <c r="AQ1054" s="17"/>
      <c r="AR1054" s="13"/>
      <c r="AS1054" s="13"/>
      <c r="AT1054" s="13"/>
      <c r="AU1054" s="13"/>
      <c r="AV1054" s="13"/>
      <c r="AW1054" s="13"/>
      <c r="AX1054" s="116"/>
      <c r="AY1054" s="22"/>
      <c r="AZ1054" s="22"/>
      <c r="BA1054" s="117"/>
      <c r="BB1054" s="118"/>
      <c r="BC1054" s="212"/>
      <c r="BD1054" s="13"/>
      <c r="BE1054" s="13"/>
      <c r="BF1054" s="13"/>
      <c r="BG1054" s="13"/>
      <c r="BH1054" s="116"/>
      <c r="BI1054" s="115"/>
      <c r="BJ1054" s="115"/>
      <c r="BK1054" s="2"/>
      <c r="BL1054" s="2"/>
      <c r="BM1054" s="2"/>
      <c r="BN1054" s="119"/>
      <c r="BO1054" s="119"/>
      <c r="BP1054" s="119"/>
      <c r="BQ1054" s="119"/>
      <c r="BR1054" s="119"/>
      <c r="BS1054" s="119"/>
      <c r="BT1054" s="119"/>
      <c r="BU1054" s="119"/>
      <c r="BV1054" s="119"/>
      <c r="BW1054" s="119"/>
      <c r="BX1054" s="119"/>
      <c r="BY1054" s="119"/>
      <c r="BZ1054" s="119"/>
      <c r="CA1054" s="119"/>
    </row>
    <row r="1055" spans="1:79" ht="15" hidden="1" customHeight="1" thickTop="1" thickBot="1">
      <c r="A1055" s="170" t="s">
        <v>188</v>
      </c>
      <c r="B1055" s="70" t="s">
        <v>981</v>
      </c>
      <c r="C1055" s="74" t="s">
        <v>189</v>
      </c>
      <c r="D1055" s="80" t="s">
        <v>975</v>
      </c>
      <c r="E1055" s="149" t="s">
        <v>1644</v>
      </c>
      <c r="F1055" s="75" t="s">
        <v>187</v>
      </c>
      <c r="G1055" s="86" t="s">
        <v>156</v>
      </c>
      <c r="H1055" s="25" t="s">
        <v>186</v>
      </c>
      <c r="I1055" s="73" t="s">
        <v>323</v>
      </c>
      <c r="J1055" s="73" t="s">
        <v>16</v>
      </c>
      <c r="K1055" s="25" t="s">
        <v>1591</v>
      </c>
      <c r="L1055" s="25" t="s">
        <v>110</v>
      </c>
      <c r="N1055" s="122" t="s">
        <v>140</v>
      </c>
      <c r="O1055" s="35" t="s">
        <v>1401</v>
      </c>
      <c r="P1055" s="32" t="s">
        <v>1518</v>
      </c>
      <c r="Q1055" s="73" t="s">
        <v>23</v>
      </c>
      <c r="R1055" s="25">
        <v>96</v>
      </c>
      <c r="S1055" s="25" t="s">
        <v>84</v>
      </c>
      <c r="T1055" s="33" t="s">
        <v>15</v>
      </c>
      <c r="V1055" s="73">
        <v>1292</v>
      </c>
      <c r="W1055" s="25" t="s">
        <v>58</v>
      </c>
      <c r="X1055" s="73">
        <f>VLOOKUP(W1055,Tables!$M$5:$O$9,3,FALSE)</f>
        <v>1</v>
      </c>
      <c r="Y1055" s="73">
        <f t="shared" ref="Y1055:Y1060" si="462">V1055*X1055</f>
        <v>1292</v>
      </c>
      <c r="AA1055" s="26" t="str">
        <f t="shared" ref="AA1055:AA1060" si="463">Q1055</f>
        <v>EC10</v>
      </c>
      <c r="AB1055" s="26">
        <f>VLOOKUP(AA1055,Tables!C$5:D$40,2,FALSE)</f>
        <v>1</v>
      </c>
      <c r="AC1055" s="26">
        <f t="shared" ref="AC1055:AC1060" si="464">Y1055/AB1055</f>
        <v>1292</v>
      </c>
      <c r="AD1055" s="33" t="str">
        <f t="shared" ref="AD1055:AD1060" si="465">T1055</f>
        <v>Chronic</v>
      </c>
      <c r="AE1055" s="26">
        <f>VLOOKUP(AD1055,Tables!$C$43:$D$44,2,FALSE)</f>
        <v>1</v>
      </c>
      <c r="AF1055" s="26">
        <f t="shared" ref="AF1055:AF1060" si="466">AC1055/AE1055</f>
        <v>1292</v>
      </c>
      <c r="AG1055" s="27"/>
      <c r="AH1055" s="210" t="str">
        <f t="shared" ref="AH1055:AH1060" si="467">G1055</f>
        <v>Nitzschia palea</v>
      </c>
      <c r="AI1055" s="112" t="str">
        <f t="shared" ref="AI1055:AI1060" si="468">Q1055</f>
        <v>EC10</v>
      </c>
      <c r="AJ1055" s="112" t="str">
        <f t="shared" ref="AJ1055:AJ1060" si="469">T1055</f>
        <v>Chronic</v>
      </c>
      <c r="AL1055" s="26">
        <f>VLOOKUP(SUM(AB1055,AE1055),Tables!J$5:K$12,2,FALSE)</f>
        <v>1</v>
      </c>
      <c r="AM1055" s="26" t="str">
        <f t="shared" ref="AM1055:AM1060" si="470">IF(AL1055=MIN($AL$1055:$AL$1060),"YES!!!","Reject")</f>
        <v>YES!!!</v>
      </c>
      <c r="AN1055" s="107" t="str">
        <f>P1055</f>
        <v>Chlorophyll-a concentration</v>
      </c>
      <c r="AO1055" s="26" t="s">
        <v>96</v>
      </c>
      <c r="AP1055" s="25" t="str">
        <f>CONCATENATE(R1055," ",S1055)</f>
        <v>96 Hour</v>
      </c>
      <c r="AQ1055" s="26" t="s">
        <v>97</v>
      </c>
      <c r="AS1055" s="109">
        <f>AF1055</f>
        <v>1292</v>
      </c>
      <c r="AT1055" s="73">
        <f>GEOMEAN(AS1055:AS1059)</f>
        <v>1616.6446815918869</v>
      </c>
      <c r="AU1055" s="73">
        <f>MIN(AT1055)</f>
        <v>1616.6446815918869</v>
      </c>
      <c r="AV1055" s="73">
        <f>MIN(AU1055:AU1060)</f>
        <v>106.2</v>
      </c>
      <c r="AW1055" s="208" t="s">
        <v>1845</v>
      </c>
      <c r="AX1055" s="208" t="s">
        <v>1845</v>
      </c>
      <c r="BA1055" s="78" t="str">
        <f>F1055</f>
        <v>DV culture medium</v>
      </c>
      <c r="BB1055" s="107" t="str">
        <f>J1055</f>
        <v>Microalgae</v>
      </c>
      <c r="BC1055" s="210" t="str">
        <f>G1055</f>
        <v>Nitzschia palea</v>
      </c>
      <c r="BD1055" s="107" t="str">
        <f>H1055</f>
        <v>Bacillariophyta</v>
      </c>
      <c r="BE1055" s="114" t="str">
        <f>I1055</f>
        <v>Bacillariophyceae</v>
      </c>
      <c r="BF1055" s="112" t="str">
        <f>K1055</f>
        <v>Photo</v>
      </c>
      <c r="BG1055" s="26">
        <f>AL1055</f>
        <v>1</v>
      </c>
      <c r="BH1055" s="26">
        <f>AV1055</f>
        <v>106.2</v>
      </c>
      <c r="BI1055" s="208" t="s">
        <v>1845</v>
      </c>
      <c r="BJ1055" s="208" t="s">
        <v>1845</v>
      </c>
      <c r="BN1055" s="119"/>
      <c r="BO1055" s="119"/>
      <c r="BP1055" s="119"/>
      <c r="BQ1055" s="119"/>
      <c r="BR1055" s="119"/>
      <c r="BS1055" s="119"/>
      <c r="BT1055" s="119"/>
      <c r="BU1055" s="119"/>
      <c r="BV1055" s="119"/>
      <c r="BW1055" s="119"/>
      <c r="BX1055" s="119"/>
      <c r="BY1055" s="119"/>
      <c r="BZ1055" s="119"/>
      <c r="CA1055" s="119"/>
    </row>
    <row r="1056" spans="1:79" ht="15" hidden="1" customHeight="1" thickTop="1" thickBot="1">
      <c r="A1056" s="170" t="s">
        <v>188</v>
      </c>
      <c r="B1056" s="70" t="s">
        <v>981</v>
      </c>
      <c r="C1056" s="74" t="s">
        <v>189</v>
      </c>
      <c r="D1056" s="80" t="s">
        <v>991</v>
      </c>
      <c r="E1056" s="149" t="s">
        <v>1644</v>
      </c>
      <c r="F1056" s="75" t="s">
        <v>187</v>
      </c>
      <c r="G1056" s="86" t="s">
        <v>156</v>
      </c>
      <c r="H1056" s="25" t="s">
        <v>186</v>
      </c>
      <c r="I1056" s="73" t="s">
        <v>323</v>
      </c>
      <c r="J1056" s="73" t="s">
        <v>16</v>
      </c>
      <c r="K1056" s="25" t="s">
        <v>1591</v>
      </c>
      <c r="L1056" s="25" t="s">
        <v>110</v>
      </c>
      <c r="N1056" s="122" t="s">
        <v>140</v>
      </c>
      <c r="O1056" s="35" t="s">
        <v>1401</v>
      </c>
      <c r="P1056" s="32" t="s">
        <v>1518</v>
      </c>
      <c r="Q1056" s="73" t="s">
        <v>14</v>
      </c>
      <c r="R1056" s="25">
        <v>96</v>
      </c>
      <c r="S1056" s="25" t="s">
        <v>84</v>
      </c>
      <c r="T1056" s="33" t="s">
        <v>15</v>
      </c>
      <c r="V1056" s="73">
        <v>14943</v>
      </c>
      <c r="W1056" s="25" t="s">
        <v>58</v>
      </c>
      <c r="X1056" s="73">
        <f>VLOOKUP(W1056,Tables!$M$5:$O$9,3,FALSE)</f>
        <v>1</v>
      </c>
      <c r="Y1056" s="73">
        <f t="shared" si="462"/>
        <v>14943</v>
      </c>
      <c r="AA1056" s="26" t="str">
        <f t="shared" si="463"/>
        <v>EC50</v>
      </c>
      <c r="AB1056" s="26">
        <f>VLOOKUP(AA1056,Tables!C$5:D$40,2,FALSE)</f>
        <v>5</v>
      </c>
      <c r="AC1056" s="26">
        <f t="shared" si="464"/>
        <v>2988.6</v>
      </c>
      <c r="AD1056" s="33" t="str">
        <f t="shared" si="465"/>
        <v>Chronic</v>
      </c>
      <c r="AE1056" s="26">
        <f>VLOOKUP(AD1056,Tables!$C$43:$D$44,2,FALSE)</f>
        <v>1</v>
      </c>
      <c r="AF1056" s="26">
        <f t="shared" si="466"/>
        <v>2988.6</v>
      </c>
      <c r="AG1056" s="27"/>
      <c r="AH1056" s="210" t="str">
        <f t="shared" si="467"/>
        <v>Nitzschia palea</v>
      </c>
      <c r="AI1056" s="112" t="str">
        <f t="shared" si="468"/>
        <v>EC50</v>
      </c>
      <c r="AJ1056" s="112" t="str">
        <f t="shared" si="469"/>
        <v>Chronic</v>
      </c>
      <c r="AL1056" s="26">
        <f>VLOOKUP(SUM(AB1056,AE1056),Tables!J$5:K$12,2,FALSE)</f>
        <v>2</v>
      </c>
      <c r="AM1056" s="26" t="str">
        <f t="shared" si="470"/>
        <v>Reject</v>
      </c>
      <c r="AS1056"/>
      <c r="AW1056" s="208" t="s">
        <v>1845</v>
      </c>
      <c r="AX1056" s="208" t="s">
        <v>1845</v>
      </c>
      <c r="BC1056" s="214"/>
      <c r="BN1056" s="119"/>
      <c r="BO1056" s="119"/>
      <c r="BP1056" s="119"/>
      <c r="BQ1056" s="119"/>
      <c r="BR1056" s="119"/>
      <c r="BS1056" s="119"/>
      <c r="BT1056" s="119"/>
      <c r="BU1056" s="119"/>
      <c r="BV1056" s="119"/>
      <c r="BW1056" s="119"/>
      <c r="BX1056" s="119"/>
      <c r="BY1056" s="119"/>
      <c r="BZ1056" s="119"/>
      <c r="CA1056" s="119"/>
    </row>
    <row r="1057" spans="1:79" ht="15" hidden="1" customHeight="1" thickTop="1" thickBot="1">
      <c r="A1057" s="170" t="s">
        <v>188</v>
      </c>
      <c r="B1057" s="70" t="s">
        <v>981</v>
      </c>
      <c r="C1057" s="74" t="s">
        <v>189</v>
      </c>
      <c r="D1057" s="80" t="s">
        <v>991</v>
      </c>
      <c r="E1057" s="149" t="s">
        <v>1644</v>
      </c>
      <c r="F1057" s="75" t="s">
        <v>187</v>
      </c>
      <c r="G1057" s="86" t="s">
        <v>156</v>
      </c>
      <c r="H1057" s="25" t="s">
        <v>186</v>
      </c>
      <c r="I1057" s="73" t="s">
        <v>323</v>
      </c>
      <c r="J1057" s="73" t="s">
        <v>16</v>
      </c>
      <c r="K1057" s="25" t="s">
        <v>1591</v>
      </c>
      <c r="L1057" s="25" t="s">
        <v>110</v>
      </c>
      <c r="N1057" s="122" t="s">
        <v>140</v>
      </c>
      <c r="O1057" s="35" t="s">
        <v>1401</v>
      </c>
      <c r="P1057" s="32" t="s">
        <v>1518</v>
      </c>
      <c r="Q1057" s="73" t="s">
        <v>23</v>
      </c>
      <c r="R1057" s="25">
        <v>96</v>
      </c>
      <c r="S1057" s="25" t="s">
        <v>84</v>
      </c>
      <c r="T1057" s="33" t="s">
        <v>15</v>
      </c>
      <c r="V1057" s="73">
        <v>5487</v>
      </c>
      <c r="W1057" s="25" t="s">
        <v>58</v>
      </c>
      <c r="X1057" s="73">
        <f>VLOOKUP(W1057,Tables!$M$5:$O$9,3,FALSE)</f>
        <v>1</v>
      </c>
      <c r="Y1057" s="73">
        <f t="shared" si="462"/>
        <v>5487</v>
      </c>
      <c r="AA1057" s="26" t="str">
        <f t="shared" si="463"/>
        <v>EC10</v>
      </c>
      <c r="AB1057" s="26">
        <f>VLOOKUP(AA1057,Tables!C$5:D$40,2,FALSE)</f>
        <v>1</v>
      </c>
      <c r="AC1057" s="26">
        <f t="shared" si="464"/>
        <v>5487</v>
      </c>
      <c r="AD1057" s="33" t="str">
        <f t="shared" si="465"/>
        <v>Chronic</v>
      </c>
      <c r="AE1057" s="26">
        <f>VLOOKUP(AD1057,Tables!$C$43:$D$44,2,FALSE)</f>
        <v>1</v>
      </c>
      <c r="AF1057" s="26">
        <f t="shared" si="466"/>
        <v>5487</v>
      </c>
      <c r="AG1057" s="27"/>
      <c r="AH1057" s="210" t="str">
        <f t="shared" si="467"/>
        <v>Nitzschia palea</v>
      </c>
      <c r="AI1057" s="112" t="str">
        <f t="shared" si="468"/>
        <v>EC10</v>
      </c>
      <c r="AJ1057" s="112" t="str">
        <f t="shared" si="469"/>
        <v>Chronic</v>
      </c>
      <c r="AL1057" s="26">
        <f>VLOOKUP(SUM(AB1057,AE1057),Tables!J$5:K$12,2,FALSE)</f>
        <v>1</v>
      </c>
      <c r="AM1057" s="26" t="str">
        <f t="shared" si="470"/>
        <v>YES!!!</v>
      </c>
      <c r="AN1057" s="107" t="str">
        <f>P1057</f>
        <v>Chlorophyll-a concentration</v>
      </c>
      <c r="AO1057" s="26" t="s">
        <v>96</v>
      </c>
      <c r="AP1057" s="25" t="str">
        <f>CONCATENATE(R1057," ",S1057)</f>
        <v>96 Hour</v>
      </c>
      <c r="AQ1057" s="26" t="s">
        <v>97</v>
      </c>
      <c r="AS1057" s="109">
        <f>AF1057</f>
        <v>5487</v>
      </c>
      <c r="AW1057" s="208" t="s">
        <v>1845</v>
      </c>
      <c r="AX1057" s="208" t="s">
        <v>1845</v>
      </c>
      <c r="BC1057" s="214"/>
      <c r="BN1057" s="119"/>
      <c r="BO1057" s="119"/>
      <c r="BP1057" s="119"/>
      <c r="BQ1057" s="119"/>
      <c r="BR1057" s="119"/>
      <c r="BS1057" s="119"/>
      <c r="BT1057" s="119"/>
      <c r="BU1057" s="119"/>
      <c r="BV1057" s="119"/>
      <c r="BW1057" s="119"/>
      <c r="BX1057" s="119"/>
      <c r="BY1057" s="119"/>
      <c r="BZ1057" s="119"/>
      <c r="CA1057" s="119"/>
    </row>
    <row r="1058" spans="1:79" ht="15" hidden="1" customHeight="1" thickTop="1" thickBot="1">
      <c r="A1058" s="170" t="s">
        <v>141</v>
      </c>
      <c r="B1058" s="70" t="s">
        <v>155</v>
      </c>
      <c r="C1058" s="71">
        <v>845</v>
      </c>
      <c r="E1058" s="147" t="s">
        <v>1644</v>
      </c>
      <c r="F1058" s="127" t="s">
        <v>74</v>
      </c>
      <c r="G1058" s="86" t="s">
        <v>156</v>
      </c>
      <c r="H1058" s="25" t="s">
        <v>186</v>
      </c>
      <c r="I1058" s="73" t="s">
        <v>323</v>
      </c>
      <c r="J1058" s="73" t="s">
        <v>16</v>
      </c>
      <c r="K1058" s="25" t="s">
        <v>1591</v>
      </c>
      <c r="L1058" s="25" t="s">
        <v>194</v>
      </c>
      <c r="M1058" s="40"/>
      <c r="N1058" s="122" t="s">
        <v>140</v>
      </c>
      <c r="O1058" s="35" t="s">
        <v>1401</v>
      </c>
      <c r="P1058" s="35" t="s">
        <v>1518</v>
      </c>
      <c r="Q1058" s="25" t="s">
        <v>14</v>
      </c>
      <c r="R1058" s="25">
        <v>96</v>
      </c>
      <c r="S1058" s="25" t="s">
        <v>84</v>
      </c>
      <c r="T1058" s="33" t="s">
        <v>15</v>
      </c>
      <c r="U1058"/>
      <c r="V1058" s="25">
        <v>3988</v>
      </c>
      <c r="W1058" s="25" t="s">
        <v>58</v>
      </c>
      <c r="X1058" s="73">
        <f>VLOOKUP(W1058,Tables!$M$5:$O$9,3,FALSE)</f>
        <v>1</v>
      </c>
      <c r="Y1058" s="73">
        <f t="shared" si="462"/>
        <v>3988</v>
      </c>
      <c r="AA1058" s="26" t="str">
        <f t="shared" si="463"/>
        <v>EC50</v>
      </c>
      <c r="AB1058" s="26">
        <f>VLOOKUP(AA1058,Tables!C$5:D$40,2,FALSE)</f>
        <v>5</v>
      </c>
      <c r="AC1058" s="26">
        <f t="shared" si="464"/>
        <v>797.6</v>
      </c>
      <c r="AD1058" s="33" t="str">
        <f t="shared" si="465"/>
        <v>Chronic</v>
      </c>
      <c r="AE1058" s="26">
        <f>VLOOKUP(AD1058,Tables!$C$43:$D$44,2,FALSE)</f>
        <v>1</v>
      </c>
      <c r="AF1058" s="26">
        <f t="shared" si="466"/>
        <v>797.6</v>
      </c>
      <c r="AG1058" s="27"/>
      <c r="AH1058" s="210" t="str">
        <f t="shared" si="467"/>
        <v>Nitzschia palea</v>
      </c>
      <c r="AI1058" s="112" t="str">
        <f t="shared" si="468"/>
        <v>EC50</v>
      </c>
      <c r="AJ1058" s="112" t="str">
        <f t="shared" si="469"/>
        <v>Chronic</v>
      </c>
      <c r="AL1058" s="26">
        <f>VLOOKUP(SUM(AB1058,AE1058),Tables!J$5:K$12,2,FALSE)</f>
        <v>2</v>
      </c>
      <c r="AM1058" s="26" t="str">
        <f t="shared" si="470"/>
        <v>Reject</v>
      </c>
      <c r="AS1058"/>
      <c r="AW1058" s="208" t="s">
        <v>1845</v>
      </c>
      <c r="AX1058" s="208" t="s">
        <v>1845</v>
      </c>
      <c r="BC1058" s="214"/>
      <c r="BN1058" s="119"/>
      <c r="BO1058" s="119"/>
      <c r="BP1058" s="119"/>
      <c r="BQ1058" s="119"/>
      <c r="BR1058" s="119"/>
      <c r="BS1058" s="119"/>
      <c r="BT1058" s="119"/>
      <c r="BU1058" s="119"/>
      <c r="BV1058" s="119"/>
      <c r="BW1058" s="119"/>
      <c r="BX1058" s="119"/>
      <c r="BY1058" s="119"/>
      <c r="BZ1058" s="119"/>
      <c r="CA1058" s="119"/>
    </row>
    <row r="1059" spans="1:79" ht="15" hidden="1" customHeight="1" thickTop="1" thickBot="1">
      <c r="A1059" s="170" t="s">
        <v>141</v>
      </c>
      <c r="B1059" s="70" t="s">
        <v>157</v>
      </c>
      <c r="C1059" s="71">
        <v>845</v>
      </c>
      <c r="E1059" s="147" t="s">
        <v>1644</v>
      </c>
      <c r="F1059" s="127" t="s">
        <v>74</v>
      </c>
      <c r="G1059" s="86" t="s">
        <v>156</v>
      </c>
      <c r="H1059" s="25" t="s">
        <v>186</v>
      </c>
      <c r="I1059" s="73" t="s">
        <v>323</v>
      </c>
      <c r="J1059" s="73" t="s">
        <v>16</v>
      </c>
      <c r="K1059" s="25" t="s">
        <v>1591</v>
      </c>
      <c r="L1059" s="25" t="s">
        <v>194</v>
      </c>
      <c r="M1059" s="40"/>
      <c r="N1059" s="122" t="s">
        <v>140</v>
      </c>
      <c r="O1059" s="35" t="s">
        <v>1401</v>
      </c>
      <c r="P1059" s="35" t="s">
        <v>1518</v>
      </c>
      <c r="Q1059" s="25" t="s">
        <v>324</v>
      </c>
      <c r="R1059" s="25">
        <v>96</v>
      </c>
      <c r="S1059" s="25" t="s">
        <v>84</v>
      </c>
      <c r="T1059" s="33" t="s">
        <v>15</v>
      </c>
      <c r="U1059"/>
      <c r="V1059" s="25">
        <v>596</v>
      </c>
      <c r="W1059" s="25" t="s">
        <v>58</v>
      </c>
      <c r="X1059" s="73">
        <f>VLOOKUP(W1059,Tables!$M$5:$O$9,3,FALSE)</f>
        <v>1</v>
      </c>
      <c r="Y1059" s="73">
        <f t="shared" si="462"/>
        <v>596</v>
      </c>
      <c r="AA1059" s="26" t="str">
        <f t="shared" si="463"/>
        <v>EC5</v>
      </c>
      <c r="AB1059" s="26">
        <f>VLOOKUP(AA1059,Tables!C$5:D$40,2,FALSE)</f>
        <v>1</v>
      </c>
      <c r="AC1059" s="26">
        <f t="shared" si="464"/>
        <v>596</v>
      </c>
      <c r="AD1059" s="33" t="str">
        <f t="shared" si="465"/>
        <v>Chronic</v>
      </c>
      <c r="AE1059" s="26">
        <f>VLOOKUP(AD1059,Tables!$C$43:$D$44,2,FALSE)</f>
        <v>1</v>
      </c>
      <c r="AF1059" s="26">
        <f t="shared" si="466"/>
        <v>596</v>
      </c>
      <c r="AG1059" s="27"/>
      <c r="AH1059" s="210" t="str">
        <f t="shared" si="467"/>
        <v>Nitzschia palea</v>
      </c>
      <c r="AI1059" s="112" t="str">
        <f t="shared" si="468"/>
        <v>EC5</v>
      </c>
      <c r="AJ1059" s="112" t="str">
        <f t="shared" si="469"/>
        <v>Chronic</v>
      </c>
      <c r="AL1059" s="26">
        <f>VLOOKUP(SUM(AB1059,AE1059),Tables!J$5:K$12,2,FALSE)</f>
        <v>1</v>
      </c>
      <c r="AM1059" s="26" t="str">
        <f t="shared" si="470"/>
        <v>YES!!!</v>
      </c>
      <c r="AN1059" s="107" t="str">
        <f>P1059</f>
        <v>Chlorophyll-a concentration</v>
      </c>
      <c r="AO1059" s="26" t="s">
        <v>96</v>
      </c>
      <c r="AP1059" s="25" t="str">
        <f>CONCATENATE(R1059," ",S1059)</f>
        <v>96 Hour</v>
      </c>
      <c r="AQ1059" s="26" t="s">
        <v>97</v>
      </c>
      <c r="AS1059" s="109">
        <f>AF1059</f>
        <v>596</v>
      </c>
      <c r="AW1059" s="208" t="s">
        <v>1845</v>
      </c>
      <c r="AX1059" s="208" t="s">
        <v>1845</v>
      </c>
      <c r="BC1059" s="214"/>
      <c r="BN1059" s="119"/>
      <c r="BO1059" s="119"/>
      <c r="BP1059" s="119"/>
      <c r="BQ1059" s="119"/>
      <c r="BR1059" s="119"/>
      <c r="BS1059" s="119"/>
      <c r="BT1059" s="119"/>
      <c r="BU1059" s="119"/>
      <c r="BV1059" s="119"/>
      <c r="BW1059" s="119"/>
      <c r="BX1059" s="119"/>
      <c r="BY1059" s="119"/>
      <c r="BZ1059" s="119"/>
      <c r="CA1059" s="119"/>
    </row>
    <row r="1060" spans="1:79" ht="15" hidden="1" customHeight="1" thickTop="1" thickBot="1">
      <c r="A1060" s="170" t="s">
        <v>1009</v>
      </c>
      <c r="B1060" s="70" t="s">
        <v>1021</v>
      </c>
      <c r="C1060" s="74" t="s">
        <v>1010</v>
      </c>
      <c r="D1060" s="80"/>
      <c r="E1060" s="149" t="s">
        <v>1644</v>
      </c>
      <c r="F1060" s="75" t="s">
        <v>1008</v>
      </c>
      <c r="G1060" s="86" t="s">
        <v>1022</v>
      </c>
      <c r="H1060" s="25" t="s">
        <v>186</v>
      </c>
      <c r="I1060" s="73" t="s">
        <v>323</v>
      </c>
      <c r="J1060" s="73" t="s">
        <v>16</v>
      </c>
      <c r="K1060" s="25" t="s">
        <v>1591</v>
      </c>
      <c r="L1060" s="25" t="s">
        <v>194</v>
      </c>
      <c r="N1060" s="41" t="s">
        <v>315</v>
      </c>
      <c r="O1060" s="32" t="s">
        <v>1398</v>
      </c>
      <c r="P1060" s="32" t="s">
        <v>1399</v>
      </c>
      <c r="Q1060" s="73" t="s">
        <v>23</v>
      </c>
      <c r="R1060" s="25">
        <v>5</v>
      </c>
      <c r="S1060" s="25" t="s">
        <v>1370</v>
      </c>
      <c r="T1060" s="25" t="s">
        <v>15</v>
      </c>
      <c r="V1060" s="73">
        <v>106.2</v>
      </c>
      <c r="W1060" s="25" t="s">
        <v>58</v>
      </c>
      <c r="X1060" s="73">
        <f>VLOOKUP(W1060,Tables!$M$5:$O$9,3,FALSE)</f>
        <v>1</v>
      </c>
      <c r="Y1060" s="73">
        <f t="shared" si="462"/>
        <v>106.2</v>
      </c>
      <c r="AA1060" s="26" t="str">
        <f t="shared" si="463"/>
        <v>EC10</v>
      </c>
      <c r="AB1060" s="26">
        <f>VLOOKUP(AA1060,Tables!C$5:D$40,2,FALSE)</f>
        <v>1</v>
      </c>
      <c r="AC1060" s="26">
        <f t="shared" si="464"/>
        <v>106.2</v>
      </c>
      <c r="AD1060" s="33" t="str">
        <f t="shared" si="465"/>
        <v>Chronic</v>
      </c>
      <c r="AE1060" s="26">
        <f>VLOOKUP(AD1060,Tables!$C$43:$D$44,2,FALSE)</f>
        <v>1</v>
      </c>
      <c r="AF1060" s="26">
        <f t="shared" si="466"/>
        <v>106.2</v>
      </c>
      <c r="AG1060" s="27"/>
      <c r="AH1060" s="210" t="str">
        <f t="shared" si="467"/>
        <v xml:space="preserve">Nitzschia palea </v>
      </c>
      <c r="AI1060" s="112" t="str">
        <f t="shared" si="468"/>
        <v>EC10</v>
      </c>
      <c r="AJ1060" s="112" t="str">
        <f t="shared" si="469"/>
        <v>Chronic</v>
      </c>
      <c r="AL1060" s="26">
        <f>VLOOKUP(SUM(AB1060,AE1060),Tables!J$5:K$12,2,FALSE)</f>
        <v>1</v>
      </c>
      <c r="AM1060" s="26" t="str">
        <f t="shared" si="470"/>
        <v>YES!!!</v>
      </c>
      <c r="AN1060" s="107" t="str">
        <f>P1060</f>
        <v>Cell density</v>
      </c>
      <c r="AO1060" s="26" t="s">
        <v>1598</v>
      </c>
      <c r="AP1060" s="25" t="str">
        <f>CONCATENATE(R1060," ",S1060)</f>
        <v>5 Day</v>
      </c>
      <c r="AQ1060" s="26" t="s">
        <v>1600</v>
      </c>
      <c r="AS1060" s="109">
        <f>AF1060</f>
        <v>106.2</v>
      </c>
      <c r="AT1060" s="73">
        <f>GEOMEAN(AS1060)</f>
        <v>106.2</v>
      </c>
      <c r="AU1060" s="73">
        <f>MIN(AT1060)</f>
        <v>106.2</v>
      </c>
      <c r="AW1060" s="208" t="s">
        <v>1845</v>
      </c>
      <c r="AX1060" s="208" t="s">
        <v>1845</v>
      </c>
      <c r="BC1060" s="214"/>
      <c r="BN1060" s="119"/>
      <c r="BO1060" s="119"/>
      <c r="BP1060" s="119"/>
      <c r="BQ1060" s="119"/>
      <c r="BR1060" s="119"/>
      <c r="BS1060" s="119"/>
      <c r="BT1060" s="119"/>
      <c r="BU1060" s="119"/>
      <c r="BV1060" s="119"/>
      <c r="BW1060" s="119"/>
      <c r="BX1060" s="119"/>
      <c r="BY1060" s="119"/>
      <c r="BZ1060" s="119"/>
      <c r="CA1060" s="119"/>
    </row>
    <row r="1061" spans="1:79" ht="15" hidden="1" customHeight="1" thickTop="1" thickBot="1">
      <c r="A1061" s="167"/>
      <c r="B1061" s="96"/>
      <c r="C1061" s="98"/>
      <c r="D1061" s="99"/>
      <c r="E1061" s="152"/>
      <c r="F1061" s="93"/>
      <c r="G1061" s="94"/>
      <c r="H1061" s="17"/>
      <c r="I1061" s="17"/>
      <c r="J1061" s="17"/>
      <c r="K1061" s="17"/>
      <c r="L1061" s="17"/>
      <c r="M1061" s="27"/>
      <c r="N1061" s="93"/>
      <c r="O1061" s="17"/>
      <c r="P1061" s="17"/>
      <c r="Q1061" s="17"/>
      <c r="R1061" s="17"/>
      <c r="S1061" s="17"/>
      <c r="T1061" s="17"/>
      <c r="U1061" s="17"/>
      <c r="V1061" s="17"/>
      <c r="W1061" s="17"/>
      <c r="X1061" s="95"/>
      <c r="Y1061" s="95"/>
      <c r="Z1061" s="27"/>
      <c r="AA1061" s="17"/>
      <c r="AB1061" s="17"/>
      <c r="AC1061" s="95"/>
      <c r="AD1061" s="20"/>
      <c r="AE1061" s="17"/>
      <c r="AF1061" s="95"/>
      <c r="AG1061" s="27"/>
      <c r="AH1061" s="211"/>
      <c r="AI1061" s="17"/>
      <c r="AJ1061" s="17"/>
      <c r="AK1061" s="27"/>
      <c r="AL1061" s="27"/>
      <c r="AM1061" s="27"/>
      <c r="AN1061" s="27"/>
      <c r="AO1061" s="17"/>
      <c r="AP1061" s="17"/>
      <c r="AQ1061" s="17"/>
      <c r="AR1061" s="27"/>
      <c r="AS1061" s="27"/>
      <c r="AT1061" s="27"/>
      <c r="AU1061" s="27"/>
      <c r="AV1061" s="27"/>
      <c r="AW1061" s="27"/>
      <c r="AX1061" s="115"/>
      <c r="AY1061" s="119"/>
      <c r="AZ1061" s="119"/>
      <c r="BA1061" s="117"/>
      <c r="BB1061" s="117"/>
      <c r="BC1061" s="211"/>
      <c r="BD1061" s="27"/>
      <c r="BE1061" s="27"/>
      <c r="BF1061" s="27"/>
      <c r="BG1061" s="27"/>
      <c r="BH1061" s="115"/>
      <c r="BI1061" s="115"/>
      <c r="BJ1061" s="115"/>
      <c r="BK1061" s="2"/>
      <c r="BL1061" s="2"/>
      <c r="BM1061" s="2"/>
      <c r="BN1061" s="119"/>
      <c r="BO1061" s="119"/>
      <c r="BP1061" s="119"/>
      <c r="BQ1061" s="119"/>
      <c r="BR1061" s="119"/>
      <c r="BS1061" s="119"/>
      <c r="BT1061" s="119"/>
      <c r="BU1061" s="119"/>
      <c r="BV1061" s="119"/>
      <c r="BW1061" s="119"/>
      <c r="BX1061" s="119"/>
      <c r="BY1061" s="119"/>
      <c r="BZ1061" s="119"/>
      <c r="CA1061" s="119"/>
    </row>
    <row r="1062" spans="1:79" ht="15" hidden="1" customHeight="1" thickTop="1" thickBot="1">
      <c r="A1062" s="170" t="s">
        <v>1383</v>
      </c>
      <c r="B1062" s="85">
        <v>200546</v>
      </c>
      <c r="C1062" s="74" t="s">
        <v>1374</v>
      </c>
      <c r="D1062" s="78"/>
      <c r="E1062" s="149" t="s">
        <v>1644</v>
      </c>
      <c r="F1062" s="30" t="s">
        <v>1375</v>
      </c>
      <c r="G1062" s="92" t="s">
        <v>267</v>
      </c>
      <c r="H1062" s="25" t="s">
        <v>208</v>
      </c>
      <c r="I1062" s="25" t="s">
        <v>513</v>
      </c>
      <c r="J1062" s="25" t="s">
        <v>209</v>
      </c>
      <c r="K1062" s="25" t="s">
        <v>1590</v>
      </c>
      <c r="L1062" s="73" t="s">
        <v>110</v>
      </c>
      <c r="M1062" s="78"/>
      <c r="N1062" s="41" t="s">
        <v>48</v>
      </c>
      <c r="O1062" s="32" t="s">
        <v>48</v>
      </c>
      <c r="P1062" s="32" t="s">
        <v>48</v>
      </c>
      <c r="Q1062" s="25" t="s">
        <v>18</v>
      </c>
      <c r="R1062" s="25">
        <v>48</v>
      </c>
      <c r="S1062" s="25" t="s">
        <v>84</v>
      </c>
      <c r="T1062" s="33" t="s">
        <v>45</v>
      </c>
      <c r="U1062" s="78"/>
      <c r="V1062" s="25">
        <v>30000</v>
      </c>
      <c r="W1062" s="25" t="s">
        <v>58</v>
      </c>
      <c r="X1062" s="73">
        <f>VLOOKUP(W1062,Tables!$M$5:$O$9,3,FALSE)</f>
        <v>1</v>
      </c>
      <c r="Y1062" s="73">
        <f t="shared" ref="Y1062:Y1075" si="471">V1062*X1062</f>
        <v>30000</v>
      </c>
      <c r="AA1062" s="26" t="str">
        <f t="shared" ref="AA1062:AA1073" si="472">Q1062</f>
        <v>LC50</v>
      </c>
      <c r="AB1062" s="26">
        <f>VLOOKUP(AA1062,Tables!C$5:D$40,2,FALSE)</f>
        <v>5</v>
      </c>
      <c r="AC1062" s="26">
        <f t="shared" ref="AC1062:AC1073" si="473">Y1062/AB1062</f>
        <v>6000</v>
      </c>
      <c r="AD1062" s="33" t="str">
        <f t="shared" ref="AD1062:AD1073" si="474">T1062</f>
        <v>Acute</v>
      </c>
      <c r="AE1062" s="26">
        <f>VLOOKUP(AD1062,Tables!$C$43:$D$44,2,FALSE)</f>
        <v>2</v>
      </c>
      <c r="AF1062" s="26">
        <f t="shared" ref="AF1062:AF1073" si="475">AC1062/AE1062</f>
        <v>3000</v>
      </c>
      <c r="AG1062" s="27"/>
      <c r="AH1062" s="210" t="str">
        <f t="shared" ref="AH1062:AH1075" si="476">G1062</f>
        <v>Oncorhynchus mykiss</v>
      </c>
      <c r="AI1062" s="112" t="str">
        <f t="shared" ref="AI1062:AI1075" si="477">Q1062</f>
        <v>LC50</v>
      </c>
      <c r="AJ1062" s="112" t="str">
        <f t="shared" ref="AJ1062:AJ1075" si="478">T1062</f>
        <v>Acute</v>
      </c>
      <c r="AK1062" s="78"/>
      <c r="AL1062" s="26">
        <f>VLOOKUP(SUM(AB1062,AE1062),Tables!J$5:K$12,2,FALSE)</f>
        <v>4</v>
      </c>
      <c r="AM1062" s="26" t="str">
        <f t="shared" ref="AM1062:AM1075" si="479">IF(AL1062=MIN($AL$1062:$AL$1075),"YES!!!","Reject")</f>
        <v>YES!!!</v>
      </c>
      <c r="AN1062" s="107" t="str">
        <f t="shared" ref="AN1062:AN1075" si="480">P1062</f>
        <v>Mortality</v>
      </c>
      <c r="AO1062" s="26" t="s">
        <v>96</v>
      </c>
      <c r="AP1062" s="25" t="str">
        <f t="shared" ref="AP1062:AP1075" si="481">CONCATENATE(R1062," ",S1062)</f>
        <v>48 Hour</v>
      </c>
      <c r="AQ1062" s="26" t="s">
        <v>97</v>
      </c>
      <c r="AR1062" s="78"/>
      <c r="AS1062" s="109">
        <f t="shared" ref="AS1062:AS1075" si="482">AF1062</f>
        <v>3000</v>
      </c>
      <c r="AT1062" s="73">
        <f>GEOMEAN(AS1062:AS1075)</f>
        <v>1325.3025208495233</v>
      </c>
      <c r="AU1062" s="73">
        <f>MIN(AT1062)</f>
        <v>1325.3025208495233</v>
      </c>
      <c r="AV1062" s="73">
        <f>MIN(AU1062)</f>
        <v>1325.3025208495233</v>
      </c>
      <c r="AW1062" s="208" t="s">
        <v>1845</v>
      </c>
      <c r="AX1062" s="208" t="s">
        <v>1845</v>
      </c>
      <c r="AY1062" s="78"/>
      <c r="AZ1062" s="78"/>
      <c r="BA1062" s="78" t="str">
        <f>F1062</f>
        <v>fresh</v>
      </c>
      <c r="BB1062" s="107" t="str">
        <f>J1062</f>
        <v>Fish</v>
      </c>
      <c r="BC1062" s="210" t="str">
        <f>G1062</f>
        <v>Oncorhynchus mykiss</v>
      </c>
      <c r="BD1062" s="107" t="str">
        <f>H1062</f>
        <v>Chordata</v>
      </c>
      <c r="BE1062" s="114" t="str">
        <f>I1062</f>
        <v xml:space="preserve">	Actinopterygii</v>
      </c>
      <c r="BF1062" s="112" t="str">
        <f>K1062</f>
        <v>Hetero</v>
      </c>
      <c r="BG1062" s="26">
        <f>AL1062</f>
        <v>4</v>
      </c>
      <c r="BH1062" s="26">
        <f>AV1062</f>
        <v>1325.3025208495233</v>
      </c>
      <c r="BI1062" s="208" t="s">
        <v>1845</v>
      </c>
      <c r="BJ1062" s="208" t="s">
        <v>1845</v>
      </c>
      <c r="BN1062" s="119"/>
      <c r="BO1062" s="119"/>
      <c r="BP1062" s="119"/>
      <c r="BQ1062" s="119"/>
      <c r="BR1062" s="119"/>
      <c r="BS1062" s="119"/>
      <c r="BT1062" s="119"/>
      <c r="BU1062" s="119"/>
      <c r="BV1062" s="119"/>
      <c r="BW1062" s="119"/>
      <c r="BX1062" s="119"/>
      <c r="BY1062" s="119"/>
      <c r="BZ1062" s="119"/>
      <c r="CA1062" s="119"/>
    </row>
    <row r="1063" spans="1:79" ht="15" hidden="1" customHeight="1" thickTop="1" thickBot="1">
      <c r="A1063" s="170" t="s">
        <v>1385</v>
      </c>
      <c r="B1063" s="85">
        <v>200315</v>
      </c>
      <c r="C1063" s="74" t="s">
        <v>1374</v>
      </c>
      <c r="D1063" s="78"/>
      <c r="E1063" s="149" t="s">
        <v>1644</v>
      </c>
      <c r="F1063" s="30" t="s">
        <v>1375</v>
      </c>
      <c r="G1063" s="92" t="s">
        <v>267</v>
      </c>
      <c r="H1063" s="25" t="s">
        <v>208</v>
      </c>
      <c r="I1063" s="25" t="s">
        <v>513</v>
      </c>
      <c r="J1063" s="25" t="s">
        <v>209</v>
      </c>
      <c r="K1063" s="25" t="s">
        <v>1590</v>
      </c>
      <c r="L1063" s="73" t="s">
        <v>110</v>
      </c>
      <c r="M1063" s="78"/>
      <c r="N1063" s="41" t="s">
        <v>48</v>
      </c>
      <c r="O1063" s="32" t="s">
        <v>48</v>
      </c>
      <c r="P1063" s="32" t="s">
        <v>48</v>
      </c>
      <c r="Q1063" s="25" t="s">
        <v>18</v>
      </c>
      <c r="R1063" s="25">
        <v>48</v>
      </c>
      <c r="S1063" s="25" t="s">
        <v>84</v>
      </c>
      <c r="T1063" s="33" t="s">
        <v>45</v>
      </c>
      <c r="U1063" s="78"/>
      <c r="V1063" s="25">
        <v>23800</v>
      </c>
      <c r="W1063" s="25" t="s">
        <v>58</v>
      </c>
      <c r="X1063" s="73">
        <f>VLOOKUP(W1063,Tables!$M$5:$O$9,3,FALSE)</f>
        <v>1</v>
      </c>
      <c r="Y1063" s="73">
        <f t="shared" si="471"/>
        <v>23800</v>
      </c>
      <c r="AA1063" s="26" t="str">
        <f t="shared" si="472"/>
        <v>LC50</v>
      </c>
      <c r="AB1063" s="26">
        <f>VLOOKUP(AA1063,Tables!C$5:D$40,2,FALSE)</f>
        <v>5</v>
      </c>
      <c r="AC1063" s="26">
        <f t="shared" si="473"/>
        <v>4760</v>
      </c>
      <c r="AD1063" s="33" t="str">
        <f t="shared" si="474"/>
        <v>Acute</v>
      </c>
      <c r="AE1063" s="26">
        <f>VLOOKUP(AD1063,Tables!$C$43:$D$44,2,FALSE)</f>
        <v>2</v>
      </c>
      <c r="AF1063" s="26">
        <f t="shared" si="475"/>
        <v>2380</v>
      </c>
      <c r="AG1063" s="27"/>
      <c r="AH1063" s="210" t="str">
        <f t="shared" si="476"/>
        <v>Oncorhynchus mykiss</v>
      </c>
      <c r="AI1063" s="112" t="str">
        <f t="shared" si="477"/>
        <v>LC50</v>
      </c>
      <c r="AJ1063" s="112" t="str">
        <f t="shared" si="478"/>
        <v>Acute</v>
      </c>
      <c r="AK1063" s="78"/>
      <c r="AL1063" s="26">
        <f>VLOOKUP(SUM(AB1063,AE1063),Tables!J$5:K$12,2,FALSE)</f>
        <v>4</v>
      </c>
      <c r="AM1063" s="26" t="str">
        <f t="shared" si="479"/>
        <v>YES!!!</v>
      </c>
      <c r="AN1063" s="107" t="str">
        <f t="shared" si="480"/>
        <v>Mortality</v>
      </c>
      <c r="AO1063" s="26" t="s">
        <v>96</v>
      </c>
      <c r="AP1063" s="25" t="str">
        <f t="shared" si="481"/>
        <v>48 Hour</v>
      </c>
      <c r="AQ1063" s="26" t="s">
        <v>97</v>
      </c>
      <c r="AR1063" s="78"/>
      <c r="AS1063" s="109">
        <f t="shared" si="482"/>
        <v>2380</v>
      </c>
      <c r="AT1063" s="78"/>
      <c r="AU1063" s="78"/>
      <c r="AV1063" s="78"/>
      <c r="AW1063" s="208" t="s">
        <v>1845</v>
      </c>
      <c r="AX1063" s="208" t="s">
        <v>1845</v>
      </c>
      <c r="AY1063" s="78"/>
      <c r="AZ1063" s="78"/>
      <c r="BA1063" s="78"/>
      <c r="BB1063" s="78"/>
      <c r="BC1063" s="215"/>
      <c r="BD1063" s="78"/>
      <c r="BE1063" s="78"/>
      <c r="BF1063" s="78"/>
      <c r="BG1063" s="78"/>
      <c r="BH1063" s="78"/>
      <c r="BI1063" s="73"/>
      <c r="BN1063" s="119"/>
      <c r="BO1063" s="119"/>
      <c r="BP1063" s="119"/>
      <c r="BQ1063" s="119"/>
      <c r="BR1063" s="119"/>
      <c r="BS1063" s="119"/>
      <c r="BT1063" s="119"/>
      <c r="BU1063" s="119"/>
      <c r="BV1063" s="119"/>
      <c r="BW1063" s="119"/>
      <c r="BX1063" s="119"/>
      <c r="BY1063" s="119"/>
      <c r="BZ1063" s="119"/>
      <c r="CA1063" s="119"/>
    </row>
    <row r="1064" spans="1:79" ht="15" hidden="1" customHeight="1" thickTop="1" thickBot="1">
      <c r="A1064" s="170" t="s">
        <v>1387</v>
      </c>
      <c r="B1064" s="85">
        <v>205343</v>
      </c>
      <c r="C1064" s="74" t="s">
        <v>1374</v>
      </c>
      <c r="D1064" s="78"/>
      <c r="E1064" s="149" t="s">
        <v>1644</v>
      </c>
      <c r="F1064" s="30" t="s">
        <v>1375</v>
      </c>
      <c r="G1064" s="92" t="s">
        <v>267</v>
      </c>
      <c r="H1064" s="25" t="s">
        <v>208</v>
      </c>
      <c r="I1064" s="25" t="s">
        <v>513</v>
      </c>
      <c r="J1064" s="25" t="s">
        <v>209</v>
      </c>
      <c r="K1064" s="25" t="s">
        <v>1590</v>
      </c>
      <c r="L1064" s="73" t="s">
        <v>110</v>
      </c>
      <c r="M1064" s="78"/>
      <c r="N1064" s="41" t="s">
        <v>48</v>
      </c>
      <c r="O1064" s="32" t="s">
        <v>48</v>
      </c>
      <c r="P1064" s="32" t="s">
        <v>48</v>
      </c>
      <c r="Q1064" s="25" t="s">
        <v>18</v>
      </c>
      <c r="R1064" s="25">
        <v>48</v>
      </c>
      <c r="S1064" s="25" t="s">
        <v>84</v>
      </c>
      <c r="T1064" s="33" t="s">
        <v>45</v>
      </c>
      <c r="U1064" s="78"/>
      <c r="V1064" s="25">
        <v>26400</v>
      </c>
      <c r="W1064" s="25" t="s">
        <v>58</v>
      </c>
      <c r="X1064" s="73">
        <f>VLOOKUP(W1064,Tables!$M$5:$O$9,3,FALSE)</f>
        <v>1</v>
      </c>
      <c r="Y1064" s="73">
        <f t="shared" si="471"/>
        <v>26400</v>
      </c>
      <c r="AA1064" s="26" t="str">
        <f t="shared" si="472"/>
        <v>LC50</v>
      </c>
      <c r="AB1064" s="26">
        <f>VLOOKUP(AA1064,Tables!C$5:D$40,2,FALSE)</f>
        <v>5</v>
      </c>
      <c r="AC1064" s="26">
        <f t="shared" si="473"/>
        <v>5280</v>
      </c>
      <c r="AD1064" s="33" t="str">
        <f t="shared" si="474"/>
        <v>Acute</v>
      </c>
      <c r="AE1064" s="26">
        <f>VLOOKUP(AD1064,Tables!$C$43:$D$44,2,FALSE)</f>
        <v>2</v>
      </c>
      <c r="AF1064" s="26">
        <f t="shared" si="475"/>
        <v>2640</v>
      </c>
      <c r="AG1064" s="27"/>
      <c r="AH1064" s="210" t="str">
        <f t="shared" si="476"/>
        <v>Oncorhynchus mykiss</v>
      </c>
      <c r="AI1064" s="112" t="str">
        <f t="shared" si="477"/>
        <v>LC50</v>
      </c>
      <c r="AJ1064" s="112" t="str">
        <f t="shared" si="478"/>
        <v>Acute</v>
      </c>
      <c r="AK1064" s="78"/>
      <c r="AL1064" s="26">
        <f>VLOOKUP(SUM(AB1064,AE1064),Tables!J$5:K$12,2,FALSE)</f>
        <v>4</v>
      </c>
      <c r="AM1064" s="26" t="str">
        <f t="shared" si="479"/>
        <v>YES!!!</v>
      </c>
      <c r="AN1064" s="107" t="str">
        <f t="shared" si="480"/>
        <v>Mortality</v>
      </c>
      <c r="AO1064" s="26" t="s">
        <v>96</v>
      </c>
      <c r="AP1064" s="25" t="str">
        <f t="shared" si="481"/>
        <v>48 Hour</v>
      </c>
      <c r="AQ1064" s="26" t="s">
        <v>97</v>
      </c>
      <c r="AR1064" s="78"/>
      <c r="AS1064" s="109">
        <f t="shared" si="482"/>
        <v>2640</v>
      </c>
      <c r="AT1064" s="78"/>
      <c r="AU1064" s="78"/>
      <c r="AV1064" s="78"/>
      <c r="AW1064" s="208" t="s">
        <v>1845</v>
      </c>
      <c r="AX1064" s="208" t="s">
        <v>1845</v>
      </c>
      <c r="AY1064" s="78"/>
      <c r="AZ1064" s="78"/>
      <c r="BA1064" s="78"/>
      <c r="BB1064" s="78"/>
      <c r="BC1064" s="215"/>
      <c r="BD1064" s="78"/>
      <c r="BE1064" s="78"/>
      <c r="BF1064" s="78"/>
      <c r="BG1064" s="78"/>
      <c r="BH1064" s="78"/>
      <c r="BI1064" s="73"/>
      <c r="BN1064" s="119"/>
      <c r="BO1064" s="119"/>
      <c r="BP1064" s="119"/>
      <c r="BQ1064" s="119"/>
      <c r="BR1064" s="119"/>
      <c r="BS1064" s="119"/>
      <c r="BT1064" s="119"/>
      <c r="BU1064" s="119"/>
      <c r="BV1064" s="119"/>
      <c r="BW1064" s="119"/>
      <c r="BX1064" s="119"/>
      <c r="BY1064" s="119"/>
      <c r="BZ1064" s="119"/>
      <c r="CA1064" s="119"/>
    </row>
    <row r="1065" spans="1:79" ht="15" hidden="1" customHeight="1" thickTop="1" thickBot="1">
      <c r="A1065" s="170" t="s">
        <v>1383</v>
      </c>
      <c r="B1065" s="85">
        <v>200546</v>
      </c>
      <c r="C1065" s="74" t="s">
        <v>1374</v>
      </c>
      <c r="D1065" s="78"/>
      <c r="E1065" s="149" t="s">
        <v>1644</v>
      </c>
      <c r="F1065" s="30" t="s">
        <v>1375</v>
      </c>
      <c r="G1065" s="92" t="s">
        <v>267</v>
      </c>
      <c r="H1065" s="25" t="s">
        <v>208</v>
      </c>
      <c r="I1065" s="25" t="s">
        <v>513</v>
      </c>
      <c r="J1065" s="25" t="s">
        <v>209</v>
      </c>
      <c r="K1065" s="25" t="s">
        <v>1590</v>
      </c>
      <c r="L1065" s="73" t="s">
        <v>110</v>
      </c>
      <c r="M1065" s="78"/>
      <c r="N1065" s="41" t="s">
        <v>48</v>
      </c>
      <c r="O1065" s="32" t="s">
        <v>48</v>
      </c>
      <c r="P1065" s="32" t="s">
        <v>48</v>
      </c>
      <c r="Q1065" s="25" t="s">
        <v>18</v>
      </c>
      <c r="R1065" s="25">
        <v>48</v>
      </c>
      <c r="S1065" s="25" t="s">
        <v>84</v>
      </c>
      <c r="T1065" s="33" t="s">
        <v>45</v>
      </c>
      <c r="U1065" s="78"/>
      <c r="V1065" s="25">
        <v>10000</v>
      </c>
      <c r="W1065" s="25" t="s">
        <v>58</v>
      </c>
      <c r="X1065" s="73">
        <f>VLOOKUP(W1065,Tables!$M$5:$O$9,3,FALSE)</f>
        <v>1</v>
      </c>
      <c r="Y1065" s="73">
        <f t="shared" si="471"/>
        <v>10000</v>
      </c>
      <c r="AA1065" s="26" t="str">
        <f t="shared" si="472"/>
        <v>LC50</v>
      </c>
      <c r="AB1065" s="26">
        <f>VLOOKUP(AA1065,Tables!C$5:D$40,2,FALSE)</f>
        <v>5</v>
      </c>
      <c r="AC1065" s="26">
        <f t="shared" si="473"/>
        <v>2000</v>
      </c>
      <c r="AD1065" s="33" t="str">
        <f t="shared" si="474"/>
        <v>Acute</v>
      </c>
      <c r="AE1065" s="26">
        <f>VLOOKUP(AD1065,Tables!$C$43:$D$44,2,FALSE)</f>
        <v>2</v>
      </c>
      <c r="AF1065" s="26">
        <f t="shared" si="475"/>
        <v>1000</v>
      </c>
      <c r="AG1065" s="27"/>
      <c r="AH1065" s="210" t="str">
        <f t="shared" si="476"/>
        <v>Oncorhynchus mykiss</v>
      </c>
      <c r="AI1065" s="112" t="str">
        <f t="shared" si="477"/>
        <v>LC50</v>
      </c>
      <c r="AJ1065" s="112" t="str">
        <f t="shared" si="478"/>
        <v>Acute</v>
      </c>
      <c r="AK1065" s="78"/>
      <c r="AL1065" s="26">
        <f>VLOOKUP(SUM(AB1065,AE1065),Tables!J$5:K$12,2,FALSE)</f>
        <v>4</v>
      </c>
      <c r="AM1065" s="26" t="str">
        <f t="shared" si="479"/>
        <v>YES!!!</v>
      </c>
      <c r="AN1065" s="107" t="str">
        <f t="shared" si="480"/>
        <v>Mortality</v>
      </c>
      <c r="AO1065" s="26" t="s">
        <v>96</v>
      </c>
      <c r="AP1065" s="25" t="str">
        <f t="shared" si="481"/>
        <v>48 Hour</v>
      </c>
      <c r="AQ1065" s="26" t="s">
        <v>97</v>
      </c>
      <c r="AR1065" s="78"/>
      <c r="AS1065" s="109">
        <f t="shared" si="482"/>
        <v>1000</v>
      </c>
      <c r="AT1065" s="78"/>
      <c r="AU1065" s="78"/>
      <c r="AV1065" s="78"/>
      <c r="AW1065" s="208" t="s">
        <v>1845</v>
      </c>
      <c r="AX1065" s="208" t="s">
        <v>1845</v>
      </c>
      <c r="AY1065" s="78"/>
      <c r="AZ1065" s="78"/>
      <c r="BA1065" s="78"/>
      <c r="BB1065" s="78"/>
      <c r="BC1065" s="215"/>
      <c r="BD1065" s="78"/>
      <c r="BE1065" s="78"/>
      <c r="BF1065" s="78"/>
      <c r="BG1065" s="78"/>
      <c r="BH1065" s="78"/>
      <c r="BI1065" s="73"/>
      <c r="BN1065" s="119"/>
      <c r="BO1065" s="119"/>
      <c r="BP1065" s="119"/>
      <c r="BQ1065" s="119"/>
      <c r="BR1065" s="119"/>
      <c r="BS1065" s="119"/>
      <c r="BT1065" s="119"/>
      <c r="BU1065" s="119"/>
      <c r="BV1065" s="119"/>
      <c r="BW1065" s="119"/>
      <c r="BX1065" s="119"/>
      <c r="BY1065" s="119"/>
      <c r="BZ1065" s="119"/>
      <c r="CA1065" s="119"/>
    </row>
    <row r="1066" spans="1:79" ht="15" hidden="1" customHeight="1" thickTop="1" thickBot="1">
      <c r="A1066" s="170" t="s">
        <v>1389</v>
      </c>
      <c r="B1066" s="85">
        <v>207199</v>
      </c>
      <c r="C1066" s="74" t="s">
        <v>1374</v>
      </c>
      <c r="D1066" s="78"/>
      <c r="E1066" s="149" t="s">
        <v>1644</v>
      </c>
      <c r="F1066" s="30" t="s">
        <v>1375</v>
      </c>
      <c r="G1066" s="92" t="s">
        <v>267</v>
      </c>
      <c r="H1066" s="25" t="s">
        <v>208</v>
      </c>
      <c r="I1066" s="25" t="s">
        <v>513</v>
      </c>
      <c r="J1066" s="25" t="s">
        <v>209</v>
      </c>
      <c r="K1066" s="25" t="s">
        <v>1590</v>
      </c>
      <c r="L1066" s="73" t="s">
        <v>110</v>
      </c>
      <c r="M1066" s="78"/>
      <c r="N1066" s="41" t="s">
        <v>48</v>
      </c>
      <c r="O1066" s="32" t="s">
        <v>48</v>
      </c>
      <c r="P1066" s="32" t="s">
        <v>48</v>
      </c>
      <c r="Q1066" s="25" t="s">
        <v>18</v>
      </c>
      <c r="R1066" s="25">
        <v>48</v>
      </c>
      <c r="S1066" s="25" t="s">
        <v>84</v>
      </c>
      <c r="T1066" s="33" t="s">
        <v>45</v>
      </c>
      <c r="U1066" s="78"/>
      <c r="V1066" s="25">
        <v>10000</v>
      </c>
      <c r="W1066" s="25" t="s">
        <v>58</v>
      </c>
      <c r="X1066" s="73">
        <f>VLOOKUP(W1066,Tables!$M$5:$O$9,3,FALSE)</f>
        <v>1</v>
      </c>
      <c r="Y1066" s="73">
        <f t="shared" si="471"/>
        <v>10000</v>
      </c>
      <c r="AA1066" s="26" t="str">
        <f t="shared" si="472"/>
        <v>LC50</v>
      </c>
      <c r="AB1066" s="26">
        <f>VLOOKUP(AA1066,Tables!C$5:D$40,2,FALSE)</f>
        <v>5</v>
      </c>
      <c r="AC1066" s="26">
        <f t="shared" si="473"/>
        <v>2000</v>
      </c>
      <c r="AD1066" s="33" t="str">
        <f t="shared" si="474"/>
        <v>Acute</v>
      </c>
      <c r="AE1066" s="26">
        <f>VLOOKUP(AD1066,Tables!$C$43:$D$44,2,FALSE)</f>
        <v>2</v>
      </c>
      <c r="AF1066" s="26">
        <f t="shared" si="475"/>
        <v>1000</v>
      </c>
      <c r="AG1066" s="27"/>
      <c r="AH1066" s="210" t="str">
        <f t="shared" si="476"/>
        <v>Oncorhynchus mykiss</v>
      </c>
      <c r="AI1066" s="112" t="str">
        <f t="shared" si="477"/>
        <v>LC50</v>
      </c>
      <c r="AJ1066" s="112" t="str">
        <f t="shared" si="478"/>
        <v>Acute</v>
      </c>
      <c r="AK1066" s="78"/>
      <c r="AL1066" s="26">
        <f>VLOOKUP(SUM(AB1066,AE1066),Tables!J$5:K$12,2,FALSE)</f>
        <v>4</v>
      </c>
      <c r="AM1066" s="26" t="str">
        <f t="shared" si="479"/>
        <v>YES!!!</v>
      </c>
      <c r="AN1066" s="107" t="str">
        <f t="shared" si="480"/>
        <v>Mortality</v>
      </c>
      <c r="AO1066" s="26" t="s">
        <v>96</v>
      </c>
      <c r="AP1066" s="25" t="str">
        <f t="shared" si="481"/>
        <v>48 Hour</v>
      </c>
      <c r="AQ1066" s="26" t="s">
        <v>97</v>
      </c>
      <c r="AR1066" s="78"/>
      <c r="AS1066" s="109">
        <f t="shared" si="482"/>
        <v>1000</v>
      </c>
      <c r="AT1066" s="78"/>
      <c r="AU1066" s="78"/>
      <c r="AV1066" s="78"/>
      <c r="AW1066" s="208" t="s">
        <v>1845</v>
      </c>
      <c r="AX1066" s="208" t="s">
        <v>1845</v>
      </c>
      <c r="AY1066" s="78"/>
      <c r="AZ1066" s="78"/>
      <c r="BA1066" s="78"/>
      <c r="BB1066" s="78"/>
      <c r="BC1066" s="215"/>
      <c r="BD1066" s="78"/>
      <c r="BE1066" s="78"/>
      <c r="BF1066" s="78"/>
      <c r="BG1066" s="78"/>
      <c r="BH1066" s="78"/>
      <c r="BI1066" s="73"/>
      <c r="BN1066" s="119"/>
      <c r="BO1066" s="119"/>
      <c r="BP1066" s="119"/>
      <c r="BQ1066" s="119"/>
      <c r="BR1066" s="119"/>
      <c r="BS1066" s="119"/>
      <c r="BT1066" s="119"/>
      <c r="BU1066" s="119"/>
      <c r="BV1066" s="119"/>
      <c r="BW1066" s="119"/>
      <c r="BX1066" s="119"/>
      <c r="BY1066" s="119"/>
      <c r="BZ1066" s="119"/>
      <c r="CA1066" s="119"/>
    </row>
    <row r="1067" spans="1:79" ht="15" hidden="1" customHeight="1" thickTop="1" thickBot="1">
      <c r="A1067" s="170" t="s">
        <v>1389</v>
      </c>
      <c r="B1067" s="85">
        <v>207199</v>
      </c>
      <c r="C1067" s="74" t="s">
        <v>1374</v>
      </c>
      <c r="D1067" s="78"/>
      <c r="E1067" s="149" t="s">
        <v>1644</v>
      </c>
      <c r="F1067" s="30" t="s">
        <v>1375</v>
      </c>
      <c r="G1067" s="92" t="s">
        <v>267</v>
      </c>
      <c r="H1067" s="25" t="s">
        <v>208</v>
      </c>
      <c r="I1067" s="25" t="s">
        <v>513</v>
      </c>
      <c r="J1067" s="25" t="s">
        <v>209</v>
      </c>
      <c r="K1067" s="25" t="s">
        <v>1590</v>
      </c>
      <c r="L1067" s="73" t="s">
        <v>110</v>
      </c>
      <c r="M1067" s="78"/>
      <c r="N1067" s="41" t="s">
        <v>48</v>
      </c>
      <c r="O1067" s="32" t="s">
        <v>48</v>
      </c>
      <c r="P1067" s="32" t="s">
        <v>48</v>
      </c>
      <c r="Q1067" s="25" t="s">
        <v>18</v>
      </c>
      <c r="R1067" s="25">
        <v>48</v>
      </c>
      <c r="S1067" s="25" t="s">
        <v>84</v>
      </c>
      <c r="T1067" s="33" t="s">
        <v>45</v>
      </c>
      <c r="U1067" s="78"/>
      <c r="V1067" s="25">
        <v>30000</v>
      </c>
      <c r="W1067" s="25" t="s">
        <v>58</v>
      </c>
      <c r="X1067" s="73">
        <f>VLOOKUP(W1067,Tables!$M$5:$O$9,3,FALSE)</f>
        <v>1</v>
      </c>
      <c r="Y1067" s="73">
        <f t="shared" si="471"/>
        <v>30000</v>
      </c>
      <c r="AA1067" s="26" t="str">
        <f t="shared" si="472"/>
        <v>LC50</v>
      </c>
      <c r="AB1067" s="26">
        <f>VLOOKUP(AA1067,Tables!C$5:D$40,2,FALSE)</f>
        <v>5</v>
      </c>
      <c r="AC1067" s="26">
        <f t="shared" si="473"/>
        <v>6000</v>
      </c>
      <c r="AD1067" s="33" t="str">
        <f t="shared" si="474"/>
        <v>Acute</v>
      </c>
      <c r="AE1067" s="26">
        <f>VLOOKUP(AD1067,Tables!$C$43:$D$44,2,FALSE)</f>
        <v>2</v>
      </c>
      <c r="AF1067" s="26">
        <f t="shared" si="475"/>
        <v>3000</v>
      </c>
      <c r="AG1067" s="27"/>
      <c r="AH1067" s="210" t="str">
        <f t="shared" si="476"/>
        <v>Oncorhynchus mykiss</v>
      </c>
      <c r="AI1067" s="112" t="str">
        <f t="shared" si="477"/>
        <v>LC50</v>
      </c>
      <c r="AJ1067" s="112" t="str">
        <f t="shared" si="478"/>
        <v>Acute</v>
      </c>
      <c r="AK1067" s="78"/>
      <c r="AL1067" s="26">
        <f>VLOOKUP(SUM(AB1067,AE1067),Tables!J$5:K$12,2,FALSE)</f>
        <v>4</v>
      </c>
      <c r="AM1067" s="26" t="str">
        <f t="shared" si="479"/>
        <v>YES!!!</v>
      </c>
      <c r="AN1067" s="107" t="str">
        <f t="shared" si="480"/>
        <v>Mortality</v>
      </c>
      <c r="AO1067" s="26" t="s">
        <v>96</v>
      </c>
      <c r="AP1067" s="25" t="str">
        <f t="shared" si="481"/>
        <v>48 Hour</v>
      </c>
      <c r="AQ1067" s="26" t="s">
        <v>97</v>
      </c>
      <c r="AR1067" s="78"/>
      <c r="AS1067" s="109">
        <f t="shared" si="482"/>
        <v>3000</v>
      </c>
      <c r="AT1067" s="78"/>
      <c r="AU1067" s="78"/>
      <c r="AV1067" s="78"/>
      <c r="AW1067" s="208" t="s">
        <v>1845</v>
      </c>
      <c r="AX1067" s="208" t="s">
        <v>1845</v>
      </c>
      <c r="AY1067" s="78"/>
      <c r="AZ1067" s="78"/>
      <c r="BA1067" s="78"/>
      <c r="BB1067" s="78"/>
      <c r="BC1067" s="215"/>
      <c r="BD1067" s="78"/>
      <c r="BE1067" s="78"/>
      <c r="BF1067" s="78"/>
      <c r="BG1067" s="78"/>
      <c r="BH1067" s="78"/>
      <c r="BI1067" s="73"/>
      <c r="BN1067" s="119"/>
      <c r="BO1067" s="119"/>
      <c r="BP1067" s="119"/>
      <c r="BQ1067" s="119"/>
      <c r="BR1067" s="119"/>
      <c r="BS1067" s="119"/>
      <c r="BT1067" s="119"/>
      <c r="BU1067" s="119"/>
      <c r="BV1067" s="119"/>
      <c r="BW1067" s="119"/>
      <c r="BX1067" s="119"/>
      <c r="BY1067" s="119"/>
      <c r="BZ1067" s="119"/>
      <c r="CA1067" s="119"/>
    </row>
    <row r="1068" spans="1:79" ht="15" hidden="1" customHeight="1" thickTop="1" thickBot="1">
      <c r="A1068" s="170" t="s">
        <v>1392</v>
      </c>
      <c r="B1068" s="85">
        <v>212999</v>
      </c>
      <c r="C1068" s="74" t="s">
        <v>1374</v>
      </c>
      <c r="D1068" s="78"/>
      <c r="E1068" s="149" t="s">
        <v>1644</v>
      </c>
      <c r="F1068" s="30" t="s">
        <v>1375</v>
      </c>
      <c r="G1068" s="92" t="s">
        <v>267</v>
      </c>
      <c r="H1068" s="25" t="s">
        <v>208</v>
      </c>
      <c r="I1068" s="25" t="s">
        <v>513</v>
      </c>
      <c r="J1068" s="25" t="s">
        <v>209</v>
      </c>
      <c r="K1068" s="25" t="s">
        <v>1590</v>
      </c>
      <c r="L1068" s="73" t="s">
        <v>110</v>
      </c>
      <c r="M1068" s="78"/>
      <c r="N1068" s="41" t="s">
        <v>48</v>
      </c>
      <c r="O1068" s="32" t="s">
        <v>48</v>
      </c>
      <c r="P1068" s="32" t="s">
        <v>48</v>
      </c>
      <c r="Q1068" s="25" t="s">
        <v>18</v>
      </c>
      <c r="R1068" s="25">
        <v>96</v>
      </c>
      <c r="S1068" s="25" t="s">
        <v>84</v>
      </c>
      <c r="T1068" s="33" t="s">
        <v>45</v>
      </c>
      <c r="U1068" s="78"/>
      <c r="V1068" s="25">
        <v>4500</v>
      </c>
      <c r="W1068" s="25" t="s">
        <v>58</v>
      </c>
      <c r="X1068" s="73">
        <f>VLOOKUP(W1068,Tables!$M$5:$O$9,3,FALSE)</f>
        <v>1</v>
      </c>
      <c r="Y1068" s="73">
        <f t="shared" si="471"/>
        <v>4500</v>
      </c>
      <c r="AA1068" s="26" t="str">
        <f t="shared" si="472"/>
        <v>LC50</v>
      </c>
      <c r="AB1068" s="26">
        <f>VLOOKUP(AA1068,Tables!C$5:D$40,2,FALSE)</f>
        <v>5</v>
      </c>
      <c r="AC1068" s="26">
        <f t="shared" si="473"/>
        <v>900</v>
      </c>
      <c r="AD1068" s="33" t="str">
        <f t="shared" si="474"/>
        <v>Acute</v>
      </c>
      <c r="AE1068" s="26">
        <f>VLOOKUP(AD1068,Tables!$C$43:$D$44,2,FALSE)</f>
        <v>2</v>
      </c>
      <c r="AF1068" s="26">
        <f t="shared" si="475"/>
        <v>450</v>
      </c>
      <c r="AG1068" s="27"/>
      <c r="AH1068" s="210" t="str">
        <f t="shared" si="476"/>
        <v>Oncorhynchus mykiss</v>
      </c>
      <c r="AI1068" s="112" t="str">
        <f t="shared" si="477"/>
        <v>LC50</v>
      </c>
      <c r="AJ1068" s="112" t="str">
        <f t="shared" si="478"/>
        <v>Acute</v>
      </c>
      <c r="AK1068" s="78"/>
      <c r="AL1068" s="26">
        <f>VLOOKUP(SUM(AB1068,AE1068),Tables!J$5:K$12,2,FALSE)</f>
        <v>4</v>
      </c>
      <c r="AM1068" s="26" t="str">
        <f t="shared" si="479"/>
        <v>YES!!!</v>
      </c>
      <c r="AN1068" s="107" t="str">
        <f t="shared" si="480"/>
        <v>Mortality</v>
      </c>
      <c r="AO1068" s="26" t="s">
        <v>96</v>
      </c>
      <c r="AP1068" s="25" t="str">
        <f t="shared" si="481"/>
        <v>96 Hour</v>
      </c>
      <c r="AQ1068" s="26" t="s">
        <v>97</v>
      </c>
      <c r="AR1068" s="78"/>
      <c r="AS1068" s="109">
        <f t="shared" si="482"/>
        <v>450</v>
      </c>
      <c r="AT1068" s="78"/>
      <c r="AU1068" s="78"/>
      <c r="AV1068" s="78"/>
      <c r="AW1068" s="208" t="s">
        <v>1845</v>
      </c>
      <c r="AX1068" s="208" t="s">
        <v>1845</v>
      </c>
      <c r="AY1068" s="78"/>
      <c r="AZ1068" s="78"/>
      <c r="BA1068" s="78"/>
      <c r="BB1068" s="78"/>
      <c r="BC1068" s="215"/>
      <c r="BD1068" s="78"/>
      <c r="BE1068" s="78"/>
      <c r="BF1068" s="78"/>
      <c r="BG1068" s="78"/>
      <c r="BH1068" s="78"/>
      <c r="BI1068" s="73"/>
      <c r="BN1068" s="119"/>
      <c r="BO1068" s="119"/>
      <c r="BP1068" s="119"/>
      <c r="BQ1068" s="119"/>
      <c r="BR1068" s="119"/>
      <c r="BS1068" s="119"/>
      <c r="BT1068" s="119"/>
      <c r="BU1068" s="119"/>
      <c r="BV1068" s="119"/>
      <c r="BW1068" s="119"/>
      <c r="BX1068" s="119"/>
      <c r="BY1068" s="119"/>
      <c r="BZ1068" s="119"/>
      <c r="CA1068" s="119"/>
    </row>
    <row r="1069" spans="1:79" ht="15" hidden="1" customHeight="1" thickTop="1" thickBot="1">
      <c r="A1069" s="170" t="s">
        <v>1383</v>
      </c>
      <c r="B1069" s="85">
        <v>200546</v>
      </c>
      <c r="C1069" s="74" t="s">
        <v>1374</v>
      </c>
      <c r="D1069" s="78"/>
      <c r="E1069" s="149" t="s">
        <v>1644</v>
      </c>
      <c r="F1069" s="30" t="s">
        <v>1375</v>
      </c>
      <c r="G1069" s="92" t="s">
        <v>267</v>
      </c>
      <c r="H1069" s="25" t="s">
        <v>208</v>
      </c>
      <c r="I1069" s="25" t="s">
        <v>513</v>
      </c>
      <c r="J1069" s="25" t="s">
        <v>209</v>
      </c>
      <c r="K1069" s="25" t="s">
        <v>1590</v>
      </c>
      <c r="L1069" s="73" t="s">
        <v>110</v>
      </c>
      <c r="M1069" s="78"/>
      <c r="N1069" s="41" t="s">
        <v>48</v>
      </c>
      <c r="O1069" s="32" t="s">
        <v>48</v>
      </c>
      <c r="P1069" s="32" t="s">
        <v>48</v>
      </c>
      <c r="Q1069" s="25" t="s">
        <v>18</v>
      </c>
      <c r="R1069" s="25">
        <v>96</v>
      </c>
      <c r="S1069" s="25" t="s">
        <v>84</v>
      </c>
      <c r="T1069" s="33" t="s">
        <v>45</v>
      </c>
      <c r="U1069" s="78"/>
      <c r="V1069" s="25">
        <v>17000</v>
      </c>
      <c r="W1069" s="25" t="s">
        <v>58</v>
      </c>
      <c r="X1069" s="73">
        <f>VLOOKUP(W1069,Tables!$M$5:$O$9,3,FALSE)</f>
        <v>1</v>
      </c>
      <c r="Y1069" s="73">
        <f t="shared" si="471"/>
        <v>17000</v>
      </c>
      <c r="AA1069" s="26" t="str">
        <f t="shared" si="472"/>
        <v>LC50</v>
      </c>
      <c r="AB1069" s="26">
        <f>VLOOKUP(AA1069,Tables!C$5:D$40,2,FALSE)</f>
        <v>5</v>
      </c>
      <c r="AC1069" s="26">
        <f t="shared" si="473"/>
        <v>3400</v>
      </c>
      <c r="AD1069" s="33" t="str">
        <f t="shared" si="474"/>
        <v>Acute</v>
      </c>
      <c r="AE1069" s="26">
        <f>VLOOKUP(AD1069,Tables!$C$43:$D$44,2,FALSE)</f>
        <v>2</v>
      </c>
      <c r="AF1069" s="26">
        <f t="shared" si="475"/>
        <v>1700</v>
      </c>
      <c r="AG1069" s="27"/>
      <c r="AH1069" s="210" t="str">
        <f t="shared" si="476"/>
        <v>Oncorhynchus mykiss</v>
      </c>
      <c r="AI1069" s="112" t="str">
        <f t="shared" si="477"/>
        <v>LC50</v>
      </c>
      <c r="AJ1069" s="112" t="str">
        <f t="shared" si="478"/>
        <v>Acute</v>
      </c>
      <c r="AK1069" s="78"/>
      <c r="AL1069" s="26">
        <f>VLOOKUP(SUM(AB1069,AE1069),Tables!J$5:K$12,2,FALSE)</f>
        <v>4</v>
      </c>
      <c r="AM1069" s="26" t="str">
        <f t="shared" si="479"/>
        <v>YES!!!</v>
      </c>
      <c r="AN1069" s="107" t="str">
        <f t="shared" si="480"/>
        <v>Mortality</v>
      </c>
      <c r="AO1069" s="26" t="s">
        <v>96</v>
      </c>
      <c r="AP1069" s="25" t="str">
        <f t="shared" si="481"/>
        <v>96 Hour</v>
      </c>
      <c r="AQ1069" s="26" t="s">
        <v>97</v>
      </c>
      <c r="AR1069" s="78"/>
      <c r="AS1069" s="109">
        <f t="shared" si="482"/>
        <v>1700</v>
      </c>
      <c r="AT1069" s="78"/>
      <c r="AU1069" s="78"/>
      <c r="AV1069" s="78"/>
      <c r="AW1069" s="208" t="s">
        <v>1845</v>
      </c>
      <c r="AX1069" s="208" t="s">
        <v>1845</v>
      </c>
      <c r="AY1069" s="78"/>
      <c r="AZ1069" s="78"/>
      <c r="BA1069" s="78"/>
      <c r="BB1069" s="78"/>
      <c r="BC1069" s="215"/>
      <c r="BD1069" s="78"/>
      <c r="BE1069" s="78"/>
      <c r="BF1069" s="78"/>
      <c r="BG1069" s="78"/>
      <c r="BH1069" s="78"/>
      <c r="BI1069" s="73"/>
      <c r="BN1069" s="119"/>
      <c r="BO1069" s="119"/>
      <c r="BP1069" s="119"/>
      <c r="BQ1069" s="119"/>
      <c r="BR1069" s="119"/>
      <c r="BS1069" s="119"/>
      <c r="BT1069" s="119"/>
      <c r="BU1069" s="119"/>
      <c r="BV1069" s="119"/>
      <c r="BW1069" s="119"/>
      <c r="BX1069" s="119"/>
      <c r="BY1069" s="119"/>
      <c r="BZ1069" s="119"/>
      <c r="CA1069" s="119"/>
    </row>
    <row r="1070" spans="1:79" ht="15" hidden="1" customHeight="1" thickTop="1" thickBot="1">
      <c r="A1070" s="170" t="s">
        <v>1381</v>
      </c>
      <c r="B1070" s="85">
        <v>200344</v>
      </c>
      <c r="C1070" s="74" t="s">
        <v>1374</v>
      </c>
      <c r="D1070" s="78"/>
      <c r="E1070" s="149" t="s">
        <v>1644</v>
      </c>
      <c r="F1070" s="30" t="s">
        <v>1375</v>
      </c>
      <c r="G1070" s="92" t="s">
        <v>267</v>
      </c>
      <c r="H1070" s="25" t="s">
        <v>208</v>
      </c>
      <c r="I1070" s="25" t="s">
        <v>513</v>
      </c>
      <c r="J1070" s="25" t="s">
        <v>209</v>
      </c>
      <c r="K1070" s="25" t="s">
        <v>1590</v>
      </c>
      <c r="L1070" s="73" t="s">
        <v>110</v>
      </c>
      <c r="M1070" s="78"/>
      <c r="N1070" s="41" t="s">
        <v>48</v>
      </c>
      <c r="O1070" s="32" t="s">
        <v>48</v>
      </c>
      <c r="P1070" s="32" t="s">
        <v>48</v>
      </c>
      <c r="Q1070" s="25" t="s">
        <v>18</v>
      </c>
      <c r="R1070" s="25">
        <v>96</v>
      </c>
      <c r="S1070" s="25" t="s">
        <v>84</v>
      </c>
      <c r="T1070" s="33" t="s">
        <v>45</v>
      </c>
      <c r="U1070" s="78"/>
      <c r="V1070" s="25">
        <v>14700</v>
      </c>
      <c r="W1070" s="25" t="s">
        <v>58</v>
      </c>
      <c r="X1070" s="73">
        <f>VLOOKUP(W1070,Tables!$M$5:$O$9,3,FALSE)</f>
        <v>1</v>
      </c>
      <c r="Y1070" s="73">
        <f t="shared" si="471"/>
        <v>14700</v>
      </c>
      <c r="AA1070" s="26" t="str">
        <f t="shared" si="472"/>
        <v>LC50</v>
      </c>
      <c r="AB1070" s="26">
        <f>VLOOKUP(AA1070,Tables!C$5:D$40,2,FALSE)</f>
        <v>5</v>
      </c>
      <c r="AC1070" s="26">
        <f t="shared" si="473"/>
        <v>2940</v>
      </c>
      <c r="AD1070" s="33" t="str">
        <f t="shared" si="474"/>
        <v>Acute</v>
      </c>
      <c r="AE1070" s="26">
        <f>VLOOKUP(AD1070,Tables!$C$43:$D$44,2,FALSE)</f>
        <v>2</v>
      </c>
      <c r="AF1070" s="26">
        <f t="shared" si="475"/>
        <v>1470</v>
      </c>
      <c r="AG1070" s="27"/>
      <c r="AH1070" s="210" t="str">
        <f t="shared" si="476"/>
        <v>Oncorhynchus mykiss</v>
      </c>
      <c r="AI1070" s="112" t="str">
        <f t="shared" si="477"/>
        <v>LC50</v>
      </c>
      <c r="AJ1070" s="112" t="str">
        <f t="shared" si="478"/>
        <v>Acute</v>
      </c>
      <c r="AK1070" s="78"/>
      <c r="AL1070" s="26">
        <f>VLOOKUP(SUM(AB1070,AE1070),Tables!J$5:K$12,2,FALSE)</f>
        <v>4</v>
      </c>
      <c r="AM1070" s="26" t="str">
        <f t="shared" si="479"/>
        <v>YES!!!</v>
      </c>
      <c r="AN1070" s="107" t="str">
        <f t="shared" si="480"/>
        <v>Mortality</v>
      </c>
      <c r="AO1070" s="26" t="s">
        <v>96</v>
      </c>
      <c r="AP1070" s="25" t="str">
        <f t="shared" si="481"/>
        <v>96 Hour</v>
      </c>
      <c r="AQ1070" s="26" t="s">
        <v>97</v>
      </c>
      <c r="AR1070" s="78"/>
      <c r="AS1070" s="109">
        <f t="shared" si="482"/>
        <v>1470</v>
      </c>
      <c r="AT1070" s="78"/>
      <c r="AU1070" s="78"/>
      <c r="AV1070" s="78"/>
      <c r="AW1070" s="208" t="s">
        <v>1845</v>
      </c>
      <c r="AX1070" s="208" t="s">
        <v>1845</v>
      </c>
      <c r="AY1070" s="78"/>
      <c r="AZ1070" s="78"/>
      <c r="BA1070" s="78"/>
      <c r="BB1070" s="78"/>
      <c r="BC1070" s="215"/>
      <c r="BD1070" s="78"/>
      <c r="BE1070" s="78"/>
      <c r="BF1070" s="78"/>
      <c r="BG1070" s="78"/>
      <c r="BH1070" s="78"/>
      <c r="BI1070" s="73"/>
      <c r="BN1070" s="119"/>
      <c r="BO1070" s="119"/>
      <c r="BP1070" s="119"/>
      <c r="BQ1070" s="119"/>
      <c r="BR1070" s="119"/>
      <c r="BS1070" s="119"/>
      <c r="BT1070" s="119"/>
      <c r="BU1070" s="119"/>
      <c r="BV1070" s="119"/>
      <c r="BW1070" s="119"/>
      <c r="BX1070" s="119"/>
      <c r="BY1070" s="119"/>
      <c r="BZ1070" s="119"/>
      <c r="CA1070" s="119"/>
    </row>
    <row r="1071" spans="1:79" ht="15" hidden="1" customHeight="1" thickTop="1" thickBot="1">
      <c r="A1071" s="170" t="s">
        <v>1381</v>
      </c>
      <c r="B1071" s="85">
        <v>200344</v>
      </c>
      <c r="C1071" s="74" t="s">
        <v>1374</v>
      </c>
      <c r="D1071" s="78"/>
      <c r="E1071" s="149" t="s">
        <v>1644</v>
      </c>
      <c r="F1071" s="30" t="s">
        <v>1375</v>
      </c>
      <c r="G1071" s="92" t="s">
        <v>267</v>
      </c>
      <c r="H1071" s="25" t="s">
        <v>208</v>
      </c>
      <c r="I1071" s="25" t="s">
        <v>513</v>
      </c>
      <c r="J1071" s="25" t="s">
        <v>209</v>
      </c>
      <c r="K1071" s="25" t="s">
        <v>1590</v>
      </c>
      <c r="L1071" s="73" t="s">
        <v>110</v>
      </c>
      <c r="M1071" s="78"/>
      <c r="N1071" s="41" t="s">
        <v>48</v>
      </c>
      <c r="O1071" s="32" t="s">
        <v>48</v>
      </c>
      <c r="P1071" s="32" t="s">
        <v>48</v>
      </c>
      <c r="Q1071" s="25" t="s">
        <v>18</v>
      </c>
      <c r="R1071" s="25">
        <v>96</v>
      </c>
      <c r="S1071" s="25" t="s">
        <v>84</v>
      </c>
      <c r="T1071" s="33" t="s">
        <v>45</v>
      </c>
      <c r="U1071" s="78"/>
      <c r="V1071" s="25">
        <v>4500</v>
      </c>
      <c r="W1071" s="25" t="s">
        <v>58</v>
      </c>
      <c r="X1071" s="73">
        <f>VLOOKUP(W1071,Tables!$M$5:$O$9,3,FALSE)</f>
        <v>1</v>
      </c>
      <c r="Y1071" s="73">
        <f t="shared" si="471"/>
        <v>4500</v>
      </c>
      <c r="AA1071" s="26" t="str">
        <f t="shared" si="472"/>
        <v>LC50</v>
      </c>
      <c r="AB1071" s="26">
        <f>VLOOKUP(AA1071,Tables!C$5:D$40,2,FALSE)</f>
        <v>5</v>
      </c>
      <c r="AC1071" s="26">
        <f t="shared" si="473"/>
        <v>900</v>
      </c>
      <c r="AD1071" s="33" t="str">
        <f t="shared" si="474"/>
        <v>Acute</v>
      </c>
      <c r="AE1071" s="26">
        <f>VLOOKUP(AD1071,Tables!$C$43:$D$44,2,FALSE)</f>
        <v>2</v>
      </c>
      <c r="AF1071" s="26">
        <f t="shared" si="475"/>
        <v>450</v>
      </c>
      <c r="AG1071" s="27"/>
      <c r="AH1071" s="210" t="str">
        <f t="shared" si="476"/>
        <v>Oncorhynchus mykiss</v>
      </c>
      <c r="AI1071" s="112" t="str">
        <f t="shared" si="477"/>
        <v>LC50</v>
      </c>
      <c r="AJ1071" s="112" t="str">
        <f t="shared" si="478"/>
        <v>Acute</v>
      </c>
      <c r="AK1071" s="78"/>
      <c r="AL1071" s="26">
        <f>VLOOKUP(SUM(AB1071,AE1071),Tables!J$5:K$12,2,FALSE)</f>
        <v>4</v>
      </c>
      <c r="AM1071" s="26" t="str">
        <f t="shared" si="479"/>
        <v>YES!!!</v>
      </c>
      <c r="AN1071" s="107" t="str">
        <f t="shared" si="480"/>
        <v>Mortality</v>
      </c>
      <c r="AO1071" s="26" t="s">
        <v>96</v>
      </c>
      <c r="AP1071" s="25" t="str">
        <f t="shared" si="481"/>
        <v>96 Hour</v>
      </c>
      <c r="AQ1071" s="26" t="s">
        <v>97</v>
      </c>
      <c r="AR1071" s="78"/>
      <c r="AS1071" s="109">
        <f t="shared" si="482"/>
        <v>450</v>
      </c>
      <c r="AT1071" s="78"/>
      <c r="AU1071" s="78"/>
      <c r="AV1071" s="78"/>
      <c r="AW1071" s="208" t="s">
        <v>1845</v>
      </c>
      <c r="AX1071" s="208" t="s">
        <v>1845</v>
      </c>
      <c r="AY1071" s="78"/>
      <c r="AZ1071" s="78"/>
      <c r="BA1071" s="78"/>
      <c r="BB1071" s="78"/>
      <c r="BC1071" s="215"/>
      <c r="BD1071" s="78"/>
      <c r="BE1071" s="78"/>
      <c r="BF1071" s="78"/>
      <c r="BG1071" s="78"/>
      <c r="BH1071" s="78"/>
      <c r="BI1071" s="73"/>
      <c r="BN1071" s="119"/>
      <c r="BO1071" s="119"/>
      <c r="BP1071" s="119"/>
      <c r="BQ1071" s="119"/>
      <c r="BR1071" s="119"/>
      <c r="BS1071" s="119"/>
      <c r="BT1071" s="119"/>
      <c r="BU1071" s="119"/>
      <c r="BV1071" s="119"/>
      <c r="BW1071" s="119"/>
      <c r="BX1071" s="119"/>
      <c r="BY1071" s="119"/>
      <c r="BZ1071" s="119"/>
      <c r="CA1071" s="119"/>
    </row>
    <row r="1072" spans="1:79" ht="15" hidden="1" customHeight="1" thickTop="1" thickBot="1">
      <c r="A1072" s="170" t="s">
        <v>1381</v>
      </c>
      <c r="B1072" s="85">
        <v>200344</v>
      </c>
      <c r="C1072" s="74" t="s">
        <v>1374</v>
      </c>
      <c r="D1072" s="78"/>
      <c r="E1072" s="149" t="s">
        <v>1644</v>
      </c>
      <c r="F1072" s="30" t="s">
        <v>1375</v>
      </c>
      <c r="G1072" s="92" t="s">
        <v>267</v>
      </c>
      <c r="H1072" s="25" t="s">
        <v>208</v>
      </c>
      <c r="I1072" s="25" t="s">
        <v>513</v>
      </c>
      <c r="J1072" s="25" t="s">
        <v>209</v>
      </c>
      <c r="K1072" s="25" t="s">
        <v>1590</v>
      </c>
      <c r="L1072" s="73" t="s">
        <v>110</v>
      </c>
      <c r="M1072" s="78"/>
      <c r="N1072" s="41" t="s">
        <v>48</v>
      </c>
      <c r="O1072" s="32" t="s">
        <v>48</v>
      </c>
      <c r="P1072" s="32" t="s">
        <v>48</v>
      </c>
      <c r="Q1072" s="25" t="s">
        <v>18</v>
      </c>
      <c r="R1072" s="25">
        <v>96</v>
      </c>
      <c r="S1072" s="25" t="s">
        <v>84</v>
      </c>
      <c r="T1072" s="33" t="s">
        <v>45</v>
      </c>
      <c r="U1072" s="78"/>
      <c r="V1072" s="25">
        <v>24000</v>
      </c>
      <c r="W1072" s="25" t="s">
        <v>58</v>
      </c>
      <c r="X1072" s="73">
        <f>VLOOKUP(W1072,Tables!$M$5:$O$9,3,FALSE)</f>
        <v>1</v>
      </c>
      <c r="Y1072" s="73">
        <f t="shared" si="471"/>
        <v>24000</v>
      </c>
      <c r="AA1072" s="26" t="str">
        <f t="shared" si="472"/>
        <v>LC50</v>
      </c>
      <c r="AB1072" s="26">
        <f>VLOOKUP(AA1072,Tables!C$5:D$40,2,FALSE)</f>
        <v>5</v>
      </c>
      <c r="AC1072" s="26">
        <f t="shared" si="473"/>
        <v>4800</v>
      </c>
      <c r="AD1072" s="33" t="str">
        <f t="shared" si="474"/>
        <v>Acute</v>
      </c>
      <c r="AE1072" s="26">
        <f>VLOOKUP(AD1072,Tables!$C$43:$D$44,2,FALSE)</f>
        <v>2</v>
      </c>
      <c r="AF1072" s="26">
        <f t="shared" si="475"/>
        <v>2400</v>
      </c>
      <c r="AG1072" s="27"/>
      <c r="AH1072" s="210" t="str">
        <f t="shared" si="476"/>
        <v>Oncorhynchus mykiss</v>
      </c>
      <c r="AI1072" s="112" t="str">
        <f t="shared" si="477"/>
        <v>LC50</v>
      </c>
      <c r="AJ1072" s="112" t="str">
        <f t="shared" si="478"/>
        <v>Acute</v>
      </c>
      <c r="AK1072" s="78"/>
      <c r="AL1072" s="26">
        <f>VLOOKUP(SUM(AB1072,AE1072),Tables!J$5:K$12,2,FALSE)</f>
        <v>4</v>
      </c>
      <c r="AM1072" s="26" t="str">
        <f t="shared" si="479"/>
        <v>YES!!!</v>
      </c>
      <c r="AN1072" s="107" t="str">
        <f t="shared" si="480"/>
        <v>Mortality</v>
      </c>
      <c r="AO1072" s="26" t="s">
        <v>96</v>
      </c>
      <c r="AP1072" s="25" t="str">
        <f t="shared" si="481"/>
        <v>96 Hour</v>
      </c>
      <c r="AQ1072" s="26" t="s">
        <v>97</v>
      </c>
      <c r="AR1072" s="78"/>
      <c r="AS1072" s="109">
        <f t="shared" si="482"/>
        <v>2400</v>
      </c>
      <c r="AT1072" s="78"/>
      <c r="AU1072" s="78"/>
      <c r="AV1072" s="78"/>
      <c r="AW1072" s="208" t="s">
        <v>1845</v>
      </c>
      <c r="AX1072" s="208" t="s">
        <v>1845</v>
      </c>
      <c r="AY1072" s="78"/>
      <c r="AZ1072" s="78"/>
      <c r="BA1072" s="78"/>
      <c r="BB1072" s="78"/>
      <c r="BC1072" s="215"/>
      <c r="BD1072" s="78"/>
      <c r="BE1072" s="78"/>
      <c r="BF1072" s="78"/>
      <c r="BG1072" s="78"/>
      <c r="BH1072" s="78"/>
      <c r="BI1072" s="73"/>
      <c r="BN1072" s="119"/>
      <c r="BO1072" s="119"/>
      <c r="BP1072" s="119"/>
      <c r="BQ1072" s="119"/>
      <c r="BR1072" s="119"/>
      <c r="BS1072" s="119"/>
      <c r="BT1072" s="119"/>
      <c r="BU1072" s="119"/>
      <c r="BV1072" s="119"/>
      <c r="BW1072" s="119"/>
      <c r="BX1072" s="119"/>
      <c r="BY1072" s="119"/>
      <c r="BZ1072" s="119"/>
      <c r="CA1072" s="119"/>
    </row>
    <row r="1073" spans="1:79" ht="15" hidden="1" customHeight="1" thickTop="1" thickBot="1">
      <c r="A1073" s="170" t="s">
        <v>1383</v>
      </c>
      <c r="B1073" s="85">
        <v>200546</v>
      </c>
      <c r="C1073" s="74" t="s">
        <v>1374</v>
      </c>
      <c r="D1073" s="78"/>
      <c r="E1073" s="149" t="s">
        <v>1644</v>
      </c>
      <c r="F1073" s="30" t="s">
        <v>1375</v>
      </c>
      <c r="G1073" s="92" t="s">
        <v>267</v>
      </c>
      <c r="H1073" s="25" t="s">
        <v>208</v>
      </c>
      <c r="I1073" s="25" t="s">
        <v>513</v>
      </c>
      <c r="J1073" s="25" t="s">
        <v>209</v>
      </c>
      <c r="K1073" s="25" t="s">
        <v>1590</v>
      </c>
      <c r="L1073" s="73" t="s">
        <v>110</v>
      </c>
      <c r="M1073" s="78"/>
      <c r="N1073" s="41" t="s">
        <v>48</v>
      </c>
      <c r="O1073" s="32" t="s">
        <v>48</v>
      </c>
      <c r="P1073" s="32" t="s">
        <v>48</v>
      </c>
      <c r="Q1073" s="25" t="s">
        <v>18</v>
      </c>
      <c r="R1073" s="25">
        <v>96</v>
      </c>
      <c r="S1073" s="25" t="s">
        <v>84</v>
      </c>
      <c r="T1073" s="33" t="s">
        <v>45</v>
      </c>
      <c r="U1073" s="78"/>
      <c r="V1073" s="25">
        <v>8800</v>
      </c>
      <c r="W1073" s="25" t="s">
        <v>58</v>
      </c>
      <c r="X1073" s="73">
        <f>VLOOKUP(W1073,Tables!$M$5:$O$9,3,FALSE)</f>
        <v>1</v>
      </c>
      <c r="Y1073" s="73">
        <f t="shared" si="471"/>
        <v>8800</v>
      </c>
      <c r="AA1073" s="26" t="str">
        <f t="shared" si="472"/>
        <v>LC50</v>
      </c>
      <c r="AB1073" s="26">
        <f>VLOOKUP(AA1073,Tables!C$5:D$40,2,FALSE)</f>
        <v>5</v>
      </c>
      <c r="AC1073" s="26">
        <f t="shared" si="473"/>
        <v>1760</v>
      </c>
      <c r="AD1073" s="33" t="str">
        <f t="shared" si="474"/>
        <v>Acute</v>
      </c>
      <c r="AE1073" s="26">
        <f>VLOOKUP(AD1073,Tables!$C$43:$D$44,2,FALSE)</f>
        <v>2</v>
      </c>
      <c r="AF1073" s="26">
        <f t="shared" si="475"/>
        <v>880</v>
      </c>
      <c r="AG1073" s="27"/>
      <c r="AH1073" s="210" t="str">
        <f t="shared" si="476"/>
        <v>Oncorhynchus mykiss</v>
      </c>
      <c r="AI1073" s="112" t="str">
        <f t="shared" si="477"/>
        <v>LC50</v>
      </c>
      <c r="AJ1073" s="112" t="str">
        <f t="shared" si="478"/>
        <v>Acute</v>
      </c>
      <c r="AK1073" s="78"/>
      <c r="AL1073" s="26">
        <f>VLOOKUP(SUM(AB1073,AE1073),Tables!J$5:K$12,2,FALSE)</f>
        <v>4</v>
      </c>
      <c r="AM1073" s="26" t="str">
        <f t="shared" si="479"/>
        <v>YES!!!</v>
      </c>
      <c r="AN1073" s="107" t="str">
        <f t="shared" si="480"/>
        <v>Mortality</v>
      </c>
      <c r="AO1073" s="26" t="s">
        <v>96</v>
      </c>
      <c r="AP1073" s="25" t="str">
        <f t="shared" si="481"/>
        <v>96 Hour</v>
      </c>
      <c r="AQ1073" s="26" t="s">
        <v>97</v>
      </c>
      <c r="AR1073" s="78"/>
      <c r="AS1073" s="109">
        <f t="shared" si="482"/>
        <v>880</v>
      </c>
      <c r="AT1073" s="78"/>
      <c r="AU1073" s="78"/>
      <c r="AV1073" s="78"/>
      <c r="AW1073" s="208" t="s">
        <v>1845</v>
      </c>
      <c r="AX1073" s="208" t="s">
        <v>1845</v>
      </c>
      <c r="AY1073" s="78"/>
      <c r="AZ1073" s="78"/>
      <c r="BA1073" s="78"/>
      <c r="BB1073" s="78"/>
      <c r="BC1073" s="215"/>
      <c r="BD1073" s="78"/>
      <c r="BE1073" s="78"/>
      <c r="BF1073" s="78"/>
      <c r="BG1073" s="78"/>
      <c r="BH1073" s="78"/>
      <c r="BI1073" s="73"/>
      <c r="BN1073" s="119"/>
      <c r="BO1073" s="119"/>
      <c r="BP1073" s="119"/>
      <c r="BQ1073" s="119"/>
      <c r="BR1073" s="119"/>
      <c r="BS1073" s="119"/>
      <c r="BT1073" s="119"/>
      <c r="BU1073" s="119"/>
      <c r="BV1073" s="119"/>
      <c r="BW1073" s="119"/>
      <c r="BX1073" s="119"/>
      <c r="BY1073" s="119"/>
      <c r="BZ1073" s="119"/>
      <c r="CA1073" s="119"/>
    </row>
    <row r="1074" spans="1:79" ht="15" hidden="1" customHeight="1" thickTop="1" thickBot="1">
      <c r="A1074" s="170" t="s">
        <v>1381</v>
      </c>
      <c r="B1074" s="25" t="s">
        <v>1446</v>
      </c>
      <c r="C1074" s="71">
        <v>1633</v>
      </c>
      <c r="D1074" s="132" t="s">
        <v>1420</v>
      </c>
      <c r="E1074" s="149" t="s">
        <v>1644</v>
      </c>
      <c r="F1074" s="30" t="s">
        <v>1555</v>
      </c>
      <c r="G1074" s="92" t="s">
        <v>267</v>
      </c>
      <c r="H1074" s="25" t="s">
        <v>208</v>
      </c>
      <c r="I1074" s="25" t="s">
        <v>513</v>
      </c>
      <c r="J1074" s="25" t="s">
        <v>209</v>
      </c>
      <c r="K1074" s="25" t="s">
        <v>1590</v>
      </c>
      <c r="L1074" s="25" t="s">
        <v>110</v>
      </c>
      <c r="N1074" s="122" t="s">
        <v>48</v>
      </c>
      <c r="O1074" s="35" t="s">
        <v>48</v>
      </c>
      <c r="P1074" s="35" t="s">
        <v>48</v>
      </c>
      <c r="Q1074" s="25" t="s">
        <v>18</v>
      </c>
      <c r="R1074" s="25">
        <v>96</v>
      </c>
      <c r="S1074" s="25" t="s">
        <v>84</v>
      </c>
      <c r="T1074" s="33" t="s">
        <v>45</v>
      </c>
      <c r="U1074"/>
      <c r="V1074" s="25" t="s">
        <v>1447</v>
      </c>
      <c r="W1074" s="25" t="s">
        <v>85</v>
      </c>
      <c r="X1074" s="73">
        <f>VLOOKUP(W1074,Tables!$M$5:$O$9,3,FALSE)</f>
        <v>1000</v>
      </c>
      <c r="Y1074" s="73">
        <f t="shared" si="471"/>
        <v>5300</v>
      </c>
      <c r="AA1074" s="26" t="str">
        <f>Q1074</f>
        <v>LC50</v>
      </c>
      <c r="AB1074" s="26">
        <f>VLOOKUP(AA1074,Tables!C$5:D$40,2,FALSE)</f>
        <v>5</v>
      </c>
      <c r="AC1074" s="26">
        <f>Y1074/AB1074</f>
        <v>1060</v>
      </c>
      <c r="AD1074" s="33" t="str">
        <f>T1074</f>
        <v>Acute</v>
      </c>
      <c r="AE1074" s="26">
        <f>VLOOKUP(AD1074,Tables!$C$43:$D$44,2,FALSE)</f>
        <v>2</v>
      </c>
      <c r="AF1074" s="26">
        <f>AC1074/AE1074</f>
        <v>530</v>
      </c>
      <c r="AG1074" s="27"/>
      <c r="AH1074" s="210" t="str">
        <f t="shared" si="476"/>
        <v>Oncorhynchus mykiss</v>
      </c>
      <c r="AI1074" s="112" t="str">
        <f t="shared" si="477"/>
        <v>LC50</v>
      </c>
      <c r="AJ1074" s="112" t="str">
        <f t="shared" si="478"/>
        <v>Acute</v>
      </c>
      <c r="AL1074" s="26">
        <f>VLOOKUP(SUM(AB1074,AE1074),Tables!J$5:K$12,2,FALSE)</f>
        <v>4</v>
      </c>
      <c r="AM1074" s="26" t="str">
        <f t="shared" si="479"/>
        <v>YES!!!</v>
      </c>
      <c r="AN1074" s="107" t="str">
        <f t="shared" si="480"/>
        <v>Mortality</v>
      </c>
      <c r="AO1074" s="26" t="s">
        <v>96</v>
      </c>
      <c r="AP1074" s="25" t="str">
        <f t="shared" si="481"/>
        <v>96 Hour</v>
      </c>
      <c r="AQ1074" s="26" t="s">
        <v>97</v>
      </c>
      <c r="AS1074" s="109">
        <f t="shared" si="482"/>
        <v>530</v>
      </c>
      <c r="AW1074" s="208" t="s">
        <v>1845</v>
      </c>
      <c r="AX1074" s="208" t="s">
        <v>1845</v>
      </c>
      <c r="BC1074" s="214"/>
      <c r="BN1074" s="119"/>
      <c r="BO1074" s="119"/>
      <c r="BP1074" s="119"/>
      <c r="BQ1074" s="119"/>
      <c r="BR1074" s="119"/>
      <c r="BS1074" s="119"/>
      <c r="BT1074" s="119"/>
      <c r="BU1074" s="119"/>
      <c r="BV1074" s="119"/>
      <c r="BW1074" s="119"/>
      <c r="BX1074" s="119"/>
      <c r="BY1074" s="119"/>
      <c r="BZ1074" s="119"/>
      <c r="CA1074" s="119"/>
    </row>
    <row r="1075" spans="1:79" ht="15" hidden="1" customHeight="1" thickTop="1" thickBot="1">
      <c r="A1075" s="170" t="s">
        <v>1381</v>
      </c>
      <c r="B1075" s="25" t="s">
        <v>1499</v>
      </c>
      <c r="C1075" s="71">
        <v>21690</v>
      </c>
      <c r="D1075" s="132" t="s">
        <v>1420</v>
      </c>
      <c r="E1075" s="149" t="s">
        <v>1644</v>
      </c>
      <c r="F1075" s="30" t="s">
        <v>1555</v>
      </c>
      <c r="G1075" s="92" t="s">
        <v>267</v>
      </c>
      <c r="H1075" s="25" t="s">
        <v>208</v>
      </c>
      <c r="I1075" s="25" t="s">
        <v>513</v>
      </c>
      <c r="J1075" s="25" t="s">
        <v>209</v>
      </c>
      <c r="K1075" s="25" t="s">
        <v>1590</v>
      </c>
      <c r="L1075" s="25" t="s">
        <v>1500</v>
      </c>
      <c r="N1075" s="122" t="s">
        <v>48</v>
      </c>
      <c r="O1075" s="35" t="s">
        <v>48</v>
      </c>
      <c r="P1075" s="35" t="s">
        <v>48</v>
      </c>
      <c r="Q1075" s="25" t="s">
        <v>18</v>
      </c>
      <c r="R1075" s="25">
        <v>96</v>
      </c>
      <c r="S1075" s="25" t="s">
        <v>84</v>
      </c>
      <c r="T1075" s="33" t="s">
        <v>45</v>
      </c>
      <c r="U1075"/>
      <c r="V1075" s="25" t="s">
        <v>1501</v>
      </c>
      <c r="W1075" s="25" t="s">
        <v>85</v>
      </c>
      <c r="X1075" s="73">
        <f>VLOOKUP(W1075,Tables!$M$5:$O$9,3,FALSE)</f>
        <v>1000</v>
      </c>
      <c r="Y1075" s="73">
        <f t="shared" si="471"/>
        <v>16100.000000000002</v>
      </c>
      <c r="AA1075" s="26" t="str">
        <f>Q1075</f>
        <v>LC50</v>
      </c>
      <c r="AB1075" s="26">
        <f>VLOOKUP(AA1075,Tables!C$5:D$40,2,FALSE)</f>
        <v>5</v>
      </c>
      <c r="AC1075" s="26">
        <f>Y1075/AB1075</f>
        <v>3220.0000000000005</v>
      </c>
      <c r="AD1075" s="33" t="str">
        <f>T1075</f>
        <v>Acute</v>
      </c>
      <c r="AE1075" s="26">
        <f>VLOOKUP(AD1075,Tables!$C$43:$D$44,2,FALSE)</f>
        <v>2</v>
      </c>
      <c r="AF1075" s="26">
        <f>AC1075/AE1075</f>
        <v>1610.0000000000002</v>
      </c>
      <c r="AG1075" s="27"/>
      <c r="AH1075" s="210" t="str">
        <f t="shared" si="476"/>
        <v>Oncorhynchus mykiss</v>
      </c>
      <c r="AI1075" s="112" t="str">
        <f t="shared" si="477"/>
        <v>LC50</v>
      </c>
      <c r="AJ1075" s="112" t="str">
        <f t="shared" si="478"/>
        <v>Acute</v>
      </c>
      <c r="AL1075" s="26">
        <f>VLOOKUP(SUM(AB1075,AE1075),Tables!J$5:K$12,2,FALSE)</f>
        <v>4</v>
      </c>
      <c r="AM1075" s="26" t="str">
        <f t="shared" si="479"/>
        <v>YES!!!</v>
      </c>
      <c r="AN1075" s="107" t="str">
        <f t="shared" si="480"/>
        <v>Mortality</v>
      </c>
      <c r="AO1075" s="26" t="s">
        <v>96</v>
      </c>
      <c r="AP1075" s="25" t="str">
        <f t="shared" si="481"/>
        <v>96 Hour</v>
      </c>
      <c r="AQ1075" s="26" t="s">
        <v>97</v>
      </c>
      <c r="AS1075" s="109">
        <f t="shared" si="482"/>
        <v>1610.0000000000002</v>
      </c>
      <c r="AW1075" s="208" t="s">
        <v>1845</v>
      </c>
      <c r="AX1075" s="208" t="s">
        <v>1845</v>
      </c>
      <c r="BC1075" s="214"/>
      <c r="BN1075" s="119"/>
      <c r="BO1075" s="119"/>
      <c r="BP1075" s="119"/>
      <c r="BQ1075" s="119"/>
      <c r="BR1075" s="119"/>
      <c r="BS1075" s="119"/>
      <c r="BT1075" s="119"/>
      <c r="BU1075" s="119"/>
      <c r="BV1075" s="119"/>
      <c r="BW1075" s="119"/>
      <c r="BX1075" s="119"/>
      <c r="BY1075" s="119"/>
      <c r="BZ1075" s="119"/>
      <c r="CA1075" s="119"/>
    </row>
    <row r="1076" spans="1:79" ht="15" hidden="1" customHeight="1" thickTop="1" thickBot="1">
      <c r="A1076" s="169"/>
      <c r="B1076" s="17"/>
      <c r="C1076" s="17"/>
      <c r="D1076" s="27"/>
      <c r="E1076" s="148"/>
      <c r="F1076" s="93"/>
      <c r="G1076" s="94"/>
      <c r="H1076" s="17"/>
      <c r="I1076" s="17"/>
      <c r="J1076" s="17"/>
      <c r="K1076" s="17"/>
      <c r="L1076" s="17"/>
      <c r="M1076" s="13"/>
      <c r="N1076" s="93"/>
      <c r="O1076" s="17"/>
      <c r="P1076" s="17"/>
      <c r="Q1076" s="17"/>
      <c r="R1076" s="17"/>
      <c r="S1076" s="17"/>
      <c r="T1076" s="13"/>
      <c r="U1076" s="13"/>
      <c r="V1076" s="17"/>
      <c r="W1076" s="17"/>
      <c r="X1076" s="13"/>
      <c r="Y1076" s="13"/>
      <c r="Z1076" s="13"/>
      <c r="AA1076" s="13"/>
      <c r="AB1076" s="13"/>
      <c r="AC1076" s="13"/>
      <c r="AD1076" s="13"/>
      <c r="AE1076" s="13"/>
      <c r="AF1076" s="13"/>
      <c r="AG1076" s="13"/>
      <c r="AH1076" s="212"/>
      <c r="AI1076" s="17"/>
      <c r="AJ1076" s="17"/>
      <c r="AK1076" s="13"/>
      <c r="AL1076" s="13"/>
      <c r="AM1076" s="13"/>
      <c r="AN1076" s="13"/>
      <c r="AO1076" s="17"/>
      <c r="AP1076" s="17"/>
      <c r="AQ1076" s="17"/>
      <c r="AR1076" s="13"/>
      <c r="AS1076" s="13"/>
      <c r="AT1076" s="13"/>
      <c r="AU1076" s="13"/>
      <c r="AV1076" s="13"/>
      <c r="AW1076" s="13"/>
      <c r="AX1076" s="116"/>
      <c r="AY1076" s="22"/>
      <c r="AZ1076" s="22"/>
      <c r="BA1076" s="117"/>
      <c r="BB1076" s="118"/>
      <c r="BC1076" s="212"/>
      <c r="BD1076" s="13"/>
      <c r="BE1076" s="13"/>
      <c r="BF1076" s="13"/>
      <c r="BG1076" s="13"/>
      <c r="BH1076" s="116"/>
      <c r="BI1076" s="115"/>
      <c r="BJ1076" s="115"/>
      <c r="BK1076" s="2"/>
      <c r="BL1076" s="2"/>
      <c r="BM1076" s="2"/>
      <c r="BN1076" s="119"/>
      <c r="BO1076" s="119"/>
      <c r="BP1076" s="119"/>
      <c r="BQ1076" s="119"/>
      <c r="BR1076" s="119"/>
      <c r="BS1076" s="119"/>
      <c r="BT1076" s="119"/>
      <c r="BU1076" s="119"/>
      <c r="BV1076" s="119"/>
      <c r="BW1076" s="119"/>
      <c r="BX1076" s="119"/>
      <c r="BY1076" s="119"/>
      <c r="BZ1076" s="119"/>
      <c r="CA1076" s="119"/>
    </row>
    <row r="1077" spans="1:79" ht="15" hidden="1" customHeight="1" thickTop="1" thickBot="1">
      <c r="A1077" s="170" t="s">
        <v>483</v>
      </c>
      <c r="B1077" s="70" t="s">
        <v>489</v>
      </c>
      <c r="C1077" s="74" t="s">
        <v>484</v>
      </c>
      <c r="D1077" s="82" t="s">
        <v>99</v>
      </c>
      <c r="E1077" s="149" t="s">
        <v>1644</v>
      </c>
      <c r="F1077" s="30" t="s">
        <v>476</v>
      </c>
      <c r="G1077" s="86" t="s">
        <v>474</v>
      </c>
      <c r="H1077" s="25" t="s">
        <v>75</v>
      </c>
      <c r="I1077" s="25" t="s">
        <v>373</v>
      </c>
      <c r="J1077" s="25" t="s">
        <v>16</v>
      </c>
      <c r="K1077" s="25" t="s">
        <v>1591</v>
      </c>
      <c r="L1077" s="25" t="s">
        <v>490</v>
      </c>
      <c r="N1077" s="41" t="s">
        <v>475</v>
      </c>
      <c r="O1077" s="35" t="s">
        <v>1401</v>
      </c>
      <c r="P1077" s="32" t="s">
        <v>1399</v>
      </c>
      <c r="Q1077" s="73" t="s">
        <v>19</v>
      </c>
      <c r="R1077" s="73">
        <v>96</v>
      </c>
      <c r="S1077" s="25" t="s">
        <v>84</v>
      </c>
      <c r="T1077" s="33" t="s">
        <v>15</v>
      </c>
      <c r="U1077" s="33"/>
      <c r="V1077" s="73">
        <v>118</v>
      </c>
      <c r="W1077" s="33" t="s">
        <v>58</v>
      </c>
      <c r="X1077" s="73">
        <f>VLOOKUP(W1077,Tables!$M$5:$O$9,3,FALSE)</f>
        <v>1</v>
      </c>
      <c r="Y1077" s="73">
        <f t="shared" ref="Y1077:Y1101" si="483">V1077*X1077</f>
        <v>118</v>
      </c>
      <c r="AA1077" s="26" t="str">
        <f t="shared" ref="AA1077:AA1101" si="484">Q1077</f>
        <v>NOEC</v>
      </c>
      <c r="AB1077" s="26">
        <f>VLOOKUP(AA1077,Tables!C$5:D$40,2,FALSE)</f>
        <v>1</v>
      </c>
      <c r="AC1077" s="26">
        <f t="shared" ref="AC1077:AC1101" si="485">Y1077/AB1077</f>
        <v>118</v>
      </c>
      <c r="AD1077" s="33" t="str">
        <f t="shared" ref="AD1077:AD1101" si="486">T1077</f>
        <v>Chronic</v>
      </c>
      <c r="AE1077" s="26">
        <f>VLOOKUP(AD1077,Tables!$C$43:$D$44,2,FALSE)</f>
        <v>1</v>
      </c>
      <c r="AF1077" s="26">
        <f t="shared" ref="AF1077:AF1101" si="487">AC1077/AE1077</f>
        <v>118</v>
      </c>
      <c r="AG1077" s="27"/>
      <c r="AH1077" s="210" t="str">
        <f t="shared" ref="AH1077:AH1101" si="488">G1077</f>
        <v>Oophila sp.</v>
      </c>
      <c r="AI1077" s="112" t="str">
        <f t="shared" ref="AI1077:AI1101" si="489">Q1077</f>
        <v>NOEC</v>
      </c>
      <c r="AJ1077" s="112" t="str">
        <f t="shared" ref="AJ1077:AJ1101" si="490">T1077</f>
        <v>Chronic</v>
      </c>
      <c r="AL1077" s="26">
        <f>VLOOKUP(SUM(AB1077,AE1077),Tables!J$5:K$12,2,FALSE)</f>
        <v>1</v>
      </c>
      <c r="AM1077" s="26" t="str">
        <f>IF(AL1077=MIN($AL$1077:$AL$1101),"YES!!!","Reject")</f>
        <v>YES!!!</v>
      </c>
      <c r="AN1077" s="107" t="str">
        <f>P1077</f>
        <v>Cell density</v>
      </c>
      <c r="AO1077" s="26" t="s">
        <v>96</v>
      </c>
      <c r="AP1077" s="25" t="str">
        <f>CONCATENATE(R1077," ",S1077)</f>
        <v>96 Hour</v>
      </c>
      <c r="AQ1077" s="26" t="s">
        <v>97</v>
      </c>
      <c r="AS1077" s="109">
        <f>AF1077</f>
        <v>118</v>
      </c>
      <c r="AT1077" s="73">
        <f>GEOMEAN(AS1077:AS1097)</f>
        <v>86.7292094274666</v>
      </c>
      <c r="AU1077" s="73">
        <f>MIN(AT1077)</f>
        <v>86.7292094274666</v>
      </c>
      <c r="AV1077" s="73">
        <f>MIN(AU1077:AU1082)</f>
        <v>86.7292094274666</v>
      </c>
      <c r="AW1077" s="208" t="s">
        <v>1845</v>
      </c>
      <c r="AX1077" s="208" t="s">
        <v>1845</v>
      </c>
      <c r="BA1077" s="78" t="str">
        <f>F1077</f>
        <v>Sterilised Bristol's media</v>
      </c>
      <c r="BB1077" s="107" t="str">
        <f>J1077</f>
        <v>Microalgae</v>
      </c>
      <c r="BC1077" s="210" t="str">
        <f>G1077</f>
        <v>Oophila sp.</v>
      </c>
      <c r="BD1077" s="107" t="str">
        <f>H1077</f>
        <v>Chlorophyta</v>
      </c>
      <c r="BE1077" s="114" t="str">
        <f>I1077</f>
        <v xml:space="preserve">Chlorophyceae  </v>
      </c>
      <c r="BF1077" s="112" t="str">
        <f>K1077</f>
        <v>Photo</v>
      </c>
      <c r="BG1077" s="26">
        <f>AL1077</f>
        <v>1</v>
      </c>
      <c r="BH1077" s="26">
        <f>AV1077</f>
        <v>86.7292094274666</v>
      </c>
      <c r="BI1077" s="208" t="s">
        <v>1845</v>
      </c>
      <c r="BJ1077" s="208" t="s">
        <v>1845</v>
      </c>
      <c r="BN1077" s="119"/>
      <c r="BO1077" s="119"/>
      <c r="BP1077" s="119"/>
      <c r="BQ1077" s="119"/>
      <c r="BR1077" s="119"/>
      <c r="BS1077" s="119"/>
      <c r="BT1077" s="119"/>
      <c r="BU1077" s="119"/>
      <c r="BV1077" s="119"/>
      <c r="BW1077" s="119"/>
      <c r="BX1077" s="119"/>
      <c r="BY1077" s="119"/>
      <c r="BZ1077" s="119"/>
      <c r="CA1077" s="119"/>
    </row>
    <row r="1078" spans="1:79" ht="15" hidden="1" customHeight="1" thickTop="1" thickBot="1">
      <c r="A1078" s="170" t="s">
        <v>483</v>
      </c>
      <c r="B1078" s="70" t="s">
        <v>491</v>
      </c>
      <c r="C1078" s="74" t="s">
        <v>484</v>
      </c>
      <c r="D1078" s="82" t="s">
        <v>99</v>
      </c>
      <c r="E1078" s="149" t="s">
        <v>1644</v>
      </c>
      <c r="F1078" s="30" t="s">
        <v>476</v>
      </c>
      <c r="G1078" s="86" t="s">
        <v>474</v>
      </c>
      <c r="H1078" s="25" t="s">
        <v>75</v>
      </c>
      <c r="I1078" s="25" t="s">
        <v>373</v>
      </c>
      <c r="J1078" s="25" t="s">
        <v>16</v>
      </c>
      <c r="K1078" s="25" t="s">
        <v>1591</v>
      </c>
      <c r="L1078" s="25" t="s">
        <v>490</v>
      </c>
      <c r="N1078" s="41" t="s">
        <v>475</v>
      </c>
      <c r="O1078" s="35" t="s">
        <v>1401</v>
      </c>
      <c r="P1078" s="32" t="s">
        <v>1399</v>
      </c>
      <c r="Q1078" s="73" t="s">
        <v>20</v>
      </c>
      <c r="R1078" s="73">
        <v>96</v>
      </c>
      <c r="S1078" s="25" t="s">
        <v>84</v>
      </c>
      <c r="T1078" s="33" t="s">
        <v>15</v>
      </c>
      <c r="U1078" s="33"/>
      <c r="V1078" s="73">
        <v>350</v>
      </c>
      <c r="W1078" s="33" t="s">
        <v>58</v>
      </c>
      <c r="X1078" s="73">
        <f>VLOOKUP(W1078,Tables!$M$5:$O$9,3,FALSE)</f>
        <v>1</v>
      </c>
      <c r="Y1078" s="73">
        <f t="shared" si="483"/>
        <v>350</v>
      </c>
      <c r="AA1078" s="26" t="str">
        <f t="shared" si="484"/>
        <v>LOEC</v>
      </c>
      <c r="AB1078" s="26">
        <f>VLOOKUP(AA1078,Tables!C$5:D$40,2,FALSE)</f>
        <v>2.5</v>
      </c>
      <c r="AC1078" s="26">
        <f t="shared" si="485"/>
        <v>140</v>
      </c>
      <c r="AD1078" s="33" t="str">
        <f t="shared" si="486"/>
        <v>Chronic</v>
      </c>
      <c r="AE1078" s="26">
        <f>VLOOKUP(AD1078,Tables!$C$43:$D$44,2,FALSE)</f>
        <v>1</v>
      </c>
      <c r="AF1078" s="26">
        <f t="shared" si="487"/>
        <v>140</v>
      </c>
      <c r="AG1078" s="27"/>
      <c r="AH1078" s="210" t="str">
        <f t="shared" si="488"/>
        <v>Oophila sp.</v>
      </c>
      <c r="AI1078" s="112" t="str">
        <f t="shared" si="489"/>
        <v>LOEC</v>
      </c>
      <c r="AJ1078" s="112" t="str">
        <f t="shared" si="490"/>
        <v>Chronic</v>
      </c>
      <c r="AL1078" s="26">
        <f>VLOOKUP(SUM(AB1078,AE1078),Tables!J$5:K$12,2,FALSE)</f>
        <v>2</v>
      </c>
      <c r="AM1078" s="26" t="str">
        <f t="shared" ref="AM1078:AM1101" si="491">IF(AL1078=MIN($AL$1077:$AL$1101),"YES!!!","Reject")</f>
        <v>Reject</v>
      </c>
      <c r="AS1078"/>
      <c r="AW1078" s="208" t="s">
        <v>1845</v>
      </c>
      <c r="AX1078" s="208" t="s">
        <v>1845</v>
      </c>
      <c r="BC1078" s="214"/>
      <c r="BN1078" s="119"/>
      <c r="BO1078" s="119"/>
      <c r="BP1078" s="119"/>
      <c r="BQ1078" s="119"/>
      <c r="BR1078" s="119"/>
      <c r="BS1078" s="119"/>
      <c r="BT1078" s="119"/>
      <c r="BU1078" s="119"/>
      <c r="BV1078" s="119"/>
      <c r="BW1078" s="119"/>
      <c r="BX1078" s="119"/>
      <c r="BY1078" s="119"/>
      <c r="BZ1078" s="119"/>
      <c r="CA1078" s="119"/>
    </row>
    <row r="1079" spans="1:79" ht="15" hidden="1" customHeight="1" thickTop="1" thickBot="1">
      <c r="A1079" s="170" t="s">
        <v>483</v>
      </c>
      <c r="B1079" s="70" t="s">
        <v>492</v>
      </c>
      <c r="C1079" s="74" t="s">
        <v>484</v>
      </c>
      <c r="D1079" s="72" t="s">
        <v>99</v>
      </c>
      <c r="E1079" s="149" t="s">
        <v>1644</v>
      </c>
      <c r="F1079" s="30" t="s">
        <v>476</v>
      </c>
      <c r="G1079" s="86" t="s">
        <v>474</v>
      </c>
      <c r="H1079" s="25" t="s">
        <v>75</v>
      </c>
      <c r="I1079" s="25" t="s">
        <v>373</v>
      </c>
      <c r="J1079" s="25" t="s">
        <v>16</v>
      </c>
      <c r="K1079" s="25" t="s">
        <v>1591</v>
      </c>
      <c r="L1079" s="25" t="s">
        <v>490</v>
      </c>
      <c r="N1079" s="41" t="s">
        <v>475</v>
      </c>
      <c r="O1079" s="35" t="s">
        <v>1401</v>
      </c>
      <c r="P1079" s="32" t="s">
        <v>1399</v>
      </c>
      <c r="Q1079" s="73" t="s">
        <v>23</v>
      </c>
      <c r="R1079" s="73">
        <v>96</v>
      </c>
      <c r="S1079" s="25" t="s">
        <v>84</v>
      </c>
      <c r="T1079" s="33" t="s">
        <v>15</v>
      </c>
      <c r="U1079" s="33"/>
      <c r="V1079" s="73">
        <v>111</v>
      </c>
      <c r="W1079" s="33" t="s">
        <v>58</v>
      </c>
      <c r="X1079" s="73">
        <f>VLOOKUP(W1079,Tables!$M$5:$O$9,3,FALSE)</f>
        <v>1</v>
      </c>
      <c r="Y1079" s="73">
        <f t="shared" si="483"/>
        <v>111</v>
      </c>
      <c r="AA1079" s="26" t="str">
        <f t="shared" si="484"/>
        <v>EC10</v>
      </c>
      <c r="AB1079" s="26">
        <f>VLOOKUP(AA1079,Tables!C$5:D$40,2,FALSE)</f>
        <v>1</v>
      </c>
      <c r="AC1079" s="26">
        <f t="shared" si="485"/>
        <v>111</v>
      </c>
      <c r="AD1079" s="33" t="str">
        <f t="shared" si="486"/>
        <v>Chronic</v>
      </c>
      <c r="AE1079" s="26">
        <f>VLOOKUP(AD1079,Tables!$C$43:$D$44,2,FALSE)</f>
        <v>1</v>
      </c>
      <c r="AF1079" s="26">
        <f t="shared" si="487"/>
        <v>111</v>
      </c>
      <c r="AG1079" s="27"/>
      <c r="AH1079" s="210" t="str">
        <f t="shared" si="488"/>
        <v>Oophila sp.</v>
      </c>
      <c r="AI1079" s="112" t="str">
        <f t="shared" si="489"/>
        <v>EC10</v>
      </c>
      <c r="AJ1079" s="112" t="str">
        <f t="shared" si="490"/>
        <v>Chronic</v>
      </c>
      <c r="AL1079" s="26">
        <f>VLOOKUP(SUM(AB1079,AE1079),Tables!J$5:K$12,2,FALSE)</f>
        <v>1</v>
      </c>
      <c r="AM1079" s="26" t="str">
        <f t="shared" si="491"/>
        <v>YES!!!</v>
      </c>
      <c r="AN1079" s="107" t="str">
        <f>P1079</f>
        <v>Cell density</v>
      </c>
      <c r="AO1079" s="26" t="s">
        <v>96</v>
      </c>
      <c r="AP1079" s="25" t="str">
        <f>CONCATENATE(R1079," ",S1079)</f>
        <v>96 Hour</v>
      </c>
      <c r="AQ1079" s="26" t="s">
        <v>97</v>
      </c>
      <c r="AS1079" s="109">
        <f>AF1079</f>
        <v>111</v>
      </c>
      <c r="AW1079" s="208" t="s">
        <v>1845</v>
      </c>
      <c r="AX1079" s="208" t="s">
        <v>1845</v>
      </c>
      <c r="BC1079" s="214"/>
      <c r="BN1079" s="119"/>
      <c r="BO1079" s="119"/>
      <c r="BP1079" s="119"/>
      <c r="BQ1079" s="119"/>
      <c r="BR1079" s="119"/>
      <c r="BS1079" s="119"/>
      <c r="BT1079" s="119"/>
      <c r="BU1079" s="119"/>
      <c r="BV1079" s="119"/>
      <c r="BW1079" s="119"/>
      <c r="BX1079" s="119"/>
      <c r="BY1079" s="119"/>
      <c r="BZ1079" s="119"/>
      <c r="CA1079" s="119"/>
    </row>
    <row r="1080" spans="1:79" ht="15" hidden="1" customHeight="1" thickTop="1" thickBot="1">
      <c r="A1080" s="170" t="s">
        <v>483</v>
      </c>
      <c r="B1080" s="70" t="s">
        <v>493</v>
      </c>
      <c r="C1080" s="74" t="s">
        <v>484</v>
      </c>
      <c r="D1080" s="72" t="s">
        <v>99</v>
      </c>
      <c r="E1080" s="149" t="s">
        <v>1644</v>
      </c>
      <c r="F1080" s="30" t="s">
        <v>476</v>
      </c>
      <c r="G1080" s="86" t="s">
        <v>474</v>
      </c>
      <c r="H1080" s="25" t="s">
        <v>75</v>
      </c>
      <c r="I1080" s="25" t="s">
        <v>373</v>
      </c>
      <c r="J1080" s="25" t="s">
        <v>16</v>
      </c>
      <c r="K1080" s="25" t="s">
        <v>1591</v>
      </c>
      <c r="L1080" s="25" t="s">
        <v>490</v>
      </c>
      <c r="N1080" s="41" t="s">
        <v>475</v>
      </c>
      <c r="O1080" s="35" t="s">
        <v>1401</v>
      </c>
      <c r="P1080" s="32" t="s">
        <v>1399</v>
      </c>
      <c r="Q1080" s="73" t="s">
        <v>178</v>
      </c>
      <c r="R1080" s="73">
        <v>96</v>
      </c>
      <c r="S1080" s="25" t="s">
        <v>84</v>
      </c>
      <c r="T1080" s="33" t="s">
        <v>15</v>
      </c>
      <c r="U1080" s="33"/>
      <c r="V1080" s="73">
        <v>178</v>
      </c>
      <c r="W1080" s="33" t="s">
        <v>58</v>
      </c>
      <c r="X1080" s="73">
        <f>VLOOKUP(W1080,Tables!$M$5:$O$9,3,FALSE)</f>
        <v>1</v>
      </c>
      <c r="Y1080" s="73">
        <f t="shared" si="483"/>
        <v>178</v>
      </c>
      <c r="AA1080" s="26" t="str">
        <f t="shared" si="484"/>
        <v>EC25</v>
      </c>
      <c r="AB1080" s="26">
        <f>VLOOKUP(AA1080,Tables!C$5:D$40,2,FALSE)</f>
        <v>2.5</v>
      </c>
      <c r="AC1080" s="26">
        <f t="shared" si="485"/>
        <v>71.2</v>
      </c>
      <c r="AD1080" s="33" t="str">
        <f t="shared" si="486"/>
        <v>Chronic</v>
      </c>
      <c r="AE1080" s="26">
        <f>VLOOKUP(AD1080,Tables!$C$43:$D$44,2,FALSE)</f>
        <v>1</v>
      </c>
      <c r="AF1080" s="26">
        <f t="shared" si="487"/>
        <v>71.2</v>
      </c>
      <c r="AG1080" s="27"/>
      <c r="AH1080" s="210" t="str">
        <f t="shared" si="488"/>
        <v>Oophila sp.</v>
      </c>
      <c r="AI1080" s="112" t="str">
        <f t="shared" si="489"/>
        <v>EC25</v>
      </c>
      <c r="AJ1080" s="112" t="str">
        <f t="shared" si="490"/>
        <v>Chronic</v>
      </c>
      <c r="AL1080" s="26">
        <f>VLOOKUP(SUM(AB1080,AE1080),Tables!J$5:K$12,2,FALSE)</f>
        <v>2</v>
      </c>
      <c r="AM1080" s="26" t="str">
        <f t="shared" si="491"/>
        <v>Reject</v>
      </c>
      <c r="AS1080"/>
      <c r="AW1080" s="208" t="s">
        <v>1845</v>
      </c>
      <c r="AX1080" s="208" t="s">
        <v>1845</v>
      </c>
      <c r="BC1080" s="214"/>
      <c r="BN1080" s="119"/>
      <c r="BO1080" s="119"/>
      <c r="BP1080" s="119"/>
      <c r="BQ1080" s="119"/>
      <c r="BR1080" s="119"/>
      <c r="BS1080" s="119"/>
      <c r="BT1080" s="119"/>
      <c r="BU1080" s="119"/>
      <c r="BV1080" s="119"/>
      <c r="BW1080" s="119"/>
      <c r="BX1080" s="119"/>
      <c r="BY1080" s="119"/>
      <c r="BZ1080" s="119"/>
      <c r="CA1080" s="119"/>
    </row>
    <row r="1081" spans="1:79" ht="15" hidden="1" customHeight="1" thickTop="1" thickBot="1">
      <c r="A1081" s="170" t="s">
        <v>483</v>
      </c>
      <c r="B1081" s="70" t="s">
        <v>494</v>
      </c>
      <c r="C1081" s="74" t="s">
        <v>484</v>
      </c>
      <c r="D1081" s="72" t="s">
        <v>99</v>
      </c>
      <c r="E1081" s="149" t="s">
        <v>1644</v>
      </c>
      <c r="F1081" s="30" t="s">
        <v>476</v>
      </c>
      <c r="G1081" s="86" t="s">
        <v>474</v>
      </c>
      <c r="H1081" s="25" t="s">
        <v>75</v>
      </c>
      <c r="I1081" s="25" t="s">
        <v>373</v>
      </c>
      <c r="J1081" s="25" t="s">
        <v>16</v>
      </c>
      <c r="K1081" s="25" t="s">
        <v>1591</v>
      </c>
      <c r="L1081" s="25" t="s">
        <v>490</v>
      </c>
      <c r="N1081" s="41" t="s">
        <v>475</v>
      </c>
      <c r="O1081" s="35" t="s">
        <v>1401</v>
      </c>
      <c r="P1081" s="32" t="s">
        <v>1399</v>
      </c>
      <c r="Q1081" s="73" t="s">
        <v>14</v>
      </c>
      <c r="R1081" s="73">
        <v>96</v>
      </c>
      <c r="S1081" s="25" t="s">
        <v>84</v>
      </c>
      <c r="T1081" s="33" t="s">
        <v>15</v>
      </c>
      <c r="U1081" s="33"/>
      <c r="V1081" s="73">
        <v>284</v>
      </c>
      <c r="W1081" s="33" t="s">
        <v>58</v>
      </c>
      <c r="X1081" s="73">
        <f>VLOOKUP(W1081,Tables!$M$5:$O$9,3,FALSE)</f>
        <v>1</v>
      </c>
      <c r="Y1081" s="73">
        <f t="shared" si="483"/>
        <v>284</v>
      </c>
      <c r="AA1081" s="26" t="str">
        <f t="shared" si="484"/>
        <v>EC50</v>
      </c>
      <c r="AB1081" s="26">
        <f>VLOOKUP(AA1081,Tables!C$5:D$40,2,FALSE)</f>
        <v>5</v>
      </c>
      <c r="AC1081" s="26">
        <f t="shared" si="485"/>
        <v>56.8</v>
      </c>
      <c r="AD1081" s="33" t="str">
        <f t="shared" si="486"/>
        <v>Chronic</v>
      </c>
      <c r="AE1081" s="26">
        <f>VLOOKUP(AD1081,Tables!$C$43:$D$44,2,FALSE)</f>
        <v>1</v>
      </c>
      <c r="AF1081" s="26">
        <f t="shared" si="487"/>
        <v>56.8</v>
      </c>
      <c r="AG1081" s="27"/>
      <c r="AH1081" s="210" t="str">
        <f t="shared" si="488"/>
        <v>Oophila sp.</v>
      </c>
      <c r="AI1081" s="112" t="str">
        <f t="shared" si="489"/>
        <v>EC50</v>
      </c>
      <c r="AJ1081" s="112" t="str">
        <f t="shared" si="490"/>
        <v>Chronic</v>
      </c>
      <c r="AL1081" s="26">
        <f>VLOOKUP(SUM(AB1081,AE1081),Tables!J$5:K$12,2,FALSE)</f>
        <v>2</v>
      </c>
      <c r="AM1081" s="26" t="str">
        <f t="shared" si="491"/>
        <v>Reject</v>
      </c>
      <c r="AS1081"/>
      <c r="AW1081" s="208" t="s">
        <v>1845</v>
      </c>
      <c r="AX1081" s="208" t="s">
        <v>1845</v>
      </c>
      <c r="BC1081" s="214"/>
      <c r="BN1081" s="119"/>
      <c r="BO1081" s="119"/>
      <c r="BP1081" s="119"/>
      <c r="BQ1081" s="119"/>
      <c r="BR1081" s="119"/>
      <c r="BS1081" s="119"/>
      <c r="BT1081" s="119"/>
      <c r="BU1081" s="119"/>
      <c r="BV1081" s="119"/>
      <c r="BW1081" s="119"/>
      <c r="BX1081" s="119"/>
      <c r="BY1081" s="119"/>
      <c r="BZ1081" s="119"/>
      <c r="CA1081" s="119"/>
    </row>
    <row r="1082" spans="1:79" ht="15" hidden="1" customHeight="1" thickTop="1" thickBot="1">
      <c r="A1082" s="170" t="s">
        <v>477</v>
      </c>
      <c r="B1082" s="70" t="s">
        <v>1281</v>
      </c>
      <c r="C1082" s="71" t="s">
        <v>478</v>
      </c>
      <c r="D1082" s="130" t="s">
        <v>1283</v>
      </c>
      <c r="E1082" s="149" t="s">
        <v>1644</v>
      </c>
      <c r="F1082" s="30" t="s">
        <v>1282</v>
      </c>
      <c r="G1082" s="86" t="s">
        <v>474</v>
      </c>
      <c r="H1082" s="25" t="s">
        <v>75</v>
      </c>
      <c r="I1082" s="25" t="s">
        <v>373</v>
      </c>
      <c r="J1082" s="25" t="s">
        <v>16</v>
      </c>
      <c r="K1082" s="25" t="s">
        <v>1591</v>
      </c>
      <c r="L1082" s="25" t="s">
        <v>194</v>
      </c>
      <c r="N1082" s="41" t="s">
        <v>699</v>
      </c>
      <c r="O1082" s="34" t="s">
        <v>1401</v>
      </c>
      <c r="P1082" s="32" t="s">
        <v>1400</v>
      </c>
      <c r="Q1082" s="25" t="s">
        <v>23</v>
      </c>
      <c r="R1082" s="25">
        <v>96</v>
      </c>
      <c r="S1082" s="25" t="s">
        <v>84</v>
      </c>
      <c r="T1082" s="25" t="s">
        <v>15</v>
      </c>
      <c r="V1082" s="25">
        <v>103</v>
      </c>
      <c r="W1082" s="25" t="s">
        <v>58</v>
      </c>
      <c r="X1082" s="73">
        <f>VLOOKUP(W1082,Tables!$M$5:$O$9,3,FALSE)</f>
        <v>1</v>
      </c>
      <c r="Y1082" s="73">
        <f t="shared" si="483"/>
        <v>103</v>
      </c>
      <c r="AA1082" s="26" t="str">
        <f t="shared" si="484"/>
        <v>EC10</v>
      </c>
      <c r="AB1082" s="26">
        <f>VLOOKUP(AA1082,Tables!C$5:D$40,2,FALSE)</f>
        <v>1</v>
      </c>
      <c r="AC1082" s="26">
        <f t="shared" si="485"/>
        <v>103</v>
      </c>
      <c r="AD1082" s="33" t="str">
        <f t="shared" si="486"/>
        <v>Chronic</v>
      </c>
      <c r="AE1082" s="26">
        <f>VLOOKUP(AD1082,Tables!$C$43:$D$44,2,FALSE)</f>
        <v>1</v>
      </c>
      <c r="AF1082" s="26">
        <f t="shared" si="487"/>
        <v>103</v>
      </c>
      <c r="AG1082" s="27"/>
      <c r="AH1082" s="210" t="str">
        <f t="shared" si="488"/>
        <v>Oophila sp.</v>
      </c>
      <c r="AI1082" s="112" t="str">
        <f t="shared" si="489"/>
        <v>EC10</v>
      </c>
      <c r="AJ1082" s="112" t="str">
        <f t="shared" si="490"/>
        <v>Chronic</v>
      </c>
      <c r="AL1082" s="26">
        <f>VLOOKUP(SUM(AB1082,AE1082),Tables!J$5:K$12,2,FALSE)</f>
        <v>1</v>
      </c>
      <c r="AM1082" s="26" t="str">
        <f t="shared" si="491"/>
        <v>YES!!!</v>
      </c>
      <c r="AN1082" s="107" t="str">
        <f>P1082</f>
        <v>Cell number</v>
      </c>
      <c r="AO1082" s="26" t="s">
        <v>96</v>
      </c>
      <c r="AP1082" s="25" t="str">
        <f>CONCATENATE(R1082," ",S1082)</f>
        <v>96 Hour</v>
      </c>
      <c r="AQ1082" s="26" t="s">
        <v>97</v>
      </c>
      <c r="AS1082" s="109">
        <f>AF1082</f>
        <v>103</v>
      </c>
      <c r="AT1082" s="73"/>
      <c r="AU1082" s="73"/>
      <c r="AW1082" s="208" t="s">
        <v>1845</v>
      </c>
      <c r="AX1082" s="208" t="s">
        <v>1845</v>
      </c>
      <c r="BC1082" s="214"/>
      <c r="BN1082" s="119"/>
      <c r="BO1082" s="119"/>
      <c r="BP1082" s="119"/>
      <c r="BQ1082" s="119"/>
      <c r="BR1082" s="119"/>
      <c r="BS1082" s="119"/>
      <c r="BT1082" s="119"/>
      <c r="BU1082" s="119"/>
      <c r="BV1082" s="119"/>
      <c r="BW1082" s="119"/>
      <c r="BX1082" s="119"/>
      <c r="BY1082" s="119"/>
      <c r="BZ1082" s="119"/>
      <c r="CA1082" s="119"/>
    </row>
    <row r="1083" spans="1:79" ht="15" hidden="1" customHeight="1" thickTop="1" thickBot="1">
      <c r="A1083" s="170" t="s">
        <v>477</v>
      </c>
      <c r="B1083" s="70" t="s">
        <v>1284</v>
      </c>
      <c r="C1083" s="71" t="s">
        <v>478</v>
      </c>
      <c r="D1083" s="130" t="s">
        <v>1285</v>
      </c>
      <c r="E1083" s="149" t="s">
        <v>1644</v>
      </c>
      <c r="F1083" s="30" t="s">
        <v>1282</v>
      </c>
      <c r="G1083" s="86" t="s">
        <v>474</v>
      </c>
      <c r="H1083" s="25" t="s">
        <v>75</v>
      </c>
      <c r="I1083" s="25" t="s">
        <v>373</v>
      </c>
      <c r="J1083" s="25" t="s">
        <v>16</v>
      </c>
      <c r="K1083" s="25" t="s">
        <v>1591</v>
      </c>
      <c r="L1083" s="25" t="s">
        <v>194</v>
      </c>
      <c r="N1083" s="41" t="s">
        <v>699</v>
      </c>
      <c r="O1083" s="34" t="s">
        <v>1401</v>
      </c>
      <c r="P1083" s="32" t="s">
        <v>1400</v>
      </c>
      <c r="Q1083" s="25" t="s">
        <v>23</v>
      </c>
      <c r="R1083" s="25">
        <v>96</v>
      </c>
      <c r="S1083" s="25" t="s">
        <v>84</v>
      </c>
      <c r="T1083" s="25" t="s">
        <v>15</v>
      </c>
      <c r="V1083" s="25">
        <v>298</v>
      </c>
      <c r="W1083" s="25" t="s">
        <v>58</v>
      </c>
      <c r="X1083" s="73">
        <f>VLOOKUP(W1083,Tables!$M$5:$O$9,3,FALSE)</f>
        <v>1</v>
      </c>
      <c r="Y1083" s="73">
        <f t="shared" si="483"/>
        <v>298</v>
      </c>
      <c r="AA1083" s="26" t="str">
        <f t="shared" si="484"/>
        <v>EC10</v>
      </c>
      <c r="AB1083" s="26">
        <f>VLOOKUP(AA1083,Tables!C$5:D$40,2,FALSE)</f>
        <v>1</v>
      </c>
      <c r="AC1083" s="26">
        <f t="shared" si="485"/>
        <v>298</v>
      </c>
      <c r="AD1083" s="33" t="str">
        <f t="shared" si="486"/>
        <v>Chronic</v>
      </c>
      <c r="AE1083" s="26">
        <f>VLOOKUP(AD1083,Tables!$C$43:$D$44,2,FALSE)</f>
        <v>1</v>
      </c>
      <c r="AF1083" s="26">
        <f t="shared" si="487"/>
        <v>298</v>
      </c>
      <c r="AG1083" s="27"/>
      <c r="AH1083" s="210" t="str">
        <f t="shared" si="488"/>
        <v>Oophila sp.</v>
      </c>
      <c r="AI1083" s="112" t="str">
        <f t="shared" si="489"/>
        <v>EC10</v>
      </c>
      <c r="AJ1083" s="112" t="str">
        <f t="shared" si="490"/>
        <v>Chronic</v>
      </c>
      <c r="AL1083" s="26">
        <f>VLOOKUP(SUM(AB1083,AE1083),Tables!J$5:K$12,2,FALSE)</f>
        <v>1</v>
      </c>
      <c r="AM1083" s="26" t="str">
        <f t="shared" si="491"/>
        <v>YES!!!</v>
      </c>
      <c r="AN1083" s="107" t="str">
        <f>P1083</f>
        <v>Cell number</v>
      </c>
      <c r="AO1083" s="26" t="s">
        <v>96</v>
      </c>
      <c r="AP1083" s="25" t="str">
        <f>CONCATENATE(R1083," ",S1083)</f>
        <v>96 Hour</v>
      </c>
      <c r="AQ1083" s="26" t="s">
        <v>97</v>
      </c>
      <c r="AS1083" s="109">
        <f>AF1083</f>
        <v>298</v>
      </c>
      <c r="AW1083" s="208" t="s">
        <v>1845</v>
      </c>
      <c r="AX1083" s="208" t="s">
        <v>1845</v>
      </c>
      <c r="BC1083" s="214"/>
      <c r="BN1083" s="119"/>
      <c r="BO1083" s="119"/>
      <c r="BP1083" s="119"/>
      <c r="BQ1083" s="119"/>
      <c r="BR1083" s="119"/>
      <c r="BS1083" s="119"/>
      <c r="BT1083" s="119"/>
      <c r="BU1083" s="119"/>
      <c r="BV1083" s="119"/>
      <c r="BW1083" s="119"/>
      <c r="BX1083" s="119"/>
      <c r="BY1083" s="119"/>
      <c r="BZ1083" s="119"/>
      <c r="CA1083" s="119"/>
    </row>
    <row r="1084" spans="1:79" ht="15" hidden="1" customHeight="1" thickTop="1" thickBot="1">
      <c r="A1084" s="170" t="s">
        <v>477</v>
      </c>
      <c r="B1084" s="70" t="s">
        <v>1286</v>
      </c>
      <c r="C1084" s="71" t="s">
        <v>478</v>
      </c>
      <c r="D1084" s="130" t="s">
        <v>1287</v>
      </c>
      <c r="E1084" s="149" t="s">
        <v>1644</v>
      </c>
      <c r="F1084" s="30" t="s">
        <v>1282</v>
      </c>
      <c r="G1084" s="86" t="s">
        <v>474</v>
      </c>
      <c r="H1084" s="25" t="s">
        <v>75</v>
      </c>
      <c r="I1084" s="25" t="s">
        <v>373</v>
      </c>
      <c r="J1084" s="25" t="s">
        <v>16</v>
      </c>
      <c r="K1084" s="25" t="s">
        <v>1591</v>
      </c>
      <c r="L1084" s="25" t="s">
        <v>194</v>
      </c>
      <c r="N1084" s="41" t="s">
        <v>699</v>
      </c>
      <c r="O1084" s="34" t="s">
        <v>1401</v>
      </c>
      <c r="P1084" s="32" t="s">
        <v>1400</v>
      </c>
      <c r="Q1084" s="25" t="s">
        <v>23</v>
      </c>
      <c r="R1084" s="25">
        <v>96</v>
      </c>
      <c r="S1084" s="25" t="s">
        <v>84</v>
      </c>
      <c r="T1084" s="25" t="s">
        <v>15</v>
      </c>
      <c r="V1084" s="25">
        <v>243</v>
      </c>
      <c r="W1084" s="25" t="s">
        <v>58</v>
      </c>
      <c r="X1084" s="73">
        <f>VLOOKUP(W1084,Tables!$M$5:$O$9,3,FALSE)</f>
        <v>1</v>
      </c>
      <c r="Y1084" s="73">
        <f t="shared" si="483"/>
        <v>243</v>
      </c>
      <c r="AA1084" s="26" t="str">
        <f t="shared" si="484"/>
        <v>EC10</v>
      </c>
      <c r="AB1084" s="26">
        <f>VLOOKUP(AA1084,Tables!C$5:D$40,2,FALSE)</f>
        <v>1</v>
      </c>
      <c r="AC1084" s="26">
        <f t="shared" si="485"/>
        <v>243</v>
      </c>
      <c r="AD1084" s="33" t="str">
        <f t="shared" si="486"/>
        <v>Chronic</v>
      </c>
      <c r="AE1084" s="26">
        <f>VLOOKUP(AD1084,Tables!$C$43:$D$44,2,FALSE)</f>
        <v>1</v>
      </c>
      <c r="AF1084" s="26">
        <f t="shared" si="487"/>
        <v>243</v>
      </c>
      <c r="AG1084" s="27"/>
      <c r="AH1084" s="210" t="str">
        <f t="shared" si="488"/>
        <v>Oophila sp.</v>
      </c>
      <c r="AI1084" s="112" t="str">
        <f t="shared" si="489"/>
        <v>EC10</v>
      </c>
      <c r="AJ1084" s="112" t="str">
        <f t="shared" si="490"/>
        <v>Chronic</v>
      </c>
      <c r="AL1084" s="26">
        <f>VLOOKUP(SUM(AB1084,AE1084),Tables!J$5:K$12,2,FALSE)</f>
        <v>1</v>
      </c>
      <c r="AM1084" s="26" t="str">
        <f t="shared" si="491"/>
        <v>YES!!!</v>
      </c>
      <c r="AN1084" s="107" t="str">
        <f>P1084</f>
        <v>Cell number</v>
      </c>
      <c r="AO1084" s="26" t="s">
        <v>96</v>
      </c>
      <c r="AP1084" s="25" t="str">
        <f>CONCATENATE(R1084," ",S1084)</f>
        <v>96 Hour</v>
      </c>
      <c r="AQ1084" s="26" t="s">
        <v>97</v>
      </c>
      <c r="AS1084" s="109">
        <f>AF1084</f>
        <v>243</v>
      </c>
      <c r="AW1084" s="208" t="s">
        <v>1845</v>
      </c>
      <c r="AX1084" s="208" t="s">
        <v>1845</v>
      </c>
      <c r="BC1084" s="214"/>
      <c r="BN1084" s="119"/>
      <c r="BO1084" s="119"/>
      <c r="BP1084" s="119"/>
      <c r="BQ1084" s="119"/>
      <c r="BR1084" s="119"/>
      <c r="BS1084" s="119"/>
      <c r="BT1084" s="119"/>
      <c r="BU1084" s="119"/>
      <c r="BV1084" s="119"/>
      <c r="BW1084" s="119"/>
      <c r="BX1084" s="119"/>
      <c r="BY1084" s="119"/>
      <c r="BZ1084" s="119"/>
      <c r="CA1084" s="119"/>
    </row>
    <row r="1085" spans="1:79" ht="15" hidden="1" customHeight="1" thickTop="1" thickBot="1">
      <c r="A1085" s="170" t="s">
        <v>477</v>
      </c>
      <c r="B1085" s="70" t="s">
        <v>1288</v>
      </c>
      <c r="C1085" s="71" t="s">
        <v>478</v>
      </c>
      <c r="D1085" s="130" t="s">
        <v>1289</v>
      </c>
      <c r="E1085" s="149" t="s">
        <v>1644</v>
      </c>
      <c r="F1085" s="30" t="s">
        <v>1282</v>
      </c>
      <c r="G1085" s="86" t="s">
        <v>474</v>
      </c>
      <c r="H1085" s="25" t="s">
        <v>75</v>
      </c>
      <c r="I1085" s="25" t="s">
        <v>373</v>
      </c>
      <c r="J1085" s="25" t="s">
        <v>16</v>
      </c>
      <c r="K1085" s="25" t="s">
        <v>1591</v>
      </c>
      <c r="L1085" s="25" t="s">
        <v>194</v>
      </c>
      <c r="N1085" s="41" t="s">
        <v>699</v>
      </c>
      <c r="O1085" s="34" t="s">
        <v>1401</v>
      </c>
      <c r="P1085" s="32" t="s">
        <v>1400</v>
      </c>
      <c r="Q1085" s="25" t="s">
        <v>23</v>
      </c>
      <c r="R1085" s="25">
        <v>96</v>
      </c>
      <c r="S1085" s="25" t="s">
        <v>84</v>
      </c>
      <c r="T1085" s="25" t="s">
        <v>15</v>
      </c>
      <c r="V1085" s="25">
        <v>72</v>
      </c>
      <c r="W1085" s="25" t="s">
        <v>58</v>
      </c>
      <c r="X1085" s="73">
        <f>VLOOKUP(W1085,Tables!$M$5:$O$9,3,FALSE)</f>
        <v>1</v>
      </c>
      <c r="Y1085" s="73">
        <f t="shared" si="483"/>
        <v>72</v>
      </c>
      <c r="AA1085" s="26" t="str">
        <f t="shared" si="484"/>
        <v>EC10</v>
      </c>
      <c r="AB1085" s="26">
        <f>VLOOKUP(AA1085,Tables!C$5:D$40,2,FALSE)</f>
        <v>1</v>
      </c>
      <c r="AC1085" s="26">
        <f t="shared" si="485"/>
        <v>72</v>
      </c>
      <c r="AD1085" s="33" t="str">
        <f t="shared" si="486"/>
        <v>Chronic</v>
      </c>
      <c r="AE1085" s="26">
        <f>VLOOKUP(AD1085,Tables!$C$43:$D$44,2,FALSE)</f>
        <v>1</v>
      </c>
      <c r="AF1085" s="26">
        <f t="shared" si="487"/>
        <v>72</v>
      </c>
      <c r="AG1085" s="27"/>
      <c r="AH1085" s="210" t="str">
        <f t="shared" si="488"/>
        <v>Oophila sp.</v>
      </c>
      <c r="AI1085" s="112" t="str">
        <f t="shared" si="489"/>
        <v>EC10</v>
      </c>
      <c r="AJ1085" s="112" t="str">
        <f t="shared" si="490"/>
        <v>Chronic</v>
      </c>
      <c r="AL1085" s="26">
        <f>VLOOKUP(SUM(AB1085,AE1085),Tables!J$5:K$12,2,FALSE)</f>
        <v>1</v>
      </c>
      <c r="AM1085" s="26" t="str">
        <f t="shared" si="491"/>
        <v>YES!!!</v>
      </c>
      <c r="AN1085" s="107" t="str">
        <f>P1085</f>
        <v>Cell number</v>
      </c>
      <c r="AO1085" s="26" t="s">
        <v>96</v>
      </c>
      <c r="AP1085" s="25" t="str">
        <f>CONCATENATE(R1085," ",S1085)</f>
        <v>96 Hour</v>
      </c>
      <c r="AQ1085" s="26" t="s">
        <v>97</v>
      </c>
      <c r="AS1085" s="109">
        <f>AF1085</f>
        <v>72</v>
      </c>
      <c r="AW1085" s="208" t="s">
        <v>1845</v>
      </c>
      <c r="AX1085" s="208" t="s">
        <v>1845</v>
      </c>
      <c r="BC1085" s="214"/>
      <c r="BN1085" s="119"/>
      <c r="BO1085" s="119"/>
      <c r="BP1085" s="119"/>
      <c r="BQ1085" s="119"/>
      <c r="BR1085" s="119"/>
      <c r="BS1085" s="119"/>
      <c r="BT1085" s="119"/>
      <c r="BU1085" s="119"/>
      <c r="BV1085" s="119"/>
      <c r="BW1085" s="119"/>
      <c r="BX1085" s="119"/>
      <c r="BY1085" s="119"/>
      <c r="BZ1085" s="119"/>
      <c r="CA1085" s="119"/>
    </row>
    <row r="1086" spans="1:79" ht="15" hidden="1" customHeight="1" thickTop="1" thickBot="1">
      <c r="A1086" s="170" t="s">
        <v>477</v>
      </c>
      <c r="B1086" s="70" t="s">
        <v>1290</v>
      </c>
      <c r="C1086" s="71" t="s">
        <v>478</v>
      </c>
      <c r="D1086" s="130" t="s">
        <v>1283</v>
      </c>
      <c r="E1086" s="149" t="s">
        <v>1644</v>
      </c>
      <c r="F1086" s="30" t="s">
        <v>1282</v>
      </c>
      <c r="G1086" s="86" t="s">
        <v>474</v>
      </c>
      <c r="H1086" s="25" t="s">
        <v>75</v>
      </c>
      <c r="I1086" s="25" t="s">
        <v>373</v>
      </c>
      <c r="J1086" s="25" t="s">
        <v>16</v>
      </c>
      <c r="K1086" s="25" t="s">
        <v>1591</v>
      </c>
      <c r="L1086" s="25" t="s">
        <v>194</v>
      </c>
      <c r="N1086" s="41" t="s">
        <v>699</v>
      </c>
      <c r="O1086" s="34" t="s">
        <v>1401</v>
      </c>
      <c r="P1086" s="32" t="s">
        <v>1400</v>
      </c>
      <c r="Q1086" s="25" t="s">
        <v>178</v>
      </c>
      <c r="R1086" s="25">
        <v>96</v>
      </c>
      <c r="S1086" s="25" t="s">
        <v>84</v>
      </c>
      <c r="T1086" s="25" t="s">
        <v>15</v>
      </c>
      <c r="V1086" s="25">
        <v>177</v>
      </c>
      <c r="W1086" s="25" t="s">
        <v>58</v>
      </c>
      <c r="X1086" s="73">
        <f>VLOOKUP(W1086,Tables!$M$5:$O$9,3,FALSE)</f>
        <v>1</v>
      </c>
      <c r="Y1086" s="73">
        <f t="shared" si="483"/>
        <v>177</v>
      </c>
      <c r="AA1086" s="26" t="str">
        <f t="shared" si="484"/>
        <v>EC25</v>
      </c>
      <c r="AB1086" s="26">
        <f>VLOOKUP(AA1086,Tables!C$5:D$40,2,FALSE)</f>
        <v>2.5</v>
      </c>
      <c r="AC1086" s="26">
        <f t="shared" si="485"/>
        <v>70.8</v>
      </c>
      <c r="AD1086" s="33" t="str">
        <f t="shared" si="486"/>
        <v>Chronic</v>
      </c>
      <c r="AE1086" s="26">
        <f>VLOOKUP(AD1086,Tables!$C$43:$D$44,2,FALSE)</f>
        <v>1</v>
      </c>
      <c r="AF1086" s="26">
        <f t="shared" si="487"/>
        <v>70.8</v>
      </c>
      <c r="AG1086" s="27"/>
      <c r="AH1086" s="210" t="str">
        <f t="shared" si="488"/>
        <v>Oophila sp.</v>
      </c>
      <c r="AI1086" s="112" t="str">
        <f t="shared" si="489"/>
        <v>EC25</v>
      </c>
      <c r="AJ1086" s="112" t="str">
        <f t="shared" si="490"/>
        <v>Chronic</v>
      </c>
      <c r="AL1086" s="26">
        <f>VLOOKUP(SUM(AB1086,AE1086),Tables!J$5:K$12,2,FALSE)</f>
        <v>2</v>
      </c>
      <c r="AM1086" s="26" t="str">
        <f t="shared" si="491"/>
        <v>Reject</v>
      </c>
      <c r="AS1086"/>
      <c r="AW1086" s="208" t="s">
        <v>1845</v>
      </c>
      <c r="AX1086" s="208" t="s">
        <v>1845</v>
      </c>
      <c r="BC1086" s="214"/>
      <c r="BN1086" s="119"/>
      <c r="BO1086" s="119"/>
      <c r="BP1086" s="119"/>
      <c r="BQ1086" s="119"/>
      <c r="BR1086" s="119"/>
      <c r="BS1086" s="119"/>
      <c r="BT1086" s="119"/>
      <c r="BU1086" s="119"/>
      <c r="BV1086" s="119"/>
      <c r="BW1086" s="119"/>
      <c r="BX1086" s="119"/>
      <c r="BY1086" s="119"/>
      <c r="BZ1086" s="119"/>
      <c r="CA1086" s="119"/>
    </row>
    <row r="1087" spans="1:79" ht="15" hidden="1" customHeight="1" thickTop="1" thickBot="1">
      <c r="A1087" s="170" t="s">
        <v>477</v>
      </c>
      <c r="B1087" s="70" t="s">
        <v>1291</v>
      </c>
      <c r="C1087" s="71" t="s">
        <v>478</v>
      </c>
      <c r="D1087" s="130" t="s">
        <v>1285</v>
      </c>
      <c r="E1087" s="149" t="s">
        <v>1644</v>
      </c>
      <c r="F1087" s="30" t="s">
        <v>1282</v>
      </c>
      <c r="G1087" s="86" t="s">
        <v>474</v>
      </c>
      <c r="H1087" s="25" t="s">
        <v>75</v>
      </c>
      <c r="I1087" s="25" t="s">
        <v>373</v>
      </c>
      <c r="J1087" s="25" t="s">
        <v>16</v>
      </c>
      <c r="K1087" s="25" t="s">
        <v>1591</v>
      </c>
      <c r="L1087" s="25" t="s">
        <v>194</v>
      </c>
      <c r="N1087" s="41" t="s">
        <v>699</v>
      </c>
      <c r="O1087" s="34" t="s">
        <v>1401</v>
      </c>
      <c r="P1087" s="32" t="s">
        <v>1400</v>
      </c>
      <c r="Q1087" s="25" t="s">
        <v>178</v>
      </c>
      <c r="R1087" s="25">
        <v>96</v>
      </c>
      <c r="S1087" s="25" t="s">
        <v>84</v>
      </c>
      <c r="T1087" s="25" t="s">
        <v>15</v>
      </c>
      <c r="V1087" s="25">
        <v>337</v>
      </c>
      <c r="W1087" s="25" t="s">
        <v>58</v>
      </c>
      <c r="X1087" s="73">
        <f>VLOOKUP(W1087,Tables!$M$5:$O$9,3,FALSE)</f>
        <v>1</v>
      </c>
      <c r="Y1087" s="73">
        <f t="shared" si="483"/>
        <v>337</v>
      </c>
      <c r="AA1087" s="26" t="str">
        <f t="shared" si="484"/>
        <v>EC25</v>
      </c>
      <c r="AB1087" s="26">
        <f>VLOOKUP(AA1087,Tables!C$5:D$40,2,FALSE)</f>
        <v>2.5</v>
      </c>
      <c r="AC1087" s="26">
        <f t="shared" si="485"/>
        <v>134.80000000000001</v>
      </c>
      <c r="AD1087" s="33" t="str">
        <f t="shared" si="486"/>
        <v>Chronic</v>
      </c>
      <c r="AE1087" s="26">
        <f>VLOOKUP(AD1087,Tables!$C$43:$D$44,2,FALSE)</f>
        <v>1</v>
      </c>
      <c r="AF1087" s="26">
        <f t="shared" si="487"/>
        <v>134.80000000000001</v>
      </c>
      <c r="AG1087" s="27"/>
      <c r="AH1087" s="210" t="str">
        <f t="shared" si="488"/>
        <v>Oophila sp.</v>
      </c>
      <c r="AI1087" s="112" t="str">
        <f t="shared" si="489"/>
        <v>EC25</v>
      </c>
      <c r="AJ1087" s="112" t="str">
        <f t="shared" si="490"/>
        <v>Chronic</v>
      </c>
      <c r="AL1087" s="26">
        <f>VLOOKUP(SUM(AB1087,AE1087),Tables!J$5:K$12,2,FALSE)</f>
        <v>2</v>
      </c>
      <c r="AM1087" s="26" t="str">
        <f t="shared" si="491"/>
        <v>Reject</v>
      </c>
      <c r="AS1087"/>
      <c r="AW1087" s="208" t="s">
        <v>1845</v>
      </c>
      <c r="AX1087" s="208" t="s">
        <v>1845</v>
      </c>
      <c r="BC1087" s="214"/>
      <c r="BN1087" s="119"/>
      <c r="BO1087" s="119"/>
      <c r="BP1087" s="119"/>
      <c r="BQ1087" s="119"/>
      <c r="BR1087" s="119"/>
      <c r="BS1087" s="119"/>
      <c r="BT1087" s="119"/>
      <c r="BU1087" s="119"/>
      <c r="BV1087" s="119"/>
      <c r="BW1087" s="119"/>
      <c r="BX1087" s="119"/>
      <c r="BY1087" s="119"/>
      <c r="BZ1087" s="119"/>
      <c r="CA1087" s="119"/>
    </row>
    <row r="1088" spans="1:79" ht="15" hidden="1" customHeight="1" thickTop="1" thickBot="1">
      <c r="A1088" s="170" t="s">
        <v>477</v>
      </c>
      <c r="B1088" s="70" t="s">
        <v>1292</v>
      </c>
      <c r="C1088" s="71" t="s">
        <v>478</v>
      </c>
      <c r="D1088" s="130" t="s">
        <v>1287</v>
      </c>
      <c r="E1088" s="149" t="s">
        <v>1644</v>
      </c>
      <c r="F1088" s="30" t="s">
        <v>1282</v>
      </c>
      <c r="G1088" s="86" t="s">
        <v>474</v>
      </c>
      <c r="H1088" s="25" t="s">
        <v>75</v>
      </c>
      <c r="I1088" s="25" t="s">
        <v>373</v>
      </c>
      <c r="J1088" s="25" t="s">
        <v>16</v>
      </c>
      <c r="K1088" s="25" t="s">
        <v>1591</v>
      </c>
      <c r="L1088" s="25" t="s">
        <v>194</v>
      </c>
      <c r="N1088" s="41" t="s">
        <v>699</v>
      </c>
      <c r="O1088" s="34" t="s">
        <v>1401</v>
      </c>
      <c r="P1088" s="32" t="s">
        <v>1400</v>
      </c>
      <c r="Q1088" s="25" t="s">
        <v>178</v>
      </c>
      <c r="R1088" s="25">
        <v>96</v>
      </c>
      <c r="S1088" s="25" t="s">
        <v>84</v>
      </c>
      <c r="T1088" s="25" t="s">
        <v>15</v>
      </c>
      <c r="V1088" s="25">
        <v>274</v>
      </c>
      <c r="W1088" s="25" t="s">
        <v>58</v>
      </c>
      <c r="X1088" s="73">
        <f>VLOOKUP(W1088,Tables!$M$5:$O$9,3,FALSE)</f>
        <v>1</v>
      </c>
      <c r="Y1088" s="73">
        <f t="shared" si="483"/>
        <v>274</v>
      </c>
      <c r="AA1088" s="26" t="str">
        <f t="shared" si="484"/>
        <v>EC25</v>
      </c>
      <c r="AB1088" s="26">
        <f>VLOOKUP(AA1088,Tables!C$5:D$40,2,FALSE)</f>
        <v>2.5</v>
      </c>
      <c r="AC1088" s="26">
        <f t="shared" si="485"/>
        <v>109.6</v>
      </c>
      <c r="AD1088" s="33" t="str">
        <f t="shared" si="486"/>
        <v>Chronic</v>
      </c>
      <c r="AE1088" s="26">
        <f>VLOOKUP(AD1088,Tables!$C$43:$D$44,2,FALSE)</f>
        <v>1</v>
      </c>
      <c r="AF1088" s="26">
        <f t="shared" si="487"/>
        <v>109.6</v>
      </c>
      <c r="AG1088" s="27"/>
      <c r="AH1088" s="210" t="str">
        <f t="shared" si="488"/>
        <v>Oophila sp.</v>
      </c>
      <c r="AI1088" s="112" t="str">
        <f t="shared" si="489"/>
        <v>EC25</v>
      </c>
      <c r="AJ1088" s="112" t="str">
        <f t="shared" si="490"/>
        <v>Chronic</v>
      </c>
      <c r="AL1088" s="26">
        <f>VLOOKUP(SUM(AB1088,AE1088),Tables!J$5:K$12,2,FALSE)</f>
        <v>2</v>
      </c>
      <c r="AM1088" s="26" t="str">
        <f t="shared" si="491"/>
        <v>Reject</v>
      </c>
      <c r="AS1088"/>
      <c r="AW1088" s="208" t="s">
        <v>1845</v>
      </c>
      <c r="AX1088" s="208" t="s">
        <v>1845</v>
      </c>
      <c r="BC1088" s="214"/>
      <c r="BN1088" s="119"/>
      <c r="BO1088" s="119"/>
      <c r="BP1088" s="119"/>
      <c r="BQ1088" s="119"/>
      <c r="BR1088" s="119"/>
      <c r="BS1088" s="119"/>
      <c r="BT1088" s="119"/>
      <c r="BU1088" s="119"/>
      <c r="BV1088" s="119"/>
      <c r="BW1088" s="119"/>
      <c r="BX1088" s="119"/>
      <c r="BY1088" s="119"/>
      <c r="BZ1088" s="119"/>
      <c r="CA1088" s="119"/>
    </row>
    <row r="1089" spans="1:87" ht="15" hidden="1" customHeight="1" thickTop="1" thickBot="1">
      <c r="A1089" s="170" t="s">
        <v>477</v>
      </c>
      <c r="B1089" s="70" t="s">
        <v>1293</v>
      </c>
      <c r="C1089" s="71" t="s">
        <v>478</v>
      </c>
      <c r="D1089" s="130" t="s">
        <v>1289</v>
      </c>
      <c r="E1089" s="149" t="s">
        <v>1644</v>
      </c>
      <c r="F1089" s="30" t="s">
        <v>1282</v>
      </c>
      <c r="G1089" s="86" t="s">
        <v>474</v>
      </c>
      <c r="H1089" s="25" t="s">
        <v>75</v>
      </c>
      <c r="I1089" s="25" t="s">
        <v>373</v>
      </c>
      <c r="J1089" s="25" t="s">
        <v>16</v>
      </c>
      <c r="K1089" s="25" t="s">
        <v>1591</v>
      </c>
      <c r="L1089" s="25" t="s">
        <v>194</v>
      </c>
      <c r="N1089" s="41" t="s">
        <v>699</v>
      </c>
      <c r="O1089" s="34" t="s">
        <v>1401</v>
      </c>
      <c r="P1089" s="32" t="s">
        <v>1400</v>
      </c>
      <c r="Q1089" s="25" t="s">
        <v>178</v>
      </c>
      <c r="R1089" s="25">
        <v>96</v>
      </c>
      <c r="S1089" s="25" t="s">
        <v>84</v>
      </c>
      <c r="T1089" s="25" t="s">
        <v>15</v>
      </c>
      <c r="V1089" s="25">
        <v>120</v>
      </c>
      <c r="W1089" s="25" t="s">
        <v>58</v>
      </c>
      <c r="X1089" s="73">
        <f>VLOOKUP(W1089,Tables!$M$5:$O$9,3,FALSE)</f>
        <v>1</v>
      </c>
      <c r="Y1089" s="73">
        <f t="shared" si="483"/>
        <v>120</v>
      </c>
      <c r="AA1089" s="26" t="str">
        <f t="shared" si="484"/>
        <v>EC25</v>
      </c>
      <c r="AB1089" s="26">
        <f>VLOOKUP(AA1089,Tables!C$5:D$40,2,FALSE)</f>
        <v>2.5</v>
      </c>
      <c r="AC1089" s="26">
        <f t="shared" si="485"/>
        <v>48</v>
      </c>
      <c r="AD1089" s="33" t="str">
        <f t="shared" si="486"/>
        <v>Chronic</v>
      </c>
      <c r="AE1089" s="26">
        <f>VLOOKUP(AD1089,Tables!$C$43:$D$44,2,FALSE)</f>
        <v>1</v>
      </c>
      <c r="AF1089" s="26">
        <f t="shared" si="487"/>
        <v>48</v>
      </c>
      <c r="AG1089" s="27"/>
      <c r="AH1089" s="210" t="str">
        <f t="shared" si="488"/>
        <v>Oophila sp.</v>
      </c>
      <c r="AI1089" s="112" t="str">
        <f t="shared" si="489"/>
        <v>EC25</v>
      </c>
      <c r="AJ1089" s="112" t="str">
        <f t="shared" si="490"/>
        <v>Chronic</v>
      </c>
      <c r="AL1089" s="26">
        <f>VLOOKUP(SUM(AB1089,AE1089),Tables!J$5:K$12,2,FALSE)</f>
        <v>2</v>
      </c>
      <c r="AM1089" s="26" t="str">
        <f t="shared" si="491"/>
        <v>Reject</v>
      </c>
      <c r="AS1089"/>
      <c r="AW1089" s="208" t="s">
        <v>1845</v>
      </c>
      <c r="AX1089" s="208" t="s">
        <v>1845</v>
      </c>
      <c r="BC1089" s="214"/>
      <c r="BN1089" s="119"/>
      <c r="BO1089" s="119"/>
      <c r="BP1089" s="119"/>
      <c r="BQ1089" s="119"/>
      <c r="BR1089" s="119"/>
      <c r="BS1089" s="119"/>
      <c r="BT1089" s="119"/>
      <c r="BU1089" s="119"/>
      <c r="BV1089" s="119"/>
      <c r="BW1089" s="119"/>
      <c r="BX1089" s="119"/>
      <c r="BY1089" s="119"/>
      <c r="BZ1089" s="119"/>
      <c r="CA1089" s="119"/>
    </row>
    <row r="1090" spans="1:87" ht="15" hidden="1" customHeight="1" thickTop="1" thickBot="1">
      <c r="A1090" s="170" t="s">
        <v>477</v>
      </c>
      <c r="B1090" s="70" t="s">
        <v>1294</v>
      </c>
      <c r="C1090" s="71" t="s">
        <v>478</v>
      </c>
      <c r="D1090" s="130" t="s">
        <v>1283</v>
      </c>
      <c r="E1090" s="149" t="s">
        <v>1644</v>
      </c>
      <c r="F1090" s="30" t="s">
        <v>1282</v>
      </c>
      <c r="G1090" s="86" t="s">
        <v>474</v>
      </c>
      <c r="H1090" s="25" t="s">
        <v>75</v>
      </c>
      <c r="I1090" s="25" t="s">
        <v>373</v>
      </c>
      <c r="J1090" s="25" t="s">
        <v>16</v>
      </c>
      <c r="K1090" s="25" t="s">
        <v>1591</v>
      </c>
      <c r="L1090" s="25" t="s">
        <v>194</v>
      </c>
      <c r="N1090" s="41" t="s">
        <v>699</v>
      </c>
      <c r="O1090" s="34" t="s">
        <v>1401</v>
      </c>
      <c r="P1090" s="32" t="s">
        <v>1400</v>
      </c>
      <c r="Q1090" s="25" t="s">
        <v>14</v>
      </c>
      <c r="R1090" s="25">
        <v>96</v>
      </c>
      <c r="S1090" s="25" t="s">
        <v>84</v>
      </c>
      <c r="T1090" s="25" t="s">
        <v>15</v>
      </c>
      <c r="V1090" s="25">
        <v>304</v>
      </c>
      <c r="W1090" s="25" t="s">
        <v>58</v>
      </c>
      <c r="X1090" s="73">
        <f>VLOOKUP(W1090,Tables!$M$5:$O$9,3,FALSE)</f>
        <v>1</v>
      </c>
      <c r="Y1090" s="73">
        <f t="shared" si="483"/>
        <v>304</v>
      </c>
      <c r="AA1090" s="26" t="str">
        <f t="shared" si="484"/>
        <v>EC50</v>
      </c>
      <c r="AB1090" s="26">
        <f>VLOOKUP(AA1090,Tables!C$5:D$40,2,FALSE)</f>
        <v>5</v>
      </c>
      <c r="AC1090" s="26">
        <f t="shared" si="485"/>
        <v>60.8</v>
      </c>
      <c r="AD1090" s="33" t="str">
        <f t="shared" si="486"/>
        <v>Chronic</v>
      </c>
      <c r="AE1090" s="26">
        <f>VLOOKUP(AD1090,Tables!$C$43:$D$44,2,FALSE)</f>
        <v>1</v>
      </c>
      <c r="AF1090" s="26">
        <f t="shared" si="487"/>
        <v>60.8</v>
      </c>
      <c r="AG1090" s="27"/>
      <c r="AH1090" s="210" t="str">
        <f t="shared" si="488"/>
        <v>Oophila sp.</v>
      </c>
      <c r="AI1090" s="112" t="str">
        <f t="shared" si="489"/>
        <v>EC50</v>
      </c>
      <c r="AJ1090" s="112" t="str">
        <f t="shared" si="490"/>
        <v>Chronic</v>
      </c>
      <c r="AL1090" s="26">
        <f>VLOOKUP(SUM(AB1090,AE1090),Tables!J$5:K$12,2,FALSE)</f>
        <v>2</v>
      </c>
      <c r="AM1090" s="26" t="str">
        <f t="shared" si="491"/>
        <v>Reject</v>
      </c>
      <c r="AS1090"/>
      <c r="AW1090" s="208" t="s">
        <v>1845</v>
      </c>
      <c r="AX1090" s="208" t="s">
        <v>1845</v>
      </c>
      <c r="BC1090" s="214"/>
      <c r="BN1090" s="119"/>
      <c r="BO1090" s="119"/>
      <c r="BP1090" s="119"/>
      <c r="BQ1090" s="119"/>
      <c r="BR1090" s="119"/>
      <c r="BS1090" s="119"/>
      <c r="BT1090" s="119"/>
      <c r="BU1090" s="119"/>
      <c r="BV1090" s="119"/>
      <c r="BW1090" s="119"/>
      <c r="BX1090" s="119"/>
      <c r="BY1090" s="119"/>
      <c r="BZ1090" s="119"/>
      <c r="CA1090" s="119"/>
    </row>
    <row r="1091" spans="1:87" ht="15" hidden="1" customHeight="1" thickTop="1" thickBot="1">
      <c r="A1091" s="170" t="s">
        <v>477</v>
      </c>
      <c r="B1091" s="70" t="s">
        <v>1295</v>
      </c>
      <c r="C1091" s="71" t="s">
        <v>478</v>
      </c>
      <c r="D1091" s="130" t="s">
        <v>1285</v>
      </c>
      <c r="E1091" s="149" t="s">
        <v>1644</v>
      </c>
      <c r="F1091" s="30" t="s">
        <v>1282</v>
      </c>
      <c r="G1091" s="86" t="s">
        <v>474</v>
      </c>
      <c r="H1091" s="25" t="s">
        <v>75</v>
      </c>
      <c r="I1091" s="25" t="s">
        <v>373</v>
      </c>
      <c r="J1091" s="25" t="s">
        <v>16</v>
      </c>
      <c r="K1091" s="25" t="s">
        <v>1591</v>
      </c>
      <c r="L1091" s="25" t="s">
        <v>194</v>
      </c>
      <c r="N1091" s="41" t="s">
        <v>699</v>
      </c>
      <c r="O1091" s="34" t="s">
        <v>1401</v>
      </c>
      <c r="P1091" s="32" t="s">
        <v>1400</v>
      </c>
      <c r="Q1091" s="25" t="s">
        <v>14</v>
      </c>
      <c r="R1091" s="25">
        <v>96</v>
      </c>
      <c r="S1091" s="25" t="s">
        <v>84</v>
      </c>
      <c r="T1091" s="25" t="s">
        <v>15</v>
      </c>
      <c r="V1091" s="25">
        <v>381</v>
      </c>
      <c r="W1091" s="25" t="s">
        <v>58</v>
      </c>
      <c r="X1091" s="73">
        <f>VLOOKUP(W1091,Tables!$M$5:$O$9,3,FALSE)</f>
        <v>1</v>
      </c>
      <c r="Y1091" s="73">
        <f t="shared" si="483"/>
        <v>381</v>
      </c>
      <c r="AA1091" s="26" t="str">
        <f t="shared" si="484"/>
        <v>EC50</v>
      </c>
      <c r="AB1091" s="26">
        <f>VLOOKUP(AA1091,Tables!C$5:D$40,2,FALSE)</f>
        <v>5</v>
      </c>
      <c r="AC1091" s="26">
        <f t="shared" si="485"/>
        <v>76.2</v>
      </c>
      <c r="AD1091" s="33" t="str">
        <f t="shared" si="486"/>
        <v>Chronic</v>
      </c>
      <c r="AE1091" s="26">
        <f>VLOOKUP(AD1091,Tables!$C$43:$D$44,2,FALSE)</f>
        <v>1</v>
      </c>
      <c r="AF1091" s="26">
        <f t="shared" si="487"/>
        <v>76.2</v>
      </c>
      <c r="AG1091" s="27"/>
      <c r="AH1091" s="210" t="str">
        <f t="shared" si="488"/>
        <v>Oophila sp.</v>
      </c>
      <c r="AI1091" s="112" t="str">
        <f t="shared" si="489"/>
        <v>EC50</v>
      </c>
      <c r="AJ1091" s="112" t="str">
        <f t="shared" si="490"/>
        <v>Chronic</v>
      </c>
      <c r="AL1091" s="26">
        <f>VLOOKUP(SUM(AB1091,AE1091),Tables!J$5:K$12,2,FALSE)</f>
        <v>2</v>
      </c>
      <c r="AM1091" s="26" t="str">
        <f t="shared" si="491"/>
        <v>Reject</v>
      </c>
      <c r="AS1091"/>
      <c r="AW1091" s="208" t="s">
        <v>1845</v>
      </c>
      <c r="AX1091" s="208" t="s">
        <v>1845</v>
      </c>
      <c r="BC1091" s="214"/>
      <c r="BN1091" s="119"/>
      <c r="BO1091" s="119"/>
      <c r="BP1091" s="119"/>
      <c r="BQ1091" s="119"/>
      <c r="BR1091" s="119"/>
      <c r="BS1091" s="119"/>
      <c r="BT1091" s="119"/>
      <c r="BU1091" s="119"/>
      <c r="BV1091" s="119"/>
      <c r="BW1091" s="119"/>
      <c r="BX1091" s="119"/>
      <c r="BY1091" s="119"/>
      <c r="BZ1091" s="119"/>
      <c r="CA1091" s="119"/>
    </row>
    <row r="1092" spans="1:87" ht="15" hidden="1" customHeight="1" thickTop="1" thickBot="1">
      <c r="A1092" s="170" t="s">
        <v>477</v>
      </c>
      <c r="B1092" s="70" t="s">
        <v>1296</v>
      </c>
      <c r="C1092" s="71" t="s">
        <v>478</v>
      </c>
      <c r="D1092" s="130" t="s">
        <v>1287</v>
      </c>
      <c r="E1092" s="149" t="s">
        <v>1644</v>
      </c>
      <c r="F1092" s="30" t="s">
        <v>1282</v>
      </c>
      <c r="G1092" s="86" t="s">
        <v>474</v>
      </c>
      <c r="H1092" s="25" t="s">
        <v>75</v>
      </c>
      <c r="I1092" s="25" t="s">
        <v>373</v>
      </c>
      <c r="J1092" s="25" t="s">
        <v>16</v>
      </c>
      <c r="K1092" s="25" t="s">
        <v>1591</v>
      </c>
      <c r="L1092" s="25" t="s">
        <v>194</v>
      </c>
      <c r="N1092" s="41" t="s">
        <v>699</v>
      </c>
      <c r="O1092" s="34" t="s">
        <v>1401</v>
      </c>
      <c r="P1092" s="32" t="s">
        <v>1400</v>
      </c>
      <c r="Q1092" s="25" t="s">
        <v>14</v>
      </c>
      <c r="R1092" s="25">
        <v>96</v>
      </c>
      <c r="S1092" s="25" t="s">
        <v>84</v>
      </c>
      <c r="T1092" s="25" t="s">
        <v>15</v>
      </c>
      <c r="V1092" s="25">
        <v>309</v>
      </c>
      <c r="W1092" s="25" t="s">
        <v>58</v>
      </c>
      <c r="X1092" s="73">
        <f>VLOOKUP(W1092,Tables!$M$5:$O$9,3,FALSE)</f>
        <v>1</v>
      </c>
      <c r="Y1092" s="73">
        <f t="shared" si="483"/>
        <v>309</v>
      </c>
      <c r="AA1092" s="26" t="str">
        <f t="shared" si="484"/>
        <v>EC50</v>
      </c>
      <c r="AB1092" s="26">
        <f>VLOOKUP(AA1092,Tables!C$5:D$40,2,FALSE)</f>
        <v>5</v>
      </c>
      <c r="AC1092" s="26">
        <f t="shared" si="485"/>
        <v>61.8</v>
      </c>
      <c r="AD1092" s="33" t="str">
        <f t="shared" si="486"/>
        <v>Chronic</v>
      </c>
      <c r="AE1092" s="26">
        <f>VLOOKUP(AD1092,Tables!$C$43:$D$44,2,FALSE)</f>
        <v>1</v>
      </c>
      <c r="AF1092" s="26">
        <f t="shared" si="487"/>
        <v>61.8</v>
      </c>
      <c r="AG1092" s="27"/>
      <c r="AH1092" s="210" t="str">
        <f t="shared" si="488"/>
        <v>Oophila sp.</v>
      </c>
      <c r="AI1092" s="112" t="str">
        <f t="shared" si="489"/>
        <v>EC50</v>
      </c>
      <c r="AJ1092" s="112" t="str">
        <f t="shared" si="490"/>
        <v>Chronic</v>
      </c>
      <c r="AL1092" s="26">
        <f>VLOOKUP(SUM(AB1092,AE1092),Tables!J$5:K$12,2,FALSE)</f>
        <v>2</v>
      </c>
      <c r="AM1092" s="26" t="str">
        <f t="shared" si="491"/>
        <v>Reject</v>
      </c>
      <c r="AS1092"/>
      <c r="AW1092" s="208" t="s">
        <v>1845</v>
      </c>
      <c r="AX1092" s="208" t="s">
        <v>1845</v>
      </c>
      <c r="BC1092" s="214"/>
      <c r="BN1092" s="119"/>
      <c r="BO1092" s="119"/>
      <c r="BP1092" s="119"/>
      <c r="BQ1092" s="119"/>
      <c r="BR1092" s="119"/>
      <c r="BS1092" s="119"/>
      <c r="BT1092" s="119"/>
      <c r="BU1092" s="119"/>
      <c r="BV1092" s="119"/>
      <c r="BW1092" s="119"/>
      <c r="BX1092" s="119"/>
      <c r="BY1092" s="119"/>
      <c r="BZ1092" s="119"/>
      <c r="CA1092" s="119"/>
    </row>
    <row r="1093" spans="1:87" ht="15" hidden="1" customHeight="1" thickTop="1" thickBot="1">
      <c r="A1093" s="170" t="s">
        <v>477</v>
      </c>
      <c r="B1093" s="70" t="s">
        <v>1297</v>
      </c>
      <c r="C1093" s="71" t="s">
        <v>478</v>
      </c>
      <c r="D1093" s="130" t="s">
        <v>1289</v>
      </c>
      <c r="E1093" s="149" t="s">
        <v>1644</v>
      </c>
      <c r="F1093" s="30" t="s">
        <v>1282</v>
      </c>
      <c r="G1093" s="86" t="s">
        <v>474</v>
      </c>
      <c r="H1093" s="25" t="s">
        <v>75</v>
      </c>
      <c r="I1093" s="25" t="s">
        <v>373</v>
      </c>
      <c r="J1093" s="25" t="s">
        <v>16</v>
      </c>
      <c r="K1093" s="25" t="s">
        <v>1591</v>
      </c>
      <c r="L1093" s="25" t="s">
        <v>194</v>
      </c>
      <c r="N1093" s="41" t="s">
        <v>699</v>
      </c>
      <c r="O1093" s="34" t="s">
        <v>1401</v>
      </c>
      <c r="P1093" s="32" t="s">
        <v>1400</v>
      </c>
      <c r="Q1093" s="25" t="s">
        <v>14</v>
      </c>
      <c r="R1093" s="25">
        <v>96</v>
      </c>
      <c r="S1093" s="25" t="s">
        <v>84</v>
      </c>
      <c r="T1093" s="25" t="s">
        <v>15</v>
      </c>
      <c r="V1093" s="25">
        <v>200</v>
      </c>
      <c r="W1093" s="25" t="s">
        <v>58</v>
      </c>
      <c r="X1093" s="73">
        <f>VLOOKUP(W1093,Tables!$M$5:$O$9,3,FALSE)</f>
        <v>1</v>
      </c>
      <c r="Y1093" s="73">
        <f t="shared" si="483"/>
        <v>200</v>
      </c>
      <c r="AA1093" s="26" t="str">
        <f t="shared" si="484"/>
        <v>EC50</v>
      </c>
      <c r="AB1093" s="26">
        <f>VLOOKUP(AA1093,Tables!C$5:D$40,2,FALSE)</f>
        <v>5</v>
      </c>
      <c r="AC1093" s="26">
        <f t="shared" si="485"/>
        <v>40</v>
      </c>
      <c r="AD1093" s="33" t="str">
        <f t="shared" si="486"/>
        <v>Chronic</v>
      </c>
      <c r="AE1093" s="26">
        <f>VLOOKUP(AD1093,Tables!$C$43:$D$44,2,FALSE)</f>
        <v>1</v>
      </c>
      <c r="AF1093" s="26">
        <f t="shared" si="487"/>
        <v>40</v>
      </c>
      <c r="AG1093" s="27"/>
      <c r="AH1093" s="210" t="str">
        <f t="shared" si="488"/>
        <v>Oophila sp.</v>
      </c>
      <c r="AI1093" s="112" t="str">
        <f t="shared" si="489"/>
        <v>EC50</v>
      </c>
      <c r="AJ1093" s="112" t="str">
        <f t="shared" si="490"/>
        <v>Chronic</v>
      </c>
      <c r="AL1093" s="26">
        <f>VLOOKUP(SUM(AB1093,AE1093),Tables!J$5:K$12,2,FALSE)</f>
        <v>2</v>
      </c>
      <c r="AM1093" s="26" t="str">
        <f t="shared" si="491"/>
        <v>Reject</v>
      </c>
      <c r="AS1093"/>
      <c r="AW1093" s="208" t="s">
        <v>1845</v>
      </c>
      <c r="AX1093" s="208" t="s">
        <v>1845</v>
      </c>
      <c r="BC1093" s="214"/>
      <c r="BN1093" s="119"/>
      <c r="BO1093" s="119"/>
      <c r="BP1093" s="119"/>
      <c r="BQ1093" s="119"/>
      <c r="BR1093" s="119"/>
      <c r="BS1093" s="119"/>
      <c r="BT1093" s="119"/>
      <c r="BU1093" s="119"/>
      <c r="BV1093" s="119"/>
      <c r="BW1093" s="119"/>
      <c r="BX1093" s="119"/>
      <c r="BY1093" s="119"/>
      <c r="BZ1093" s="119"/>
      <c r="CA1093" s="119"/>
      <c r="CB1093" s="119"/>
      <c r="CC1093" s="119"/>
      <c r="CD1093" s="119"/>
      <c r="CE1093" s="119"/>
      <c r="CF1093" s="119"/>
      <c r="CG1093" s="119"/>
      <c r="CH1093" s="119"/>
      <c r="CI1093" s="119"/>
    </row>
    <row r="1094" spans="1:87" ht="15" hidden="1" customHeight="1" thickTop="1" thickBot="1">
      <c r="A1094" s="170" t="s">
        <v>477</v>
      </c>
      <c r="B1094" s="70" t="s">
        <v>1298</v>
      </c>
      <c r="C1094" s="71" t="s">
        <v>478</v>
      </c>
      <c r="D1094" s="130" t="s">
        <v>1283</v>
      </c>
      <c r="E1094" s="149" t="s">
        <v>1644</v>
      </c>
      <c r="F1094" s="30" t="s">
        <v>1282</v>
      </c>
      <c r="G1094" s="86" t="s">
        <v>474</v>
      </c>
      <c r="H1094" s="25" t="s">
        <v>75</v>
      </c>
      <c r="I1094" s="25" t="s">
        <v>373</v>
      </c>
      <c r="J1094" s="25" t="s">
        <v>16</v>
      </c>
      <c r="K1094" s="25" t="s">
        <v>1591</v>
      </c>
      <c r="L1094" s="25" t="s">
        <v>194</v>
      </c>
      <c r="N1094" s="41" t="s">
        <v>699</v>
      </c>
      <c r="O1094" s="34" t="s">
        <v>1401</v>
      </c>
      <c r="P1094" s="32" t="s">
        <v>1400</v>
      </c>
      <c r="Q1094" s="25" t="s">
        <v>19</v>
      </c>
      <c r="R1094" s="25">
        <v>96</v>
      </c>
      <c r="S1094" s="25" t="s">
        <v>84</v>
      </c>
      <c r="T1094" s="25" t="s">
        <v>15</v>
      </c>
      <c r="V1094" s="25">
        <v>32</v>
      </c>
      <c r="W1094" s="25" t="s">
        <v>58</v>
      </c>
      <c r="X1094" s="73">
        <f>VLOOKUP(W1094,Tables!$M$5:$O$9,3,FALSE)</f>
        <v>1</v>
      </c>
      <c r="Y1094" s="73">
        <f t="shared" si="483"/>
        <v>32</v>
      </c>
      <c r="AA1094" s="26" t="str">
        <f t="shared" si="484"/>
        <v>NOEC</v>
      </c>
      <c r="AB1094" s="26">
        <f>VLOOKUP(AA1094,Tables!C$5:D$40,2,FALSE)</f>
        <v>1</v>
      </c>
      <c r="AC1094" s="26">
        <f t="shared" si="485"/>
        <v>32</v>
      </c>
      <c r="AD1094" s="33" t="str">
        <f t="shared" si="486"/>
        <v>Chronic</v>
      </c>
      <c r="AE1094" s="26">
        <f>VLOOKUP(AD1094,Tables!$C$43:$D$44,2,FALSE)</f>
        <v>1</v>
      </c>
      <c r="AF1094" s="26">
        <f t="shared" si="487"/>
        <v>32</v>
      </c>
      <c r="AG1094" s="27"/>
      <c r="AH1094" s="210" t="str">
        <f t="shared" si="488"/>
        <v>Oophila sp.</v>
      </c>
      <c r="AI1094" s="112" t="str">
        <f t="shared" si="489"/>
        <v>NOEC</v>
      </c>
      <c r="AJ1094" s="112" t="str">
        <f t="shared" si="490"/>
        <v>Chronic</v>
      </c>
      <c r="AL1094" s="26">
        <f>VLOOKUP(SUM(AB1094,AE1094),Tables!J$5:K$12,2,FALSE)</f>
        <v>1</v>
      </c>
      <c r="AM1094" s="26" t="str">
        <f t="shared" si="491"/>
        <v>YES!!!</v>
      </c>
      <c r="AN1094" s="107" t="str">
        <f>P1094</f>
        <v>Cell number</v>
      </c>
      <c r="AO1094" s="26" t="s">
        <v>96</v>
      </c>
      <c r="AP1094" s="25" t="str">
        <f>CONCATENATE(R1094," ",S1094)</f>
        <v>96 Hour</v>
      </c>
      <c r="AQ1094" s="26" t="s">
        <v>97</v>
      </c>
      <c r="AS1094" s="109">
        <f>AF1094</f>
        <v>32</v>
      </c>
      <c r="AW1094" s="208" t="s">
        <v>1845</v>
      </c>
      <c r="AX1094" s="208" t="s">
        <v>1845</v>
      </c>
      <c r="BC1094" s="214"/>
      <c r="BN1094" s="119"/>
      <c r="BO1094" s="119"/>
      <c r="BP1094" s="119"/>
      <c r="BQ1094" s="119"/>
      <c r="BR1094" s="119"/>
      <c r="BS1094" s="119"/>
      <c r="BT1094" s="119"/>
      <c r="BU1094" s="119"/>
      <c r="BV1094" s="119"/>
      <c r="BW1094" s="119"/>
      <c r="BX1094" s="119"/>
      <c r="BY1094" s="119"/>
      <c r="BZ1094" s="119"/>
      <c r="CA1094" s="119"/>
      <c r="CB1094" s="78"/>
      <c r="CC1094" s="78"/>
      <c r="CD1094" s="78"/>
      <c r="CE1094" s="78"/>
      <c r="CF1094" s="78"/>
      <c r="CG1094" s="78"/>
      <c r="CH1094" s="78"/>
      <c r="CI1094" s="78"/>
    </row>
    <row r="1095" spans="1:87" ht="15" hidden="1" customHeight="1" thickTop="1" thickBot="1">
      <c r="A1095" s="170" t="s">
        <v>477</v>
      </c>
      <c r="B1095" s="70" t="s">
        <v>1299</v>
      </c>
      <c r="C1095" s="71" t="s">
        <v>478</v>
      </c>
      <c r="D1095" s="130" t="s">
        <v>1285</v>
      </c>
      <c r="E1095" s="149" t="s">
        <v>1644</v>
      </c>
      <c r="F1095" s="30" t="s">
        <v>1282</v>
      </c>
      <c r="G1095" s="86" t="s">
        <v>474</v>
      </c>
      <c r="H1095" s="25" t="s">
        <v>75</v>
      </c>
      <c r="I1095" s="25" t="s">
        <v>373</v>
      </c>
      <c r="J1095" s="25" t="s">
        <v>16</v>
      </c>
      <c r="K1095" s="25" t="s">
        <v>1591</v>
      </c>
      <c r="L1095" s="25" t="s">
        <v>194</v>
      </c>
      <c r="N1095" s="41" t="s">
        <v>699</v>
      </c>
      <c r="O1095" s="34" t="s">
        <v>1401</v>
      </c>
      <c r="P1095" s="32" t="s">
        <v>1400</v>
      </c>
      <c r="Q1095" s="25" t="s">
        <v>19</v>
      </c>
      <c r="R1095" s="25">
        <v>96</v>
      </c>
      <c r="S1095" s="25" t="s">
        <v>84</v>
      </c>
      <c r="T1095" s="25" t="s">
        <v>15</v>
      </c>
      <c r="V1095" s="25">
        <v>119</v>
      </c>
      <c r="W1095" s="25" t="s">
        <v>58</v>
      </c>
      <c r="X1095" s="73">
        <f>VLOOKUP(W1095,Tables!$M$5:$O$9,3,FALSE)</f>
        <v>1</v>
      </c>
      <c r="Y1095" s="73">
        <f t="shared" si="483"/>
        <v>119</v>
      </c>
      <c r="AA1095" s="26" t="str">
        <f t="shared" si="484"/>
        <v>NOEC</v>
      </c>
      <c r="AB1095" s="26">
        <f>VLOOKUP(AA1095,Tables!C$5:D$40,2,FALSE)</f>
        <v>1</v>
      </c>
      <c r="AC1095" s="26">
        <f t="shared" si="485"/>
        <v>119</v>
      </c>
      <c r="AD1095" s="33" t="str">
        <f t="shared" si="486"/>
        <v>Chronic</v>
      </c>
      <c r="AE1095" s="26">
        <f>VLOOKUP(AD1095,Tables!$C$43:$D$44,2,FALSE)</f>
        <v>1</v>
      </c>
      <c r="AF1095" s="26">
        <f t="shared" si="487"/>
        <v>119</v>
      </c>
      <c r="AG1095" s="27"/>
      <c r="AH1095" s="210" t="str">
        <f t="shared" si="488"/>
        <v>Oophila sp.</v>
      </c>
      <c r="AI1095" s="112" t="str">
        <f t="shared" si="489"/>
        <v>NOEC</v>
      </c>
      <c r="AJ1095" s="112" t="str">
        <f t="shared" si="490"/>
        <v>Chronic</v>
      </c>
      <c r="AL1095" s="26">
        <f>VLOOKUP(SUM(AB1095,AE1095),Tables!J$5:K$12,2,FALSE)</f>
        <v>1</v>
      </c>
      <c r="AM1095" s="26" t="str">
        <f t="shared" si="491"/>
        <v>YES!!!</v>
      </c>
      <c r="AN1095" s="107" t="str">
        <f>P1095</f>
        <v>Cell number</v>
      </c>
      <c r="AO1095" s="26" t="s">
        <v>96</v>
      </c>
      <c r="AP1095" s="25" t="str">
        <f>CONCATENATE(R1095," ",S1095)</f>
        <v>96 Hour</v>
      </c>
      <c r="AQ1095" s="26" t="s">
        <v>97</v>
      </c>
      <c r="AS1095" s="109">
        <f>AF1095</f>
        <v>119</v>
      </c>
      <c r="AW1095" s="208" t="s">
        <v>1845</v>
      </c>
      <c r="AX1095" s="208" t="s">
        <v>1845</v>
      </c>
      <c r="BC1095" s="214"/>
      <c r="BN1095" s="119"/>
      <c r="BO1095" s="119"/>
      <c r="BP1095" s="119"/>
      <c r="BQ1095" s="119"/>
      <c r="BR1095" s="119"/>
      <c r="BS1095" s="119"/>
      <c r="BT1095" s="119"/>
      <c r="BU1095" s="119"/>
      <c r="BV1095" s="119"/>
      <c r="BW1095" s="119"/>
      <c r="BX1095" s="119"/>
      <c r="BY1095" s="119"/>
      <c r="BZ1095" s="119"/>
      <c r="CA1095" s="119"/>
      <c r="CB1095" s="119"/>
      <c r="CC1095" s="119"/>
      <c r="CD1095" s="119"/>
      <c r="CE1095" s="119"/>
      <c r="CF1095" s="119"/>
      <c r="CG1095" s="119"/>
      <c r="CH1095" s="119"/>
      <c r="CI1095" s="119"/>
    </row>
    <row r="1096" spans="1:87" ht="15" hidden="1" customHeight="1" thickTop="1" thickBot="1">
      <c r="A1096" s="170" t="s">
        <v>477</v>
      </c>
      <c r="B1096" s="70" t="s">
        <v>1300</v>
      </c>
      <c r="C1096" s="71" t="s">
        <v>478</v>
      </c>
      <c r="D1096" s="130" t="s">
        <v>1287</v>
      </c>
      <c r="E1096" s="149" t="s">
        <v>1644</v>
      </c>
      <c r="F1096" s="30" t="s">
        <v>1282</v>
      </c>
      <c r="G1096" s="86" t="s">
        <v>474</v>
      </c>
      <c r="H1096" s="25" t="s">
        <v>75</v>
      </c>
      <c r="I1096" s="25" t="s">
        <v>373</v>
      </c>
      <c r="J1096" s="25" t="s">
        <v>16</v>
      </c>
      <c r="K1096" s="25" t="s">
        <v>1591</v>
      </c>
      <c r="L1096" s="25" t="s">
        <v>194</v>
      </c>
      <c r="N1096" s="41" t="s">
        <v>699</v>
      </c>
      <c r="O1096" s="34" t="s">
        <v>1401</v>
      </c>
      <c r="P1096" s="32" t="s">
        <v>1400</v>
      </c>
      <c r="Q1096" s="25" t="s">
        <v>19</v>
      </c>
      <c r="R1096" s="25">
        <v>96</v>
      </c>
      <c r="S1096" s="25" t="s">
        <v>84</v>
      </c>
      <c r="T1096" s="25" t="s">
        <v>15</v>
      </c>
      <c r="V1096" s="25">
        <v>31</v>
      </c>
      <c r="W1096" s="25" t="s">
        <v>58</v>
      </c>
      <c r="X1096" s="73">
        <f>VLOOKUP(W1096,Tables!$M$5:$O$9,3,FALSE)</f>
        <v>1</v>
      </c>
      <c r="Y1096" s="73">
        <f t="shared" si="483"/>
        <v>31</v>
      </c>
      <c r="AA1096" s="26" t="str">
        <f t="shared" si="484"/>
        <v>NOEC</v>
      </c>
      <c r="AB1096" s="26">
        <f>VLOOKUP(AA1096,Tables!C$5:D$40,2,FALSE)</f>
        <v>1</v>
      </c>
      <c r="AC1096" s="26">
        <f t="shared" si="485"/>
        <v>31</v>
      </c>
      <c r="AD1096" s="33" t="str">
        <f t="shared" si="486"/>
        <v>Chronic</v>
      </c>
      <c r="AE1096" s="26">
        <f>VLOOKUP(AD1096,Tables!$C$43:$D$44,2,FALSE)</f>
        <v>1</v>
      </c>
      <c r="AF1096" s="26">
        <f t="shared" si="487"/>
        <v>31</v>
      </c>
      <c r="AG1096" s="27"/>
      <c r="AH1096" s="210" t="str">
        <f t="shared" si="488"/>
        <v>Oophila sp.</v>
      </c>
      <c r="AI1096" s="112" t="str">
        <f t="shared" si="489"/>
        <v>NOEC</v>
      </c>
      <c r="AJ1096" s="112" t="str">
        <f t="shared" si="490"/>
        <v>Chronic</v>
      </c>
      <c r="AL1096" s="26">
        <f>VLOOKUP(SUM(AB1096,AE1096),Tables!J$5:K$12,2,FALSE)</f>
        <v>1</v>
      </c>
      <c r="AM1096" s="26" t="str">
        <f t="shared" si="491"/>
        <v>YES!!!</v>
      </c>
      <c r="AN1096" s="107" t="str">
        <f>P1096</f>
        <v>Cell number</v>
      </c>
      <c r="AO1096" s="26" t="s">
        <v>96</v>
      </c>
      <c r="AP1096" s="25" t="str">
        <f>CONCATENATE(R1096," ",S1096)</f>
        <v>96 Hour</v>
      </c>
      <c r="AQ1096" s="26" t="s">
        <v>97</v>
      </c>
      <c r="AS1096" s="109">
        <f>AF1096</f>
        <v>31</v>
      </c>
      <c r="AW1096" s="208" t="s">
        <v>1845</v>
      </c>
      <c r="AX1096" s="208" t="s">
        <v>1845</v>
      </c>
      <c r="BC1096" s="214"/>
      <c r="BN1096" s="119"/>
      <c r="BO1096" s="119"/>
      <c r="BP1096" s="119"/>
      <c r="BQ1096" s="119"/>
      <c r="BR1096" s="119"/>
      <c r="BS1096" s="119"/>
      <c r="BT1096" s="119"/>
      <c r="BU1096" s="119"/>
      <c r="BV1096" s="119"/>
      <c r="BW1096" s="119"/>
      <c r="BX1096" s="119"/>
      <c r="BY1096" s="119"/>
      <c r="BZ1096" s="119"/>
      <c r="CA1096" s="119"/>
    </row>
    <row r="1097" spans="1:87" ht="15" hidden="1" customHeight="1" thickTop="1" thickBot="1">
      <c r="A1097" s="170" t="s">
        <v>477</v>
      </c>
      <c r="B1097" s="70" t="s">
        <v>1301</v>
      </c>
      <c r="C1097" s="71" t="s">
        <v>478</v>
      </c>
      <c r="D1097" s="130" t="s">
        <v>1289</v>
      </c>
      <c r="E1097" s="149" t="s">
        <v>1644</v>
      </c>
      <c r="F1097" s="30" t="s">
        <v>1282</v>
      </c>
      <c r="G1097" s="86" t="s">
        <v>474</v>
      </c>
      <c r="H1097" s="25" t="s">
        <v>75</v>
      </c>
      <c r="I1097" s="25" t="s">
        <v>373</v>
      </c>
      <c r="J1097" s="25" t="s">
        <v>16</v>
      </c>
      <c r="K1097" s="25" t="s">
        <v>1591</v>
      </c>
      <c r="L1097" s="25" t="s">
        <v>194</v>
      </c>
      <c r="N1097" s="41" t="s">
        <v>699</v>
      </c>
      <c r="O1097" s="34" t="s">
        <v>1401</v>
      </c>
      <c r="P1097" s="32" t="s">
        <v>1400</v>
      </c>
      <c r="Q1097" s="25" t="s">
        <v>19</v>
      </c>
      <c r="R1097" s="25">
        <v>96</v>
      </c>
      <c r="S1097" s="25" t="s">
        <v>84</v>
      </c>
      <c r="T1097" s="25" t="s">
        <v>15</v>
      </c>
      <c r="V1097" s="25">
        <v>29</v>
      </c>
      <c r="W1097" s="25" t="s">
        <v>58</v>
      </c>
      <c r="X1097" s="73">
        <f>VLOOKUP(W1097,Tables!$M$5:$O$9,3,FALSE)</f>
        <v>1</v>
      </c>
      <c r="Y1097" s="73">
        <f t="shared" si="483"/>
        <v>29</v>
      </c>
      <c r="AA1097" s="26" t="str">
        <f t="shared" si="484"/>
        <v>NOEC</v>
      </c>
      <c r="AB1097" s="26">
        <f>VLOOKUP(AA1097,Tables!C$5:D$40,2,FALSE)</f>
        <v>1</v>
      </c>
      <c r="AC1097" s="26">
        <f t="shared" si="485"/>
        <v>29</v>
      </c>
      <c r="AD1097" s="33" t="str">
        <f t="shared" si="486"/>
        <v>Chronic</v>
      </c>
      <c r="AE1097" s="26">
        <f>VLOOKUP(AD1097,Tables!$C$43:$D$44,2,FALSE)</f>
        <v>1</v>
      </c>
      <c r="AF1097" s="26">
        <f t="shared" si="487"/>
        <v>29</v>
      </c>
      <c r="AG1097" s="27"/>
      <c r="AH1097" s="210" t="str">
        <f t="shared" si="488"/>
        <v>Oophila sp.</v>
      </c>
      <c r="AI1097" s="112" t="str">
        <f t="shared" si="489"/>
        <v>NOEC</v>
      </c>
      <c r="AJ1097" s="112" t="str">
        <f t="shared" si="490"/>
        <v>Chronic</v>
      </c>
      <c r="AL1097" s="26">
        <f>VLOOKUP(SUM(AB1097,AE1097),Tables!J$5:K$12,2,FALSE)</f>
        <v>1</v>
      </c>
      <c r="AM1097" s="26" t="str">
        <f t="shared" si="491"/>
        <v>YES!!!</v>
      </c>
      <c r="AN1097" s="107" t="str">
        <f>P1097</f>
        <v>Cell number</v>
      </c>
      <c r="AO1097" s="26" t="s">
        <v>96</v>
      </c>
      <c r="AP1097" s="25" t="str">
        <f>CONCATENATE(R1097," ",S1097)</f>
        <v>96 Hour</v>
      </c>
      <c r="AQ1097" s="26" t="s">
        <v>97</v>
      </c>
      <c r="AS1097" s="109">
        <f>AF1097</f>
        <v>29</v>
      </c>
      <c r="AW1097" s="208" t="s">
        <v>1845</v>
      </c>
      <c r="AX1097" s="208" t="s">
        <v>1845</v>
      </c>
      <c r="BC1097" s="214"/>
      <c r="BN1097" s="119"/>
      <c r="BO1097" s="119"/>
      <c r="BP1097" s="119"/>
      <c r="BQ1097" s="119"/>
      <c r="BR1097" s="119"/>
      <c r="BS1097" s="119"/>
      <c r="BT1097" s="119"/>
      <c r="BU1097" s="119"/>
      <c r="BV1097" s="119"/>
      <c r="BW1097" s="119"/>
      <c r="BX1097" s="119"/>
      <c r="BY1097" s="119"/>
      <c r="BZ1097" s="119"/>
      <c r="CA1097" s="119"/>
    </row>
    <row r="1098" spans="1:87" ht="15" hidden="1" customHeight="1" thickTop="1" thickBot="1">
      <c r="A1098" s="170" t="s">
        <v>477</v>
      </c>
      <c r="B1098" s="70" t="s">
        <v>1302</v>
      </c>
      <c r="C1098" s="71" t="s">
        <v>478</v>
      </c>
      <c r="D1098" s="130" t="s">
        <v>1283</v>
      </c>
      <c r="E1098" s="149" t="s">
        <v>1644</v>
      </c>
      <c r="F1098" s="30" t="s">
        <v>1282</v>
      </c>
      <c r="G1098" s="86" t="s">
        <v>474</v>
      </c>
      <c r="H1098" s="25" t="s">
        <v>75</v>
      </c>
      <c r="I1098" s="25" t="s">
        <v>373</v>
      </c>
      <c r="J1098" s="25" t="s">
        <v>16</v>
      </c>
      <c r="K1098" s="25" t="s">
        <v>1591</v>
      </c>
      <c r="L1098" s="25" t="s">
        <v>194</v>
      </c>
      <c r="N1098" s="41" t="s">
        <v>699</v>
      </c>
      <c r="O1098" s="34" t="s">
        <v>1401</v>
      </c>
      <c r="P1098" s="32" t="s">
        <v>1400</v>
      </c>
      <c r="Q1098" s="25" t="s">
        <v>20</v>
      </c>
      <c r="R1098" s="25">
        <v>96</v>
      </c>
      <c r="S1098" s="25" t="s">
        <v>84</v>
      </c>
      <c r="T1098" s="25" t="s">
        <v>15</v>
      </c>
      <c r="V1098" s="25">
        <v>102</v>
      </c>
      <c r="W1098" s="25" t="s">
        <v>58</v>
      </c>
      <c r="X1098" s="73">
        <f>VLOOKUP(W1098,Tables!$M$5:$O$9,3,FALSE)</f>
        <v>1</v>
      </c>
      <c r="Y1098" s="73">
        <f t="shared" si="483"/>
        <v>102</v>
      </c>
      <c r="AA1098" s="26" t="str">
        <f t="shared" si="484"/>
        <v>LOEC</v>
      </c>
      <c r="AB1098" s="26">
        <f>VLOOKUP(AA1098,Tables!C$5:D$40,2,FALSE)</f>
        <v>2.5</v>
      </c>
      <c r="AC1098" s="26">
        <f t="shared" si="485"/>
        <v>40.799999999999997</v>
      </c>
      <c r="AD1098" s="33" t="str">
        <f t="shared" si="486"/>
        <v>Chronic</v>
      </c>
      <c r="AE1098" s="26">
        <f>VLOOKUP(AD1098,Tables!$C$43:$D$44,2,FALSE)</f>
        <v>1</v>
      </c>
      <c r="AF1098" s="26">
        <f t="shared" si="487"/>
        <v>40.799999999999997</v>
      </c>
      <c r="AG1098" s="27"/>
      <c r="AH1098" s="210" t="str">
        <f t="shared" si="488"/>
        <v>Oophila sp.</v>
      </c>
      <c r="AI1098" s="112" t="str">
        <f t="shared" si="489"/>
        <v>LOEC</v>
      </c>
      <c r="AJ1098" s="112" t="str">
        <f t="shared" si="490"/>
        <v>Chronic</v>
      </c>
      <c r="AL1098" s="26">
        <f>VLOOKUP(SUM(AB1098,AE1098),Tables!J$5:K$12,2,FALSE)</f>
        <v>2</v>
      </c>
      <c r="AM1098" s="26" t="str">
        <f t="shared" si="491"/>
        <v>Reject</v>
      </c>
      <c r="AS1098"/>
      <c r="AW1098" s="208" t="s">
        <v>1845</v>
      </c>
      <c r="AX1098" s="208" t="s">
        <v>1845</v>
      </c>
      <c r="BC1098" s="214"/>
      <c r="BN1098" s="119"/>
      <c r="BO1098" s="119"/>
      <c r="BP1098" s="119"/>
      <c r="BQ1098" s="119"/>
      <c r="BR1098" s="119"/>
      <c r="BS1098" s="119"/>
      <c r="BT1098" s="119"/>
      <c r="BU1098" s="119"/>
      <c r="BV1098" s="119"/>
      <c r="BW1098" s="119"/>
      <c r="BX1098" s="119"/>
      <c r="BY1098" s="119"/>
      <c r="BZ1098" s="119"/>
      <c r="CA1098" s="119"/>
    </row>
    <row r="1099" spans="1:87" ht="15" hidden="1" customHeight="1" thickTop="1" thickBot="1">
      <c r="A1099" s="170" t="s">
        <v>477</v>
      </c>
      <c r="B1099" s="70" t="s">
        <v>1303</v>
      </c>
      <c r="C1099" s="71" t="s">
        <v>478</v>
      </c>
      <c r="D1099" s="130" t="s">
        <v>1285</v>
      </c>
      <c r="E1099" s="149" t="s">
        <v>1644</v>
      </c>
      <c r="F1099" s="30" t="s">
        <v>1282</v>
      </c>
      <c r="G1099" s="86" t="s">
        <v>474</v>
      </c>
      <c r="H1099" s="25" t="s">
        <v>75</v>
      </c>
      <c r="I1099" s="25" t="s">
        <v>373</v>
      </c>
      <c r="J1099" s="25" t="s">
        <v>16</v>
      </c>
      <c r="K1099" s="25" t="s">
        <v>1591</v>
      </c>
      <c r="L1099" s="25" t="s">
        <v>194</v>
      </c>
      <c r="N1099" s="41" t="s">
        <v>699</v>
      </c>
      <c r="O1099" s="34" t="s">
        <v>1401</v>
      </c>
      <c r="P1099" s="32" t="s">
        <v>1400</v>
      </c>
      <c r="Q1099" s="25" t="s">
        <v>20</v>
      </c>
      <c r="R1099" s="25">
        <v>96</v>
      </c>
      <c r="S1099" s="25" t="s">
        <v>84</v>
      </c>
      <c r="T1099" s="25" t="s">
        <v>15</v>
      </c>
      <c r="V1099" s="25">
        <v>378</v>
      </c>
      <c r="W1099" s="25" t="s">
        <v>58</v>
      </c>
      <c r="X1099" s="73">
        <f>VLOOKUP(W1099,Tables!$M$5:$O$9,3,FALSE)</f>
        <v>1</v>
      </c>
      <c r="Y1099" s="73">
        <f t="shared" si="483"/>
        <v>378</v>
      </c>
      <c r="AA1099" s="26" t="str">
        <f t="shared" si="484"/>
        <v>LOEC</v>
      </c>
      <c r="AB1099" s="26">
        <f>VLOOKUP(AA1099,Tables!C$5:D$40,2,FALSE)</f>
        <v>2.5</v>
      </c>
      <c r="AC1099" s="26">
        <f t="shared" si="485"/>
        <v>151.19999999999999</v>
      </c>
      <c r="AD1099" s="33" t="str">
        <f t="shared" si="486"/>
        <v>Chronic</v>
      </c>
      <c r="AE1099" s="26">
        <f>VLOOKUP(AD1099,Tables!$C$43:$D$44,2,FALSE)</f>
        <v>1</v>
      </c>
      <c r="AF1099" s="26">
        <f t="shared" si="487"/>
        <v>151.19999999999999</v>
      </c>
      <c r="AG1099" s="27"/>
      <c r="AH1099" s="210" t="str">
        <f t="shared" si="488"/>
        <v>Oophila sp.</v>
      </c>
      <c r="AI1099" s="112" t="str">
        <f t="shared" si="489"/>
        <v>LOEC</v>
      </c>
      <c r="AJ1099" s="112" t="str">
        <f t="shared" si="490"/>
        <v>Chronic</v>
      </c>
      <c r="AL1099" s="26">
        <f>VLOOKUP(SUM(AB1099,AE1099),Tables!J$5:K$12,2,FALSE)</f>
        <v>2</v>
      </c>
      <c r="AM1099" s="26" t="str">
        <f t="shared" si="491"/>
        <v>Reject</v>
      </c>
      <c r="AS1099"/>
      <c r="AW1099" s="208" t="s">
        <v>1845</v>
      </c>
      <c r="AX1099" s="208" t="s">
        <v>1845</v>
      </c>
      <c r="BC1099" s="214"/>
      <c r="BN1099" s="119"/>
      <c r="BO1099" s="119"/>
      <c r="BP1099" s="119"/>
      <c r="BQ1099" s="119"/>
      <c r="BR1099" s="119"/>
      <c r="BS1099" s="119"/>
      <c r="BT1099" s="119"/>
      <c r="BU1099" s="119"/>
      <c r="BV1099" s="119"/>
      <c r="BW1099" s="119"/>
      <c r="BX1099" s="119"/>
      <c r="BY1099" s="119"/>
      <c r="BZ1099" s="119"/>
      <c r="CA1099" s="119"/>
      <c r="CB1099" s="22"/>
      <c r="CC1099" s="22"/>
      <c r="CD1099" s="22"/>
      <c r="CE1099" s="22"/>
      <c r="CF1099" s="22"/>
      <c r="CG1099" s="22"/>
      <c r="CH1099" s="22"/>
      <c r="CI1099" s="22"/>
    </row>
    <row r="1100" spans="1:87" ht="15" hidden="1" customHeight="1" thickTop="1" thickBot="1">
      <c r="A1100" s="170" t="s">
        <v>477</v>
      </c>
      <c r="B1100" s="70" t="s">
        <v>1304</v>
      </c>
      <c r="C1100" s="71" t="s">
        <v>478</v>
      </c>
      <c r="D1100" s="130" t="s">
        <v>1287</v>
      </c>
      <c r="E1100" s="149" t="s">
        <v>1644</v>
      </c>
      <c r="F1100" s="30" t="s">
        <v>1282</v>
      </c>
      <c r="G1100" s="86" t="s">
        <v>474</v>
      </c>
      <c r="H1100" s="25" t="s">
        <v>75</v>
      </c>
      <c r="I1100" s="25" t="s">
        <v>373</v>
      </c>
      <c r="J1100" s="25" t="s">
        <v>16</v>
      </c>
      <c r="K1100" s="25" t="s">
        <v>1591</v>
      </c>
      <c r="L1100" s="25" t="s">
        <v>194</v>
      </c>
      <c r="N1100" s="41" t="s">
        <v>699</v>
      </c>
      <c r="O1100" s="34" t="s">
        <v>1401</v>
      </c>
      <c r="P1100" s="32" t="s">
        <v>1400</v>
      </c>
      <c r="Q1100" s="25" t="s">
        <v>20</v>
      </c>
      <c r="R1100" s="25">
        <v>96</v>
      </c>
      <c r="S1100" s="25" t="s">
        <v>84</v>
      </c>
      <c r="T1100" s="25" t="s">
        <v>15</v>
      </c>
      <c r="V1100" s="25">
        <v>108</v>
      </c>
      <c r="W1100" s="25" t="s">
        <v>58</v>
      </c>
      <c r="X1100" s="73">
        <f>VLOOKUP(W1100,Tables!$M$5:$O$9,3,FALSE)</f>
        <v>1</v>
      </c>
      <c r="Y1100" s="73">
        <f t="shared" si="483"/>
        <v>108</v>
      </c>
      <c r="AA1100" s="26" t="str">
        <f t="shared" si="484"/>
        <v>LOEC</v>
      </c>
      <c r="AB1100" s="26">
        <f>VLOOKUP(AA1100,Tables!C$5:D$40,2,FALSE)</f>
        <v>2.5</v>
      </c>
      <c r="AC1100" s="26">
        <f t="shared" si="485"/>
        <v>43.2</v>
      </c>
      <c r="AD1100" s="33" t="str">
        <f t="shared" si="486"/>
        <v>Chronic</v>
      </c>
      <c r="AE1100" s="26">
        <f>VLOOKUP(AD1100,Tables!$C$43:$D$44,2,FALSE)</f>
        <v>1</v>
      </c>
      <c r="AF1100" s="26">
        <f t="shared" si="487"/>
        <v>43.2</v>
      </c>
      <c r="AG1100" s="27"/>
      <c r="AH1100" s="210" t="str">
        <f t="shared" si="488"/>
        <v>Oophila sp.</v>
      </c>
      <c r="AI1100" s="112" t="str">
        <f t="shared" si="489"/>
        <v>LOEC</v>
      </c>
      <c r="AJ1100" s="112" t="str">
        <f t="shared" si="490"/>
        <v>Chronic</v>
      </c>
      <c r="AL1100" s="26">
        <f>VLOOKUP(SUM(AB1100,AE1100),Tables!J$5:K$12,2,FALSE)</f>
        <v>2</v>
      </c>
      <c r="AM1100" s="26" t="str">
        <f t="shared" si="491"/>
        <v>Reject</v>
      </c>
      <c r="AS1100"/>
      <c r="AW1100" s="208" t="s">
        <v>1845</v>
      </c>
      <c r="AX1100" s="208" t="s">
        <v>1845</v>
      </c>
      <c r="BC1100" s="214"/>
      <c r="BN1100" s="119"/>
      <c r="BO1100" s="119"/>
      <c r="BP1100" s="119"/>
      <c r="BQ1100" s="119"/>
      <c r="BR1100" s="119"/>
      <c r="BS1100" s="119"/>
      <c r="BT1100" s="119"/>
      <c r="BU1100" s="119"/>
      <c r="BV1100" s="119"/>
      <c r="BW1100" s="119"/>
      <c r="BX1100" s="119"/>
      <c r="BY1100" s="119"/>
      <c r="BZ1100" s="119"/>
      <c r="CA1100" s="119"/>
      <c r="CB1100" s="22"/>
      <c r="CC1100" s="22"/>
      <c r="CD1100" s="22"/>
      <c r="CE1100" s="22"/>
      <c r="CF1100" s="22"/>
      <c r="CG1100" s="22"/>
      <c r="CH1100" s="22"/>
      <c r="CI1100" s="22"/>
    </row>
    <row r="1101" spans="1:87" ht="15" hidden="1" customHeight="1" thickTop="1" thickBot="1">
      <c r="A1101" s="170" t="s">
        <v>477</v>
      </c>
      <c r="B1101" s="70" t="s">
        <v>1305</v>
      </c>
      <c r="C1101" s="71" t="s">
        <v>478</v>
      </c>
      <c r="D1101" s="130" t="s">
        <v>1289</v>
      </c>
      <c r="E1101" s="149" t="s">
        <v>1644</v>
      </c>
      <c r="F1101" s="30" t="s">
        <v>1282</v>
      </c>
      <c r="G1101" s="86" t="s">
        <v>474</v>
      </c>
      <c r="H1101" s="25" t="s">
        <v>75</v>
      </c>
      <c r="I1101" s="25" t="s">
        <v>373</v>
      </c>
      <c r="J1101" s="25" t="s">
        <v>16</v>
      </c>
      <c r="K1101" s="25" t="s">
        <v>1591</v>
      </c>
      <c r="L1101" s="25" t="s">
        <v>194</v>
      </c>
      <c r="N1101" s="41" t="s">
        <v>699</v>
      </c>
      <c r="O1101" s="34" t="s">
        <v>1401</v>
      </c>
      <c r="P1101" s="32" t="s">
        <v>1400</v>
      </c>
      <c r="Q1101" s="25" t="s">
        <v>20</v>
      </c>
      <c r="R1101" s="25">
        <v>96</v>
      </c>
      <c r="S1101" s="25" t="s">
        <v>84</v>
      </c>
      <c r="T1101" s="25" t="s">
        <v>15</v>
      </c>
      <c r="V1101" s="25">
        <v>109</v>
      </c>
      <c r="W1101" s="25" t="s">
        <v>58</v>
      </c>
      <c r="X1101" s="73">
        <f>VLOOKUP(W1101,Tables!$M$5:$O$9,3,FALSE)</f>
        <v>1</v>
      </c>
      <c r="Y1101" s="73">
        <f t="shared" si="483"/>
        <v>109</v>
      </c>
      <c r="AA1101" s="26" t="str">
        <f t="shared" si="484"/>
        <v>LOEC</v>
      </c>
      <c r="AB1101" s="26">
        <f>VLOOKUP(AA1101,Tables!C$5:D$40,2,FALSE)</f>
        <v>2.5</v>
      </c>
      <c r="AC1101" s="26">
        <f t="shared" si="485"/>
        <v>43.6</v>
      </c>
      <c r="AD1101" s="33" t="str">
        <f t="shared" si="486"/>
        <v>Chronic</v>
      </c>
      <c r="AE1101" s="26">
        <f>VLOOKUP(AD1101,Tables!$C$43:$D$44,2,FALSE)</f>
        <v>1</v>
      </c>
      <c r="AF1101" s="26">
        <f t="shared" si="487"/>
        <v>43.6</v>
      </c>
      <c r="AG1101" s="27"/>
      <c r="AH1101" s="210" t="str">
        <f t="shared" si="488"/>
        <v>Oophila sp.</v>
      </c>
      <c r="AI1101" s="112" t="str">
        <f t="shared" si="489"/>
        <v>LOEC</v>
      </c>
      <c r="AJ1101" s="112" t="str">
        <f t="shared" si="490"/>
        <v>Chronic</v>
      </c>
      <c r="AL1101" s="26">
        <f>VLOOKUP(SUM(AB1101,AE1101),Tables!J$5:K$12,2,FALSE)</f>
        <v>2</v>
      </c>
      <c r="AM1101" s="26" t="str">
        <f t="shared" si="491"/>
        <v>Reject</v>
      </c>
      <c r="AS1101"/>
      <c r="AW1101" s="208" t="s">
        <v>1845</v>
      </c>
      <c r="AX1101" s="208" t="s">
        <v>1845</v>
      </c>
      <c r="BC1101" s="214"/>
      <c r="BN1101" s="119"/>
      <c r="BO1101" s="119"/>
      <c r="BP1101" s="119"/>
      <c r="BQ1101" s="119"/>
      <c r="BR1101" s="119"/>
      <c r="BS1101" s="119"/>
      <c r="BT1101" s="119"/>
      <c r="BU1101" s="119"/>
      <c r="BV1101" s="119"/>
      <c r="BW1101" s="119"/>
      <c r="BX1101" s="119"/>
      <c r="BY1101" s="119"/>
      <c r="BZ1101" s="119"/>
      <c r="CA1101" s="119"/>
    </row>
    <row r="1102" spans="1:87" ht="15" hidden="1" customHeight="1" thickTop="1" thickBot="1">
      <c r="A1102" s="167"/>
      <c r="B1102" s="96"/>
      <c r="C1102" s="95"/>
      <c r="D1102" s="97"/>
      <c r="E1102" s="150"/>
      <c r="F1102" s="93"/>
      <c r="G1102" s="94"/>
      <c r="H1102" s="17"/>
      <c r="I1102" s="17"/>
      <c r="J1102" s="17"/>
      <c r="K1102" s="17"/>
      <c r="L1102" s="17"/>
      <c r="M1102" s="27"/>
      <c r="N1102" s="93"/>
      <c r="O1102" s="17"/>
      <c r="P1102" s="17"/>
      <c r="Q1102" s="17"/>
      <c r="R1102" s="17"/>
      <c r="S1102" s="17"/>
      <c r="T1102" s="20"/>
      <c r="U1102" s="20"/>
      <c r="V1102" s="17"/>
      <c r="W1102" s="20"/>
      <c r="X1102" s="95"/>
      <c r="Y1102" s="95"/>
      <c r="Z1102" s="27"/>
      <c r="AA1102" s="17"/>
      <c r="AB1102" s="17"/>
      <c r="AC1102" s="95"/>
      <c r="AD1102" s="20"/>
      <c r="AE1102" s="17"/>
      <c r="AF1102" s="95"/>
      <c r="AG1102" s="27"/>
      <c r="AH1102" s="211"/>
      <c r="AI1102" s="17"/>
      <c r="AJ1102" s="17"/>
      <c r="AK1102" s="27"/>
      <c r="AL1102" s="27"/>
      <c r="AM1102" s="27"/>
      <c r="AN1102" s="27"/>
      <c r="AO1102" s="17"/>
      <c r="AP1102" s="17"/>
      <c r="AQ1102" s="17"/>
      <c r="AR1102" s="27"/>
      <c r="AS1102" s="27"/>
      <c r="AT1102" s="27"/>
      <c r="AU1102" s="27"/>
      <c r="AV1102" s="27"/>
      <c r="AW1102" s="27"/>
      <c r="AX1102" s="115"/>
      <c r="AY1102" s="119"/>
      <c r="AZ1102" s="119"/>
      <c r="BA1102" s="117"/>
      <c r="BB1102" s="117"/>
      <c r="BC1102" s="211"/>
      <c r="BD1102" s="27"/>
      <c r="BE1102" s="27"/>
      <c r="BF1102" s="27"/>
      <c r="BG1102" s="27"/>
      <c r="BH1102" s="115"/>
      <c r="BI1102" s="115"/>
      <c r="BJ1102" s="115"/>
      <c r="BK1102" s="2"/>
      <c r="BL1102" s="2"/>
      <c r="BM1102" s="2"/>
      <c r="BN1102" s="119"/>
      <c r="BO1102" s="119"/>
      <c r="BP1102" s="119"/>
      <c r="BQ1102" s="119"/>
      <c r="BR1102" s="119"/>
      <c r="BS1102" s="119"/>
      <c r="BT1102" s="119"/>
      <c r="BU1102" s="119"/>
      <c r="BV1102" s="119"/>
      <c r="BW1102" s="119"/>
      <c r="BX1102" s="119"/>
      <c r="BY1102" s="119"/>
      <c r="BZ1102" s="119"/>
      <c r="CA1102" s="119"/>
    </row>
    <row r="1103" spans="1:87" ht="15" hidden="1" customHeight="1" thickTop="1" thickBot="1">
      <c r="A1103" s="170" t="s">
        <v>510</v>
      </c>
      <c r="B1103" s="70" t="s">
        <v>512</v>
      </c>
      <c r="C1103" s="74" t="s">
        <v>511</v>
      </c>
      <c r="D1103" s="131" t="s">
        <v>1854</v>
      </c>
      <c r="E1103" s="149" t="s">
        <v>1644</v>
      </c>
      <c r="F1103" s="30" t="s">
        <v>509</v>
      </c>
      <c r="G1103" s="86" t="s">
        <v>508</v>
      </c>
      <c r="H1103" s="25" t="s">
        <v>228</v>
      </c>
      <c r="I1103" s="25" t="s">
        <v>320</v>
      </c>
      <c r="J1103" s="25" t="s">
        <v>16</v>
      </c>
      <c r="K1103" s="25" t="s">
        <v>1591</v>
      </c>
      <c r="L1103" s="25" t="s">
        <v>110</v>
      </c>
      <c r="N1103" s="41" t="s">
        <v>315</v>
      </c>
      <c r="O1103" s="32" t="s">
        <v>1398</v>
      </c>
      <c r="P1103" s="32" t="s">
        <v>1399</v>
      </c>
      <c r="Q1103" s="73" t="s">
        <v>14</v>
      </c>
      <c r="R1103" s="73">
        <v>6</v>
      </c>
      <c r="S1103" s="25" t="s">
        <v>1370</v>
      </c>
      <c r="T1103" s="33" t="s">
        <v>15</v>
      </c>
      <c r="U1103" s="33"/>
      <c r="V1103" s="73">
        <v>52.3</v>
      </c>
      <c r="W1103" s="33" t="s">
        <v>58</v>
      </c>
      <c r="X1103" s="73">
        <f>VLOOKUP(W1103,Tables!$M$5:$O$9,3,FALSE)</f>
        <v>1</v>
      </c>
      <c r="Y1103" s="73">
        <f>V1103*X1103</f>
        <v>52.3</v>
      </c>
      <c r="AA1103" s="26" t="str">
        <f>Q1103</f>
        <v>EC50</v>
      </c>
      <c r="AB1103" s="26">
        <f>VLOOKUP(AA1103,Tables!C$5:D$40,2,FALSE)</f>
        <v>5</v>
      </c>
      <c r="AC1103" s="26">
        <f>Y1103/AB1103</f>
        <v>10.459999999999999</v>
      </c>
      <c r="AD1103" s="33" t="str">
        <f>T1103</f>
        <v>Chronic</v>
      </c>
      <c r="AE1103" s="26">
        <f>VLOOKUP(AD1103,Tables!$C$43:$D$44,2,FALSE)</f>
        <v>1</v>
      </c>
      <c r="AF1103" s="26">
        <f>AC1103/AE1103</f>
        <v>10.459999999999999</v>
      </c>
      <c r="AG1103" s="27"/>
      <c r="AH1103" s="210" t="str">
        <f>G1103</f>
        <v>Oscillatoria limnetica</v>
      </c>
      <c r="AI1103" s="112" t="str">
        <f>Q1103</f>
        <v>EC50</v>
      </c>
      <c r="AJ1103" s="112" t="str">
        <f>T1103</f>
        <v>Chronic</v>
      </c>
      <c r="AL1103" s="26">
        <f>VLOOKUP(SUM(AB1103,AE1103),Tables!J$5:K$12,2,FALSE)</f>
        <v>2</v>
      </c>
      <c r="AM1103" s="26" t="str">
        <f>IF(AL1103=MIN($AL$1103:$AL$1104),"YES!!!","Reject")</f>
        <v>YES!!!</v>
      </c>
      <c r="AN1103" s="107" t="str">
        <f>P1103</f>
        <v>Cell density</v>
      </c>
      <c r="AO1103" s="26" t="s">
        <v>96</v>
      </c>
      <c r="AP1103" s="25" t="str">
        <f>CONCATENATE(R1103," ",S1103)</f>
        <v>6 Day</v>
      </c>
      <c r="AQ1103" s="26" t="s">
        <v>97</v>
      </c>
      <c r="AS1103" s="109">
        <f>AF1103</f>
        <v>10.459999999999999</v>
      </c>
      <c r="AT1103" s="73">
        <f>GEOMEAN(AS1103)</f>
        <v>10.459999999999999</v>
      </c>
      <c r="AU1103" s="73">
        <f>MIN(AT1103:AT1104)</f>
        <v>4.84</v>
      </c>
      <c r="AV1103" s="73">
        <f>MIN(AU1103:AU1104)</f>
        <v>4.84</v>
      </c>
      <c r="AW1103" s="208" t="s">
        <v>1845</v>
      </c>
      <c r="AX1103" s="208" t="s">
        <v>1845</v>
      </c>
      <c r="BA1103" s="78" t="str">
        <f>F1103</f>
        <v>Z media</v>
      </c>
      <c r="BB1103" s="107" t="str">
        <f>J1103</f>
        <v>Microalgae</v>
      </c>
      <c r="BC1103" s="210" t="str">
        <f>G1103</f>
        <v>Oscillatoria limnetica</v>
      </c>
      <c r="BD1103" s="107" t="str">
        <f>H1103</f>
        <v>Cyanobacteria</v>
      </c>
      <c r="BE1103" s="114" t="str">
        <f>I1103</f>
        <v>Cyanophyceae</v>
      </c>
      <c r="BF1103" s="112" t="str">
        <f>K1103</f>
        <v>Photo</v>
      </c>
      <c r="BG1103" s="26">
        <f>AL1103</f>
        <v>2</v>
      </c>
      <c r="BH1103" s="26">
        <f>AV1103</f>
        <v>4.84</v>
      </c>
      <c r="BI1103" s="208" t="s">
        <v>1845</v>
      </c>
      <c r="BJ1103" s="208" t="s">
        <v>1845</v>
      </c>
      <c r="BN1103" s="119"/>
      <c r="BO1103" s="119"/>
      <c r="BP1103" s="119"/>
      <c r="BQ1103" s="119"/>
      <c r="BR1103" s="119"/>
      <c r="BS1103" s="119"/>
      <c r="BT1103" s="119"/>
      <c r="BU1103" s="119"/>
      <c r="BV1103" s="119"/>
      <c r="BW1103" s="119"/>
      <c r="BX1103" s="119"/>
      <c r="BY1103" s="119"/>
      <c r="BZ1103" s="119"/>
      <c r="CA1103" s="119"/>
      <c r="CB1103" s="78"/>
      <c r="CC1103" s="78"/>
      <c r="CD1103" s="78"/>
      <c r="CE1103" s="78"/>
      <c r="CF1103" s="78"/>
      <c r="CG1103" s="78"/>
      <c r="CH1103" s="78"/>
      <c r="CI1103" s="78"/>
    </row>
    <row r="1104" spans="1:87" ht="15" hidden="1" customHeight="1" thickTop="1" thickBot="1">
      <c r="A1104" s="170" t="s">
        <v>510</v>
      </c>
      <c r="B1104" s="70" t="s">
        <v>507</v>
      </c>
      <c r="C1104" s="74" t="s">
        <v>511</v>
      </c>
      <c r="D1104" s="72"/>
      <c r="E1104" s="149" t="s">
        <v>1644</v>
      </c>
      <c r="F1104" s="30" t="s">
        <v>509</v>
      </c>
      <c r="G1104" s="86" t="s">
        <v>508</v>
      </c>
      <c r="H1104" s="25" t="s">
        <v>228</v>
      </c>
      <c r="I1104" s="25" t="s">
        <v>320</v>
      </c>
      <c r="J1104" s="25" t="s">
        <v>16</v>
      </c>
      <c r="K1104" s="25" t="s">
        <v>1591</v>
      </c>
      <c r="L1104" s="25" t="s">
        <v>110</v>
      </c>
      <c r="N1104" s="41" t="s">
        <v>315</v>
      </c>
      <c r="O1104" s="32" t="s">
        <v>1398</v>
      </c>
      <c r="P1104" s="32" t="s">
        <v>1399</v>
      </c>
      <c r="Q1104" s="73" t="s">
        <v>14</v>
      </c>
      <c r="R1104" s="73">
        <v>9</v>
      </c>
      <c r="S1104" s="25" t="s">
        <v>1370</v>
      </c>
      <c r="T1104" s="33" t="s">
        <v>15</v>
      </c>
      <c r="U1104" s="33"/>
      <c r="V1104" s="73">
        <v>24.2</v>
      </c>
      <c r="W1104" s="33" t="s">
        <v>58</v>
      </c>
      <c r="X1104" s="73">
        <f>VLOOKUP(W1104,Tables!$M$5:$O$9,3,FALSE)</f>
        <v>1</v>
      </c>
      <c r="Y1104" s="73">
        <f>V1104*X1104</f>
        <v>24.2</v>
      </c>
      <c r="AA1104" s="26" t="str">
        <f>Q1104</f>
        <v>EC50</v>
      </c>
      <c r="AB1104" s="26">
        <f>VLOOKUP(AA1104,Tables!C$5:D$40,2,FALSE)</f>
        <v>5</v>
      </c>
      <c r="AC1104" s="26">
        <f>Y1104/AB1104</f>
        <v>4.84</v>
      </c>
      <c r="AD1104" s="33" t="str">
        <f>T1104</f>
        <v>Chronic</v>
      </c>
      <c r="AE1104" s="26">
        <f>VLOOKUP(AD1104,Tables!$C$43:$D$44,2,FALSE)</f>
        <v>1</v>
      </c>
      <c r="AF1104" s="26">
        <f>AC1104/AE1104</f>
        <v>4.84</v>
      </c>
      <c r="AG1104" s="27"/>
      <c r="AH1104" s="210" t="str">
        <f>G1104</f>
        <v>Oscillatoria limnetica</v>
      </c>
      <c r="AI1104" s="112" t="str">
        <f>Q1104</f>
        <v>EC50</v>
      </c>
      <c r="AJ1104" s="112" t="str">
        <f>T1104</f>
        <v>Chronic</v>
      </c>
      <c r="AL1104" s="26">
        <f>VLOOKUP(SUM(AB1104,AE1104),Tables!J$5:K$12,2,FALSE)</f>
        <v>2</v>
      </c>
      <c r="AM1104" s="26" t="str">
        <f>IF(AL1104=MIN($AL$1103:$AL$1104),"YES!!!","Reject")</f>
        <v>YES!!!</v>
      </c>
      <c r="AN1104" s="107" t="str">
        <f>P1104</f>
        <v>Cell density</v>
      </c>
      <c r="AO1104" s="26" t="s">
        <v>96</v>
      </c>
      <c r="AP1104" s="25" t="str">
        <f>CONCATENATE(R1104," ",S1104)</f>
        <v>9 Day</v>
      </c>
      <c r="AQ1104" s="26" t="s">
        <v>1600</v>
      </c>
      <c r="AS1104" s="109">
        <f>AF1104</f>
        <v>4.84</v>
      </c>
      <c r="AT1104" s="73">
        <f>GEOMEAN(AS1104)</f>
        <v>4.84</v>
      </c>
      <c r="AW1104" s="208" t="s">
        <v>1845</v>
      </c>
      <c r="AX1104" s="208" t="s">
        <v>1845</v>
      </c>
      <c r="BC1104" s="214"/>
      <c r="BN1104" s="119"/>
      <c r="BO1104" s="119"/>
      <c r="BP1104" s="119"/>
      <c r="BQ1104" s="119"/>
      <c r="BR1104" s="119"/>
      <c r="BS1104" s="119"/>
      <c r="BT1104" s="119"/>
      <c r="BU1104" s="119"/>
      <c r="BV1104" s="119"/>
      <c r="BW1104" s="119"/>
      <c r="BX1104" s="119"/>
      <c r="BY1104" s="119"/>
      <c r="BZ1104" s="119"/>
      <c r="CA1104" s="119"/>
    </row>
    <row r="1105" spans="1:87" ht="15" hidden="1" customHeight="1" thickTop="1" thickBot="1">
      <c r="A1105" s="167"/>
      <c r="B1105" s="96"/>
      <c r="C1105" s="98"/>
      <c r="D1105" s="99"/>
      <c r="E1105" s="152"/>
      <c r="F1105" s="93"/>
      <c r="G1105" s="94"/>
      <c r="H1105" s="17"/>
      <c r="I1105" s="17"/>
      <c r="J1105" s="17"/>
      <c r="K1105" s="17"/>
      <c r="L1105" s="17"/>
      <c r="M1105" s="27"/>
      <c r="N1105" s="93"/>
      <c r="O1105" s="17"/>
      <c r="P1105" s="17"/>
      <c r="Q1105" s="17"/>
      <c r="R1105" s="17"/>
      <c r="S1105" s="17"/>
      <c r="T1105" s="17"/>
      <c r="U1105" s="17"/>
      <c r="V1105" s="17"/>
      <c r="W1105" s="17"/>
      <c r="X1105" s="95"/>
      <c r="Y1105" s="95"/>
      <c r="Z1105" s="27"/>
      <c r="AA1105" s="17"/>
      <c r="AB1105" s="17"/>
      <c r="AC1105" s="95"/>
      <c r="AD1105" s="20"/>
      <c r="AE1105" s="17"/>
      <c r="AF1105" s="95"/>
      <c r="AG1105" s="27"/>
      <c r="AH1105" s="211"/>
      <c r="AI1105" s="17"/>
      <c r="AJ1105" s="17"/>
      <c r="AK1105" s="27"/>
      <c r="AL1105" s="27"/>
      <c r="AM1105" s="27"/>
      <c r="AN1105" s="27"/>
      <c r="AO1105" s="17"/>
      <c r="AP1105" s="17"/>
      <c r="AQ1105" s="17"/>
      <c r="AR1105" s="27"/>
      <c r="AS1105" s="27"/>
      <c r="AT1105" s="27"/>
      <c r="AU1105" s="27"/>
      <c r="AV1105" s="27"/>
      <c r="AW1105" s="27"/>
      <c r="AX1105" s="115"/>
      <c r="AY1105" s="119"/>
      <c r="AZ1105" s="119"/>
      <c r="BA1105" s="117"/>
      <c r="BB1105" s="117"/>
      <c r="BC1105" s="211"/>
      <c r="BD1105" s="27"/>
      <c r="BE1105" s="27"/>
      <c r="BF1105" s="27"/>
      <c r="BG1105" s="27"/>
      <c r="BH1105" s="115"/>
      <c r="BI1105" s="115"/>
      <c r="BJ1105" s="115"/>
      <c r="BK1105" s="2"/>
      <c r="BL1105" s="2"/>
      <c r="BM1105" s="2"/>
      <c r="BN1105" s="119"/>
      <c r="BO1105" s="119"/>
      <c r="BP1105" s="119"/>
      <c r="BQ1105" s="119"/>
      <c r="BR1105" s="119"/>
      <c r="BS1105" s="119"/>
      <c r="BT1105" s="119"/>
      <c r="BU1105" s="119"/>
      <c r="BV1105" s="119"/>
      <c r="BW1105" s="119"/>
      <c r="BX1105" s="119"/>
      <c r="BY1105" s="119"/>
      <c r="BZ1105" s="119"/>
      <c r="CA1105" s="119"/>
      <c r="CB1105" s="119"/>
      <c r="CC1105" s="119"/>
      <c r="CD1105" s="119"/>
      <c r="CE1105" s="119"/>
      <c r="CF1105" s="119"/>
      <c r="CG1105" s="119"/>
      <c r="CH1105" s="119"/>
      <c r="CI1105" s="119"/>
    </row>
    <row r="1106" spans="1:87" ht="15" hidden="1" customHeight="1" thickTop="1" thickBot="1">
      <c r="A1106" s="170" t="s">
        <v>106</v>
      </c>
      <c r="B1106" s="70" t="s">
        <v>108</v>
      </c>
      <c r="C1106" s="71" t="s">
        <v>107</v>
      </c>
      <c r="E1106" s="149" t="s">
        <v>1644</v>
      </c>
      <c r="F1106" s="30" t="s">
        <v>74</v>
      </c>
      <c r="G1106" s="86" t="s">
        <v>104</v>
      </c>
      <c r="H1106" t="s">
        <v>83</v>
      </c>
      <c r="I1106" s="25" t="s">
        <v>94</v>
      </c>
      <c r="J1106" s="25" t="s">
        <v>95</v>
      </c>
      <c r="K1106" s="25" t="s">
        <v>1590</v>
      </c>
      <c r="L1106" s="25" t="s">
        <v>105</v>
      </c>
      <c r="N1106" s="41" t="s">
        <v>48</v>
      </c>
      <c r="O1106" s="32" t="s">
        <v>48</v>
      </c>
      <c r="P1106" s="32" t="s">
        <v>48</v>
      </c>
      <c r="Q1106" s="25" t="s">
        <v>18</v>
      </c>
      <c r="R1106" s="25">
        <v>48</v>
      </c>
      <c r="S1106" s="25" t="s">
        <v>84</v>
      </c>
      <c r="T1106" s="33" t="s">
        <v>45</v>
      </c>
      <c r="V1106" s="25">
        <v>214.5</v>
      </c>
      <c r="W1106" s="25" t="s">
        <v>57</v>
      </c>
      <c r="X1106" s="73">
        <f>VLOOKUP(W1106,Tables!$M$5:$O$9,3,FALSE)</f>
        <v>1000</v>
      </c>
      <c r="Y1106" s="73">
        <f>V1106*X1106</f>
        <v>214500</v>
      </c>
      <c r="AA1106" s="26" t="str">
        <f>Q1106</f>
        <v>LC50</v>
      </c>
      <c r="AB1106" s="26">
        <f>VLOOKUP(AA1106,Tables!C$5:D$40,2,FALSE)</f>
        <v>5</v>
      </c>
      <c r="AC1106" s="26">
        <f>Y1106/AB1106</f>
        <v>42900</v>
      </c>
      <c r="AD1106" s="33" t="str">
        <f>T1106</f>
        <v>Acute</v>
      </c>
      <c r="AE1106" s="26">
        <f>VLOOKUP(AD1106,Tables!$C$43:$D$44,2,FALSE)</f>
        <v>2</v>
      </c>
      <c r="AF1106" s="26">
        <f>AC1106/AE1106</f>
        <v>21450</v>
      </c>
      <c r="AG1106" s="27"/>
      <c r="AH1106" s="210" t="str">
        <f>G1106</f>
        <v>Pacifastacus leniusculus</v>
      </c>
      <c r="AI1106" s="112" t="str">
        <f>Q1106</f>
        <v>LC50</v>
      </c>
      <c r="AJ1106" s="112" t="str">
        <f>T1106</f>
        <v>Acute</v>
      </c>
      <c r="AL1106" s="26">
        <f>VLOOKUP(SUM(AB1106,AE1106),Tables!J$5:K$12,2,FALSE)</f>
        <v>4</v>
      </c>
      <c r="AM1106" s="26" t="str">
        <f>IF(AL1106=MIN($AL$1106:$AL$1108),"YES!!!","Reject")</f>
        <v>YES!!!</v>
      </c>
      <c r="AN1106" s="107" t="str">
        <f>P1106</f>
        <v>Mortality</v>
      </c>
      <c r="AO1106" s="26" t="s">
        <v>96</v>
      </c>
      <c r="AP1106" s="25" t="str">
        <f>CONCATENATE(R1106," ",S1106)</f>
        <v>48 Hour</v>
      </c>
      <c r="AQ1106" s="26" t="s">
        <v>97</v>
      </c>
      <c r="AS1106" s="109">
        <f>AF1106</f>
        <v>21450</v>
      </c>
      <c r="AT1106" s="73">
        <f>GEOMEAN(AS1106)</f>
        <v>21450</v>
      </c>
      <c r="AU1106" s="73">
        <f>MIN(AT1106:AT1108)</f>
        <v>7790</v>
      </c>
      <c r="AV1106" s="73">
        <f>MIN(AU1106)</f>
        <v>7790</v>
      </c>
      <c r="AW1106" s="208" t="s">
        <v>1845</v>
      </c>
      <c r="AX1106" s="208" t="s">
        <v>1845</v>
      </c>
      <c r="BA1106" s="78" t="str">
        <f>F1106</f>
        <v>Freshwater</v>
      </c>
      <c r="BB1106" s="107" t="str">
        <f>J1106</f>
        <v>Macroinvertebrate</v>
      </c>
      <c r="BC1106" s="210" t="str">
        <f>G1106</f>
        <v>Pacifastacus leniusculus</v>
      </c>
      <c r="BD1106" s="107" t="str">
        <f>H1106</f>
        <v>Arthropoda</v>
      </c>
      <c r="BE1106" s="114" t="str">
        <f>I1106</f>
        <v>Malacostraca</v>
      </c>
      <c r="BF1106" s="112" t="str">
        <f>K1106</f>
        <v>Hetero</v>
      </c>
      <c r="BG1106" s="26">
        <f>AL1106</f>
        <v>4</v>
      </c>
      <c r="BH1106" s="26">
        <f>AV1106</f>
        <v>7790</v>
      </c>
      <c r="BI1106" s="208" t="s">
        <v>1845</v>
      </c>
      <c r="BJ1106" s="208" t="s">
        <v>1845</v>
      </c>
      <c r="BN1106" s="119"/>
      <c r="BO1106" s="119"/>
      <c r="BP1106" s="119"/>
      <c r="BQ1106" s="119"/>
      <c r="BR1106" s="119"/>
      <c r="BS1106" s="119"/>
      <c r="BT1106" s="119"/>
      <c r="BU1106" s="119"/>
      <c r="BV1106" s="119"/>
      <c r="BW1106" s="119"/>
      <c r="BX1106" s="119"/>
      <c r="BY1106" s="119"/>
      <c r="BZ1106" s="119"/>
      <c r="CA1106" s="119"/>
      <c r="CB1106" s="22"/>
      <c r="CC1106" s="22"/>
      <c r="CD1106" s="22"/>
      <c r="CE1106" s="22"/>
      <c r="CF1106" s="22"/>
      <c r="CG1106" s="22"/>
      <c r="CH1106" s="22"/>
      <c r="CI1106" s="22"/>
    </row>
    <row r="1107" spans="1:87" ht="15" hidden="1" customHeight="1" thickTop="1" thickBot="1">
      <c r="A1107" s="170" t="s">
        <v>106</v>
      </c>
      <c r="B1107" s="70" t="s">
        <v>1875</v>
      </c>
      <c r="C1107" s="71" t="s">
        <v>107</v>
      </c>
      <c r="E1107" s="149" t="s">
        <v>1644</v>
      </c>
      <c r="F1107" s="30" t="s">
        <v>74</v>
      </c>
      <c r="G1107" s="86" t="s">
        <v>104</v>
      </c>
      <c r="H1107" t="s">
        <v>83</v>
      </c>
      <c r="I1107" s="25" t="s">
        <v>94</v>
      </c>
      <c r="J1107" s="25" t="s">
        <v>95</v>
      </c>
      <c r="K1107" s="25" t="s">
        <v>1590</v>
      </c>
      <c r="L1107" s="25" t="s">
        <v>105</v>
      </c>
      <c r="N1107" s="41" t="s">
        <v>48</v>
      </c>
      <c r="O1107" s="32" t="s">
        <v>48</v>
      </c>
      <c r="P1107" s="32" t="s">
        <v>48</v>
      </c>
      <c r="Q1107" s="25" t="s">
        <v>18</v>
      </c>
      <c r="R1107" s="25">
        <v>72</v>
      </c>
      <c r="S1107" s="25" t="s">
        <v>84</v>
      </c>
      <c r="T1107" s="33" t="s">
        <v>45</v>
      </c>
      <c r="V1107" s="25">
        <v>108.4</v>
      </c>
      <c r="W1107" s="25" t="s">
        <v>57</v>
      </c>
      <c r="X1107" s="73">
        <f>VLOOKUP(W1107,Tables!$M$5:$O$9,3,FALSE)</f>
        <v>1000</v>
      </c>
      <c r="Y1107" s="73">
        <f>V1107*X1107</f>
        <v>108400</v>
      </c>
      <c r="AA1107" s="26" t="str">
        <f>Q1107</f>
        <v>LC50</v>
      </c>
      <c r="AB1107" s="26">
        <f>VLOOKUP(AA1107,Tables!C$5:D$40,2,FALSE)</f>
        <v>5</v>
      </c>
      <c r="AC1107" s="26">
        <f>Y1107/AB1107</f>
        <v>21680</v>
      </c>
      <c r="AD1107" s="33" t="str">
        <f>T1107</f>
        <v>Acute</v>
      </c>
      <c r="AE1107" s="26">
        <f>VLOOKUP(AD1107,Tables!$C$43:$D$44,2,FALSE)</f>
        <v>2</v>
      </c>
      <c r="AF1107" s="26">
        <f>AC1107/AE1107</f>
        <v>10840</v>
      </c>
      <c r="AG1107" s="27"/>
      <c r="AH1107" s="210" t="str">
        <f>G1107</f>
        <v>Pacifastacus leniusculus</v>
      </c>
      <c r="AI1107" s="112" t="str">
        <f>Q1107</f>
        <v>LC50</v>
      </c>
      <c r="AJ1107" s="112" t="str">
        <f>T1107</f>
        <v>Acute</v>
      </c>
      <c r="AL1107" s="26">
        <f>VLOOKUP(SUM(AB1107,AE1107),Tables!J$5:K$12,2,FALSE)</f>
        <v>4</v>
      </c>
      <c r="AM1107" s="26" t="str">
        <f>IF(AL1107=MIN($AL$1106:$AL$1108),"YES!!!","Reject")</f>
        <v>YES!!!</v>
      </c>
      <c r="AN1107" s="107" t="str">
        <f>P1107</f>
        <v>Mortality</v>
      </c>
      <c r="AO1107" s="26" t="s">
        <v>96</v>
      </c>
      <c r="AP1107" s="25" t="str">
        <f>CONCATENATE(R1107," ",S1107)</f>
        <v>72 Hour</v>
      </c>
      <c r="AQ1107" s="26" t="s">
        <v>1600</v>
      </c>
      <c r="AS1107" s="109">
        <f>AF1107</f>
        <v>10840</v>
      </c>
      <c r="AT1107" s="73">
        <f>GEOMEAN(AS1107)</f>
        <v>10840</v>
      </c>
      <c r="AW1107" s="208" t="s">
        <v>1845</v>
      </c>
      <c r="AX1107" s="208" t="s">
        <v>1845</v>
      </c>
      <c r="BC1107" s="214"/>
      <c r="BN1107" s="119"/>
      <c r="BO1107" s="119"/>
      <c r="BP1107" s="119"/>
      <c r="BQ1107" s="119"/>
      <c r="BR1107" s="119"/>
      <c r="BS1107" s="119"/>
      <c r="BT1107" s="119"/>
      <c r="BU1107" s="119"/>
      <c r="BV1107" s="119"/>
      <c r="BW1107" s="119"/>
      <c r="BX1107" s="119"/>
      <c r="BY1107" s="119"/>
      <c r="BZ1107" s="119"/>
      <c r="CA1107" s="119"/>
      <c r="CB1107" s="22"/>
      <c r="CC1107" s="22"/>
      <c r="CD1107" s="22"/>
      <c r="CE1107" s="22"/>
      <c r="CF1107" s="22"/>
      <c r="CG1107" s="22"/>
      <c r="CH1107" s="22"/>
      <c r="CI1107" s="22"/>
    </row>
    <row r="1108" spans="1:87" ht="15" hidden="1" customHeight="1" thickTop="1" thickBot="1">
      <c r="A1108" s="170" t="s">
        <v>106</v>
      </c>
      <c r="B1108" s="70" t="s">
        <v>1876</v>
      </c>
      <c r="C1108" s="71" t="s">
        <v>107</v>
      </c>
      <c r="E1108" s="149" t="s">
        <v>1644</v>
      </c>
      <c r="F1108" s="30" t="s">
        <v>74</v>
      </c>
      <c r="G1108" s="86" t="s">
        <v>104</v>
      </c>
      <c r="H1108" t="s">
        <v>83</v>
      </c>
      <c r="I1108" s="25" t="s">
        <v>94</v>
      </c>
      <c r="J1108" s="25" t="s">
        <v>95</v>
      </c>
      <c r="K1108" s="25" t="s">
        <v>1590</v>
      </c>
      <c r="L1108" s="25" t="s">
        <v>105</v>
      </c>
      <c r="N1108" s="41" t="s">
        <v>48</v>
      </c>
      <c r="O1108" s="32" t="s">
        <v>48</v>
      </c>
      <c r="P1108" s="32" t="s">
        <v>48</v>
      </c>
      <c r="Q1108" s="25" t="s">
        <v>18</v>
      </c>
      <c r="R1108" s="25">
        <v>96</v>
      </c>
      <c r="S1108" s="25" t="s">
        <v>84</v>
      </c>
      <c r="T1108" s="33" t="s">
        <v>45</v>
      </c>
      <c r="V1108" s="25">
        <v>77.900000000000006</v>
      </c>
      <c r="W1108" s="25" t="s">
        <v>57</v>
      </c>
      <c r="X1108" s="73">
        <f>VLOOKUP(W1108,Tables!$M$5:$O$9,3,FALSE)</f>
        <v>1000</v>
      </c>
      <c r="Y1108" s="73">
        <f>V1108*X1108</f>
        <v>77900</v>
      </c>
      <c r="AA1108" s="26" t="str">
        <f>Q1108</f>
        <v>LC50</v>
      </c>
      <c r="AB1108" s="26">
        <f>VLOOKUP(AA1108,Tables!C$5:D$40,2,FALSE)</f>
        <v>5</v>
      </c>
      <c r="AC1108" s="26">
        <f>Y1108/AB1108</f>
        <v>15580</v>
      </c>
      <c r="AD1108" s="33" t="str">
        <f>T1108</f>
        <v>Acute</v>
      </c>
      <c r="AE1108" s="26">
        <f>VLOOKUP(AD1108,Tables!$C$43:$D$44,2,FALSE)</f>
        <v>2</v>
      </c>
      <c r="AF1108" s="26">
        <f>AC1108/AE1108</f>
        <v>7790</v>
      </c>
      <c r="AG1108" s="27"/>
      <c r="AH1108" s="210" t="str">
        <f>G1108</f>
        <v>Pacifastacus leniusculus</v>
      </c>
      <c r="AI1108" s="112" t="str">
        <f>Q1108</f>
        <v>LC50</v>
      </c>
      <c r="AJ1108" s="112" t="str">
        <f>T1108</f>
        <v>Acute</v>
      </c>
      <c r="AL1108" s="26">
        <f>VLOOKUP(SUM(AB1108,AE1108),Tables!J$5:K$12,2,FALSE)</f>
        <v>4</v>
      </c>
      <c r="AM1108" s="26" t="str">
        <f>IF(AL1108=MIN($AL$1106:$AL$1108),"YES!!!","Reject")</f>
        <v>YES!!!</v>
      </c>
      <c r="AN1108" s="107" t="str">
        <f>P1108</f>
        <v>Mortality</v>
      </c>
      <c r="AO1108" s="26" t="s">
        <v>96</v>
      </c>
      <c r="AP1108" s="25" t="str">
        <f>CONCATENATE(R1108," ",S1108)</f>
        <v>96 Hour</v>
      </c>
      <c r="AQ1108" s="26" t="s">
        <v>1601</v>
      </c>
      <c r="AS1108" s="109">
        <f>AF1108</f>
        <v>7790</v>
      </c>
      <c r="AT1108" s="73">
        <f>GEOMEAN(AS1108)</f>
        <v>7790</v>
      </c>
      <c r="AW1108" s="208" t="s">
        <v>1845</v>
      </c>
      <c r="AX1108" s="208" t="s">
        <v>1845</v>
      </c>
      <c r="BC1108" s="214"/>
      <c r="BN1108" s="119"/>
      <c r="BO1108" s="119"/>
      <c r="BP1108" s="119"/>
      <c r="BQ1108" s="119"/>
      <c r="BR1108" s="119"/>
      <c r="BS1108" s="119"/>
      <c r="BT1108" s="119"/>
      <c r="BU1108" s="119"/>
      <c r="BV1108" s="119"/>
      <c r="BW1108" s="119"/>
      <c r="BX1108" s="119"/>
      <c r="BY1108" s="119"/>
      <c r="BZ1108" s="119"/>
      <c r="CA1108" s="119"/>
    </row>
    <row r="1109" spans="1:87" ht="15" hidden="1" customHeight="1" thickTop="1" thickBot="1">
      <c r="A1109" s="93"/>
      <c r="B1109" s="96"/>
      <c r="C1109" s="17"/>
      <c r="D1109" s="27"/>
      <c r="E1109" s="148"/>
      <c r="F1109" s="93"/>
      <c r="G1109" s="94"/>
      <c r="H1109" s="27"/>
      <c r="I1109" s="17"/>
      <c r="J1109" s="17"/>
      <c r="K1109" s="17"/>
      <c r="L1109" s="17"/>
      <c r="M1109" s="27"/>
      <c r="N1109" s="93"/>
      <c r="O1109" s="17"/>
      <c r="P1109" s="17"/>
      <c r="Q1109" s="17"/>
      <c r="R1109" s="17"/>
      <c r="S1109" s="17"/>
      <c r="T1109" s="20"/>
      <c r="U1109" s="17"/>
      <c r="V1109" s="17"/>
      <c r="W1109" s="17"/>
      <c r="X1109" s="95"/>
      <c r="Y1109" s="95"/>
      <c r="Z1109" s="27"/>
      <c r="AA1109" s="17"/>
      <c r="AB1109" s="17"/>
      <c r="AC1109" s="95"/>
      <c r="AD1109" s="20"/>
      <c r="AE1109" s="17"/>
      <c r="AF1109" s="95"/>
      <c r="AG1109" s="27"/>
      <c r="AH1109" s="211"/>
      <c r="AI1109" s="17"/>
      <c r="AJ1109" s="17"/>
      <c r="AK1109" s="27"/>
      <c r="AL1109" s="27"/>
      <c r="AM1109" s="27"/>
      <c r="AN1109" s="27"/>
      <c r="AO1109" s="17"/>
      <c r="AP1109" s="17"/>
      <c r="AQ1109" s="17"/>
      <c r="AR1109" s="27"/>
      <c r="AS1109" s="27"/>
      <c r="AT1109" s="27"/>
      <c r="AU1109" s="27"/>
      <c r="AV1109" s="27"/>
      <c r="AW1109" s="27"/>
      <c r="AX1109" s="27"/>
      <c r="AY1109" s="119"/>
      <c r="AZ1109" s="119"/>
      <c r="BA1109" s="117"/>
      <c r="BB1109" s="117"/>
      <c r="BC1109" s="211"/>
      <c r="BD1109" s="27"/>
      <c r="BE1109" s="27"/>
      <c r="BF1109" s="27"/>
      <c r="BG1109" s="27"/>
      <c r="BH1109" s="115"/>
      <c r="BI1109" s="115"/>
      <c r="BJ1109" s="115"/>
      <c r="BK1109" s="2"/>
      <c r="BL1109" s="2"/>
      <c r="BM1109" s="2"/>
      <c r="BN1109" s="119"/>
      <c r="BO1109" s="119"/>
      <c r="BP1109" s="119"/>
      <c r="BQ1109" s="119"/>
      <c r="BR1109" s="119"/>
      <c r="BS1109" s="119"/>
      <c r="BT1109" s="119"/>
      <c r="BU1109" s="119"/>
      <c r="BV1109" s="119"/>
      <c r="BW1109" s="119"/>
      <c r="BX1109" s="119"/>
      <c r="BY1109" s="119"/>
      <c r="BZ1109" s="119"/>
      <c r="CA1109" s="119"/>
    </row>
    <row r="1110" spans="1:87" ht="15" hidden="1" customHeight="1" thickTop="1" thickBot="1">
      <c r="A1110" s="170" t="s">
        <v>1651</v>
      </c>
      <c r="B1110" s="70" t="s">
        <v>1646</v>
      </c>
      <c r="C1110" s="71">
        <v>781</v>
      </c>
      <c r="D1110" s="82" t="s">
        <v>290</v>
      </c>
      <c r="E1110" s="149" t="s">
        <v>1643</v>
      </c>
      <c r="F1110" s="30" t="s">
        <v>210</v>
      </c>
      <c r="G1110" s="86" t="s">
        <v>1658</v>
      </c>
      <c r="H1110" s="25" t="s">
        <v>83</v>
      </c>
      <c r="I1110" s="25" t="s">
        <v>94</v>
      </c>
      <c r="J1110" s="25" t="s">
        <v>95</v>
      </c>
      <c r="K1110" s="25" t="s">
        <v>1590</v>
      </c>
      <c r="L1110" s="25" t="s">
        <v>1659</v>
      </c>
      <c r="N1110" s="41" t="s">
        <v>48</v>
      </c>
      <c r="O1110" s="32" t="s">
        <v>48</v>
      </c>
      <c r="P1110" s="32" t="s">
        <v>48</v>
      </c>
      <c r="Q1110" s="135" t="s">
        <v>19</v>
      </c>
      <c r="R1110" s="135">
        <v>96</v>
      </c>
      <c r="S1110" s="135" t="s">
        <v>84</v>
      </c>
      <c r="T1110" s="139" t="s">
        <v>45</v>
      </c>
      <c r="U1110" s="135" t="s">
        <v>1660</v>
      </c>
      <c r="V1110" s="135">
        <v>50000</v>
      </c>
      <c r="W1110" s="135" t="s">
        <v>58</v>
      </c>
      <c r="X1110" s="136">
        <f>VLOOKUP(W1110,Tables!$M$5:$O$9,3,FALSE)</f>
        <v>1</v>
      </c>
      <c r="Y1110" s="136">
        <f>V1110*X1110</f>
        <v>50000</v>
      </c>
      <c r="Z1110" s="137"/>
      <c r="AA1110" s="138" t="str">
        <f>Q1110</f>
        <v>NOEC</v>
      </c>
      <c r="AB1110" s="138">
        <f>VLOOKUP(AA1110,Tables!C$5:D$40,2,FALSE)</f>
        <v>1</v>
      </c>
      <c r="AC1110" s="138">
        <f>Y1110/AB1110</f>
        <v>50000</v>
      </c>
      <c r="AD1110" s="139" t="str">
        <f>T1110</f>
        <v>Acute</v>
      </c>
      <c r="AE1110" s="138">
        <f>VLOOKUP(AD1110,Tables!$C$43:$D$44,2,FALSE)</f>
        <v>2</v>
      </c>
      <c r="AF1110" s="138">
        <f>AC1110/AE1110</f>
        <v>25000</v>
      </c>
      <c r="AG1110" s="140"/>
      <c r="AH1110" s="187" t="str">
        <f>G1110</f>
        <v>Palaemonetes pugio</v>
      </c>
      <c r="AI1110" s="142" t="str">
        <f>Q1110</f>
        <v>NOEC</v>
      </c>
      <c r="AJ1110" s="142" t="str">
        <f>T1110</f>
        <v>Acute</v>
      </c>
      <c r="AK1110" s="137"/>
      <c r="AL1110" s="138" t="str">
        <f>VLOOKUP(SUM(AB1110,AE1110),Tables!J$5:K$12,2,FALSE)</f>
        <v>Do Not Use</v>
      </c>
      <c r="AM1110" s="138" t="str">
        <f>IF(AL1110=MIN($AL$1110),"YES!!!","Reject")</f>
        <v>Reject</v>
      </c>
      <c r="AN1110" s="141" t="str">
        <f>P1110</f>
        <v>Mortality</v>
      </c>
      <c r="AO1110" s="138" t="s">
        <v>96</v>
      </c>
      <c r="AP1110" s="135" t="str">
        <f>CONCATENATE(R1110," ",S1110)</f>
        <v>96 Hour</v>
      </c>
      <c r="AQ1110" s="138" t="s">
        <v>97</v>
      </c>
      <c r="AR1110" s="137"/>
      <c r="AS1110" s="143">
        <f>AF1110</f>
        <v>25000</v>
      </c>
      <c r="AT1110" s="136">
        <f>GEOMEAN(AS1110)</f>
        <v>25000</v>
      </c>
      <c r="AU1110" s="136">
        <f>MIN(AT1110)</f>
        <v>25000</v>
      </c>
      <c r="AV1110" s="136">
        <f>MIN(AU1110)</f>
        <v>25000</v>
      </c>
      <c r="AW1110" s="208" t="s">
        <v>1845</v>
      </c>
      <c r="AX1110" s="208" t="s">
        <v>1845</v>
      </c>
      <c r="BA1110" s="144" t="str">
        <f>F1110</f>
        <v>Marine</v>
      </c>
      <c r="BB1110" s="141" t="str">
        <f>J1110</f>
        <v>Macroinvertebrate</v>
      </c>
      <c r="BC1110" s="187" t="str">
        <f>G1110</f>
        <v>Palaemonetes pugio</v>
      </c>
      <c r="BD1110" s="141" t="str">
        <f>H1110</f>
        <v>Arthropoda</v>
      </c>
      <c r="BE1110" s="145" t="str">
        <f>I1110</f>
        <v>Malacostraca</v>
      </c>
      <c r="BF1110" s="142" t="str">
        <f>K1110</f>
        <v>Hetero</v>
      </c>
      <c r="BG1110" s="138" t="str">
        <f>AL1110</f>
        <v>Do Not Use</v>
      </c>
      <c r="BH1110" s="138">
        <f>AV1110</f>
        <v>25000</v>
      </c>
      <c r="BI1110" s="208" t="s">
        <v>1845</v>
      </c>
      <c r="BJ1110" s="208" t="s">
        <v>1845</v>
      </c>
      <c r="BN1110" s="119"/>
      <c r="BO1110" s="119"/>
      <c r="BP1110" s="119"/>
      <c r="BQ1110" s="119"/>
      <c r="BR1110" s="119"/>
      <c r="BS1110" s="119"/>
      <c r="BT1110" s="119"/>
      <c r="BU1110" s="119"/>
      <c r="BV1110" s="119"/>
      <c r="BW1110" s="119"/>
      <c r="BX1110" s="119"/>
      <c r="BY1110" s="119"/>
      <c r="BZ1110" s="119"/>
      <c r="CA1110" s="119"/>
    </row>
    <row r="1111" spans="1:87" ht="15" hidden="1" customHeight="1" thickTop="1" thickBot="1">
      <c r="A1111" s="93"/>
      <c r="B1111" s="96"/>
      <c r="C1111" s="17"/>
      <c r="D1111" s="27"/>
      <c r="E1111" s="148"/>
      <c r="F1111" s="93"/>
      <c r="G1111" s="94"/>
      <c r="H1111" s="27"/>
      <c r="I1111" s="17"/>
      <c r="J1111" s="17"/>
      <c r="K1111" s="17"/>
      <c r="L1111" s="17"/>
      <c r="M1111" s="27"/>
      <c r="N1111" s="93"/>
      <c r="O1111" s="17"/>
      <c r="P1111" s="17"/>
      <c r="Q1111" s="17"/>
      <c r="R1111" s="17"/>
      <c r="S1111" s="17"/>
      <c r="T1111" s="20"/>
      <c r="U1111" s="17"/>
      <c r="V1111" s="17"/>
      <c r="W1111" s="17"/>
      <c r="X1111" s="95"/>
      <c r="Y1111" s="95"/>
      <c r="Z1111" s="27"/>
      <c r="AA1111" s="17"/>
      <c r="AB1111" s="17"/>
      <c r="AC1111" s="95"/>
      <c r="AD1111" s="20"/>
      <c r="AE1111" s="17"/>
      <c r="AF1111" s="95"/>
      <c r="AG1111" s="27"/>
      <c r="AH1111" s="211"/>
      <c r="AI1111" s="17"/>
      <c r="AJ1111" s="17"/>
      <c r="AK1111" s="27"/>
      <c r="AL1111" s="27"/>
      <c r="AM1111" s="27"/>
      <c r="AN1111" s="27"/>
      <c r="AO1111" s="17"/>
      <c r="AP1111" s="17"/>
      <c r="AQ1111" s="17"/>
      <c r="AR1111" s="27"/>
      <c r="AS1111" s="27"/>
      <c r="AT1111" s="27"/>
      <c r="AU1111" s="27"/>
      <c r="AV1111" s="27"/>
      <c r="AW1111" s="27"/>
      <c r="AX1111" s="115"/>
      <c r="AY1111" s="119"/>
      <c r="AZ1111" s="119"/>
      <c r="BA1111" s="117"/>
      <c r="BB1111" s="117"/>
      <c r="BC1111" s="211"/>
      <c r="BD1111" s="27"/>
      <c r="BE1111" s="27"/>
      <c r="BF1111" s="27"/>
      <c r="BG1111" s="27"/>
      <c r="BH1111" s="115"/>
      <c r="BI1111" s="115"/>
      <c r="BJ1111" s="115"/>
      <c r="BK1111" s="2"/>
      <c r="BL1111" s="2"/>
      <c r="BM1111" s="2"/>
      <c r="BN1111" s="119"/>
      <c r="BO1111" s="119"/>
      <c r="BP1111" s="119"/>
      <c r="BQ1111" s="119"/>
      <c r="BR1111" s="119"/>
      <c r="BS1111" s="119"/>
      <c r="BT1111" s="119"/>
      <c r="BU1111" s="119"/>
      <c r="BV1111" s="119"/>
      <c r="BW1111" s="119"/>
      <c r="BX1111" s="119"/>
      <c r="BY1111" s="119"/>
      <c r="BZ1111" s="119"/>
      <c r="CA1111" s="119"/>
    </row>
    <row r="1112" spans="1:87" ht="15" hidden="1" customHeight="1" thickTop="1" thickBot="1">
      <c r="A1112" s="170" t="s">
        <v>1233</v>
      </c>
      <c r="B1112" s="70" t="s">
        <v>1236</v>
      </c>
      <c r="C1112" s="74" t="s">
        <v>1234</v>
      </c>
      <c r="D1112" s="80"/>
      <c r="E1112" s="149" t="s">
        <v>1644</v>
      </c>
      <c r="F1112" s="75" t="s">
        <v>1241</v>
      </c>
      <c r="G1112" s="86" t="s">
        <v>1242</v>
      </c>
      <c r="H1112" s="73" t="s">
        <v>75</v>
      </c>
      <c r="I1112" s="73" t="s">
        <v>309</v>
      </c>
      <c r="J1112" s="73" t="s">
        <v>16</v>
      </c>
      <c r="K1112" s="25" t="s">
        <v>1591</v>
      </c>
      <c r="L1112" s="25" t="s">
        <v>110</v>
      </c>
      <c r="N1112" s="41" t="s">
        <v>571</v>
      </c>
      <c r="O1112" s="32" t="s">
        <v>1401</v>
      </c>
      <c r="P1112" s="32" t="s">
        <v>1399</v>
      </c>
      <c r="Q1112" s="73" t="s">
        <v>14</v>
      </c>
      <c r="R1112" s="73">
        <v>7</v>
      </c>
      <c r="S1112" s="25" t="s">
        <v>1370</v>
      </c>
      <c r="T1112" s="25" t="s">
        <v>15</v>
      </c>
      <c r="V1112" s="73">
        <v>1282.2</v>
      </c>
      <c r="W1112" s="25" t="s">
        <v>58</v>
      </c>
      <c r="X1112" s="73">
        <f>VLOOKUP(W1112,Tables!$M$5:$O$9,3,FALSE)</f>
        <v>1</v>
      </c>
      <c r="Y1112" s="73">
        <f t="shared" ref="Y1112:Y1119" si="492">V1112*X1112</f>
        <v>1282.2</v>
      </c>
      <c r="AA1112" s="26" t="str">
        <f t="shared" ref="AA1112:AA1119" si="493">Q1112</f>
        <v>EC50</v>
      </c>
      <c r="AB1112" s="26">
        <f>VLOOKUP(AA1112,Tables!C$5:D$40,2,FALSE)</f>
        <v>5</v>
      </c>
      <c r="AC1112" s="26">
        <f t="shared" ref="AC1112:AC1119" si="494">Y1112/AB1112</f>
        <v>256.44</v>
      </c>
      <c r="AD1112" s="33" t="str">
        <f t="shared" ref="AD1112:AD1119" si="495">T1112</f>
        <v>Chronic</v>
      </c>
      <c r="AE1112" s="26">
        <f>VLOOKUP(AD1112,Tables!$C$43:$D$44,2,FALSE)</f>
        <v>1</v>
      </c>
      <c r="AF1112" s="26">
        <f t="shared" ref="AF1112:AF1119" si="496">AC1112/AE1112</f>
        <v>256.44</v>
      </c>
      <c r="AG1112" s="27"/>
      <c r="AH1112" s="210" t="str">
        <f t="shared" ref="AH1112:AH1119" si="497">G1112</f>
        <v>Pediastrum sp.</v>
      </c>
      <c r="AI1112" s="112" t="str">
        <f t="shared" ref="AI1112:AI1119" si="498">Q1112</f>
        <v>EC50</v>
      </c>
      <c r="AJ1112" s="112" t="str">
        <f t="shared" ref="AJ1112:AJ1119" si="499">T1112</f>
        <v>Chronic</v>
      </c>
      <c r="AL1112" s="26">
        <f>VLOOKUP(SUM(AB1112,AE1112),Tables!J$5:K$12,2,FALSE)</f>
        <v>2</v>
      </c>
      <c r="AM1112" s="26" t="str">
        <f>IF(AL1112=MIN($AL$1112:$AL$1119),"YES!!!","Reject")</f>
        <v>YES!!!</v>
      </c>
      <c r="AN1112" s="107" t="str">
        <f t="shared" ref="AN1112:AN1119" si="500">P1112</f>
        <v>Cell density</v>
      </c>
      <c r="AO1112" s="26" t="s">
        <v>96</v>
      </c>
      <c r="AP1112" s="25" t="str">
        <f t="shared" ref="AP1112:AP1119" si="501">CONCATENATE(R1112," ",S1112)</f>
        <v>7 Day</v>
      </c>
      <c r="AQ1112" s="26" t="s">
        <v>97</v>
      </c>
      <c r="AS1112" s="109">
        <f t="shared" ref="AS1112:AS1119" si="502">AF1112</f>
        <v>256.44</v>
      </c>
      <c r="AT1112" s="73">
        <f t="shared" ref="AT1112:AT1119" si="503">GEOMEAN(AS1112)</f>
        <v>256.44</v>
      </c>
      <c r="AU1112" s="73">
        <f>MIN(AT1112,AT1114,AT1116,AT1118)</f>
        <v>10.34</v>
      </c>
      <c r="AV1112" s="73">
        <f>MIN(AU1112:AU1113)</f>
        <v>5.6</v>
      </c>
      <c r="AW1112" s="208" t="s">
        <v>1845</v>
      </c>
      <c r="AX1112" s="208" t="s">
        <v>1845</v>
      </c>
      <c r="BA1112" s="78" t="str">
        <f>F1112</f>
        <v>WC Freshwater medium</v>
      </c>
      <c r="BB1112" s="107" t="str">
        <f>J1112</f>
        <v>Microalgae</v>
      </c>
      <c r="BC1112" s="210" t="str">
        <f>G1112</f>
        <v>Pediastrum sp.</v>
      </c>
      <c r="BD1112" s="107" t="str">
        <f>H1112</f>
        <v>Chlorophyta</v>
      </c>
      <c r="BE1112" s="114" t="str">
        <f>I1112</f>
        <v>Chlorophyceae</v>
      </c>
      <c r="BF1112" s="112" t="str">
        <f>K1112</f>
        <v>Photo</v>
      </c>
      <c r="BG1112" s="26">
        <f>AL1112</f>
        <v>2</v>
      </c>
      <c r="BH1112" s="26">
        <f>AV1112</f>
        <v>5.6</v>
      </c>
      <c r="BI1112" s="208" t="s">
        <v>1845</v>
      </c>
      <c r="BJ1112" s="208" t="s">
        <v>1845</v>
      </c>
      <c r="BN1112" s="119"/>
      <c r="BO1112" s="119"/>
      <c r="BP1112" s="119"/>
      <c r="BQ1112" s="119"/>
      <c r="BR1112" s="119"/>
      <c r="BS1112" s="119"/>
      <c r="BT1112" s="119"/>
      <c r="BU1112" s="119"/>
      <c r="BV1112" s="119"/>
      <c r="BW1112" s="119"/>
      <c r="BX1112" s="119"/>
      <c r="BY1112" s="119"/>
      <c r="BZ1112" s="119"/>
      <c r="CA1112" s="119"/>
    </row>
    <row r="1113" spans="1:87" ht="15" hidden="1" customHeight="1" thickTop="1" thickBot="1">
      <c r="A1113" s="170" t="s">
        <v>1233</v>
      </c>
      <c r="B1113" s="70" t="s">
        <v>1236</v>
      </c>
      <c r="C1113" s="74" t="s">
        <v>1234</v>
      </c>
      <c r="D1113" s="80"/>
      <c r="E1113" s="149" t="s">
        <v>1644</v>
      </c>
      <c r="F1113" s="75" t="s">
        <v>1241</v>
      </c>
      <c r="G1113" s="86" t="s">
        <v>1242</v>
      </c>
      <c r="H1113" s="73" t="s">
        <v>75</v>
      </c>
      <c r="I1113" s="73" t="s">
        <v>309</v>
      </c>
      <c r="J1113" s="73" t="s">
        <v>16</v>
      </c>
      <c r="K1113" s="25" t="s">
        <v>1591</v>
      </c>
      <c r="L1113" s="25" t="s">
        <v>110</v>
      </c>
      <c r="N1113" s="41" t="s">
        <v>1240</v>
      </c>
      <c r="O1113" s="32" t="s">
        <v>1401</v>
      </c>
      <c r="P1113" s="32" t="s">
        <v>1518</v>
      </c>
      <c r="Q1113" s="73" t="s">
        <v>14</v>
      </c>
      <c r="R1113" s="73">
        <v>7</v>
      </c>
      <c r="S1113" s="25" t="s">
        <v>1370</v>
      </c>
      <c r="T1113" s="25" t="s">
        <v>15</v>
      </c>
      <c r="V1113" s="73">
        <v>536.6</v>
      </c>
      <c r="W1113" s="25" t="s">
        <v>58</v>
      </c>
      <c r="X1113" s="73">
        <f>VLOOKUP(W1113,Tables!$M$5:$O$9,3,FALSE)</f>
        <v>1</v>
      </c>
      <c r="Y1113" s="73">
        <f t="shared" si="492"/>
        <v>536.6</v>
      </c>
      <c r="AA1113" s="26" t="str">
        <f t="shared" si="493"/>
        <v>EC50</v>
      </c>
      <c r="AB1113" s="26">
        <f>VLOOKUP(AA1113,Tables!C$5:D$40,2,FALSE)</f>
        <v>5</v>
      </c>
      <c r="AC1113" s="26">
        <f t="shared" si="494"/>
        <v>107.32000000000001</v>
      </c>
      <c r="AD1113" s="33" t="str">
        <f t="shared" si="495"/>
        <v>Chronic</v>
      </c>
      <c r="AE1113" s="26">
        <f>VLOOKUP(AD1113,Tables!$C$43:$D$44,2,FALSE)</f>
        <v>1</v>
      </c>
      <c r="AF1113" s="26">
        <f t="shared" si="496"/>
        <v>107.32000000000001</v>
      </c>
      <c r="AG1113" s="27"/>
      <c r="AH1113" s="210" t="str">
        <f t="shared" si="497"/>
        <v>Pediastrum sp.</v>
      </c>
      <c r="AI1113" s="112" t="str">
        <f t="shared" si="498"/>
        <v>EC50</v>
      </c>
      <c r="AJ1113" s="112" t="str">
        <f t="shared" si="499"/>
        <v>Chronic</v>
      </c>
      <c r="AL1113" s="26">
        <f>VLOOKUP(SUM(AB1113,AE1113),Tables!J$5:K$12,2,FALSE)</f>
        <v>2</v>
      </c>
      <c r="AM1113" s="26" t="str">
        <f t="shared" ref="AM1113:AM1119" si="504">IF(AL1113=MIN($AL$1112:$AL$1119),"YES!!!","Reject")</f>
        <v>YES!!!</v>
      </c>
      <c r="AN1113" s="107" t="str">
        <f t="shared" si="500"/>
        <v>Chlorophyll-a concentration</v>
      </c>
      <c r="AO1113" s="26" t="s">
        <v>1598</v>
      </c>
      <c r="AP1113" s="25" t="str">
        <f t="shared" si="501"/>
        <v>7 Day</v>
      </c>
      <c r="AQ1113" s="26" t="s">
        <v>1599</v>
      </c>
      <c r="AS1113" s="109">
        <f t="shared" si="502"/>
        <v>107.32000000000001</v>
      </c>
      <c r="AT1113" s="73">
        <f t="shared" si="503"/>
        <v>107.32000000000001</v>
      </c>
      <c r="AU1113" s="73">
        <f>MIN(AT1113,AT1115,AT1117,AT1119)</f>
        <v>5.6</v>
      </c>
      <c r="AW1113" s="208" t="s">
        <v>1845</v>
      </c>
      <c r="AX1113" s="208" t="s">
        <v>1845</v>
      </c>
      <c r="BC1113" s="214"/>
      <c r="BN1113" s="119"/>
      <c r="BO1113" s="119"/>
      <c r="BP1113" s="119"/>
      <c r="BQ1113" s="119"/>
      <c r="BR1113" s="119"/>
      <c r="BS1113" s="119"/>
      <c r="BT1113" s="119"/>
      <c r="BU1113" s="119"/>
      <c r="BV1113" s="119"/>
      <c r="BW1113" s="119"/>
      <c r="BX1113" s="119"/>
      <c r="BY1113" s="119"/>
      <c r="BZ1113" s="119"/>
      <c r="CA1113" s="119"/>
      <c r="CB1113" s="119"/>
      <c r="CC1113" s="119"/>
      <c r="CD1113" s="119"/>
      <c r="CE1113" s="119"/>
      <c r="CF1113" s="119"/>
      <c r="CG1113" s="119"/>
      <c r="CH1113" s="119"/>
      <c r="CI1113" s="119"/>
    </row>
    <row r="1114" spans="1:87" ht="15" hidden="1" customHeight="1" thickTop="1" thickBot="1">
      <c r="A1114" s="170" t="s">
        <v>1233</v>
      </c>
      <c r="B1114" s="70" t="s">
        <v>1236</v>
      </c>
      <c r="C1114" s="74" t="s">
        <v>1234</v>
      </c>
      <c r="D1114" s="80"/>
      <c r="E1114" s="149" t="s">
        <v>1644</v>
      </c>
      <c r="F1114" s="75" t="s">
        <v>1241</v>
      </c>
      <c r="G1114" s="86" t="s">
        <v>1242</v>
      </c>
      <c r="H1114" s="73" t="s">
        <v>75</v>
      </c>
      <c r="I1114" s="73" t="s">
        <v>309</v>
      </c>
      <c r="J1114" s="73" t="s">
        <v>16</v>
      </c>
      <c r="K1114" s="25" t="s">
        <v>1591</v>
      </c>
      <c r="L1114" s="25" t="s">
        <v>110</v>
      </c>
      <c r="N1114" s="41" t="s">
        <v>571</v>
      </c>
      <c r="O1114" s="32" t="s">
        <v>1401</v>
      </c>
      <c r="P1114" s="32" t="s">
        <v>1399</v>
      </c>
      <c r="Q1114" s="73" t="s">
        <v>14</v>
      </c>
      <c r="R1114" s="73">
        <v>14</v>
      </c>
      <c r="S1114" s="25" t="s">
        <v>1370</v>
      </c>
      <c r="T1114" s="25" t="s">
        <v>15</v>
      </c>
      <c r="V1114" s="73">
        <v>66.599999999999994</v>
      </c>
      <c r="W1114" s="25" t="s">
        <v>58</v>
      </c>
      <c r="X1114" s="73">
        <f>VLOOKUP(W1114,Tables!$M$5:$O$9,3,FALSE)</f>
        <v>1</v>
      </c>
      <c r="Y1114" s="73">
        <f t="shared" si="492"/>
        <v>66.599999999999994</v>
      </c>
      <c r="AA1114" s="26" t="str">
        <f t="shared" si="493"/>
        <v>EC50</v>
      </c>
      <c r="AB1114" s="26">
        <f>VLOOKUP(AA1114,Tables!C$5:D$40,2,FALSE)</f>
        <v>5</v>
      </c>
      <c r="AC1114" s="26">
        <f t="shared" si="494"/>
        <v>13.319999999999999</v>
      </c>
      <c r="AD1114" s="33" t="str">
        <f t="shared" si="495"/>
        <v>Chronic</v>
      </c>
      <c r="AE1114" s="26">
        <f>VLOOKUP(AD1114,Tables!$C$43:$D$44,2,FALSE)</f>
        <v>1</v>
      </c>
      <c r="AF1114" s="26">
        <f t="shared" si="496"/>
        <v>13.319999999999999</v>
      </c>
      <c r="AG1114" s="27"/>
      <c r="AH1114" s="210" t="str">
        <f t="shared" si="497"/>
        <v>Pediastrum sp.</v>
      </c>
      <c r="AI1114" s="112" t="str">
        <f t="shared" si="498"/>
        <v>EC50</v>
      </c>
      <c r="AJ1114" s="112" t="str">
        <f t="shared" si="499"/>
        <v>Chronic</v>
      </c>
      <c r="AL1114" s="26">
        <f>VLOOKUP(SUM(AB1114,AE1114),Tables!J$5:K$12,2,FALSE)</f>
        <v>2</v>
      </c>
      <c r="AM1114" s="26" t="str">
        <f t="shared" si="504"/>
        <v>YES!!!</v>
      </c>
      <c r="AN1114" s="107" t="str">
        <f t="shared" si="500"/>
        <v>Cell density</v>
      </c>
      <c r="AO1114" s="26" t="s">
        <v>96</v>
      </c>
      <c r="AP1114" s="25" t="str">
        <f t="shared" si="501"/>
        <v>14 Day</v>
      </c>
      <c r="AQ1114" s="26" t="s">
        <v>1600</v>
      </c>
      <c r="AS1114" s="109">
        <f t="shared" si="502"/>
        <v>13.319999999999999</v>
      </c>
      <c r="AT1114" s="73">
        <f t="shared" si="503"/>
        <v>13.319999999999999</v>
      </c>
      <c r="AU1114" s="73"/>
      <c r="AW1114" s="208" t="s">
        <v>1845</v>
      </c>
      <c r="AX1114" s="208" t="s">
        <v>1845</v>
      </c>
      <c r="BC1114" s="214"/>
      <c r="BN1114" s="119"/>
      <c r="BO1114" s="119"/>
      <c r="BP1114" s="119"/>
      <c r="BQ1114" s="119"/>
      <c r="BR1114" s="119"/>
      <c r="BS1114" s="119"/>
      <c r="BT1114" s="119"/>
      <c r="BU1114" s="119"/>
      <c r="BV1114" s="119"/>
      <c r="BW1114" s="119"/>
      <c r="BX1114" s="119"/>
      <c r="BY1114" s="119"/>
      <c r="BZ1114" s="119"/>
      <c r="CA1114" s="119"/>
      <c r="CB1114" s="78"/>
      <c r="CC1114" s="78"/>
      <c r="CD1114" s="78"/>
      <c r="CE1114" s="78"/>
      <c r="CF1114" s="78"/>
      <c r="CG1114" s="78"/>
      <c r="CH1114" s="78"/>
      <c r="CI1114" s="78"/>
    </row>
    <row r="1115" spans="1:87" ht="15" hidden="1" customHeight="1" thickTop="1" thickBot="1">
      <c r="A1115" s="170" t="s">
        <v>1233</v>
      </c>
      <c r="B1115" s="70" t="s">
        <v>1236</v>
      </c>
      <c r="C1115" s="74" t="s">
        <v>1234</v>
      </c>
      <c r="D1115" s="80"/>
      <c r="E1115" s="149" t="s">
        <v>1644</v>
      </c>
      <c r="F1115" s="75" t="s">
        <v>1241</v>
      </c>
      <c r="G1115" s="86" t="s">
        <v>1242</v>
      </c>
      <c r="H1115" s="73" t="s">
        <v>75</v>
      </c>
      <c r="I1115" s="73" t="s">
        <v>309</v>
      </c>
      <c r="J1115" s="73" t="s">
        <v>16</v>
      </c>
      <c r="K1115" s="25" t="s">
        <v>1591</v>
      </c>
      <c r="L1115" s="25" t="s">
        <v>110</v>
      </c>
      <c r="N1115" s="41" t="s">
        <v>1240</v>
      </c>
      <c r="O1115" s="32" t="s">
        <v>1401</v>
      </c>
      <c r="P1115" s="32" t="s">
        <v>1518</v>
      </c>
      <c r="Q1115" s="73" t="s">
        <v>14</v>
      </c>
      <c r="R1115" s="73">
        <v>14</v>
      </c>
      <c r="S1115" s="25" t="s">
        <v>1370</v>
      </c>
      <c r="T1115" s="25" t="s">
        <v>15</v>
      </c>
      <c r="V1115" s="73">
        <v>88.8</v>
      </c>
      <c r="W1115" s="25" t="s">
        <v>58</v>
      </c>
      <c r="X1115" s="73">
        <f>VLOOKUP(W1115,Tables!$M$5:$O$9,3,FALSE)</f>
        <v>1</v>
      </c>
      <c r="Y1115" s="73">
        <f t="shared" si="492"/>
        <v>88.8</v>
      </c>
      <c r="AA1115" s="26" t="str">
        <f t="shared" si="493"/>
        <v>EC50</v>
      </c>
      <c r="AB1115" s="26">
        <f>VLOOKUP(AA1115,Tables!C$5:D$40,2,FALSE)</f>
        <v>5</v>
      </c>
      <c r="AC1115" s="26">
        <f t="shared" si="494"/>
        <v>17.759999999999998</v>
      </c>
      <c r="AD1115" s="33" t="str">
        <f t="shared" si="495"/>
        <v>Chronic</v>
      </c>
      <c r="AE1115" s="26">
        <f>VLOOKUP(AD1115,Tables!$C$43:$D$44,2,FALSE)</f>
        <v>1</v>
      </c>
      <c r="AF1115" s="26">
        <f t="shared" si="496"/>
        <v>17.759999999999998</v>
      </c>
      <c r="AG1115" s="27"/>
      <c r="AH1115" s="210" t="str">
        <f t="shared" si="497"/>
        <v>Pediastrum sp.</v>
      </c>
      <c r="AI1115" s="112" t="str">
        <f t="shared" si="498"/>
        <v>EC50</v>
      </c>
      <c r="AJ1115" s="112" t="str">
        <f t="shared" si="499"/>
        <v>Chronic</v>
      </c>
      <c r="AL1115" s="26">
        <f>VLOOKUP(SUM(AB1115,AE1115),Tables!J$5:K$12,2,FALSE)</f>
        <v>2</v>
      </c>
      <c r="AM1115" s="26" t="str">
        <f t="shared" si="504"/>
        <v>YES!!!</v>
      </c>
      <c r="AN1115" s="107" t="str">
        <f t="shared" si="500"/>
        <v>Chlorophyll-a concentration</v>
      </c>
      <c r="AO1115" s="26" t="s">
        <v>1598</v>
      </c>
      <c r="AP1115" s="25" t="str">
        <f t="shared" si="501"/>
        <v>14 Day</v>
      </c>
      <c r="AQ1115" s="26" t="s">
        <v>1612</v>
      </c>
      <c r="AS1115" s="109">
        <f t="shared" si="502"/>
        <v>17.759999999999998</v>
      </c>
      <c r="AT1115" s="73">
        <f t="shared" si="503"/>
        <v>17.759999999999998</v>
      </c>
      <c r="AU1115" s="73"/>
      <c r="AW1115" s="208" t="s">
        <v>1845</v>
      </c>
      <c r="AX1115" s="208" t="s">
        <v>1845</v>
      </c>
      <c r="BC1115" s="214"/>
      <c r="BN1115" s="119"/>
      <c r="BO1115" s="119"/>
      <c r="BP1115" s="119"/>
      <c r="BQ1115" s="119"/>
      <c r="BR1115" s="119"/>
      <c r="BS1115" s="119"/>
      <c r="BT1115" s="119"/>
      <c r="BU1115" s="119"/>
      <c r="BV1115" s="119"/>
      <c r="BW1115" s="119"/>
      <c r="BX1115" s="119"/>
      <c r="BY1115" s="119"/>
      <c r="BZ1115" s="119"/>
      <c r="CA1115" s="119"/>
      <c r="CB1115" s="78"/>
      <c r="CC1115" s="78"/>
      <c r="CD1115" s="78"/>
      <c r="CE1115" s="78"/>
      <c r="CF1115" s="78"/>
      <c r="CG1115" s="78"/>
      <c r="CH1115" s="78"/>
      <c r="CI1115" s="78"/>
    </row>
    <row r="1116" spans="1:87" ht="15" hidden="1" customHeight="1" thickTop="1" thickBot="1">
      <c r="A1116" s="170" t="s">
        <v>1233</v>
      </c>
      <c r="B1116" s="70" t="s">
        <v>1236</v>
      </c>
      <c r="C1116" s="74" t="s">
        <v>1234</v>
      </c>
      <c r="D1116" s="80"/>
      <c r="E1116" s="149" t="s">
        <v>1644</v>
      </c>
      <c r="F1116" s="75" t="s">
        <v>1241</v>
      </c>
      <c r="G1116" s="86" t="s">
        <v>1242</v>
      </c>
      <c r="H1116" s="73" t="s">
        <v>75</v>
      </c>
      <c r="I1116" s="73" t="s">
        <v>309</v>
      </c>
      <c r="J1116" s="73" t="s">
        <v>16</v>
      </c>
      <c r="K1116" s="25" t="s">
        <v>1591</v>
      </c>
      <c r="L1116" s="25" t="s">
        <v>110</v>
      </c>
      <c r="N1116" s="41" t="s">
        <v>571</v>
      </c>
      <c r="O1116" s="32" t="s">
        <v>1401</v>
      </c>
      <c r="P1116" s="32" t="s">
        <v>1399</v>
      </c>
      <c r="Q1116" s="73" t="s">
        <v>14</v>
      </c>
      <c r="R1116" s="73">
        <v>21</v>
      </c>
      <c r="S1116" s="25" t="s">
        <v>1370</v>
      </c>
      <c r="T1116" s="25" t="s">
        <v>15</v>
      </c>
      <c r="V1116" s="73">
        <v>51.7</v>
      </c>
      <c r="W1116" s="25" t="s">
        <v>58</v>
      </c>
      <c r="X1116" s="73">
        <f>VLOOKUP(W1116,Tables!$M$5:$O$9,3,FALSE)</f>
        <v>1</v>
      </c>
      <c r="Y1116" s="73">
        <f t="shared" si="492"/>
        <v>51.7</v>
      </c>
      <c r="AA1116" s="26" t="str">
        <f t="shared" si="493"/>
        <v>EC50</v>
      </c>
      <c r="AB1116" s="26">
        <f>VLOOKUP(AA1116,Tables!C$5:D$40,2,FALSE)</f>
        <v>5</v>
      </c>
      <c r="AC1116" s="26">
        <f t="shared" si="494"/>
        <v>10.34</v>
      </c>
      <c r="AD1116" s="33" t="str">
        <f t="shared" si="495"/>
        <v>Chronic</v>
      </c>
      <c r="AE1116" s="26">
        <f>VLOOKUP(AD1116,Tables!$C$43:$D$44,2,FALSE)</f>
        <v>1</v>
      </c>
      <c r="AF1116" s="26">
        <f t="shared" si="496"/>
        <v>10.34</v>
      </c>
      <c r="AG1116" s="27"/>
      <c r="AH1116" s="210" t="str">
        <f t="shared" si="497"/>
        <v>Pediastrum sp.</v>
      </c>
      <c r="AI1116" s="112" t="str">
        <f t="shared" si="498"/>
        <v>EC50</v>
      </c>
      <c r="AJ1116" s="112" t="str">
        <f t="shared" si="499"/>
        <v>Chronic</v>
      </c>
      <c r="AL1116" s="26">
        <f>VLOOKUP(SUM(AB1116,AE1116),Tables!J$5:K$12,2,FALSE)</f>
        <v>2</v>
      </c>
      <c r="AM1116" s="26" t="str">
        <f t="shared" si="504"/>
        <v>YES!!!</v>
      </c>
      <c r="AN1116" s="107" t="str">
        <f t="shared" si="500"/>
        <v>Cell density</v>
      </c>
      <c r="AO1116" s="26" t="s">
        <v>96</v>
      </c>
      <c r="AP1116" s="25" t="str">
        <f t="shared" si="501"/>
        <v>21 Day</v>
      </c>
      <c r="AQ1116" s="26" t="s">
        <v>1601</v>
      </c>
      <c r="AS1116" s="109">
        <f t="shared" si="502"/>
        <v>10.34</v>
      </c>
      <c r="AT1116" s="73">
        <f t="shared" si="503"/>
        <v>10.34</v>
      </c>
      <c r="AU1116" s="73"/>
      <c r="AW1116" s="208" t="s">
        <v>1845</v>
      </c>
      <c r="AX1116" s="208" t="s">
        <v>1845</v>
      </c>
      <c r="BC1116" s="214"/>
      <c r="BN1116" s="119"/>
      <c r="BO1116" s="119"/>
      <c r="BP1116" s="119"/>
      <c r="BQ1116" s="119"/>
      <c r="BR1116" s="119"/>
      <c r="BS1116" s="119"/>
      <c r="BT1116" s="119"/>
      <c r="BU1116" s="119"/>
      <c r="BV1116" s="119"/>
      <c r="BW1116" s="119"/>
      <c r="BX1116" s="119"/>
      <c r="BY1116" s="119"/>
      <c r="BZ1116" s="119"/>
      <c r="CA1116" s="119"/>
      <c r="CB1116" s="78"/>
      <c r="CC1116" s="78"/>
      <c r="CD1116" s="78"/>
      <c r="CE1116" s="78"/>
      <c r="CF1116" s="78"/>
      <c r="CG1116" s="78"/>
      <c r="CH1116" s="78"/>
      <c r="CI1116" s="78"/>
    </row>
    <row r="1117" spans="1:87" ht="15" hidden="1" customHeight="1" thickTop="1" thickBot="1">
      <c r="A1117" s="170" t="s">
        <v>1233</v>
      </c>
      <c r="B1117" s="70" t="s">
        <v>1236</v>
      </c>
      <c r="C1117" s="74" t="s">
        <v>1234</v>
      </c>
      <c r="D1117" s="80"/>
      <c r="E1117" s="149" t="s">
        <v>1644</v>
      </c>
      <c r="F1117" s="75" t="s">
        <v>1241</v>
      </c>
      <c r="G1117" s="86" t="s">
        <v>1242</v>
      </c>
      <c r="H1117" s="73" t="s">
        <v>75</v>
      </c>
      <c r="I1117" s="73" t="s">
        <v>309</v>
      </c>
      <c r="J1117" s="73" t="s">
        <v>16</v>
      </c>
      <c r="K1117" s="25" t="s">
        <v>1591</v>
      </c>
      <c r="L1117" s="25" t="s">
        <v>110</v>
      </c>
      <c r="N1117" s="41" t="s">
        <v>1240</v>
      </c>
      <c r="O1117" s="32" t="s">
        <v>1401</v>
      </c>
      <c r="P1117" s="32" t="s">
        <v>1518</v>
      </c>
      <c r="Q1117" s="73" t="s">
        <v>14</v>
      </c>
      <c r="R1117" s="73">
        <v>21</v>
      </c>
      <c r="S1117" s="25" t="s">
        <v>1370</v>
      </c>
      <c r="T1117" s="25" t="s">
        <v>15</v>
      </c>
      <c r="V1117" s="73">
        <v>28</v>
      </c>
      <c r="W1117" s="25" t="s">
        <v>58</v>
      </c>
      <c r="X1117" s="73">
        <f>VLOOKUP(W1117,Tables!$M$5:$O$9,3,FALSE)</f>
        <v>1</v>
      </c>
      <c r="Y1117" s="73">
        <f t="shared" si="492"/>
        <v>28</v>
      </c>
      <c r="AA1117" s="26" t="str">
        <f t="shared" si="493"/>
        <v>EC50</v>
      </c>
      <c r="AB1117" s="26">
        <f>VLOOKUP(AA1117,Tables!C$5:D$40,2,FALSE)</f>
        <v>5</v>
      </c>
      <c r="AC1117" s="26">
        <f t="shared" si="494"/>
        <v>5.6</v>
      </c>
      <c r="AD1117" s="33" t="str">
        <f t="shared" si="495"/>
        <v>Chronic</v>
      </c>
      <c r="AE1117" s="26">
        <f>VLOOKUP(AD1117,Tables!$C$43:$D$44,2,FALSE)</f>
        <v>1</v>
      </c>
      <c r="AF1117" s="26">
        <f t="shared" si="496"/>
        <v>5.6</v>
      </c>
      <c r="AG1117" s="27"/>
      <c r="AH1117" s="210" t="str">
        <f t="shared" si="497"/>
        <v>Pediastrum sp.</v>
      </c>
      <c r="AI1117" s="112" t="str">
        <f t="shared" si="498"/>
        <v>EC50</v>
      </c>
      <c r="AJ1117" s="112" t="str">
        <f t="shared" si="499"/>
        <v>Chronic</v>
      </c>
      <c r="AL1117" s="26">
        <f>VLOOKUP(SUM(AB1117,AE1117),Tables!J$5:K$12,2,FALSE)</f>
        <v>2</v>
      </c>
      <c r="AM1117" s="26" t="str">
        <f t="shared" si="504"/>
        <v>YES!!!</v>
      </c>
      <c r="AN1117" s="107" t="str">
        <f t="shared" si="500"/>
        <v>Chlorophyll-a concentration</v>
      </c>
      <c r="AO1117" s="26" t="s">
        <v>1598</v>
      </c>
      <c r="AP1117" s="25" t="str">
        <f t="shared" si="501"/>
        <v>21 Day</v>
      </c>
      <c r="AQ1117" s="26" t="s">
        <v>1613</v>
      </c>
      <c r="AS1117" s="109">
        <f t="shared" si="502"/>
        <v>5.6</v>
      </c>
      <c r="AT1117" s="73">
        <f t="shared" si="503"/>
        <v>5.6</v>
      </c>
      <c r="AU1117" s="73"/>
      <c r="AW1117" s="208" t="s">
        <v>1845</v>
      </c>
      <c r="AX1117" s="208" t="s">
        <v>1845</v>
      </c>
      <c r="BC1117" s="214"/>
      <c r="BN1117" s="119"/>
      <c r="BO1117" s="119"/>
      <c r="BP1117" s="119"/>
      <c r="BQ1117" s="119"/>
      <c r="BR1117" s="119"/>
      <c r="BS1117" s="119"/>
      <c r="BT1117" s="119"/>
      <c r="BU1117" s="119"/>
      <c r="BV1117" s="119"/>
      <c r="BW1117" s="119"/>
      <c r="BX1117" s="119"/>
      <c r="BY1117" s="119"/>
      <c r="BZ1117" s="119"/>
      <c r="CA1117" s="119"/>
      <c r="CB1117" s="78"/>
      <c r="CC1117" s="78"/>
      <c r="CD1117" s="78"/>
      <c r="CE1117" s="78"/>
      <c r="CF1117" s="78"/>
      <c r="CG1117" s="78"/>
      <c r="CH1117" s="78"/>
      <c r="CI1117" s="78"/>
    </row>
    <row r="1118" spans="1:87" ht="15" hidden="1" customHeight="1" thickTop="1" thickBot="1">
      <c r="A1118" s="170" t="s">
        <v>1233</v>
      </c>
      <c r="B1118" s="70" t="s">
        <v>1236</v>
      </c>
      <c r="C1118" s="74" t="s">
        <v>1234</v>
      </c>
      <c r="D1118" s="80"/>
      <c r="E1118" s="149" t="s">
        <v>1644</v>
      </c>
      <c r="F1118" s="75" t="s">
        <v>1241</v>
      </c>
      <c r="G1118" s="86" t="s">
        <v>1242</v>
      </c>
      <c r="H1118" s="73" t="s">
        <v>75</v>
      </c>
      <c r="I1118" s="73" t="s">
        <v>309</v>
      </c>
      <c r="J1118" s="73" t="s">
        <v>16</v>
      </c>
      <c r="K1118" s="25" t="s">
        <v>1591</v>
      </c>
      <c r="L1118" s="25" t="s">
        <v>110</v>
      </c>
      <c r="N1118" s="41" t="s">
        <v>571</v>
      </c>
      <c r="O1118" s="32" t="s">
        <v>1401</v>
      </c>
      <c r="P1118" s="32" t="s">
        <v>1399</v>
      </c>
      <c r="Q1118" s="73" t="s">
        <v>14</v>
      </c>
      <c r="R1118" s="73">
        <v>28</v>
      </c>
      <c r="S1118" s="25" t="s">
        <v>1370</v>
      </c>
      <c r="T1118" s="25" t="s">
        <v>15</v>
      </c>
      <c r="V1118" s="73">
        <v>51.9</v>
      </c>
      <c r="W1118" s="25" t="s">
        <v>58</v>
      </c>
      <c r="X1118" s="73">
        <f>VLOOKUP(W1118,Tables!$M$5:$O$9,3,FALSE)</f>
        <v>1</v>
      </c>
      <c r="Y1118" s="73">
        <f t="shared" si="492"/>
        <v>51.9</v>
      </c>
      <c r="AA1118" s="26" t="str">
        <f t="shared" si="493"/>
        <v>EC50</v>
      </c>
      <c r="AB1118" s="26">
        <f>VLOOKUP(AA1118,Tables!C$5:D$40,2,FALSE)</f>
        <v>5</v>
      </c>
      <c r="AC1118" s="26">
        <f t="shared" si="494"/>
        <v>10.379999999999999</v>
      </c>
      <c r="AD1118" s="33" t="str">
        <f t="shared" si="495"/>
        <v>Chronic</v>
      </c>
      <c r="AE1118" s="26">
        <f>VLOOKUP(AD1118,Tables!$C$43:$D$44,2,FALSE)</f>
        <v>1</v>
      </c>
      <c r="AF1118" s="26">
        <f t="shared" si="496"/>
        <v>10.379999999999999</v>
      </c>
      <c r="AG1118" s="27"/>
      <c r="AH1118" s="210" t="str">
        <f t="shared" si="497"/>
        <v>Pediastrum sp.</v>
      </c>
      <c r="AI1118" s="112" t="str">
        <f t="shared" si="498"/>
        <v>EC50</v>
      </c>
      <c r="AJ1118" s="112" t="str">
        <f t="shared" si="499"/>
        <v>Chronic</v>
      </c>
      <c r="AL1118" s="26">
        <f>VLOOKUP(SUM(AB1118,AE1118),Tables!J$5:K$12,2,FALSE)</f>
        <v>2</v>
      </c>
      <c r="AM1118" s="26" t="str">
        <f t="shared" si="504"/>
        <v>YES!!!</v>
      </c>
      <c r="AN1118" s="107" t="str">
        <f t="shared" si="500"/>
        <v>Cell density</v>
      </c>
      <c r="AO1118" s="26" t="s">
        <v>96</v>
      </c>
      <c r="AP1118" s="25" t="str">
        <f t="shared" si="501"/>
        <v>28 Day</v>
      </c>
      <c r="AQ1118" s="26" t="s">
        <v>1602</v>
      </c>
      <c r="AS1118" s="109">
        <f t="shared" si="502"/>
        <v>10.379999999999999</v>
      </c>
      <c r="AT1118" s="73">
        <f t="shared" si="503"/>
        <v>10.379999999999999</v>
      </c>
      <c r="AU1118" s="73"/>
      <c r="AW1118" s="208" t="s">
        <v>1845</v>
      </c>
      <c r="AX1118" s="208" t="s">
        <v>1845</v>
      </c>
      <c r="BC1118" s="214"/>
      <c r="BN1118" s="119"/>
      <c r="BO1118" s="119"/>
      <c r="BP1118" s="119"/>
      <c r="BQ1118" s="119"/>
      <c r="BR1118" s="119"/>
      <c r="BS1118" s="119"/>
      <c r="BT1118" s="119"/>
      <c r="BU1118" s="119"/>
      <c r="BV1118" s="119"/>
      <c r="BW1118" s="119"/>
      <c r="BX1118" s="119"/>
      <c r="BY1118" s="119"/>
      <c r="BZ1118" s="119"/>
      <c r="CA1118" s="119"/>
      <c r="CB1118" s="78"/>
      <c r="CC1118" s="78"/>
      <c r="CD1118" s="78"/>
      <c r="CE1118" s="78"/>
      <c r="CF1118" s="78"/>
      <c r="CG1118" s="78"/>
      <c r="CH1118" s="78"/>
      <c r="CI1118" s="78"/>
    </row>
    <row r="1119" spans="1:87" ht="15" hidden="1" customHeight="1" thickTop="1" thickBot="1">
      <c r="A1119" s="170" t="s">
        <v>1233</v>
      </c>
      <c r="B1119" s="70" t="s">
        <v>1236</v>
      </c>
      <c r="C1119" s="74" t="s">
        <v>1234</v>
      </c>
      <c r="D1119" s="80"/>
      <c r="E1119" s="149" t="s">
        <v>1644</v>
      </c>
      <c r="F1119" s="75" t="s">
        <v>1241</v>
      </c>
      <c r="G1119" s="86" t="s">
        <v>1242</v>
      </c>
      <c r="H1119" s="73" t="s">
        <v>75</v>
      </c>
      <c r="I1119" s="73" t="s">
        <v>309</v>
      </c>
      <c r="J1119" s="73" t="s">
        <v>16</v>
      </c>
      <c r="K1119" s="25" t="s">
        <v>1591</v>
      </c>
      <c r="L1119" s="25" t="s">
        <v>110</v>
      </c>
      <c r="N1119" s="41" t="s">
        <v>1240</v>
      </c>
      <c r="O1119" s="32" t="s">
        <v>1401</v>
      </c>
      <c r="P1119" s="32" t="s">
        <v>1518</v>
      </c>
      <c r="Q1119" s="73" t="s">
        <v>14</v>
      </c>
      <c r="R1119" s="73">
        <v>28</v>
      </c>
      <c r="S1119" s="25" t="s">
        <v>1370</v>
      </c>
      <c r="T1119" s="25" t="s">
        <v>15</v>
      </c>
      <c r="V1119" s="73">
        <v>42.4</v>
      </c>
      <c r="W1119" s="25" t="s">
        <v>58</v>
      </c>
      <c r="X1119" s="73">
        <f>VLOOKUP(W1119,Tables!$M$5:$O$9,3,FALSE)</f>
        <v>1</v>
      </c>
      <c r="Y1119" s="73">
        <f t="shared" si="492"/>
        <v>42.4</v>
      </c>
      <c r="AA1119" s="26" t="str">
        <f t="shared" si="493"/>
        <v>EC50</v>
      </c>
      <c r="AB1119" s="26">
        <f>VLOOKUP(AA1119,Tables!C$5:D$40,2,FALSE)</f>
        <v>5</v>
      </c>
      <c r="AC1119" s="26">
        <f t="shared" si="494"/>
        <v>8.48</v>
      </c>
      <c r="AD1119" s="33" t="str">
        <f t="shared" si="495"/>
        <v>Chronic</v>
      </c>
      <c r="AE1119" s="26">
        <f>VLOOKUP(AD1119,Tables!$C$43:$D$44,2,FALSE)</f>
        <v>1</v>
      </c>
      <c r="AF1119" s="26">
        <f t="shared" si="496"/>
        <v>8.48</v>
      </c>
      <c r="AG1119" s="27"/>
      <c r="AH1119" s="210" t="str">
        <f t="shared" si="497"/>
        <v>Pediastrum sp.</v>
      </c>
      <c r="AI1119" s="112" t="str">
        <f t="shared" si="498"/>
        <v>EC50</v>
      </c>
      <c r="AJ1119" s="112" t="str">
        <f t="shared" si="499"/>
        <v>Chronic</v>
      </c>
      <c r="AL1119" s="26">
        <f>VLOOKUP(SUM(AB1119,AE1119),Tables!J$5:K$12,2,FALSE)</f>
        <v>2</v>
      </c>
      <c r="AM1119" s="26" t="str">
        <f t="shared" si="504"/>
        <v>YES!!!</v>
      </c>
      <c r="AN1119" s="107" t="str">
        <f t="shared" si="500"/>
        <v>Chlorophyll-a concentration</v>
      </c>
      <c r="AO1119" s="26" t="s">
        <v>1598</v>
      </c>
      <c r="AP1119" s="25" t="str">
        <f t="shared" si="501"/>
        <v>28 Day</v>
      </c>
      <c r="AQ1119" s="26" t="s">
        <v>1614</v>
      </c>
      <c r="AS1119" s="109">
        <f t="shared" si="502"/>
        <v>8.48</v>
      </c>
      <c r="AT1119" s="73">
        <f t="shared" si="503"/>
        <v>8.48</v>
      </c>
      <c r="AU1119" s="73"/>
      <c r="AW1119" s="208" t="s">
        <v>1845</v>
      </c>
      <c r="AX1119" s="208" t="s">
        <v>1845</v>
      </c>
      <c r="BC1119" s="214"/>
      <c r="BN1119" s="119"/>
      <c r="BO1119" s="119"/>
      <c r="BP1119" s="119"/>
      <c r="BQ1119" s="119"/>
      <c r="BR1119" s="119"/>
      <c r="BS1119" s="119"/>
      <c r="BT1119" s="119"/>
      <c r="BU1119" s="119"/>
      <c r="BV1119" s="119"/>
      <c r="BW1119" s="119"/>
      <c r="BX1119" s="119"/>
      <c r="BY1119" s="119"/>
      <c r="BZ1119" s="119"/>
      <c r="CA1119" s="119"/>
      <c r="CB1119" s="78"/>
      <c r="CC1119" s="78"/>
      <c r="CD1119" s="78"/>
      <c r="CE1119" s="78"/>
      <c r="CF1119" s="78"/>
      <c r="CG1119" s="78"/>
      <c r="CH1119" s="78"/>
      <c r="CI1119" s="78"/>
    </row>
    <row r="1120" spans="1:87" ht="15" hidden="1" customHeight="1" thickTop="1" thickBot="1">
      <c r="A1120" s="167"/>
      <c r="B1120" s="96"/>
      <c r="C1120" s="98"/>
      <c r="D1120" s="99"/>
      <c r="E1120" s="152"/>
      <c r="F1120" s="93"/>
      <c r="G1120" s="94"/>
      <c r="H1120" s="17"/>
      <c r="I1120" s="17"/>
      <c r="J1120" s="17"/>
      <c r="K1120" s="17"/>
      <c r="L1120" s="17"/>
      <c r="M1120" s="27"/>
      <c r="N1120" s="93"/>
      <c r="O1120" s="17"/>
      <c r="P1120" s="17"/>
      <c r="Q1120" s="17"/>
      <c r="R1120" s="17"/>
      <c r="S1120" s="17"/>
      <c r="T1120" s="17"/>
      <c r="U1120" s="17"/>
      <c r="V1120" s="17"/>
      <c r="W1120" s="17"/>
      <c r="X1120" s="95"/>
      <c r="Y1120" s="95"/>
      <c r="Z1120" s="27"/>
      <c r="AA1120" s="17"/>
      <c r="AB1120" s="17"/>
      <c r="AC1120" s="95"/>
      <c r="AD1120" s="20"/>
      <c r="AE1120" s="17"/>
      <c r="AF1120" s="95"/>
      <c r="AG1120" s="27"/>
      <c r="AH1120" s="211"/>
      <c r="AI1120" s="17"/>
      <c r="AJ1120" s="17"/>
      <c r="AK1120" s="27"/>
      <c r="AL1120" s="27"/>
      <c r="AM1120" s="27"/>
      <c r="AN1120" s="27"/>
      <c r="AO1120" s="17"/>
      <c r="AP1120" s="17"/>
      <c r="AQ1120" s="17"/>
      <c r="AR1120" s="27"/>
      <c r="AS1120" s="27"/>
      <c r="AT1120" s="27"/>
      <c r="AU1120" s="27"/>
      <c r="AV1120" s="27"/>
      <c r="AW1120" s="27"/>
      <c r="AX1120" s="115"/>
      <c r="AY1120" s="119"/>
      <c r="AZ1120" s="119"/>
      <c r="BA1120" s="117"/>
      <c r="BB1120" s="117"/>
      <c r="BC1120" s="211"/>
      <c r="BD1120" s="27"/>
      <c r="BE1120" s="27"/>
      <c r="BF1120" s="27"/>
      <c r="BG1120" s="27"/>
      <c r="BH1120" s="115"/>
      <c r="BI1120" s="115"/>
      <c r="BJ1120" s="115"/>
      <c r="BK1120" s="2"/>
      <c r="BL1120" s="2"/>
      <c r="BM1120" s="2"/>
      <c r="BN1120" s="119"/>
      <c r="BO1120" s="119"/>
      <c r="BP1120" s="119"/>
      <c r="BQ1120" s="119"/>
      <c r="BR1120" s="119"/>
      <c r="BS1120" s="119"/>
      <c r="BT1120" s="119"/>
      <c r="BU1120" s="119"/>
      <c r="BV1120" s="119"/>
      <c r="BW1120" s="119"/>
      <c r="BX1120" s="119"/>
      <c r="BY1120" s="119"/>
      <c r="BZ1120" s="119"/>
      <c r="CA1120" s="119"/>
      <c r="CB1120" s="78"/>
      <c r="CC1120" s="78"/>
      <c r="CD1120" s="78"/>
      <c r="CE1120" s="78"/>
      <c r="CF1120" s="78"/>
      <c r="CG1120" s="78"/>
      <c r="CH1120" s="78"/>
      <c r="CI1120" s="78"/>
    </row>
    <row r="1121" spans="1:87" ht="15" hidden="1" customHeight="1" thickTop="1" thickBot="1">
      <c r="A1121" s="168" t="s">
        <v>1381</v>
      </c>
      <c r="B1121" s="25" t="s">
        <v>1439</v>
      </c>
      <c r="C1121" s="71">
        <v>1616</v>
      </c>
      <c r="D1121" s="132" t="s">
        <v>1414</v>
      </c>
      <c r="E1121" s="156" t="s">
        <v>1643</v>
      </c>
      <c r="F1121" s="30" t="s">
        <v>1557</v>
      </c>
      <c r="G1121" s="92" t="s">
        <v>1441</v>
      </c>
      <c r="H1121" s="25" t="s">
        <v>83</v>
      </c>
      <c r="I1121" s="25" t="s">
        <v>94</v>
      </c>
      <c r="J1121" s="25" t="s">
        <v>95</v>
      </c>
      <c r="K1121" s="25" t="s">
        <v>1590</v>
      </c>
      <c r="L1121" s="25" t="s">
        <v>237</v>
      </c>
      <c r="M1121" s="25"/>
      <c r="N1121" s="122" t="s">
        <v>48</v>
      </c>
      <c r="O1121" s="35" t="s">
        <v>48</v>
      </c>
      <c r="P1121" s="35" t="s">
        <v>48</v>
      </c>
      <c r="Q1121" s="25" t="s">
        <v>18</v>
      </c>
      <c r="R1121" s="25">
        <v>48</v>
      </c>
      <c r="S1121" s="25" t="s">
        <v>84</v>
      </c>
      <c r="T1121" s="25" t="s">
        <v>45</v>
      </c>
      <c r="V1121" s="25" t="s">
        <v>1440</v>
      </c>
      <c r="W1121" s="25" t="s">
        <v>85</v>
      </c>
      <c r="X1121" s="73">
        <f>VLOOKUP(W1121,Tables!$M$5:$O$9,3,FALSE)</f>
        <v>1000</v>
      </c>
      <c r="Y1121" s="73">
        <f>V1121*X1121</f>
        <v>1000</v>
      </c>
      <c r="AA1121" s="26" t="str">
        <f>Q1121</f>
        <v>LC50</v>
      </c>
      <c r="AB1121" s="26">
        <f>VLOOKUP(AA1121,Tables!C$5:D$40,2,FALSE)</f>
        <v>5</v>
      </c>
      <c r="AC1121" s="26">
        <f>Y1121/AB1121</f>
        <v>200</v>
      </c>
      <c r="AD1121" s="33" t="str">
        <f>T1121</f>
        <v>Acute</v>
      </c>
      <c r="AE1121" s="26">
        <f>VLOOKUP(AD1121,Tables!$C$43:$D$44,2,FALSE)</f>
        <v>2</v>
      </c>
      <c r="AF1121" s="26">
        <f>AC1121/AE1121</f>
        <v>100</v>
      </c>
      <c r="AG1121" s="27"/>
      <c r="AH1121" s="210" t="str">
        <f>G1121</f>
        <v>Penaeus aztecus</v>
      </c>
      <c r="AI1121" s="112" t="str">
        <f>Q1121</f>
        <v>LC50</v>
      </c>
      <c r="AJ1121" s="112" t="str">
        <f>T1121</f>
        <v>Acute</v>
      </c>
      <c r="AL1121" s="26">
        <f>VLOOKUP(SUM(AB1121,AE1121),Tables!J$5:K$12,2,FALSE)</f>
        <v>4</v>
      </c>
      <c r="AM1121" s="26" t="str">
        <f>IF(AL1121=MIN($AL$1121),"YES!!!","Reject")</f>
        <v>YES!!!</v>
      </c>
      <c r="AN1121" s="107" t="str">
        <f>P1121</f>
        <v>Mortality</v>
      </c>
      <c r="AO1121" s="26" t="s">
        <v>96</v>
      </c>
      <c r="AP1121" s="25" t="str">
        <f>CONCATENATE(R1121," ",S1121)</f>
        <v>48 Hour</v>
      </c>
      <c r="AQ1121" s="26" t="s">
        <v>97</v>
      </c>
      <c r="AS1121" s="109">
        <f>AF1121</f>
        <v>100</v>
      </c>
      <c r="AT1121" s="73">
        <f>GEOMEAN(AS1121)</f>
        <v>100</v>
      </c>
      <c r="AU1121" s="73">
        <f>MIN(AT1121)</f>
        <v>100</v>
      </c>
      <c r="AV1121" s="73">
        <f>MIN(AU1121)</f>
        <v>100</v>
      </c>
      <c r="AW1121" s="208" t="s">
        <v>1845</v>
      </c>
      <c r="AX1121" s="208" t="s">
        <v>1845</v>
      </c>
      <c r="BA1121" s="78" t="str">
        <f>F1121</f>
        <v>Natural or artificial seawater</v>
      </c>
      <c r="BB1121" s="107" t="str">
        <f>J1121</f>
        <v>Macroinvertebrate</v>
      </c>
      <c r="BC1121" s="210" t="str">
        <f>G1121</f>
        <v>Penaeus aztecus</v>
      </c>
      <c r="BD1121" s="107" t="str">
        <f>H1121</f>
        <v>Arthropoda</v>
      </c>
      <c r="BE1121" s="114" t="str">
        <f>I1121</f>
        <v>Malacostraca</v>
      </c>
      <c r="BF1121" s="112" t="str">
        <f>K1121</f>
        <v>Hetero</v>
      </c>
      <c r="BG1121" s="26">
        <f>AL1121</f>
        <v>4</v>
      </c>
      <c r="BH1121" s="26">
        <f>AV1121</f>
        <v>100</v>
      </c>
      <c r="BI1121" s="208" t="s">
        <v>1845</v>
      </c>
      <c r="BJ1121" s="208" t="s">
        <v>1845</v>
      </c>
      <c r="BN1121" s="119"/>
      <c r="BO1121" s="119"/>
      <c r="BP1121" s="119"/>
      <c r="BQ1121" s="119"/>
      <c r="BR1121" s="119"/>
      <c r="BS1121" s="119"/>
      <c r="BT1121" s="119"/>
      <c r="BU1121" s="119"/>
      <c r="BV1121" s="119"/>
      <c r="BW1121" s="119"/>
      <c r="BX1121" s="119"/>
      <c r="BY1121" s="119"/>
      <c r="BZ1121" s="119"/>
      <c r="CA1121" s="119"/>
      <c r="CB1121" s="78"/>
      <c r="CC1121" s="78"/>
      <c r="CD1121" s="78"/>
      <c r="CE1121" s="78"/>
      <c r="CF1121" s="78"/>
      <c r="CG1121" s="78"/>
      <c r="CH1121" s="78"/>
      <c r="CI1121" s="78"/>
    </row>
    <row r="1122" spans="1:87" ht="15" hidden="1" customHeight="1" thickTop="1" thickBot="1">
      <c r="A1122" s="169"/>
      <c r="B1122" s="17"/>
      <c r="C1122" s="17"/>
      <c r="D1122" s="27"/>
      <c r="E1122" s="148"/>
      <c r="F1122" s="93"/>
      <c r="G1122" s="94"/>
      <c r="H1122" s="13"/>
      <c r="I1122" s="13"/>
      <c r="J1122" s="17"/>
      <c r="K1122" s="17"/>
      <c r="L1122" s="17"/>
      <c r="M1122" s="17"/>
      <c r="N1122" s="93"/>
      <c r="O1122" s="17"/>
      <c r="P1122" s="17"/>
      <c r="Q1122" s="17"/>
      <c r="R1122" s="17"/>
      <c r="S1122" s="17"/>
      <c r="T1122" s="17"/>
      <c r="U1122" s="17"/>
      <c r="V1122" s="17"/>
      <c r="W1122" s="17"/>
      <c r="X1122" s="17"/>
      <c r="Y1122" s="13"/>
      <c r="Z1122" s="13"/>
      <c r="AA1122" s="13"/>
      <c r="AB1122" s="13"/>
      <c r="AC1122" s="13"/>
      <c r="AD1122" s="13"/>
      <c r="AE1122" s="13"/>
      <c r="AF1122" s="13"/>
      <c r="AG1122" s="13"/>
      <c r="AH1122" s="212"/>
      <c r="AI1122" s="17"/>
      <c r="AJ1122" s="17"/>
      <c r="AK1122" s="13"/>
      <c r="AL1122" s="13"/>
      <c r="AM1122" s="13"/>
      <c r="AN1122" s="13"/>
      <c r="AO1122" s="17"/>
      <c r="AP1122" s="17"/>
      <c r="AQ1122" s="17"/>
      <c r="AR1122" s="13"/>
      <c r="AS1122" s="13"/>
      <c r="AT1122" s="13"/>
      <c r="AU1122" s="13"/>
      <c r="AV1122" s="13"/>
      <c r="AW1122" s="13"/>
      <c r="AX1122" s="116"/>
      <c r="AY1122" s="22"/>
      <c r="AZ1122" s="22"/>
      <c r="BA1122" s="117"/>
      <c r="BB1122" s="118"/>
      <c r="BC1122" s="212"/>
      <c r="BD1122" s="13"/>
      <c r="BE1122" s="13"/>
      <c r="BF1122" s="13"/>
      <c r="BG1122" s="13"/>
      <c r="BH1122" s="116"/>
      <c r="BI1122" s="115"/>
      <c r="BJ1122" s="115"/>
      <c r="BK1122" s="2"/>
      <c r="BL1122" s="2"/>
      <c r="BM1122" s="2"/>
      <c r="BN1122" s="119"/>
      <c r="BO1122" s="119"/>
      <c r="BP1122" s="119"/>
      <c r="BQ1122" s="119"/>
      <c r="BR1122" s="119"/>
      <c r="BS1122" s="119"/>
      <c r="BT1122" s="119"/>
      <c r="BU1122" s="119"/>
      <c r="BV1122" s="119"/>
      <c r="BW1122" s="119"/>
      <c r="BX1122" s="119"/>
      <c r="BY1122" s="119"/>
      <c r="BZ1122" s="119"/>
      <c r="CA1122" s="119"/>
      <c r="CB1122" s="78"/>
      <c r="CC1122" s="78"/>
      <c r="CD1122" s="78"/>
      <c r="CE1122" s="78"/>
      <c r="CF1122" s="78"/>
      <c r="CG1122" s="78"/>
      <c r="CH1122" s="78"/>
      <c r="CI1122" s="78"/>
    </row>
    <row r="1123" spans="1:87" ht="15" hidden="1" customHeight="1" thickTop="1" thickBot="1">
      <c r="A1123" s="170" t="s">
        <v>1397</v>
      </c>
      <c r="B1123" s="85">
        <v>211001</v>
      </c>
      <c r="C1123" s="71" t="s">
        <v>1374</v>
      </c>
      <c r="D1123" s="78"/>
      <c r="E1123" s="156" t="s">
        <v>1643</v>
      </c>
      <c r="F1123" s="30" t="s">
        <v>1376</v>
      </c>
      <c r="G1123" s="92" t="s">
        <v>277</v>
      </c>
      <c r="H1123" s="25" t="s">
        <v>83</v>
      </c>
      <c r="I1123" s="25" t="s">
        <v>94</v>
      </c>
      <c r="J1123" s="25" t="s">
        <v>95</v>
      </c>
      <c r="K1123" s="25" t="s">
        <v>1590</v>
      </c>
      <c r="L1123" s="73" t="s">
        <v>110</v>
      </c>
      <c r="M1123" s="78"/>
      <c r="N1123" s="41" t="s">
        <v>48</v>
      </c>
      <c r="O1123" s="32" t="s">
        <v>48</v>
      </c>
      <c r="P1123" s="32" t="s">
        <v>48</v>
      </c>
      <c r="Q1123" s="25" t="s">
        <v>18</v>
      </c>
      <c r="R1123" s="25">
        <v>96</v>
      </c>
      <c r="S1123" s="25" t="s">
        <v>84</v>
      </c>
      <c r="T1123" s="33" t="s">
        <v>45</v>
      </c>
      <c r="U1123" s="78"/>
      <c r="V1123" s="25">
        <v>6900</v>
      </c>
      <c r="W1123" s="25" t="s">
        <v>58</v>
      </c>
      <c r="X1123" s="73">
        <f>VLOOKUP(W1123,Tables!$M$5:$O$9,3,FALSE)</f>
        <v>1</v>
      </c>
      <c r="Y1123" s="73">
        <f>V1123*X1123</f>
        <v>6900</v>
      </c>
      <c r="AA1123" s="26" t="str">
        <f>Q1123</f>
        <v>LC50</v>
      </c>
      <c r="AB1123" s="26">
        <f>VLOOKUP(AA1123,Tables!C$5:D$40,2,FALSE)</f>
        <v>5</v>
      </c>
      <c r="AC1123" s="26">
        <f>Y1123/AB1123</f>
        <v>1380</v>
      </c>
      <c r="AD1123" s="33" t="str">
        <f>T1123</f>
        <v>Acute</v>
      </c>
      <c r="AE1123" s="26">
        <f>VLOOKUP(AD1123,Tables!$C$43:$D$44,2,FALSE)</f>
        <v>2</v>
      </c>
      <c r="AF1123" s="26">
        <f>AC1123/AE1123</f>
        <v>690</v>
      </c>
      <c r="AG1123" s="27"/>
      <c r="AH1123" s="210" t="str">
        <f>G1123</f>
        <v>Penaeus duorarum</v>
      </c>
      <c r="AI1123" s="112" t="str">
        <f>Q1123</f>
        <v>LC50</v>
      </c>
      <c r="AJ1123" s="112" t="str">
        <f>T1123</f>
        <v>Acute</v>
      </c>
      <c r="AK1123" s="78"/>
      <c r="AL1123" s="26">
        <f>VLOOKUP(SUM(AB1123,AE1123),Tables!J$5:K$12,2,FALSE)</f>
        <v>4</v>
      </c>
      <c r="AM1123" s="26" t="str">
        <f>IF(AL1123=MIN($AL$1123),"YES!!!","Reject")</f>
        <v>YES!!!</v>
      </c>
      <c r="AN1123" s="107" t="str">
        <f>P1123</f>
        <v>Mortality</v>
      </c>
      <c r="AO1123" s="26" t="s">
        <v>96</v>
      </c>
      <c r="AP1123" s="25" t="str">
        <f>CONCATENATE(R1123," ",S1123)</f>
        <v>96 Hour</v>
      </c>
      <c r="AQ1123" s="26" t="s">
        <v>97</v>
      </c>
      <c r="AR1123" s="78"/>
      <c r="AS1123" s="109">
        <f>AF1123</f>
        <v>690</v>
      </c>
      <c r="AT1123" s="73">
        <f>GEOMEAN(AS1123)</f>
        <v>690</v>
      </c>
      <c r="AU1123" s="73">
        <f>MIN(AT1123)</f>
        <v>690</v>
      </c>
      <c r="AV1123" s="73">
        <f>MIN(AU1123)</f>
        <v>690</v>
      </c>
      <c r="AW1123" s="208" t="s">
        <v>1845</v>
      </c>
      <c r="AX1123" s="208" t="s">
        <v>1845</v>
      </c>
      <c r="AY1123" s="78"/>
      <c r="AZ1123" s="78"/>
      <c r="BA1123" s="78" t="str">
        <f>F1123</f>
        <v>marine</v>
      </c>
      <c r="BB1123" s="107" t="str">
        <f>J1123</f>
        <v>Macroinvertebrate</v>
      </c>
      <c r="BC1123" s="210" t="str">
        <f>G1123</f>
        <v>Penaeus duorarum</v>
      </c>
      <c r="BD1123" s="107" t="str">
        <f>H1123</f>
        <v>Arthropoda</v>
      </c>
      <c r="BE1123" s="114" t="str">
        <f>I1123</f>
        <v>Malacostraca</v>
      </c>
      <c r="BF1123" s="112" t="str">
        <f>K1123</f>
        <v>Hetero</v>
      </c>
      <c r="BG1123" s="26">
        <f>AL1123</f>
        <v>4</v>
      </c>
      <c r="BH1123" s="26">
        <f>AV1123</f>
        <v>690</v>
      </c>
      <c r="BI1123" s="208" t="s">
        <v>1845</v>
      </c>
      <c r="BJ1123" s="208" t="s">
        <v>1845</v>
      </c>
      <c r="BN1123" s="119"/>
      <c r="BO1123" s="119"/>
      <c r="BP1123" s="119"/>
      <c r="BQ1123" s="119"/>
      <c r="BR1123" s="119"/>
      <c r="BS1123" s="119"/>
      <c r="BT1123" s="119"/>
      <c r="BU1123" s="119"/>
      <c r="BV1123" s="119"/>
      <c r="BW1123" s="119"/>
      <c r="BX1123" s="119"/>
      <c r="BY1123" s="119"/>
      <c r="BZ1123" s="119"/>
      <c r="CA1123" s="119"/>
      <c r="CB1123" s="78"/>
      <c r="CC1123" s="78"/>
      <c r="CD1123" s="78"/>
      <c r="CE1123" s="78"/>
      <c r="CF1123" s="78"/>
      <c r="CG1123" s="78"/>
      <c r="CH1123" s="78"/>
      <c r="CI1123" s="78"/>
    </row>
    <row r="1124" spans="1:87" ht="15" hidden="1" customHeight="1" thickTop="1" thickBot="1">
      <c r="A1124" s="167"/>
      <c r="B1124" s="17"/>
      <c r="C1124" s="17"/>
      <c r="D1124" s="27"/>
      <c r="E1124" s="148"/>
      <c r="F1124" s="93"/>
      <c r="G1124" s="94"/>
      <c r="H1124" s="17"/>
      <c r="I1124" s="17"/>
      <c r="J1124" s="17"/>
      <c r="K1124" s="17"/>
      <c r="L1124" s="17"/>
      <c r="M1124" s="27"/>
      <c r="N1124" s="93"/>
      <c r="O1124" s="17"/>
      <c r="P1124" s="17"/>
      <c r="Q1124" s="17"/>
      <c r="R1124" s="17"/>
      <c r="S1124" s="17"/>
      <c r="T1124" s="20"/>
      <c r="U1124" s="27"/>
      <c r="V1124" s="17"/>
      <c r="W1124" s="17"/>
      <c r="X1124" s="95"/>
      <c r="Y1124" s="95"/>
      <c r="Z1124" s="27"/>
      <c r="AA1124" s="17"/>
      <c r="AB1124" s="17"/>
      <c r="AC1124" s="95"/>
      <c r="AD1124" s="20"/>
      <c r="AE1124" s="17"/>
      <c r="AF1124" s="95"/>
      <c r="AG1124" s="27"/>
      <c r="AH1124" s="211"/>
      <c r="AI1124" s="17"/>
      <c r="AJ1124" s="17"/>
      <c r="AK1124" s="27"/>
      <c r="AL1124" s="27"/>
      <c r="AM1124" s="27"/>
      <c r="AN1124" s="27"/>
      <c r="AO1124" s="17"/>
      <c r="AP1124" s="17"/>
      <c r="AQ1124" s="17"/>
      <c r="AR1124" s="27"/>
      <c r="AS1124" s="27"/>
      <c r="AT1124" s="27"/>
      <c r="AU1124" s="27"/>
      <c r="AV1124" s="27"/>
      <c r="AW1124" s="27"/>
      <c r="AX1124" s="115"/>
      <c r="AY1124" s="119"/>
      <c r="AZ1124" s="119"/>
      <c r="BA1124" s="117"/>
      <c r="BB1124" s="117"/>
      <c r="BC1124" s="211"/>
      <c r="BD1124" s="27"/>
      <c r="BE1124" s="27"/>
      <c r="BF1124" s="27"/>
      <c r="BG1124" s="27"/>
      <c r="BH1124" s="115"/>
      <c r="BI1124" s="115"/>
      <c r="BJ1124" s="115"/>
      <c r="BK1124" s="2"/>
      <c r="BL1124" s="2"/>
      <c r="BM1124" s="2"/>
      <c r="BN1124" s="119"/>
      <c r="BO1124" s="119"/>
      <c r="BP1124" s="119"/>
      <c r="BQ1124" s="119"/>
      <c r="BR1124" s="119"/>
      <c r="BS1124" s="119"/>
      <c r="BT1124" s="119"/>
      <c r="BU1124" s="119"/>
      <c r="BV1124" s="119"/>
      <c r="BW1124" s="119"/>
      <c r="BX1124" s="119"/>
      <c r="BY1124" s="119"/>
      <c r="BZ1124" s="119"/>
      <c r="CA1124" s="119"/>
      <c r="CB1124" s="78"/>
      <c r="CC1124" s="78"/>
      <c r="CD1124" s="78"/>
      <c r="CE1124" s="78"/>
      <c r="CF1124" s="78"/>
      <c r="CG1124" s="78"/>
      <c r="CH1124" s="78"/>
      <c r="CI1124" s="78"/>
    </row>
    <row r="1125" spans="1:87" ht="15" hidden="1" customHeight="1" thickTop="1" thickBot="1">
      <c r="A1125" s="170" t="s">
        <v>1389</v>
      </c>
      <c r="B1125" s="85">
        <v>207199</v>
      </c>
      <c r="C1125" s="71" t="s">
        <v>1374</v>
      </c>
      <c r="D1125" s="78"/>
      <c r="E1125" s="147" t="s">
        <v>1644</v>
      </c>
      <c r="F1125" s="30" t="s">
        <v>1375</v>
      </c>
      <c r="G1125" s="92" t="s">
        <v>268</v>
      </c>
      <c r="H1125" s="25" t="s">
        <v>208</v>
      </c>
      <c r="I1125" s="25" t="s">
        <v>513</v>
      </c>
      <c r="J1125" s="25" t="s">
        <v>209</v>
      </c>
      <c r="K1125" s="25" t="s">
        <v>1590</v>
      </c>
      <c r="L1125" s="73" t="s">
        <v>110</v>
      </c>
      <c r="M1125" s="78"/>
      <c r="N1125" s="41" t="s">
        <v>48</v>
      </c>
      <c r="O1125" s="32" t="s">
        <v>48</v>
      </c>
      <c r="P1125" s="32" t="s">
        <v>48</v>
      </c>
      <c r="Q1125" s="25" t="s">
        <v>18</v>
      </c>
      <c r="R1125" s="25">
        <v>48</v>
      </c>
      <c r="S1125" s="25" t="s">
        <v>84</v>
      </c>
      <c r="T1125" s="33" t="s">
        <v>45</v>
      </c>
      <c r="U1125" s="78"/>
      <c r="V1125" s="25">
        <v>80000</v>
      </c>
      <c r="W1125" s="25" t="s">
        <v>58</v>
      </c>
      <c r="X1125" s="73">
        <f>VLOOKUP(W1125,Tables!$M$5:$O$9,3,FALSE)</f>
        <v>1</v>
      </c>
      <c r="Y1125" s="73">
        <f>V1125*X1125</f>
        <v>80000</v>
      </c>
      <c r="AA1125" s="26" t="str">
        <f>Q1125</f>
        <v>LC50</v>
      </c>
      <c r="AB1125" s="26">
        <f>VLOOKUP(AA1125,Tables!C$5:D$40,2,FALSE)</f>
        <v>5</v>
      </c>
      <c r="AC1125" s="26">
        <f>Y1125/AB1125</f>
        <v>16000</v>
      </c>
      <c r="AD1125" s="33" t="str">
        <f>T1125</f>
        <v>Acute</v>
      </c>
      <c r="AE1125" s="26">
        <f>VLOOKUP(AD1125,Tables!$C$43:$D$44,2,FALSE)</f>
        <v>2</v>
      </c>
      <c r="AF1125" s="26">
        <f>AC1125/AE1125</f>
        <v>8000</v>
      </c>
      <c r="AG1125" s="27"/>
      <c r="AH1125" s="210" t="str">
        <f>G1125</f>
        <v>Perca sp</v>
      </c>
      <c r="AI1125" s="112" t="str">
        <f>Q1125</f>
        <v>LC50</v>
      </c>
      <c r="AJ1125" s="112" t="str">
        <f>T1125</f>
        <v>Acute</v>
      </c>
      <c r="AK1125" s="78"/>
      <c r="AL1125" s="26">
        <f>VLOOKUP(SUM(AB1125,AE1125),Tables!J$5:K$12,2,FALSE)</f>
        <v>4</v>
      </c>
      <c r="AM1125" s="26" t="str">
        <f>IF(AL1125=MIN($AL$1125:$AL$1126),"YES!!!","Reject")</f>
        <v>YES!!!</v>
      </c>
      <c r="AN1125" s="107" t="str">
        <f>P1125</f>
        <v>Mortality</v>
      </c>
      <c r="AO1125" s="26" t="s">
        <v>96</v>
      </c>
      <c r="AP1125" s="25" t="str">
        <f>CONCATENATE(R1125," ",S1125)</f>
        <v>48 Hour</v>
      </c>
      <c r="AQ1125" s="26" t="s">
        <v>97</v>
      </c>
      <c r="AR1125" s="78"/>
      <c r="AS1125" s="109">
        <f>AF1125</f>
        <v>8000</v>
      </c>
      <c r="AT1125" s="73">
        <f>GEOMEAN(AS1125)</f>
        <v>8000</v>
      </c>
      <c r="AU1125" s="73">
        <f>MIN(AT1125:AT1126)</f>
        <v>5000</v>
      </c>
      <c r="AV1125" s="73">
        <f>MIN(AU1125)</f>
        <v>5000</v>
      </c>
      <c r="AW1125" s="208" t="s">
        <v>1845</v>
      </c>
      <c r="AX1125" s="208" t="s">
        <v>1845</v>
      </c>
      <c r="AY1125" s="78"/>
      <c r="AZ1125" s="78"/>
      <c r="BA1125" s="78" t="str">
        <f>F1125</f>
        <v>fresh</v>
      </c>
      <c r="BB1125" s="107" t="str">
        <f>J1125</f>
        <v>Fish</v>
      </c>
      <c r="BC1125" s="210" t="str">
        <f>G1125</f>
        <v>Perca sp</v>
      </c>
      <c r="BD1125" s="107" t="str">
        <f>H1125</f>
        <v>Chordata</v>
      </c>
      <c r="BE1125" s="114" t="str">
        <f>I1125</f>
        <v xml:space="preserve">	Actinopterygii</v>
      </c>
      <c r="BF1125" s="112" t="str">
        <f>K1125</f>
        <v>Hetero</v>
      </c>
      <c r="BG1125" s="26">
        <f>AL1125</f>
        <v>4</v>
      </c>
      <c r="BH1125" s="26">
        <f>AV1125</f>
        <v>5000</v>
      </c>
      <c r="BI1125" s="208" t="s">
        <v>1845</v>
      </c>
      <c r="BJ1125" s="208" t="s">
        <v>1845</v>
      </c>
      <c r="BN1125" s="119"/>
      <c r="BO1125" s="119"/>
      <c r="BP1125" s="119"/>
      <c r="BQ1125" s="119"/>
      <c r="BR1125" s="119"/>
      <c r="BS1125" s="119"/>
      <c r="BT1125" s="119"/>
      <c r="BU1125" s="119"/>
      <c r="BV1125" s="119"/>
      <c r="BW1125" s="119"/>
      <c r="BX1125" s="119"/>
      <c r="BY1125" s="119"/>
      <c r="BZ1125" s="119"/>
      <c r="CA1125" s="119"/>
    </row>
    <row r="1126" spans="1:87" ht="15" hidden="1" customHeight="1" thickTop="1" thickBot="1">
      <c r="A1126" s="170" t="s">
        <v>1389</v>
      </c>
      <c r="B1126" s="85">
        <v>207199</v>
      </c>
      <c r="C1126" s="71" t="s">
        <v>1374</v>
      </c>
      <c r="D1126" s="78"/>
      <c r="E1126" s="147" t="s">
        <v>1644</v>
      </c>
      <c r="F1126" s="30" t="s">
        <v>1375</v>
      </c>
      <c r="G1126" s="92" t="s">
        <v>268</v>
      </c>
      <c r="H1126" s="25" t="s">
        <v>208</v>
      </c>
      <c r="I1126" s="25" t="s">
        <v>513</v>
      </c>
      <c r="J1126" s="25" t="s">
        <v>209</v>
      </c>
      <c r="K1126" s="25" t="s">
        <v>1590</v>
      </c>
      <c r="L1126" s="73" t="s">
        <v>110</v>
      </c>
      <c r="M1126" s="78"/>
      <c r="N1126" s="41" t="s">
        <v>48</v>
      </c>
      <c r="O1126" s="32" t="s">
        <v>48</v>
      </c>
      <c r="P1126" s="32" t="s">
        <v>48</v>
      </c>
      <c r="Q1126" s="25" t="s">
        <v>18</v>
      </c>
      <c r="R1126" s="25">
        <v>96</v>
      </c>
      <c r="S1126" s="25" t="s">
        <v>84</v>
      </c>
      <c r="T1126" s="33" t="s">
        <v>45</v>
      </c>
      <c r="U1126" s="78"/>
      <c r="V1126" s="25">
        <v>50000</v>
      </c>
      <c r="W1126" s="25" t="s">
        <v>58</v>
      </c>
      <c r="X1126" s="73">
        <f>VLOOKUP(W1126,Tables!$M$5:$O$9,3,FALSE)</f>
        <v>1</v>
      </c>
      <c r="Y1126" s="73">
        <f>V1126*X1126</f>
        <v>50000</v>
      </c>
      <c r="AA1126" s="26" t="str">
        <f>Q1126</f>
        <v>LC50</v>
      </c>
      <c r="AB1126" s="26">
        <f>VLOOKUP(AA1126,Tables!C$5:D$40,2,FALSE)</f>
        <v>5</v>
      </c>
      <c r="AC1126" s="26">
        <f>Y1126/AB1126</f>
        <v>10000</v>
      </c>
      <c r="AD1126" s="33" t="str">
        <f>T1126</f>
        <v>Acute</v>
      </c>
      <c r="AE1126" s="26">
        <f>VLOOKUP(AD1126,Tables!$C$43:$D$44,2,FALSE)</f>
        <v>2</v>
      </c>
      <c r="AF1126" s="26">
        <f>AC1126/AE1126</f>
        <v>5000</v>
      </c>
      <c r="AG1126" s="27"/>
      <c r="AH1126" s="210" t="str">
        <f>G1126</f>
        <v>Perca sp</v>
      </c>
      <c r="AI1126" s="112" t="str">
        <f>Q1126</f>
        <v>LC50</v>
      </c>
      <c r="AJ1126" s="112" t="str">
        <f>T1126</f>
        <v>Acute</v>
      </c>
      <c r="AK1126" s="78"/>
      <c r="AL1126" s="26">
        <f>VLOOKUP(SUM(AB1126,AE1126),Tables!J$5:K$12,2,FALSE)</f>
        <v>4</v>
      </c>
      <c r="AM1126" s="26" t="str">
        <f>IF(AL1126=MIN($AL$1125:$AL$1126),"YES!!!","Reject")</f>
        <v>YES!!!</v>
      </c>
      <c r="AN1126" s="107" t="str">
        <f>P1126</f>
        <v>Mortality</v>
      </c>
      <c r="AO1126" s="26" t="s">
        <v>96</v>
      </c>
      <c r="AP1126" s="25" t="str">
        <f>CONCATENATE(R1126," ",S1126)</f>
        <v>96 Hour</v>
      </c>
      <c r="AQ1126" s="26" t="s">
        <v>1600</v>
      </c>
      <c r="AR1126" s="78"/>
      <c r="AS1126" s="109">
        <f>AF1126</f>
        <v>5000</v>
      </c>
      <c r="AT1126" s="73">
        <f>GEOMEAN(AS1126)</f>
        <v>5000</v>
      </c>
      <c r="AU1126" s="78"/>
      <c r="AV1126" s="78"/>
      <c r="AW1126" s="208" t="s">
        <v>1845</v>
      </c>
      <c r="AX1126" s="208" t="s">
        <v>1845</v>
      </c>
      <c r="AY1126" s="78"/>
      <c r="AZ1126" s="78"/>
      <c r="BA1126" s="78"/>
      <c r="BB1126" s="78"/>
      <c r="BC1126" s="215"/>
      <c r="BD1126" s="78"/>
      <c r="BE1126" s="78"/>
      <c r="BF1126" s="78"/>
      <c r="BG1126" s="78"/>
      <c r="BH1126" s="78"/>
      <c r="BI1126" s="73"/>
      <c r="BN1126" s="119"/>
      <c r="BO1126" s="119"/>
      <c r="BP1126" s="119"/>
      <c r="BQ1126" s="119"/>
      <c r="BR1126" s="119"/>
      <c r="BS1126" s="119"/>
      <c r="BT1126" s="119"/>
      <c r="BU1126" s="119"/>
      <c r="BV1126" s="119"/>
      <c r="BW1126" s="119"/>
      <c r="BX1126" s="119"/>
      <c r="BY1126" s="119"/>
      <c r="BZ1126" s="119"/>
      <c r="CA1126" s="119"/>
    </row>
    <row r="1127" spans="1:87" ht="15" hidden="1" customHeight="1" thickTop="1" thickBot="1">
      <c r="A1127" s="167"/>
      <c r="B1127" s="17"/>
      <c r="C1127" s="17"/>
      <c r="D1127" s="27"/>
      <c r="E1127" s="148"/>
      <c r="F1127" s="93"/>
      <c r="G1127" s="94"/>
      <c r="H1127" s="17"/>
      <c r="I1127" s="17"/>
      <c r="J1127" s="17"/>
      <c r="K1127" s="17"/>
      <c r="L1127" s="17"/>
      <c r="M1127" s="27"/>
      <c r="N1127" s="93"/>
      <c r="O1127" s="17"/>
      <c r="P1127" s="17"/>
      <c r="Q1127" s="17"/>
      <c r="R1127" s="17"/>
      <c r="S1127" s="17"/>
      <c r="T1127" s="20"/>
      <c r="U1127" s="27"/>
      <c r="V1127" s="17"/>
      <c r="W1127" s="17"/>
      <c r="X1127" s="95"/>
      <c r="Y1127" s="95"/>
      <c r="Z1127" s="27"/>
      <c r="AA1127" s="17"/>
      <c r="AB1127" s="17"/>
      <c r="AC1127" s="95"/>
      <c r="AD1127" s="20"/>
      <c r="AE1127" s="17"/>
      <c r="AF1127" s="95"/>
      <c r="AG1127" s="27"/>
      <c r="AH1127" s="211"/>
      <c r="AI1127" s="17"/>
      <c r="AJ1127" s="17"/>
      <c r="AK1127" s="27"/>
      <c r="AL1127" s="27"/>
      <c r="AM1127" s="27"/>
      <c r="AN1127" s="27"/>
      <c r="AO1127" s="17"/>
      <c r="AP1127" s="17"/>
      <c r="AQ1127" s="17"/>
      <c r="AR1127" s="27"/>
      <c r="AS1127" s="27"/>
      <c r="AT1127" s="27"/>
      <c r="AU1127" s="27"/>
      <c r="AV1127" s="27"/>
      <c r="AW1127" s="27"/>
      <c r="AX1127" s="115"/>
      <c r="AY1127" s="119"/>
      <c r="AZ1127" s="119"/>
      <c r="BA1127" s="117"/>
      <c r="BB1127" s="117"/>
      <c r="BC1127" s="211"/>
      <c r="BD1127" s="27"/>
      <c r="BE1127" s="27"/>
      <c r="BF1127" s="27"/>
      <c r="BG1127" s="27"/>
      <c r="BH1127" s="115"/>
      <c r="BI1127" s="115"/>
      <c r="BJ1127" s="115"/>
      <c r="BK1127" s="2"/>
      <c r="BL1127" s="2"/>
      <c r="BM1127" s="2"/>
      <c r="BN1127" s="119"/>
      <c r="BO1127" s="119"/>
      <c r="BP1127" s="119"/>
      <c r="BQ1127" s="119"/>
      <c r="BR1127" s="119"/>
      <c r="BS1127" s="119"/>
      <c r="BT1127" s="119"/>
      <c r="BU1127" s="119"/>
      <c r="BV1127" s="119"/>
      <c r="BW1127" s="119"/>
      <c r="BX1127" s="119"/>
      <c r="BY1127" s="119"/>
      <c r="BZ1127" s="119"/>
      <c r="CA1127" s="119"/>
      <c r="CB1127" s="22"/>
      <c r="CC1127" s="22"/>
      <c r="CD1127" s="22"/>
      <c r="CE1127" s="22"/>
      <c r="CF1127" s="22"/>
      <c r="CG1127" s="22"/>
      <c r="CH1127" s="22"/>
      <c r="CI1127" s="22"/>
    </row>
    <row r="1128" spans="1:87" ht="15" customHeight="1" thickTop="1" thickBot="1">
      <c r="A1128" s="168" t="s">
        <v>1381</v>
      </c>
      <c r="B1128" s="25" t="s">
        <v>1451</v>
      </c>
      <c r="C1128" s="71">
        <v>1364</v>
      </c>
      <c r="D1128" s="132" t="s">
        <v>1413</v>
      </c>
      <c r="E1128" s="156" t="s">
        <v>1643</v>
      </c>
      <c r="F1128" s="30" t="s">
        <v>1550</v>
      </c>
      <c r="G1128" s="92" t="s">
        <v>224</v>
      </c>
      <c r="H1128" s="75" t="s">
        <v>1904</v>
      </c>
      <c r="I1128" s="73" t="s">
        <v>1905</v>
      </c>
      <c r="J1128" s="25" t="s">
        <v>16</v>
      </c>
      <c r="K1128" s="25" t="s">
        <v>1591</v>
      </c>
      <c r="L1128" s="25" t="s">
        <v>110</v>
      </c>
      <c r="M1128" s="25"/>
      <c r="N1128" s="122" t="s">
        <v>1549</v>
      </c>
      <c r="O1128" s="38" t="s">
        <v>1549</v>
      </c>
      <c r="P1128" s="35" t="s">
        <v>1549</v>
      </c>
      <c r="Q1128" s="25" t="s">
        <v>14</v>
      </c>
      <c r="R1128" s="25">
        <v>10</v>
      </c>
      <c r="S1128" s="25" t="s">
        <v>1370</v>
      </c>
      <c r="T1128" s="25" t="s">
        <v>15</v>
      </c>
      <c r="V1128" s="25" t="s">
        <v>1477</v>
      </c>
      <c r="W1128" s="25" t="s">
        <v>82</v>
      </c>
      <c r="X1128" s="73">
        <f>VLOOKUP(W1128,Tables!$M$5:$O$9,3,FALSE)</f>
        <v>1</v>
      </c>
      <c r="Y1128" s="73">
        <f>V1128*X1128</f>
        <v>200</v>
      </c>
      <c r="AA1128" s="26" t="str">
        <f>Q1128</f>
        <v>EC50</v>
      </c>
      <c r="AB1128" s="26">
        <f>VLOOKUP(AA1128,Tables!C$5:D$40,2,FALSE)</f>
        <v>5</v>
      </c>
      <c r="AC1128" s="26">
        <f>Y1128/AB1128</f>
        <v>40</v>
      </c>
      <c r="AD1128" s="33" t="str">
        <f>T1128</f>
        <v>Chronic</v>
      </c>
      <c r="AE1128" s="26">
        <f>VLOOKUP(AD1128,Tables!$C$43:$D$44,2,FALSE)</f>
        <v>1</v>
      </c>
      <c r="AF1128" s="26">
        <f>AC1128/AE1128</f>
        <v>40</v>
      </c>
      <c r="AG1128" s="27"/>
      <c r="AH1128" s="210" t="str">
        <f>G1128</f>
        <v>Phaeodactylum tricornutum</v>
      </c>
      <c r="AI1128" s="112" t="str">
        <f>Q1128</f>
        <v>EC50</v>
      </c>
      <c r="AJ1128" s="112" t="str">
        <f>T1128</f>
        <v>Chronic</v>
      </c>
      <c r="AL1128" s="26">
        <f>VLOOKUP(SUM(AB1128,AE1128),Tables!J$5:K$12,2,FALSE)</f>
        <v>2</v>
      </c>
      <c r="AM1128" s="26" t="str">
        <f>IF(AL1128=MIN($AL$1128:$AL$1129),"YES!!!","Reject")</f>
        <v>YES!!!</v>
      </c>
      <c r="AN1128" s="107" t="str">
        <f>P1128</f>
        <v>Biomass yield, Growth rate, AUC</v>
      </c>
      <c r="AO1128" s="26" t="s">
        <v>96</v>
      </c>
      <c r="AP1128" s="25" t="str">
        <f>CONCATENATE(R1128," ",S1128)</f>
        <v>10 Day</v>
      </c>
      <c r="AQ1128" s="26" t="s">
        <v>97</v>
      </c>
      <c r="AS1128" s="109">
        <f>AF1128</f>
        <v>40</v>
      </c>
      <c r="AT1128" s="73">
        <f>GEOMEAN(AS1128:AS1129)</f>
        <v>40</v>
      </c>
      <c r="AU1128" s="73">
        <f>MIN(AT1128)</f>
        <v>40</v>
      </c>
      <c r="AV1128" s="73">
        <f>MIN(AU1128:AU1129)</f>
        <v>40</v>
      </c>
      <c r="AW1128" s="208" t="s">
        <v>1845</v>
      </c>
      <c r="AX1128" s="208" t="s">
        <v>1845</v>
      </c>
      <c r="BA1128" s="78" t="str">
        <f>F1128</f>
        <v>Synthetic salt water or filtered natural salt water</v>
      </c>
      <c r="BB1128" s="107" t="str">
        <f>J1128</f>
        <v>Microalgae</v>
      </c>
      <c r="BC1128" s="210" t="str">
        <f>G1128</f>
        <v>Phaeodactylum tricornutum</v>
      </c>
      <c r="BD1128" s="107" t="e">
        <f>#REF!</f>
        <v>#REF!</v>
      </c>
      <c r="BE1128" s="114" t="str">
        <f>H1128</f>
        <v>Bacillariophyceae incertae sedis</v>
      </c>
      <c r="BF1128" s="112" t="str">
        <f>K1128</f>
        <v>Photo</v>
      </c>
      <c r="BG1128" s="26">
        <f>AL1128</f>
        <v>2</v>
      </c>
      <c r="BH1128" s="26">
        <f>AV1128</f>
        <v>40</v>
      </c>
      <c r="BI1128" s="208" t="s">
        <v>1845</v>
      </c>
      <c r="BJ1128" s="208" t="s">
        <v>1845</v>
      </c>
      <c r="BN1128" s="119"/>
      <c r="BO1128" s="119"/>
      <c r="BP1128" s="119"/>
      <c r="BQ1128" s="119"/>
      <c r="BR1128" s="119"/>
      <c r="BS1128" s="119"/>
      <c r="BT1128" s="119"/>
      <c r="BU1128" s="119"/>
      <c r="BV1128" s="119"/>
      <c r="BW1128" s="119"/>
      <c r="BX1128" s="119"/>
      <c r="BY1128" s="119"/>
      <c r="BZ1128" s="119"/>
      <c r="CA1128" s="119"/>
    </row>
    <row r="1129" spans="1:87" ht="15" customHeight="1" thickTop="1" thickBot="1">
      <c r="A1129" s="168" t="s">
        <v>1381</v>
      </c>
      <c r="B1129" s="25" t="s">
        <v>1451</v>
      </c>
      <c r="C1129" s="71">
        <v>10434</v>
      </c>
      <c r="D1129" s="132" t="s">
        <v>1434</v>
      </c>
      <c r="E1129" s="156" t="s">
        <v>1643</v>
      </c>
      <c r="F1129" s="30" t="s">
        <v>1550</v>
      </c>
      <c r="G1129" s="92" t="s">
        <v>224</v>
      </c>
      <c r="H1129" s="75" t="s">
        <v>1904</v>
      </c>
      <c r="I1129" s="73" t="s">
        <v>1905</v>
      </c>
      <c r="J1129" s="25" t="s">
        <v>16</v>
      </c>
      <c r="K1129" s="25" t="s">
        <v>1591</v>
      </c>
      <c r="L1129" s="25" t="s">
        <v>110</v>
      </c>
      <c r="M1129" s="25"/>
      <c r="N1129" s="122" t="s">
        <v>1549</v>
      </c>
      <c r="O1129" s="38" t="s">
        <v>1549</v>
      </c>
      <c r="P1129" s="35" t="s">
        <v>1549</v>
      </c>
      <c r="Q1129" s="25" t="s">
        <v>14</v>
      </c>
      <c r="R1129" s="25">
        <v>10</v>
      </c>
      <c r="S1129" s="25" t="s">
        <v>1370</v>
      </c>
      <c r="T1129" s="25" t="s">
        <v>15</v>
      </c>
      <c r="V1129" s="25" t="s">
        <v>1477</v>
      </c>
      <c r="W1129" s="25" t="s">
        <v>82</v>
      </c>
      <c r="X1129" s="73">
        <f>VLOOKUP(W1129,Tables!$M$5:$O$9,3,FALSE)</f>
        <v>1</v>
      </c>
      <c r="Y1129" s="73">
        <f>V1129*X1129</f>
        <v>200</v>
      </c>
      <c r="AA1129" s="26" t="str">
        <f>Q1129</f>
        <v>EC50</v>
      </c>
      <c r="AB1129" s="26">
        <f>VLOOKUP(AA1129,Tables!C$5:D$40,2,FALSE)</f>
        <v>5</v>
      </c>
      <c r="AC1129" s="26">
        <f>Y1129/AB1129</f>
        <v>40</v>
      </c>
      <c r="AD1129" s="33" t="str">
        <f>T1129</f>
        <v>Chronic</v>
      </c>
      <c r="AE1129" s="26">
        <f>VLOOKUP(AD1129,Tables!$C$43:$D$44,2,FALSE)</f>
        <v>1</v>
      </c>
      <c r="AF1129" s="26">
        <f>AC1129/AE1129</f>
        <v>40</v>
      </c>
      <c r="AG1129" s="27"/>
      <c r="AH1129" s="210" t="str">
        <f>G1129</f>
        <v>Phaeodactylum tricornutum</v>
      </c>
      <c r="AI1129" s="112" t="str">
        <f>Q1129</f>
        <v>EC50</v>
      </c>
      <c r="AJ1129" s="112" t="str">
        <f>T1129</f>
        <v>Chronic</v>
      </c>
      <c r="AL1129" s="26">
        <f>VLOOKUP(SUM(AB1129,AE1129),Tables!J$5:K$12,2,FALSE)</f>
        <v>2</v>
      </c>
      <c r="AM1129" s="26" t="str">
        <f>IF(AL1129=MIN($AL$1128:$AL$1129),"YES!!!","Reject")</f>
        <v>YES!!!</v>
      </c>
      <c r="AN1129" s="107" t="str">
        <f>P1129</f>
        <v>Biomass yield, Growth rate, AUC</v>
      </c>
      <c r="AO1129" s="26" t="s">
        <v>96</v>
      </c>
      <c r="AP1129" s="25" t="str">
        <f>CONCATENATE(R1129," ",S1129)</f>
        <v>10 Day</v>
      </c>
      <c r="AQ1129" s="26" t="s">
        <v>97</v>
      </c>
      <c r="AS1129" s="109">
        <f>AF1129</f>
        <v>40</v>
      </c>
      <c r="AW1129" s="208" t="s">
        <v>1845</v>
      </c>
      <c r="AX1129" s="208" t="s">
        <v>1845</v>
      </c>
      <c r="BC1129" s="214"/>
      <c r="BN1129" s="119"/>
      <c r="BO1129" s="119"/>
      <c r="BP1129" s="119"/>
      <c r="BQ1129" s="119"/>
      <c r="BR1129" s="119"/>
      <c r="BS1129" s="119"/>
      <c r="BT1129" s="119"/>
      <c r="BU1129" s="119"/>
      <c r="BV1129" s="119"/>
      <c r="BW1129" s="119"/>
      <c r="BX1129" s="119"/>
      <c r="BY1129" s="119"/>
      <c r="BZ1129" s="119"/>
      <c r="CA1129" s="119"/>
    </row>
    <row r="1130" spans="1:87" ht="16.5" hidden="1" thickTop="1" thickBot="1">
      <c r="A1130" s="167"/>
      <c r="B1130" s="96"/>
      <c r="C1130" s="17"/>
      <c r="D1130" s="102"/>
      <c r="E1130" s="155"/>
      <c r="F1130" s="93"/>
      <c r="G1130" s="94"/>
      <c r="H1130" s="17"/>
      <c r="I1130" s="17"/>
      <c r="J1130" s="17"/>
      <c r="K1130" s="17"/>
      <c r="L1130" s="17"/>
      <c r="M1130" s="27"/>
      <c r="N1130" s="93"/>
      <c r="O1130" s="17"/>
      <c r="P1130" s="17"/>
      <c r="Q1130" s="17"/>
      <c r="R1130" s="17"/>
      <c r="S1130" s="17"/>
      <c r="T1130" s="17"/>
      <c r="U1130" s="17"/>
      <c r="V1130" s="17"/>
      <c r="W1130" s="17"/>
      <c r="X1130" s="95"/>
      <c r="Y1130" s="95"/>
      <c r="Z1130" s="27"/>
      <c r="AA1130" s="17"/>
      <c r="AB1130" s="17"/>
      <c r="AC1130" s="95"/>
      <c r="AD1130" s="20"/>
      <c r="AE1130" s="17"/>
      <c r="AF1130" s="95"/>
      <c r="AG1130" s="27"/>
      <c r="AH1130" s="211"/>
      <c r="AI1130" s="17"/>
      <c r="AJ1130" s="17"/>
      <c r="AK1130" s="27"/>
      <c r="AL1130" s="27"/>
      <c r="AM1130" s="27"/>
      <c r="AN1130" s="27"/>
      <c r="AO1130" s="17"/>
      <c r="AP1130" s="17"/>
      <c r="AQ1130" s="17"/>
      <c r="AR1130" s="27"/>
      <c r="AS1130" s="27"/>
      <c r="AT1130" s="27"/>
      <c r="AU1130" s="27"/>
      <c r="AV1130" s="27"/>
      <c r="AW1130" s="27"/>
      <c r="AX1130" s="115"/>
      <c r="AY1130" s="119"/>
      <c r="AZ1130" s="119"/>
      <c r="BA1130" s="117"/>
      <c r="BB1130" s="117"/>
      <c r="BC1130" s="211"/>
      <c r="BD1130" s="27"/>
      <c r="BE1130" s="27"/>
      <c r="BF1130" s="27"/>
      <c r="BG1130" s="27"/>
      <c r="BH1130" s="115"/>
      <c r="BI1130" s="115"/>
      <c r="BJ1130" s="115"/>
      <c r="BK1130" s="2"/>
      <c r="BL1130" s="2"/>
      <c r="BM1130" s="2"/>
      <c r="BN1130" s="119"/>
      <c r="BO1130" s="119"/>
      <c r="BP1130" s="119"/>
      <c r="BQ1130" s="119"/>
      <c r="BR1130" s="119"/>
      <c r="BS1130" s="119"/>
      <c r="BT1130" s="119"/>
      <c r="BU1130" s="119"/>
      <c r="BV1130" s="119"/>
      <c r="BW1130" s="119"/>
      <c r="BX1130" s="119"/>
      <c r="BY1130" s="119"/>
      <c r="BZ1130" s="119"/>
      <c r="CA1130" s="119"/>
    </row>
    <row r="1131" spans="1:87" ht="16.5" hidden="1" thickTop="1" thickBot="1">
      <c r="A1131" s="170" t="s">
        <v>497</v>
      </c>
      <c r="B1131" s="70" t="s">
        <v>1331</v>
      </c>
      <c r="C1131" s="71" t="s">
        <v>498</v>
      </c>
      <c r="D1131" s="194" t="s">
        <v>1833</v>
      </c>
      <c r="E1131" s="147" t="s">
        <v>1644</v>
      </c>
      <c r="F1131" s="30" t="s">
        <v>496</v>
      </c>
      <c r="G1131" s="86" t="s">
        <v>1593</v>
      </c>
      <c r="H1131" s="25" t="s">
        <v>280</v>
      </c>
      <c r="I1131" s="25" t="s">
        <v>281</v>
      </c>
      <c r="J1131" s="25" t="s">
        <v>95</v>
      </c>
      <c r="K1131" s="25" t="s">
        <v>1590</v>
      </c>
      <c r="L1131" s="25" t="s">
        <v>237</v>
      </c>
      <c r="N1131" s="41" t="s">
        <v>1327</v>
      </c>
      <c r="O1131" s="34" t="s">
        <v>1398</v>
      </c>
      <c r="P1131" s="32" t="s">
        <v>1409</v>
      </c>
      <c r="Q1131" s="135" t="s">
        <v>19</v>
      </c>
      <c r="R1131" s="135">
        <v>70</v>
      </c>
      <c r="S1131" s="135" t="s">
        <v>1370</v>
      </c>
      <c r="T1131" s="135" t="s">
        <v>15</v>
      </c>
      <c r="U1131" s="135"/>
      <c r="V1131" s="135">
        <v>100.6</v>
      </c>
      <c r="W1131" s="135" t="s">
        <v>58</v>
      </c>
      <c r="X1131" s="136">
        <f>VLOOKUP(W1131,Tables!$M$5:$O$9,3,FALSE)</f>
        <v>1</v>
      </c>
      <c r="Y1131" s="136">
        <f>V1131*X1131</f>
        <v>100.6</v>
      </c>
      <c r="Z1131" s="137"/>
      <c r="AA1131" s="138" t="str">
        <f>Q1131</f>
        <v>NOEC</v>
      </c>
      <c r="AB1131" s="138">
        <f>VLOOKUP(AA1131,Tables!C$5:D$40,2,FALSE)</f>
        <v>1</v>
      </c>
      <c r="AC1131" s="138">
        <f>Y1131/AB1131</f>
        <v>100.6</v>
      </c>
      <c r="AD1131" s="139" t="str">
        <f>T1131</f>
        <v>Chronic</v>
      </c>
      <c r="AE1131" s="138">
        <f>VLOOKUP(AD1131,Tables!$C$43:$D$44,2,FALSE)</f>
        <v>1</v>
      </c>
      <c r="AF1131" s="138">
        <f>AC1131/AE1131</f>
        <v>100.6</v>
      </c>
      <c r="AG1131" s="140"/>
      <c r="AH1131" s="187" t="str">
        <f>G1131</f>
        <v>Physella sp</v>
      </c>
      <c r="AI1131" s="142" t="str">
        <f>Q1131</f>
        <v>NOEC</v>
      </c>
      <c r="AJ1131" s="142" t="str">
        <f>T1131</f>
        <v>Chronic</v>
      </c>
      <c r="AK1131" s="137"/>
      <c r="AL1131" s="138">
        <f>VLOOKUP(SUM(AB1131,AE1131),Tables!J$5:K$12,2,FALSE)</f>
        <v>1</v>
      </c>
      <c r="AM1131" s="26" t="str">
        <f>IF(AL1131=MIN($AL$1131:$AL$1134),"YES!!!","Reject")</f>
        <v>YES!!!</v>
      </c>
      <c r="AN1131" s="141"/>
      <c r="AO1131" s="138"/>
      <c r="AP1131" s="135"/>
      <c r="AQ1131" s="138"/>
      <c r="AR1131" s="137"/>
      <c r="AS1131" s="143"/>
      <c r="AT1131" s="136"/>
      <c r="AU1131" s="136"/>
      <c r="AV1131" s="136"/>
      <c r="AW1131" s="208" t="s">
        <v>1845</v>
      </c>
      <c r="AX1131" s="208" t="s">
        <v>1845</v>
      </c>
      <c r="BA1131" s="144" t="str">
        <f>F1131</f>
        <v>Spring water</v>
      </c>
      <c r="BB1131" s="141" t="str">
        <f>J1131</f>
        <v>Macroinvertebrate</v>
      </c>
      <c r="BC1131" s="187" t="str">
        <f>G1131</f>
        <v>Physella sp</v>
      </c>
      <c r="BD1131" s="141" t="str">
        <f>H1131</f>
        <v>Mollusca</v>
      </c>
      <c r="BE1131" s="145" t="str">
        <f>I1131</f>
        <v>Gastropoda</v>
      </c>
      <c r="BF1131" s="142" t="str">
        <f>K1131</f>
        <v>Hetero</v>
      </c>
      <c r="BG1131" s="138">
        <f>AL1131</f>
        <v>1</v>
      </c>
      <c r="BH1131" s="138">
        <f>AV1131</f>
        <v>0</v>
      </c>
      <c r="BI1131" s="208" t="s">
        <v>1845</v>
      </c>
      <c r="BJ1131" s="208" t="s">
        <v>1845</v>
      </c>
      <c r="BN1131" s="119"/>
      <c r="BO1131" s="119"/>
      <c r="BP1131" s="119"/>
      <c r="BQ1131" s="119"/>
      <c r="BR1131" s="114"/>
      <c r="BS1131" s="119"/>
      <c r="BT1131" s="119"/>
      <c r="BU1131" s="119"/>
      <c r="BV1131" s="119"/>
      <c r="BW1131" s="119"/>
      <c r="BX1131" s="119"/>
      <c r="BY1131" s="119"/>
      <c r="BZ1131" s="119"/>
      <c r="CA1131" s="119"/>
    </row>
    <row r="1132" spans="1:87" ht="16.5" hidden="1" thickTop="1" thickBot="1">
      <c r="A1132" s="170" t="s">
        <v>497</v>
      </c>
      <c r="B1132" s="70" t="s">
        <v>1330</v>
      </c>
      <c r="C1132" s="71" t="s">
        <v>498</v>
      </c>
      <c r="D1132" s="194" t="s">
        <v>1833</v>
      </c>
      <c r="E1132" s="147" t="s">
        <v>1644</v>
      </c>
      <c r="F1132" s="30" t="s">
        <v>496</v>
      </c>
      <c r="G1132" s="86" t="s">
        <v>1593</v>
      </c>
      <c r="H1132" s="25" t="s">
        <v>280</v>
      </c>
      <c r="I1132" s="25" t="s">
        <v>281</v>
      </c>
      <c r="J1132" s="25" t="s">
        <v>95</v>
      </c>
      <c r="K1132" s="25" t="s">
        <v>1590</v>
      </c>
      <c r="L1132" s="25" t="s">
        <v>237</v>
      </c>
      <c r="N1132" s="41" t="s">
        <v>1325</v>
      </c>
      <c r="O1132" s="32" t="s">
        <v>48</v>
      </c>
      <c r="P1132" s="32" t="s">
        <v>338</v>
      </c>
      <c r="Q1132" s="135" t="s">
        <v>19</v>
      </c>
      <c r="R1132" s="135">
        <v>70</v>
      </c>
      <c r="S1132" s="135" t="s">
        <v>1370</v>
      </c>
      <c r="T1132" s="135" t="s">
        <v>15</v>
      </c>
      <c r="U1132" s="135"/>
      <c r="V1132" s="135">
        <v>100.6</v>
      </c>
      <c r="W1132" s="135" t="s">
        <v>58</v>
      </c>
      <c r="X1132" s="136">
        <f>VLOOKUP(W1132,Tables!$M$5:$O$9,3,FALSE)</f>
        <v>1</v>
      </c>
      <c r="Y1132" s="136">
        <f>V1132*X1132</f>
        <v>100.6</v>
      </c>
      <c r="Z1132" s="137"/>
      <c r="AA1132" s="138" t="str">
        <f>Q1132</f>
        <v>NOEC</v>
      </c>
      <c r="AB1132" s="138">
        <f>VLOOKUP(AA1132,Tables!C$5:D$40,2,FALSE)</f>
        <v>1</v>
      </c>
      <c r="AC1132" s="138">
        <f>Y1132/AB1132</f>
        <v>100.6</v>
      </c>
      <c r="AD1132" s="139" t="str">
        <f>T1132</f>
        <v>Chronic</v>
      </c>
      <c r="AE1132" s="138">
        <f>VLOOKUP(AD1132,Tables!$C$43:$D$44,2,FALSE)</f>
        <v>1</v>
      </c>
      <c r="AF1132" s="138">
        <f>AC1132/AE1132</f>
        <v>100.6</v>
      </c>
      <c r="AG1132" s="140"/>
      <c r="AH1132" s="187" t="str">
        <f>G1132</f>
        <v>Physella sp</v>
      </c>
      <c r="AI1132" s="142" t="str">
        <f>Q1132</f>
        <v>NOEC</v>
      </c>
      <c r="AJ1132" s="142" t="str">
        <f>T1132</f>
        <v>Chronic</v>
      </c>
      <c r="AK1132" s="137"/>
      <c r="AL1132" s="138">
        <f>VLOOKUP(SUM(AB1132,AE1132),Tables!J$5:K$12,2,FALSE)</f>
        <v>1</v>
      </c>
      <c r="AM1132" s="26" t="str">
        <f>IF(AL1132=MIN($AL$1131:$AL$1134),"YES!!!","Reject")</f>
        <v>YES!!!</v>
      </c>
      <c r="AN1132" s="141"/>
      <c r="AO1132" s="138"/>
      <c r="AP1132" s="135"/>
      <c r="AQ1132" s="138"/>
      <c r="AR1132" s="137"/>
      <c r="AS1132" s="143"/>
      <c r="AT1132" s="136"/>
      <c r="AU1132" s="136"/>
      <c r="AV1132" s="137"/>
      <c r="AW1132" s="208" t="s">
        <v>1845</v>
      </c>
      <c r="AX1132" s="208" t="s">
        <v>1845</v>
      </c>
      <c r="BC1132" s="214"/>
      <c r="BN1132" s="119"/>
      <c r="BO1132" s="119"/>
      <c r="BP1132" s="119"/>
      <c r="BQ1132" s="119"/>
      <c r="BR1132" s="119"/>
      <c r="BS1132" s="119"/>
      <c r="BT1132" s="119"/>
      <c r="BU1132" s="119"/>
      <c r="BV1132" s="119"/>
      <c r="BW1132" s="119"/>
      <c r="BX1132" s="119"/>
      <c r="BY1132" s="119"/>
      <c r="BZ1132" s="119"/>
      <c r="CA1132" s="119"/>
    </row>
    <row r="1133" spans="1:87" ht="16.5" hidden="1" thickTop="1" thickBot="1">
      <c r="A1133" s="170" t="s">
        <v>497</v>
      </c>
      <c r="B1133" s="70" t="s">
        <v>1329</v>
      </c>
      <c r="C1133" s="71" t="s">
        <v>498</v>
      </c>
      <c r="D1133" s="194" t="s">
        <v>1833</v>
      </c>
      <c r="E1133" s="147" t="s">
        <v>1644</v>
      </c>
      <c r="F1133" s="30" t="s">
        <v>496</v>
      </c>
      <c r="G1133" s="86" t="s">
        <v>1593</v>
      </c>
      <c r="H1133" s="25" t="s">
        <v>280</v>
      </c>
      <c r="I1133" s="25" t="s">
        <v>281</v>
      </c>
      <c r="J1133" s="25" t="s">
        <v>95</v>
      </c>
      <c r="K1133" s="25" t="s">
        <v>1590</v>
      </c>
      <c r="L1133" s="25" t="s">
        <v>247</v>
      </c>
      <c r="N1133" s="41" t="s">
        <v>800</v>
      </c>
      <c r="O1133" s="32" t="s">
        <v>431</v>
      </c>
      <c r="P1133" s="32" t="s">
        <v>1508</v>
      </c>
      <c r="Q1133" s="135" t="s">
        <v>19</v>
      </c>
      <c r="R1133" s="135">
        <v>70</v>
      </c>
      <c r="S1133" s="135" t="s">
        <v>1370</v>
      </c>
      <c r="T1133" s="135" t="s">
        <v>15</v>
      </c>
      <c r="U1133" s="135"/>
      <c r="V1133" s="135">
        <v>100.6</v>
      </c>
      <c r="W1133" s="135" t="s">
        <v>58</v>
      </c>
      <c r="X1133" s="136">
        <f>VLOOKUP(W1133,Tables!$M$5:$O$9,3,FALSE)</f>
        <v>1</v>
      </c>
      <c r="Y1133" s="136">
        <f>V1133*X1133</f>
        <v>100.6</v>
      </c>
      <c r="Z1133" s="137"/>
      <c r="AA1133" s="138" t="str">
        <f>Q1133</f>
        <v>NOEC</v>
      </c>
      <c r="AB1133" s="138">
        <f>VLOOKUP(AA1133,Tables!C$5:D$40,2,FALSE)</f>
        <v>1</v>
      </c>
      <c r="AC1133" s="138">
        <f>Y1133/AB1133</f>
        <v>100.6</v>
      </c>
      <c r="AD1133" s="139" t="str">
        <f>T1133</f>
        <v>Chronic</v>
      </c>
      <c r="AE1133" s="138">
        <f>VLOOKUP(AD1133,Tables!$C$43:$D$44,2,FALSE)</f>
        <v>1</v>
      </c>
      <c r="AF1133" s="138">
        <f>AC1133/AE1133</f>
        <v>100.6</v>
      </c>
      <c r="AG1133" s="140"/>
      <c r="AH1133" s="187" t="str">
        <f>G1133</f>
        <v>Physella sp</v>
      </c>
      <c r="AI1133" s="142" t="str">
        <f>Q1133</f>
        <v>NOEC</v>
      </c>
      <c r="AJ1133" s="142" t="str">
        <f>T1133</f>
        <v>Chronic</v>
      </c>
      <c r="AK1133" s="137"/>
      <c r="AL1133" s="138">
        <f>VLOOKUP(SUM(AB1133,AE1133),Tables!J$5:K$12,2,FALSE)</f>
        <v>1</v>
      </c>
      <c r="AM1133" s="26" t="str">
        <f>IF(AL1133=MIN($AL$1131:$AL$1134),"YES!!!","Reject")</f>
        <v>YES!!!</v>
      </c>
      <c r="AN1133" s="141"/>
      <c r="AO1133" s="138"/>
      <c r="AP1133" s="135"/>
      <c r="AQ1133" s="138"/>
      <c r="AR1133" s="137"/>
      <c r="AS1133" s="143"/>
      <c r="AT1133" s="136"/>
      <c r="AU1133" s="136"/>
      <c r="AV1133" s="137"/>
      <c r="AW1133" s="208" t="s">
        <v>1845</v>
      </c>
      <c r="AX1133" s="208" t="s">
        <v>1845</v>
      </c>
      <c r="BC1133" s="214"/>
      <c r="BN1133" s="119"/>
      <c r="BO1133" s="119"/>
      <c r="BP1133" s="119"/>
      <c r="BQ1133" s="119"/>
      <c r="BR1133" s="119"/>
      <c r="BS1133" s="119"/>
      <c r="BT1133" s="119"/>
      <c r="BU1133" s="119"/>
      <c r="BV1133" s="119"/>
      <c r="BW1133" s="119"/>
      <c r="BX1133" s="119"/>
      <c r="BY1133" s="119"/>
      <c r="BZ1133" s="119"/>
      <c r="CA1133" s="119"/>
    </row>
    <row r="1134" spans="1:87" ht="15" hidden="1" customHeight="1" thickTop="1" thickBot="1">
      <c r="A1134" s="170" t="s">
        <v>497</v>
      </c>
      <c r="B1134" s="70" t="s">
        <v>1332</v>
      </c>
      <c r="C1134" s="71" t="s">
        <v>498</v>
      </c>
      <c r="D1134" s="194" t="s">
        <v>1833</v>
      </c>
      <c r="E1134" s="147" t="s">
        <v>1644</v>
      </c>
      <c r="F1134" s="30" t="s">
        <v>496</v>
      </c>
      <c r="G1134" s="86" t="s">
        <v>1593</v>
      </c>
      <c r="H1134" s="25" t="s">
        <v>280</v>
      </c>
      <c r="I1134" s="25" t="s">
        <v>281</v>
      </c>
      <c r="J1134" s="25" t="s">
        <v>95</v>
      </c>
      <c r="K1134" s="25" t="s">
        <v>1590</v>
      </c>
      <c r="L1134" s="25" t="s">
        <v>247</v>
      </c>
      <c r="N1134" s="41" t="s">
        <v>514</v>
      </c>
      <c r="O1134" s="32" t="s">
        <v>431</v>
      </c>
      <c r="P1134" s="32" t="s">
        <v>1408</v>
      </c>
      <c r="Q1134" s="135" t="s">
        <v>19</v>
      </c>
      <c r="R1134" s="135">
        <v>70</v>
      </c>
      <c r="S1134" s="135" t="s">
        <v>1370</v>
      </c>
      <c r="T1134" s="135" t="s">
        <v>15</v>
      </c>
      <c r="U1134" s="135"/>
      <c r="V1134" s="135">
        <v>100.6</v>
      </c>
      <c r="W1134" s="135" t="s">
        <v>58</v>
      </c>
      <c r="X1134" s="136">
        <f>VLOOKUP(W1134,Tables!$M$5:$O$9,3,FALSE)</f>
        <v>1</v>
      </c>
      <c r="Y1134" s="136">
        <f>V1134*X1134</f>
        <v>100.6</v>
      </c>
      <c r="Z1134" s="137"/>
      <c r="AA1134" s="138" t="str">
        <f>Q1134</f>
        <v>NOEC</v>
      </c>
      <c r="AB1134" s="138">
        <f>VLOOKUP(AA1134,Tables!C$5:D$40,2,FALSE)</f>
        <v>1</v>
      </c>
      <c r="AC1134" s="138">
        <f>Y1134/AB1134</f>
        <v>100.6</v>
      </c>
      <c r="AD1134" s="139" t="str">
        <f>T1134</f>
        <v>Chronic</v>
      </c>
      <c r="AE1134" s="138">
        <f>VLOOKUP(AD1134,Tables!$C$43:$D$44,2,FALSE)</f>
        <v>1</v>
      </c>
      <c r="AF1134" s="138">
        <f>AC1134/AE1134</f>
        <v>100.6</v>
      </c>
      <c r="AG1134" s="140"/>
      <c r="AH1134" s="187" t="str">
        <f>G1134</f>
        <v>Physella sp</v>
      </c>
      <c r="AI1134" s="142" t="str">
        <f>Q1134</f>
        <v>NOEC</v>
      </c>
      <c r="AJ1134" s="142" t="str">
        <f>T1134</f>
        <v>Chronic</v>
      </c>
      <c r="AK1134" s="137"/>
      <c r="AL1134" s="138">
        <f>VLOOKUP(SUM(AB1134,AE1134),Tables!J$5:K$12,2,FALSE)</f>
        <v>1</v>
      </c>
      <c r="AM1134" s="26" t="str">
        <f>IF(AL1134=MIN($AL$1131:$AL$1134),"YES!!!","Reject")</f>
        <v>YES!!!</v>
      </c>
      <c r="AN1134" s="141"/>
      <c r="AO1134" s="138"/>
      <c r="AP1134" s="135"/>
      <c r="AQ1134" s="138"/>
      <c r="AR1134" s="137"/>
      <c r="AS1134" s="143"/>
      <c r="AT1134" s="136"/>
      <c r="AU1134" s="136"/>
      <c r="AV1134" s="137"/>
      <c r="AW1134" s="208" t="s">
        <v>1845</v>
      </c>
      <c r="AX1134" s="208" t="s">
        <v>1845</v>
      </c>
      <c r="BC1134" s="214"/>
      <c r="BN1134" s="119"/>
      <c r="BO1134" s="119"/>
      <c r="BP1134" s="146"/>
      <c r="BQ1134" s="107"/>
      <c r="BR1134" s="119"/>
      <c r="BS1134" s="119"/>
      <c r="BT1134" s="119"/>
      <c r="BU1134" s="119"/>
      <c r="BV1134" s="119"/>
      <c r="BW1134" s="119"/>
      <c r="BX1134" s="119"/>
      <c r="BY1134" s="119"/>
      <c r="BZ1134" s="119"/>
      <c r="CA1134" s="119"/>
    </row>
    <row r="1135" spans="1:87" ht="15" hidden="1" customHeight="1" thickTop="1" thickBot="1">
      <c r="A1135" s="167"/>
      <c r="B1135" s="96"/>
      <c r="C1135" s="17"/>
      <c r="D1135" s="97"/>
      <c r="E1135" s="150"/>
      <c r="F1135" s="93"/>
      <c r="G1135" s="94"/>
      <c r="H1135" s="17"/>
      <c r="I1135" s="17"/>
      <c r="J1135" s="17"/>
      <c r="K1135" s="17"/>
      <c r="L1135" s="17"/>
      <c r="M1135" s="27"/>
      <c r="N1135" s="93"/>
      <c r="O1135" s="17"/>
      <c r="P1135" s="17"/>
      <c r="Q1135" s="17"/>
      <c r="R1135" s="17"/>
      <c r="S1135" s="17"/>
      <c r="T1135" s="17"/>
      <c r="U1135" s="17"/>
      <c r="V1135" s="17"/>
      <c r="W1135" s="17"/>
      <c r="X1135" s="95"/>
      <c r="Y1135" s="95"/>
      <c r="Z1135" s="27"/>
      <c r="AA1135" s="17"/>
      <c r="AB1135" s="17"/>
      <c r="AC1135" s="95"/>
      <c r="AD1135" s="20"/>
      <c r="AE1135" s="17"/>
      <c r="AF1135" s="95"/>
      <c r="AG1135" s="27"/>
      <c r="AH1135" s="211"/>
      <c r="AI1135" s="17"/>
      <c r="AJ1135" s="17"/>
      <c r="AK1135" s="27"/>
      <c r="AL1135" s="27"/>
      <c r="AM1135" s="27"/>
      <c r="AN1135" s="27"/>
      <c r="AO1135" s="17"/>
      <c r="AP1135" s="17"/>
      <c r="AQ1135" s="17"/>
      <c r="AR1135" s="27"/>
      <c r="AS1135" s="27"/>
      <c r="AT1135" s="27"/>
      <c r="AU1135" s="27"/>
      <c r="AV1135" s="27"/>
      <c r="AW1135" s="27"/>
      <c r="AX1135" s="115"/>
      <c r="AY1135" s="119"/>
      <c r="AZ1135" s="119"/>
      <c r="BA1135" s="117"/>
      <c r="BB1135" s="117"/>
      <c r="BC1135" s="211"/>
      <c r="BD1135" s="27"/>
      <c r="BE1135" s="27"/>
      <c r="BF1135" s="27"/>
      <c r="BG1135" s="27"/>
      <c r="BH1135" s="115"/>
      <c r="BI1135" s="115"/>
      <c r="BJ1135" s="115"/>
      <c r="BN1135" s="119"/>
      <c r="BO1135" s="119"/>
      <c r="BP1135" s="119"/>
      <c r="BQ1135" s="119"/>
      <c r="BR1135" s="119"/>
      <c r="BS1135" s="119"/>
      <c r="BT1135" s="119"/>
      <c r="BU1135" s="119"/>
      <c r="BV1135" s="119"/>
      <c r="BW1135" s="119"/>
      <c r="BX1135" s="119"/>
      <c r="BY1135" s="119"/>
      <c r="BZ1135" s="119"/>
      <c r="CA1135" s="119"/>
    </row>
    <row r="1136" spans="1:87" ht="15" hidden="1" customHeight="1" thickTop="1" thickBot="1">
      <c r="A1136" s="168" t="s">
        <v>1381</v>
      </c>
      <c r="B1136" s="25" t="s">
        <v>1436</v>
      </c>
      <c r="C1136" s="71">
        <v>12628</v>
      </c>
      <c r="D1136" s="132" t="s">
        <v>1485</v>
      </c>
      <c r="E1136" s="147" t="s">
        <v>1644</v>
      </c>
      <c r="F1136" s="30" t="s">
        <v>74</v>
      </c>
      <c r="G1136" s="92" t="s">
        <v>235</v>
      </c>
      <c r="H1136" s="25" t="s">
        <v>208</v>
      </c>
      <c r="I1136" s="25" t="s">
        <v>513</v>
      </c>
      <c r="J1136" s="25" t="s">
        <v>209</v>
      </c>
      <c r="K1136" s="25" t="s">
        <v>1590</v>
      </c>
      <c r="L1136" s="25" t="s">
        <v>1542</v>
      </c>
      <c r="N1136" s="122" t="s">
        <v>48</v>
      </c>
      <c r="O1136" s="35" t="s">
        <v>48</v>
      </c>
      <c r="P1136" s="35" t="s">
        <v>48</v>
      </c>
      <c r="Q1136" s="25" t="s">
        <v>20</v>
      </c>
      <c r="R1136" s="25">
        <v>60</v>
      </c>
      <c r="S1136" s="25" t="s">
        <v>1370</v>
      </c>
      <c r="T1136" s="33" t="s">
        <v>15</v>
      </c>
      <c r="U1136"/>
      <c r="V1136" s="25" t="s">
        <v>1486</v>
      </c>
      <c r="W1136" s="25" t="s">
        <v>85</v>
      </c>
      <c r="X1136" s="73">
        <f>VLOOKUP(W1136,Tables!$M$5:$O$9,3,FALSE)</f>
        <v>1000</v>
      </c>
      <c r="Y1136" s="73">
        <f t="shared" ref="Y1136:Y1149" si="505">V1136*X1136</f>
        <v>870</v>
      </c>
      <c r="AA1136" s="26" t="str">
        <f t="shared" ref="AA1136:AA1141" si="506">Q1136</f>
        <v>LOEC</v>
      </c>
      <c r="AB1136" s="26">
        <f>VLOOKUP(AA1136,Tables!C$5:D$40,2,FALSE)</f>
        <v>2.5</v>
      </c>
      <c r="AC1136" s="26">
        <f t="shared" ref="AC1136:AC1141" si="507">Y1136/AB1136</f>
        <v>348</v>
      </c>
      <c r="AD1136" s="33" t="str">
        <f t="shared" ref="AD1136:AD1141" si="508">T1136</f>
        <v>Chronic</v>
      </c>
      <c r="AE1136" s="26">
        <f>VLOOKUP(AD1136,Tables!$C$43:$D$44,2,FALSE)</f>
        <v>1</v>
      </c>
      <c r="AF1136" s="26">
        <f t="shared" ref="AF1136:AF1141" si="509">AC1136/AE1136</f>
        <v>348</v>
      </c>
      <c r="AG1136" s="27"/>
      <c r="AH1136" s="210" t="str">
        <f t="shared" ref="AH1136:AH1141" si="510">G1136</f>
        <v>Pimephales promelas</v>
      </c>
      <c r="AI1136" s="112" t="str">
        <f t="shared" ref="AI1136:AI1141" si="511">Q1136</f>
        <v>LOEC</v>
      </c>
      <c r="AJ1136" s="112" t="str">
        <f t="shared" ref="AJ1136:AJ1141" si="512">T1136</f>
        <v>Chronic</v>
      </c>
      <c r="AL1136" s="26">
        <f>VLOOKUP(SUM(AB1136,AE1136),Tables!J$5:K$12,2,FALSE)</f>
        <v>2</v>
      </c>
      <c r="AM1136" s="26" t="str">
        <f>IF(AL1136=MIN($AL$1136:$AL$1149),"YES!!!","Reject")</f>
        <v>Reject</v>
      </c>
      <c r="AN1136" s="107"/>
      <c r="AO1136" s="26"/>
      <c r="AQ1136" s="26"/>
      <c r="AS1136" s="109"/>
      <c r="AW1136" s="208" t="s">
        <v>1845</v>
      </c>
      <c r="AX1136" s="208" t="s">
        <v>1845</v>
      </c>
      <c r="BC1136" s="214"/>
      <c r="BN1136" s="119"/>
      <c r="BO1136" s="119"/>
      <c r="BP1136" s="119"/>
      <c r="BQ1136" s="119"/>
      <c r="BR1136" s="119"/>
      <c r="BS1136" s="119"/>
      <c r="BT1136" s="119"/>
      <c r="BU1136" s="119"/>
      <c r="BV1136" s="119"/>
      <c r="BW1136" s="119"/>
      <c r="BX1136" s="119"/>
      <c r="BY1136" s="119"/>
      <c r="BZ1136" s="119"/>
      <c r="CA1136" s="119"/>
    </row>
    <row r="1137" spans="1:87" ht="16.5" hidden="1" thickTop="1" thickBot="1">
      <c r="A1137" s="168" t="s">
        <v>1381</v>
      </c>
      <c r="B1137" s="25" t="s">
        <v>1436</v>
      </c>
      <c r="C1137" s="71">
        <v>12628</v>
      </c>
      <c r="D1137" s="132" t="s">
        <v>1485</v>
      </c>
      <c r="E1137" s="147" t="s">
        <v>1644</v>
      </c>
      <c r="F1137" s="30" t="s">
        <v>74</v>
      </c>
      <c r="G1137" s="92" t="s">
        <v>235</v>
      </c>
      <c r="H1137" s="25" t="s">
        <v>208</v>
      </c>
      <c r="I1137" s="25" t="s">
        <v>513</v>
      </c>
      <c r="J1137" s="25" t="s">
        <v>209</v>
      </c>
      <c r="K1137" s="25" t="s">
        <v>1590</v>
      </c>
      <c r="L1137" s="25" t="s">
        <v>1542</v>
      </c>
      <c r="N1137" s="122" t="s">
        <v>48</v>
      </c>
      <c r="O1137" s="35" t="s">
        <v>48</v>
      </c>
      <c r="P1137" s="35" t="s">
        <v>48</v>
      </c>
      <c r="Q1137" s="25" t="s">
        <v>1480</v>
      </c>
      <c r="R1137" s="25">
        <v>60</v>
      </c>
      <c r="S1137" s="25" t="s">
        <v>1370</v>
      </c>
      <c r="T1137" s="33" t="s">
        <v>15</v>
      </c>
      <c r="U1137"/>
      <c r="V1137" s="25">
        <v>0.21</v>
      </c>
      <c r="W1137" s="25" t="s">
        <v>85</v>
      </c>
      <c r="X1137" s="73">
        <f>VLOOKUP(W1137,Tables!$M$5:$O$9,3,FALSE)</f>
        <v>1000</v>
      </c>
      <c r="Y1137" s="73">
        <f t="shared" si="505"/>
        <v>210</v>
      </c>
      <c r="AA1137" s="26" t="str">
        <f t="shared" si="506"/>
        <v>LOEL</v>
      </c>
      <c r="AB1137" s="26">
        <f>VLOOKUP(AA1137,Tables!C$5:D$40,2,FALSE)</f>
        <v>2.5</v>
      </c>
      <c r="AC1137" s="26">
        <f t="shared" si="507"/>
        <v>84</v>
      </c>
      <c r="AD1137" s="33" t="str">
        <f t="shared" si="508"/>
        <v>Chronic</v>
      </c>
      <c r="AE1137" s="26">
        <f>VLOOKUP(AD1137,Tables!$C$43:$D$44,2,FALSE)</f>
        <v>1</v>
      </c>
      <c r="AF1137" s="26">
        <f t="shared" si="509"/>
        <v>84</v>
      </c>
      <c r="AG1137" s="27"/>
      <c r="AH1137" s="210" t="str">
        <f t="shared" si="510"/>
        <v>Pimephales promelas</v>
      </c>
      <c r="AI1137" s="112" t="str">
        <f t="shared" si="511"/>
        <v>LOEL</v>
      </c>
      <c r="AJ1137" s="112" t="str">
        <f t="shared" si="512"/>
        <v>Chronic</v>
      </c>
      <c r="AL1137" s="26">
        <f>VLOOKUP(SUM(AB1137,AE1137),Tables!J$5:K$12,2,FALSE)</f>
        <v>2</v>
      </c>
      <c r="AM1137" s="26" t="str">
        <f t="shared" ref="AM1137:AM1149" si="513">IF(AL1137=MIN($AL$1136:$AL$1149),"YES!!!","Reject")</f>
        <v>Reject</v>
      </c>
      <c r="AN1137" s="107"/>
      <c r="AO1137" s="26"/>
      <c r="AQ1137" s="26"/>
      <c r="AS1137" s="109"/>
      <c r="AW1137" s="208" t="s">
        <v>1845</v>
      </c>
      <c r="AX1137" s="208" t="s">
        <v>1845</v>
      </c>
      <c r="BC1137" s="214"/>
      <c r="BN1137" s="119"/>
      <c r="BO1137" s="119"/>
      <c r="BP1137" s="119"/>
      <c r="BQ1137" s="119"/>
      <c r="BR1137" s="119"/>
      <c r="BS1137" s="119"/>
      <c r="BT1137" s="119"/>
      <c r="BU1137" s="119"/>
      <c r="BV1137" s="119"/>
      <c r="BW1137" s="119"/>
      <c r="BX1137" s="119"/>
      <c r="BY1137" s="119"/>
      <c r="BZ1137" s="119"/>
      <c r="CA1137" s="119"/>
    </row>
    <row r="1138" spans="1:87" ht="15" hidden="1" customHeight="1" thickTop="1" thickBot="1">
      <c r="A1138" s="170" t="s">
        <v>1382</v>
      </c>
      <c r="B1138" s="85">
        <v>200631</v>
      </c>
      <c r="C1138" s="71" t="s">
        <v>1374</v>
      </c>
      <c r="D1138" s="205" t="s">
        <v>1834</v>
      </c>
      <c r="E1138" s="147" t="s">
        <v>1644</v>
      </c>
      <c r="F1138" s="30" t="s">
        <v>1375</v>
      </c>
      <c r="G1138" s="92" t="s">
        <v>235</v>
      </c>
      <c r="H1138" s="25" t="s">
        <v>208</v>
      </c>
      <c r="I1138" s="25" t="s">
        <v>513</v>
      </c>
      <c r="J1138" s="25" t="s">
        <v>209</v>
      </c>
      <c r="K1138" s="25" t="s">
        <v>1590</v>
      </c>
      <c r="L1138" s="73" t="s">
        <v>110</v>
      </c>
      <c r="M1138" s="78"/>
      <c r="N1138" s="41" t="s">
        <v>48</v>
      </c>
      <c r="O1138" s="32" t="s">
        <v>48</v>
      </c>
      <c r="P1138" s="32" t="s">
        <v>48</v>
      </c>
      <c r="Q1138" s="135" t="s">
        <v>18</v>
      </c>
      <c r="R1138" s="135">
        <v>96</v>
      </c>
      <c r="S1138" s="135" t="s">
        <v>84</v>
      </c>
      <c r="T1138" s="139" t="s">
        <v>45</v>
      </c>
      <c r="U1138" s="144"/>
      <c r="V1138" s="135">
        <v>15000</v>
      </c>
      <c r="W1138" s="135" t="s">
        <v>58</v>
      </c>
      <c r="X1138" s="136">
        <f>VLOOKUP(W1138,Tables!$M$5:$O$9,3,FALSE)</f>
        <v>1</v>
      </c>
      <c r="Y1138" s="136">
        <f t="shared" si="505"/>
        <v>15000</v>
      </c>
      <c r="Z1138" s="137"/>
      <c r="AA1138" s="138" t="str">
        <f t="shared" si="506"/>
        <v>LC50</v>
      </c>
      <c r="AB1138" s="138">
        <f>VLOOKUP(AA1138,Tables!C$5:D$40,2,FALSE)</f>
        <v>5</v>
      </c>
      <c r="AC1138" s="138">
        <f t="shared" si="507"/>
        <v>3000</v>
      </c>
      <c r="AD1138" s="139" t="str">
        <f t="shared" si="508"/>
        <v>Acute</v>
      </c>
      <c r="AE1138" s="138">
        <f>VLOOKUP(AD1138,Tables!$C$43:$D$44,2,FALSE)</f>
        <v>2</v>
      </c>
      <c r="AF1138" s="138">
        <f t="shared" si="509"/>
        <v>1500</v>
      </c>
      <c r="AG1138" s="140"/>
      <c r="AH1138" s="187" t="str">
        <f t="shared" si="510"/>
        <v>Pimephales promelas</v>
      </c>
      <c r="AI1138" s="142" t="str">
        <f t="shared" si="511"/>
        <v>LC50</v>
      </c>
      <c r="AJ1138" s="142" t="str">
        <f t="shared" si="512"/>
        <v>Acute</v>
      </c>
      <c r="AK1138" s="144"/>
      <c r="AL1138" s="138">
        <f>VLOOKUP(SUM(AB1138,AE1138),Tables!J$5:K$12,2,FALSE)</f>
        <v>4</v>
      </c>
      <c r="AM1138" s="26" t="str">
        <f t="shared" si="513"/>
        <v>Reject</v>
      </c>
      <c r="AN1138" s="144"/>
      <c r="AO1138" s="136"/>
      <c r="AP1138" s="136"/>
      <c r="AQ1138" s="136"/>
      <c r="AR1138" s="144"/>
      <c r="AS1138" s="144"/>
      <c r="AT1138" s="144"/>
      <c r="AU1138" s="144"/>
      <c r="AV1138" s="144"/>
      <c r="AW1138" s="208" t="s">
        <v>1845</v>
      </c>
      <c r="AX1138" s="208" t="s">
        <v>1845</v>
      </c>
      <c r="AY1138" s="78"/>
      <c r="AZ1138" s="78"/>
      <c r="BA1138" s="78"/>
      <c r="BB1138" s="78"/>
      <c r="BC1138" s="215"/>
      <c r="BD1138" s="78"/>
      <c r="BE1138" s="78"/>
      <c r="BF1138" s="78"/>
      <c r="BG1138" s="78"/>
      <c r="BH1138" s="78"/>
      <c r="BI1138" s="73"/>
      <c r="BN1138" s="119"/>
      <c r="BO1138" s="119"/>
      <c r="BP1138" s="119"/>
      <c r="BQ1138" s="119"/>
      <c r="BR1138" s="119"/>
      <c r="BS1138" s="119"/>
      <c r="BT1138" s="119"/>
      <c r="BU1138" s="119"/>
      <c r="BV1138" s="119"/>
      <c r="BW1138" s="119"/>
      <c r="BX1138" s="119"/>
      <c r="BY1138" s="119"/>
      <c r="BZ1138" s="119"/>
      <c r="CA1138" s="119"/>
    </row>
    <row r="1139" spans="1:87" ht="15" hidden="1" customHeight="1" thickTop="1" thickBot="1">
      <c r="A1139" s="170" t="s">
        <v>1381</v>
      </c>
      <c r="B1139" s="85">
        <v>200344</v>
      </c>
      <c r="C1139" s="71" t="s">
        <v>1374</v>
      </c>
      <c r="D1139" s="78"/>
      <c r="E1139" s="147" t="s">
        <v>1644</v>
      </c>
      <c r="F1139" s="30" t="s">
        <v>1375</v>
      </c>
      <c r="G1139" s="92" t="s">
        <v>235</v>
      </c>
      <c r="H1139" s="25" t="s">
        <v>208</v>
      </c>
      <c r="I1139" s="25" t="s">
        <v>513</v>
      </c>
      <c r="J1139" s="25" t="s">
        <v>209</v>
      </c>
      <c r="K1139" s="25" t="s">
        <v>1590</v>
      </c>
      <c r="L1139" s="73" t="s">
        <v>110</v>
      </c>
      <c r="M1139" s="78"/>
      <c r="N1139" s="41" t="s">
        <v>48</v>
      </c>
      <c r="O1139" s="32" t="s">
        <v>48</v>
      </c>
      <c r="P1139" s="32" t="s">
        <v>48</v>
      </c>
      <c r="Q1139" s="25" t="s">
        <v>18</v>
      </c>
      <c r="R1139" s="25">
        <v>96</v>
      </c>
      <c r="S1139" s="25" t="s">
        <v>84</v>
      </c>
      <c r="T1139" s="33" t="s">
        <v>45</v>
      </c>
      <c r="U1139" s="78"/>
      <c r="V1139" s="25">
        <v>15000</v>
      </c>
      <c r="W1139" s="25" t="s">
        <v>58</v>
      </c>
      <c r="X1139" s="73">
        <f>VLOOKUP(W1139,Tables!$M$5:$O$9,3,FALSE)</f>
        <v>1</v>
      </c>
      <c r="Y1139" s="73">
        <f t="shared" si="505"/>
        <v>15000</v>
      </c>
      <c r="AA1139" s="26" t="str">
        <f t="shared" si="506"/>
        <v>LC50</v>
      </c>
      <c r="AB1139" s="26">
        <f>VLOOKUP(AA1139,Tables!C$5:D$40,2,FALSE)</f>
        <v>5</v>
      </c>
      <c r="AC1139" s="26">
        <f t="shared" si="507"/>
        <v>3000</v>
      </c>
      <c r="AD1139" s="33" t="str">
        <f t="shared" si="508"/>
        <v>Acute</v>
      </c>
      <c r="AE1139" s="26">
        <f>VLOOKUP(AD1139,Tables!$C$43:$D$44,2,FALSE)</f>
        <v>2</v>
      </c>
      <c r="AF1139" s="26">
        <f t="shared" si="509"/>
        <v>1500</v>
      </c>
      <c r="AG1139" s="27"/>
      <c r="AH1139" s="210" t="str">
        <f t="shared" si="510"/>
        <v>Pimephales promelas</v>
      </c>
      <c r="AI1139" s="112" t="str">
        <f t="shared" si="511"/>
        <v>LC50</v>
      </c>
      <c r="AJ1139" s="112" t="str">
        <f t="shared" si="512"/>
        <v>Acute</v>
      </c>
      <c r="AK1139" s="78"/>
      <c r="AL1139" s="26">
        <f>VLOOKUP(SUM(AB1139,AE1139),Tables!J$5:K$12,2,FALSE)</f>
        <v>4</v>
      </c>
      <c r="AM1139" s="26" t="str">
        <f t="shared" si="513"/>
        <v>Reject</v>
      </c>
      <c r="AN1139" s="78"/>
      <c r="AO1139" s="73"/>
      <c r="AP1139" s="73"/>
      <c r="AQ1139" s="73"/>
      <c r="AR1139" s="78"/>
      <c r="AS1139" s="78"/>
      <c r="AT1139" s="78"/>
      <c r="AU1139" s="78"/>
      <c r="AV1139" s="78"/>
      <c r="AW1139" s="208" t="s">
        <v>1845</v>
      </c>
      <c r="AX1139" s="208" t="s">
        <v>1845</v>
      </c>
      <c r="AY1139" s="78"/>
      <c r="AZ1139" s="78"/>
      <c r="BA1139" s="78"/>
      <c r="BB1139" s="78"/>
      <c r="BC1139" s="215"/>
      <c r="BD1139" s="78"/>
      <c r="BE1139" s="78"/>
      <c r="BF1139" s="78"/>
      <c r="BG1139" s="78"/>
      <c r="BH1139" s="78"/>
      <c r="BI1139" s="73"/>
      <c r="BN1139" s="119"/>
      <c r="BO1139" s="119"/>
      <c r="BP1139" s="119"/>
      <c r="BQ1139" s="119"/>
      <c r="BR1139" s="119"/>
      <c r="BS1139" s="119"/>
      <c r="BT1139" s="119"/>
      <c r="BU1139" s="119"/>
      <c r="BV1139" s="119"/>
      <c r="BW1139" s="119"/>
      <c r="BX1139" s="119"/>
      <c r="BY1139" s="119"/>
      <c r="BZ1139" s="119"/>
      <c r="CA1139" s="119"/>
    </row>
    <row r="1140" spans="1:87" ht="15" hidden="1" customHeight="1" thickTop="1" thickBot="1">
      <c r="A1140" s="168" t="s">
        <v>1381</v>
      </c>
      <c r="B1140" s="25" t="s">
        <v>1436</v>
      </c>
      <c r="C1140" s="71">
        <v>1629</v>
      </c>
      <c r="D1140" s="132" t="s">
        <v>1420</v>
      </c>
      <c r="E1140" s="147" t="s">
        <v>1644</v>
      </c>
      <c r="F1140" s="30" t="s">
        <v>1555</v>
      </c>
      <c r="G1140" s="92" t="s">
        <v>235</v>
      </c>
      <c r="H1140" s="25" t="s">
        <v>208</v>
      </c>
      <c r="I1140" s="25" t="s">
        <v>513</v>
      </c>
      <c r="J1140" s="25" t="s">
        <v>209</v>
      </c>
      <c r="K1140" s="25" t="s">
        <v>1590</v>
      </c>
      <c r="L1140" s="25" t="s">
        <v>1457</v>
      </c>
      <c r="N1140" s="122" t="s">
        <v>48</v>
      </c>
      <c r="O1140" s="35" t="s">
        <v>48</v>
      </c>
      <c r="P1140" s="35" t="s">
        <v>48</v>
      </c>
      <c r="Q1140" s="25" t="s">
        <v>18</v>
      </c>
      <c r="R1140" s="25">
        <v>96</v>
      </c>
      <c r="S1140" s="25" t="s">
        <v>84</v>
      </c>
      <c r="T1140" s="33" t="s">
        <v>45</v>
      </c>
      <c r="U1140"/>
      <c r="V1140" s="25" t="s">
        <v>1458</v>
      </c>
      <c r="W1140" s="25" t="s">
        <v>85</v>
      </c>
      <c r="X1140" s="73">
        <f>VLOOKUP(W1140,Tables!$M$5:$O$9,3,FALSE)</f>
        <v>1000</v>
      </c>
      <c r="Y1140" s="73">
        <f t="shared" si="505"/>
        <v>15000</v>
      </c>
      <c r="AA1140" s="26" t="str">
        <f t="shared" si="506"/>
        <v>LC50</v>
      </c>
      <c r="AB1140" s="26">
        <f>VLOOKUP(AA1140,Tables!C$5:D$40,2,FALSE)</f>
        <v>5</v>
      </c>
      <c r="AC1140" s="26">
        <f t="shared" si="507"/>
        <v>3000</v>
      </c>
      <c r="AD1140" s="33" t="str">
        <f t="shared" si="508"/>
        <v>Acute</v>
      </c>
      <c r="AE1140" s="26">
        <f>VLOOKUP(AD1140,Tables!$C$43:$D$44,2,FALSE)</f>
        <v>2</v>
      </c>
      <c r="AF1140" s="26">
        <f t="shared" si="509"/>
        <v>1500</v>
      </c>
      <c r="AG1140" s="27"/>
      <c r="AH1140" s="210" t="str">
        <f t="shared" si="510"/>
        <v>Pimephales promelas</v>
      </c>
      <c r="AI1140" s="112" t="str">
        <f t="shared" si="511"/>
        <v>LC50</v>
      </c>
      <c r="AJ1140" s="112" t="str">
        <f t="shared" si="512"/>
        <v>Acute</v>
      </c>
      <c r="AL1140" s="26">
        <f>VLOOKUP(SUM(AB1140,AE1140),Tables!J$5:K$12,2,FALSE)</f>
        <v>4</v>
      </c>
      <c r="AM1140" s="26" t="str">
        <f t="shared" si="513"/>
        <v>Reject</v>
      </c>
      <c r="AS1140"/>
      <c r="AW1140" s="208" t="s">
        <v>1845</v>
      </c>
      <c r="AX1140" s="208" t="s">
        <v>1845</v>
      </c>
      <c r="BC1140" s="214"/>
      <c r="BN1140" s="119"/>
      <c r="BO1140" s="119"/>
      <c r="BP1140" s="119"/>
      <c r="BQ1140" s="119"/>
      <c r="BR1140" s="119"/>
      <c r="BS1140" s="119"/>
      <c r="BT1140" s="119"/>
      <c r="BU1140" s="119"/>
      <c r="BV1140" s="119"/>
      <c r="BW1140" s="119"/>
      <c r="BX1140" s="119"/>
      <c r="BY1140" s="119"/>
      <c r="BZ1140" s="119"/>
      <c r="CA1140" s="119"/>
    </row>
    <row r="1141" spans="1:87" ht="15" hidden="1" customHeight="1" thickTop="1" thickBot="1">
      <c r="A1141" s="168" t="s">
        <v>1381</v>
      </c>
      <c r="B1141" s="25" t="s">
        <v>1494</v>
      </c>
      <c r="C1141" s="71">
        <v>12629</v>
      </c>
      <c r="D1141" s="132" t="s">
        <v>1485</v>
      </c>
      <c r="E1141" s="147" t="s">
        <v>1644</v>
      </c>
      <c r="F1141" s="30" t="s">
        <v>74</v>
      </c>
      <c r="G1141" s="92" t="s">
        <v>235</v>
      </c>
      <c r="H1141" s="25" t="s">
        <v>208</v>
      </c>
      <c r="I1141" s="25" t="s">
        <v>513</v>
      </c>
      <c r="J1141" s="25" t="s">
        <v>209</v>
      </c>
      <c r="K1141" s="25" t="s">
        <v>1590</v>
      </c>
      <c r="L1141" s="25" t="s">
        <v>1542</v>
      </c>
      <c r="N1141" s="122" t="s">
        <v>48</v>
      </c>
      <c r="O1141" s="35" t="s">
        <v>48</v>
      </c>
      <c r="P1141" s="35" t="s">
        <v>48</v>
      </c>
      <c r="Q1141" s="25" t="s">
        <v>20</v>
      </c>
      <c r="R1141" s="25">
        <v>274</v>
      </c>
      <c r="S1141" s="25" t="s">
        <v>1370</v>
      </c>
      <c r="T1141" s="33" t="s">
        <v>15</v>
      </c>
      <c r="U1141"/>
      <c r="V1141" s="25" t="s">
        <v>1495</v>
      </c>
      <c r="W1141" s="25" t="s">
        <v>85</v>
      </c>
      <c r="X1141" s="73">
        <f>VLOOKUP(W1141,Tables!$M$5:$O$9,3,FALSE)</f>
        <v>1000</v>
      </c>
      <c r="Y1141" s="73">
        <f t="shared" si="505"/>
        <v>150</v>
      </c>
      <c r="AA1141" s="26" t="str">
        <f t="shared" si="506"/>
        <v>LOEC</v>
      </c>
      <c r="AB1141" s="26">
        <f>VLOOKUP(AA1141,Tables!C$5:D$40,2,FALSE)</f>
        <v>2.5</v>
      </c>
      <c r="AC1141" s="26">
        <f t="shared" si="507"/>
        <v>60</v>
      </c>
      <c r="AD1141" s="33" t="str">
        <f t="shared" si="508"/>
        <v>Chronic</v>
      </c>
      <c r="AE1141" s="26">
        <f>VLOOKUP(AD1141,Tables!$C$43:$D$44,2,FALSE)</f>
        <v>1</v>
      </c>
      <c r="AF1141" s="26">
        <f t="shared" si="509"/>
        <v>60</v>
      </c>
      <c r="AG1141" s="27"/>
      <c r="AH1141" s="210" t="str">
        <f t="shared" si="510"/>
        <v>Pimephales promelas</v>
      </c>
      <c r="AI1141" s="112" t="str">
        <f t="shared" si="511"/>
        <v>LOEC</v>
      </c>
      <c r="AJ1141" s="112" t="str">
        <f t="shared" si="512"/>
        <v>Chronic</v>
      </c>
      <c r="AL1141" s="26">
        <f>VLOOKUP(SUM(AB1141,AE1141),Tables!J$5:K$12,2,FALSE)</f>
        <v>2</v>
      </c>
      <c r="AM1141" s="26" t="str">
        <f t="shared" si="513"/>
        <v>Reject</v>
      </c>
      <c r="AN1141" s="107"/>
      <c r="AO1141" s="26"/>
      <c r="AQ1141" s="26"/>
      <c r="AS1141" s="109"/>
      <c r="AW1141" s="208" t="s">
        <v>1845</v>
      </c>
      <c r="AX1141" s="208" t="s">
        <v>1845</v>
      </c>
      <c r="BC1141" s="214"/>
      <c r="BK1141" s="2"/>
      <c r="BL1141" s="2"/>
      <c r="BM1141" s="2"/>
      <c r="BN1141" s="119"/>
      <c r="BO1141" s="119"/>
      <c r="BP1141" s="119"/>
      <c r="BQ1141" s="119"/>
      <c r="BR1141" s="119"/>
      <c r="BS1141" s="119"/>
      <c r="BT1141" s="119"/>
      <c r="BU1141" s="119"/>
      <c r="BV1141" s="119"/>
      <c r="BW1141" s="119"/>
      <c r="BX1141" s="119"/>
      <c r="BY1141" s="119"/>
      <c r="BZ1141" s="119"/>
      <c r="CA1141" s="119"/>
    </row>
    <row r="1142" spans="1:87" ht="15" hidden="1" customHeight="1" thickTop="1" thickBot="1">
      <c r="A1142" s="170" t="s">
        <v>1698</v>
      </c>
      <c r="B1142" s="70" t="s">
        <v>1690</v>
      </c>
      <c r="C1142" s="71">
        <v>1132</v>
      </c>
      <c r="E1142" s="147" t="s">
        <v>1644</v>
      </c>
      <c r="F1142" s="30" t="s">
        <v>1375</v>
      </c>
      <c r="G1142" s="92" t="s">
        <v>235</v>
      </c>
      <c r="H1142" s="25" t="s">
        <v>208</v>
      </c>
      <c r="I1142" s="25" t="s">
        <v>513</v>
      </c>
      <c r="J1142" s="25" t="s">
        <v>209</v>
      </c>
      <c r="K1142" s="25" t="s">
        <v>1590</v>
      </c>
      <c r="L1142" s="25" t="s">
        <v>1689</v>
      </c>
      <c r="N1142" s="122" t="s">
        <v>48</v>
      </c>
      <c r="O1142" s="35" t="s">
        <v>48</v>
      </c>
      <c r="P1142" s="35" t="s">
        <v>48</v>
      </c>
      <c r="Q1142" s="73" t="s">
        <v>19</v>
      </c>
      <c r="R1142" s="25">
        <v>21</v>
      </c>
      <c r="S1142" s="25" t="s">
        <v>1370</v>
      </c>
      <c r="T1142" s="33" t="s">
        <v>15</v>
      </c>
      <c r="U1142"/>
      <c r="V1142" s="25">
        <v>43.6</v>
      </c>
      <c r="W1142" s="25" t="s">
        <v>58</v>
      </c>
      <c r="X1142" s="73">
        <f>VLOOKUP(W1142,Tables!$M$5:$O$9,3,FALSE)</f>
        <v>1</v>
      </c>
      <c r="Y1142" s="73">
        <f t="shared" si="505"/>
        <v>43.6</v>
      </c>
      <c r="AA1142" s="26" t="str">
        <f t="shared" ref="AA1142:AA1149" si="514">Q1142</f>
        <v>NOEC</v>
      </c>
      <c r="AB1142" s="26">
        <f>VLOOKUP(AA1142,Tables!C$5:D$40,2,FALSE)</f>
        <v>1</v>
      </c>
      <c r="AC1142" s="26">
        <f t="shared" ref="AC1142:AC1149" si="515">Y1142/AB1142</f>
        <v>43.6</v>
      </c>
      <c r="AD1142" s="33" t="str">
        <f t="shared" ref="AD1142:AD1149" si="516">T1142</f>
        <v>Chronic</v>
      </c>
      <c r="AE1142" s="26">
        <f>VLOOKUP(AD1142,Tables!$C$43:$D$44,2,FALSE)</f>
        <v>1</v>
      </c>
      <c r="AF1142" s="26">
        <f t="shared" ref="AF1142:AF1149" si="517">AC1142/AE1142</f>
        <v>43.6</v>
      </c>
      <c r="AG1142" s="27"/>
      <c r="AH1142" s="210" t="str">
        <f>G1142</f>
        <v>Pimephales promelas</v>
      </c>
      <c r="AI1142" s="112" t="str">
        <f>Q1142</f>
        <v>NOEC</v>
      </c>
      <c r="AJ1142" s="112" t="str">
        <f>T1142</f>
        <v>Chronic</v>
      </c>
      <c r="AL1142" s="26">
        <f>VLOOKUP(SUM(AB1142,AE1142),Tables!J$5:K$12,2,FALSE)</f>
        <v>1</v>
      </c>
      <c r="AM1142" s="26" t="str">
        <f t="shared" si="513"/>
        <v>YES!!!</v>
      </c>
      <c r="AN1142" s="107" t="str">
        <f t="shared" ref="AN1142:AN1149" si="518">P1142</f>
        <v>Mortality</v>
      </c>
      <c r="AO1142" s="26" t="s">
        <v>96</v>
      </c>
      <c r="AP1142" s="25" t="str">
        <f t="shared" ref="AP1142:AP1149" si="519">CONCATENATE(R1142," ",S1142)</f>
        <v>21 Day</v>
      </c>
      <c r="AQ1142" s="26" t="s">
        <v>97</v>
      </c>
      <c r="AS1142" s="109">
        <f t="shared" ref="AS1142:AS1149" si="520">AF1142</f>
        <v>43.6</v>
      </c>
      <c r="AT1142" s="73">
        <f>GEOMEAN(AS1142:AS1149)</f>
        <v>43.6</v>
      </c>
      <c r="AU1142" s="73">
        <f>MIN(AT1142)</f>
        <v>43.6</v>
      </c>
      <c r="AV1142">
        <f>MIN(AU1142)</f>
        <v>43.6</v>
      </c>
      <c r="AW1142" s="208" t="s">
        <v>1845</v>
      </c>
      <c r="AX1142" s="208" t="s">
        <v>1845</v>
      </c>
      <c r="BA1142" s="78" t="str">
        <f>F1142</f>
        <v>fresh</v>
      </c>
      <c r="BB1142" s="107" t="str">
        <f>J1142</f>
        <v>Fish</v>
      </c>
      <c r="BC1142" s="210" t="str">
        <f>G1142</f>
        <v>Pimephales promelas</v>
      </c>
      <c r="BD1142" s="107" t="str">
        <f>H1142</f>
        <v>Chordata</v>
      </c>
      <c r="BE1142" s="114" t="str">
        <f>I1142</f>
        <v xml:space="preserve">	Actinopterygii</v>
      </c>
      <c r="BF1142" s="112" t="str">
        <f>K1142</f>
        <v>Hetero</v>
      </c>
      <c r="BG1142" s="26">
        <f>AL1142</f>
        <v>1</v>
      </c>
      <c r="BH1142" s="26">
        <f>AV1142</f>
        <v>43.6</v>
      </c>
      <c r="BI1142" s="208" t="s">
        <v>1845</v>
      </c>
      <c r="BJ1142" s="208" t="s">
        <v>1845</v>
      </c>
      <c r="BN1142" s="119"/>
      <c r="BO1142" s="119"/>
      <c r="BP1142" s="119"/>
      <c r="BQ1142" s="119"/>
      <c r="BR1142" s="119"/>
      <c r="BS1142" s="119"/>
      <c r="BT1142" s="119"/>
      <c r="BU1142" s="119"/>
      <c r="BV1142" s="119"/>
      <c r="BW1142" s="119"/>
      <c r="BX1142" s="119"/>
      <c r="BY1142" s="119"/>
      <c r="BZ1142" s="119"/>
      <c r="CA1142" s="119"/>
    </row>
    <row r="1143" spans="1:87" ht="15" hidden="1" customHeight="1" thickTop="1" thickBot="1">
      <c r="A1143" s="170" t="s">
        <v>1698</v>
      </c>
      <c r="B1143" s="70" t="s">
        <v>1691</v>
      </c>
      <c r="C1143" s="71">
        <v>1132</v>
      </c>
      <c r="E1143" s="147" t="s">
        <v>1644</v>
      </c>
      <c r="F1143" s="30" t="s">
        <v>1375</v>
      </c>
      <c r="G1143" s="92" t="s">
        <v>235</v>
      </c>
      <c r="H1143" s="25" t="s">
        <v>208</v>
      </c>
      <c r="I1143" s="25" t="s">
        <v>513</v>
      </c>
      <c r="J1143" s="25" t="s">
        <v>209</v>
      </c>
      <c r="K1143" s="25" t="s">
        <v>1590</v>
      </c>
      <c r="L1143" s="25" t="s">
        <v>1689</v>
      </c>
      <c r="N1143" s="122" t="s">
        <v>48</v>
      </c>
      <c r="O1143" s="35" t="s">
        <v>48</v>
      </c>
      <c r="P1143" s="35" t="s">
        <v>48</v>
      </c>
      <c r="Q1143" s="73" t="s">
        <v>19</v>
      </c>
      <c r="R1143" s="25">
        <v>21</v>
      </c>
      <c r="S1143" s="25" t="s">
        <v>1370</v>
      </c>
      <c r="T1143" s="33" t="s">
        <v>15</v>
      </c>
      <c r="U1143"/>
      <c r="V1143" s="25">
        <v>43.6</v>
      </c>
      <c r="W1143" s="25" t="s">
        <v>58</v>
      </c>
      <c r="X1143" s="73">
        <f>VLOOKUP(W1143,Tables!$M$5:$O$9,3,FALSE)</f>
        <v>1</v>
      </c>
      <c r="Y1143" s="73">
        <f t="shared" si="505"/>
        <v>43.6</v>
      </c>
      <c r="AA1143" s="26" t="str">
        <f t="shared" si="514"/>
        <v>NOEC</v>
      </c>
      <c r="AB1143" s="26">
        <f>VLOOKUP(AA1143,Tables!C$5:D$40,2,FALSE)</f>
        <v>1</v>
      </c>
      <c r="AC1143" s="26">
        <f t="shared" si="515"/>
        <v>43.6</v>
      </c>
      <c r="AD1143" s="33" t="str">
        <f t="shared" si="516"/>
        <v>Chronic</v>
      </c>
      <c r="AE1143" s="26">
        <f>VLOOKUP(AD1143,Tables!$C$43:$D$44,2,FALSE)</f>
        <v>1</v>
      </c>
      <c r="AF1143" s="26">
        <f t="shared" si="517"/>
        <v>43.6</v>
      </c>
      <c r="AG1143" s="27"/>
      <c r="AH1143" s="210" t="str">
        <f t="shared" ref="AH1143:AH1149" si="521">G1143</f>
        <v>Pimephales promelas</v>
      </c>
      <c r="AI1143" s="112" t="str">
        <f t="shared" ref="AI1143:AI1149" si="522">Q1143</f>
        <v>NOEC</v>
      </c>
      <c r="AJ1143" s="112" t="str">
        <f t="shared" ref="AJ1143:AJ1149" si="523">T1143</f>
        <v>Chronic</v>
      </c>
      <c r="AL1143" s="26">
        <f>VLOOKUP(SUM(AB1143,AE1143),Tables!J$5:K$12,2,FALSE)</f>
        <v>1</v>
      </c>
      <c r="AM1143" s="26" t="str">
        <f t="shared" si="513"/>
        <v>YES!!!</v>
      </c>
      <c r="AN1143" s="107" t="str">
        <f t="shared" si="518"/>
        <v>Mortality</v>
      </c>
      <c r="AO1143" s="26" t="s">
        <v>96</v>
      </c>
      <c r="AP1143" s="25" t="str">
        <f t="shared" si="519"/>
        <v>21 Day</v>
      </c>
      <c r="AQ1143" s="26" t="s">
        <v>97</v>
      </c>
      <c r="AS1143" s="109">
        <f t="shared" si="520"/>
        <v>43.6</v>
      </c>
      <c r="AW1143" s="208" t="s">
        <v>1845</v>
      </c>
      <c r="AX1143" s="208" t="s">
        <v>1845</v>
      </c>
      <c r="BC1143" s="214"/>
      <c r="BN1143" s="119"/>
      <c r="BO1143" s="119"/>
      <c r="BP1143" s="119"/>
      <c r="BQ1143" s="119"/>
      <c r="BR1143" s="119"/>
      <c r="BS1143" s="119"/>
      <c r="BT1143" s="119"/>
      <c r="BU1143" s="119"/>
      <c r="BV1143" s="119"/>
      <c r="BW1143" s="119"/>
      <c r="BX1143" s="119"/>
      <c r="BY1143" s="119"/>
      <c r="BZ1143" s="119"/>
      <c r="CA1143" s="119"/>
    </row>
    <row r="1144" spans="1:87" ht="15" hidden="1" customHeight="1" thickTop="1" thickBot="1">
      <c r="A1144" s="170" t="s">
        <v>1698</v>
      </c>
      <c r="B1144" s="70" t="s">
        <v>1692</v>
      </c>
      <c r="C1144" s="71">
        <v>1132</v>
      </c>
      <c r="E1144" s="147" t="s">
        <v>1644</v>
      </c>
      <c r="F1144" s="30" t="s">
        <v>1375</v>
      </c>
      <c r="G1144" s="92" t="s">
        <v>235</v>
      </c>
      <c r="H1144" s="25" t="s">
        <v>208</v>
      </c>
      <c r="I1144" s="25" t="s">
        <v>513</v>
      </c>
      <c r="J1144" s="25" t="s">
        <v>209</v>
      </c>
      <c r="K1144" s="25" t="s">
        <v>1590</v>
      </c>
      <c r="L1144" s="25" t="s">
        <v>1689</v>
      </c>
      <c r="N1144" s="122" t="s">
        <v>48</v>
      </c>
      <c r="O1144" s="35" t="s">
        <v>48</v>
      </c>
      <c r="P1144" s="35" t="s">
        <v>48</v>
      </c>
      <c r="Q1144" s="73" t="s">
        <v>19</v>
      </c>
      <c r="R1144" s="25">
        <v>21</v>
      </c>
      <c r="S1144" s="25" t="s">
        <v>1370</v>
      </c>
      <c r="T1144" s="33" t="s">
        <v>15</v>
      </c>
      <c r="U1144"/>
      <c r="V1144" s="25">
        <v>43.6</v>
      </c>
      <c r="W1144" s="25" t="s">
        <v>58</v>
      </c>
      <c r="X1144" s="73">
        <f>VLOOKUP(W1144,Tables!$M$5:$O$9,3,FALSE)</f>
        <v>1</v>
      </c>
      <c r="Y1144" s="73">
        <f t="shared" si="505"/>
        <v>43.6</v>
      </c>
      <c r="AA1144" s="26" t="str">
        <f t="shared" si="514"/>
        <v>NOEC</v>
      </c>
      <c r="AB1144" s="26">
        <f>VLOOKUP(AA1144,Tables!C$5:D$40,2,FALSE)</f>
        <v>1</v>
      </c>
      <c r="AC1144" s="26">
        <f t="shared" si="515"/>
        <v>43.6</v>
      </c>
      <c r="AD1144" s="33" t="str">
        <f t="shared" si="516"/>
        <v>Chronic</v>
      </c>
      <c r="AE1144" s="26">
        <f>VLOOKUP(AD1144,Tables!$C$43:$D$44,2,FALSE)</f>
        <v>1</v>
      </c>
      <c r="AF1144" s="26">
        <f t="shared" si="517"/>
        <v>43.6</v>
      </c>
      <c r="AG1144" s="27"/>
      <c r="AH1144" s="210" t="str">
        <f t="shared" si="521"/>
        <v>Pimephales promelas</v>
      </c>
      <c r="AI1144" s="112" t="str">
        <f t="shared" si="522"/>
        <v>NOEC</v>
      </c>
      <c r="AJ1144" s="112" t="str">
        <f t="shared" si="523"/>
        <v>Chronic</v>
      </c>
      <c r="AL1144" s="26">
        <f>VLOOKUP(SUM(AB1144,AE1144),Tables!J$5:K$12,2,FALSE)</f>
        <v>1</v>
      </c>
      <c r="AM1144" s="26" t="str">
        <f t="shared" si="513"/>
        <v>YES!!!</v>
      </c>
      <c r="AN1144" s="107" t="str">
        <f t="shared" si="518"/>
        <v>Mortality</v>
      </c>
      <c r="AO1144" s="26" t="s">
        <v>96</v>
      </c>
      <c r="AP1144" s="25" t="str">
        <f t="shared" si="519"/>
        <v>21 Day</v>
      </c>
      <c r="AQ1144" s="26" t="s">
        <v>97</v>
      </c>
      <c r="AS1144" s="109">
        <f t="shared" si="520"/>
        <v>43.6</v>
      </c>
      <c r="AW1144" s="208" t="s">
        <v>1845</v>
      </c>
      <c r="AX1144" s="208" t="s">
        <v>1845</v>
      </c>
      <c r="BC1144" s="214"/>
      <c r="BN1144" s="119"/>
      <c r="BO1144" s="119"/>
      <c r="BP1144" s="119"/>
      <c r="BQ1144" s="119"/>
      <c r="BR1144" s="119"/>
      <c r="BS1144" s="119"/>
      <c r="BT1144" s="119"/>
      <c r="BU1144" s="119"/>
      <c r="BV1144" s="119"/>
      <c r="BW1144" s="119"/>
      <c r="BX1144" s="119"/>
      <c r="BY1144" s="119"/>
      <c r="BZ1144" s="119"/>
      <c r="CA1144" s="119"/>
    </row>
    <row r="1145" spans="1:87" ht="15" hidden="1" customHeight="1" thickTop="1" thickBot="1">
      <c r="A1145" s="170" t="s">
        <v>1698</v>
      </c>
      <c r="B1145" s="70" t="s">
        <v>1693</v>
      </c>
      <c r="C1145" s="71">
        <v>1132</v>
      </c>
      <c r="E1145" s="147" t="s">
        <v>1644</v>
      </c>
      <c r="F1145" s="30" t="s">
        <v>1375</v>
      </c>
      <c r="G1145" s="92" t="s">
        <v>235</v>
      </c>
      <c r="H1145" s="25" t="s">
        <v>208</v>
      </c>
      <c r="I1145" s="25" t="s">
        <v>513</v>
      </c>
      <c r="J1145" s="25" t="s">
        <v>209</v>
      </c>
      <c r="K1145" s="25" t="s">
        <v>1590</v>
      </c>
      <c r="L1145" s="25" t="s">
        <v>1689</v>
      </c>
      <c r="N1145" s="122" t="s">
        <v>48</v>
      </c>
      <c r="O1145" s="35" t="s">
        <v>48</v>
      </c>
      <c r="P1145" s="35" t="s">
        <v>48</v>
      </c>
      <c r="Q1145" s="73" t="s">
        <v>19</v>
      </c>
      <c r="R1145" s="25">
        <v>21</v>
      </c>
      <c r="S1145" s="25" t="s">
        <v>1370</v>
      </c>
      <c r="T1145" s="33" t="s">
        <v>15</v>
      </c>
      <c r="U1145"/>
      <c r="V1145" s="25">
        <v>43.6</v>
      </c>
      <c r="W1145" s="25" t="s">
        <v>58</v>
      </c>
      <c r="X1145" s="73">
        <f>VLOOKUP(W1145,Tables!$M$5:$O$9,3,FALSE)</f>
        <v>1</v>
      </c>
      <c r="Y1145" s="73">
        <f t="shared" si="505"/>
        <v>43.6</v>
      </c>
      <c r="AA1145" s="26" t="str">
        <f t="shared" si="514"/>
        <v>NOEC</v>
      </c>
      <c r="AB1145" s="26">
        <f>VLOOKUP(AA1145,Tables!C$5:D$40,2,FALSE)</f>
        <v>1</v>
      </c>
      <c r="AC1145" s="26">
        <f t="shared" si="515"/>
        <v>43.6</v>
      </c>
      <c r="AD1145" s="33" t="str">
        <f t="shared" si="516"/>
        <v>Chronic</v>
      </c>
      <c r="AE1145" s="26">
        <f>VLOOKUP(AD1145,Tables!$C$43:$D$44,2,FALSE)</f>
        <v>1</v>
      </c>
      <c r="AF1145" s="26">
        <f t="shared" si="517"/>
        <v>43.6</v>
      </c>
      <c r="AG1145" s="27"/>
      <c r="AH1145" s="210" t="str">
        <f t="shared" si="521"/>
        <v>Pimephales promelas</v>
      </c>
      <c r="AI1145" s="112" t="str">
        <f t="shared" si="522"/>
        <v>NOEC</v>
      </c>
      <c r="AJ1145" s="112" t="str">
        <f t="shared" si="523"/>
        <v>Chronic</v>
      </c>
      <c r="AL1145" s="26">
        <f>VLOOKUP(SUM(AB1145,AE1145),Tables!J$5:K$12,2,FALSE)</f>
        <v>1</v>
      </c>
      <c r="AM1145" s="26" t="str">
        <f t="shared" si="513"/>
        <v>YES!!!</v>
      </c>
      <c r="AN1145" s="107" t="str">
        <f t="shared" si="518"/>
        <v>Mortality</v>
      </c>
      <c r="AO1145" s="26" t="s">
        <v>96</v>
      </c>
      <c r="AP1145" s="25" t="str">
        <f t="shared" si="519"/>
        <v>21 Day</v>
      </c>
      <c r="AQ1145" s="26" t="s">
        <v>97</v>
      </c>
      <c r="AS1145" s="109">
        <f t="shared" si="520"/>
        <v>43.6</v>
      </c>
      <c r="AW1145" s="208" t="s">
        <v>1845</v>
      </c>
      <c r="AX1145" s="208" t="s">
        <v>1845</v>
      </c>
      <c r="BC1145" s="214"/>
      <c r="BN1145" s="119"/>
      <c r="BO1145" s="119"/>
      <c r="BP1145" s="119"/>
      <c r="BQ1145" s="119"/>
      <c r="BR1145" s="119"/>
      <c r="BS1145" s="119"/>
      <c r="BT1145" s="119"/>
      <c r="BU1145" s="119"/>
      <c r="BV1145" s="119"/>
      <c r="BW1145" s="119"/>
      <c r="BX1145" s="119"/>
      <c r="BY1145" s="119"/>
      <c r="BZ1145" s="119"/>
      <c r="CA1145" s="119"/>
    </row>
    <row r="1146" spans="1:87" ht="15" hidden="1" customHeight="1" thickTop="1" thickBot="1">
      <c r="A1146" s="170" t="s">
        <v>1698</v>
      </c>
      <c r="B1146" s="70" t="s">
        <v>1694</v>
      </c>
      <c r="C1146" s="71">
        <v>1132</v>
      </c>
      <c r="E1146" s="147" t="s">
        <v>1644</v>
      </c>
      <c r="F1146" s="30" t="s">
        <v>1375</v>
      </c>
      <c r="G1146" s="92" t="s">
        <v>235</v>
      </c>
      <c r="H1146" s="25" t="s">
        <v>208</v>
      </c>
      <c r="I1146" s="25" t="s">
        <v>513</v>
      </c>
      <c r="J1146" s="25" t="s">
        <v>209</v>
      </c>
      <c r="K1146" s="25" t="s">
        <v>1590</v>
      </c>
      <c r="L1146" s="25" t="s">
        <v>1689</v>
      </c>
      <c r="N1146" s="122" t="s">
        <v>48</v>
      </c>
      <c r="O1146" s="35" t="s">
        <v>48</v>
      </c>
      <c r="P1146" s="35" t="s">
        <v>48</v>
      </c>
      <c r="Q1146" s="73" t="s">
        <v>19</v>
      </c>
      <c r="R1146" s="25">
        <v>21</v>
      </c>
      <c r="S1146" s="25" t="s">
        <v>1370</v>
      </c>
      <c r="T1146" s="33" t="s">
        <v>15</v>
      </c>
      <c r="U1146"/>
      <c r="V1146" s="25">
        <v>43.6</v>
      </c>
      <c r="W1146" s="25" t="s">
        <v>58</v>
      </c>
      <c r="X1146" s="73">
        <f>VLOOKUP(W1146,Tables!$M$5:$O$9,3,FALSE)</f>
        <v>1</v>
      </c>
      <c r="Y1146" s="73">
        <f t="shared" si="505"/>
        <v>43.6</v>
      </c>
      <c r="AA1146" s="26" t="str">
        <f t="shared" si="514"/>
        <v>NOEC</v>
      </c>
      <c r="AB1146" s="26">
        <f>VLOOKUP(AA1146,Tables!C$5:D$40,2,FALSE)</f>
        <v>1</v>
      </c>
      <c r="AC1146" s="26">
        <f t="shared" si="515"/>
        <v>43.6</v>
      </c>
      <c r="AD1146" s="33" t="str">
        <f t="shared" si="516"/>
        <v>Chronic</v>
      </c>
      <c r="AE1146" s="26">
        <f>VLOOKUP(AD1146,Tables!$C$43:$D$44,2,FALSE)</f>
        <v>1</v>
      </c>
      <c r="AF1146" s="26">
        <f t="shared" si="517"/>
        <v>43.6</v>
      </c>
      <c r="AG1146" s="27"/>
      <c r="AH1146" s="210" t="str">
        <f t="shared" si="521"/>
        <v>Pimephales promelas</v>
      </c>
      <c r="AI1146" s="112" t="str">
        <f t="shared" si="522"/>
        <v>NOEC</v>
      </c>
      <c r="AJ1146" s="112" t="str">
        <f t="shared" si="523"/>
        <v>Chronic</v>
      </c>
      <c r="AL1146" s="26">
        <f>VLOOKUP(SUM(AB1146,AE1146),Tables!J$5:K$12,2,FALSE)</f>
        <v>1</v>
      </c>
      <c r="AM1146" s="26" t="str">
        <f t="shared" si="513"/>
        <v>YES!!!</v>
      </c>
      <c r="AN1146" s="107" t="str">
        <f t="shared" si="518"/>
        <v>Mortality</v>
      </c>
      <c r="AO1146" s="26" t="s">
        <v>96</v>
      </c>
      <c r="AP1146" s="25" t="str">
        <f t="shared" si="519"/>
        <v>21 Day</v>
      </c>
      <c r="AQ1146" s="26" t="s">
        <v>97</v>
      </c>
      <c r="AS1146" s="109">
        <f t="shared" si="520"/>
        <v>43.6</v>
      </c>
      <c r="AW1146" s="208" t="s">
        <v>1845</v>
      </c>
      <c r="AX1146" s="208" t="s">
        <v>1845</v>
      </c>
      <c r="BC1146" s="214"/>
      <c r="BN1146" s="119"/>
      <c r="BO1146" s="119"/>
      <c r="BP1146" s="119"/>
      <c r="BQ1146" s="119"/>
      <c r="BR1146" s="119"/>
      <c r="BS1146" s="119"/>
      <c r="BT1146" s="119"/>
      <c r="BU1146" s="119"/>
      <c r="BV1146" s="119"/>
      <c r="BW1146" s="119"/>
      <c r="BX1146" s="119"/>
      <c r="BY1146" s="119"/>
      <c r="BZ1146" s="119"/>
      <c r="CA1146" s="119"/>
    </row>
    <row r="1147" spans="1:87" ht="15" hidden="1" customHeight="1" thickTop="1" thickBot="1">
      <c r="A1147" s="170" t="s">
        <v>1698</v>
      </c>
      <c r="B1147" s="70" t="s">
        <v>1695</v>
      </c>
      <c r="C1147" s="71">
        <v>1132</v>
      </c>
      <c r="E1147" s="147" t="s">
        <v>1644</v>
      </c>
      <c r="F1147" s="30" t="s">
        <v>1375</v>
      </c>
      <c r="G1147" s="92" t="s">
        <v>235</v>
      </c>
      <c r="H1147" s="25" t="s">
        <v>208</v>
      </c>
      <c r="I1147" s="25" t="s">
        <v>513</v>
      </c>
      <c r="J1147" s="25" t="s">
        <v>209</v>
      </c>
      <c r="K1147" s="25" t="s">
        <v>1590</v>
      </c>
      <c r="L1147" s="25" t="s">
        <v>1689</v>
      </c>
      <c r="N1147" s="122" t="s">
        <v>48</v>
      </c>
      <c r="O1147" s="35" t="s">
        <v>48</v>
      </c>
      <c r="P1147" s="35" t="s">
        <v>48</v>
      </c>
      <c r="Q1147" s="73" t="s">
        <v>19</v>
      </c>
      <c r="R1147" s="25">
        <v>21</v>
      </c>
      <c r="S1147" s="25" t="s">
        <v>1370</v>
      </c>
      <c r="T1147" s="33" t="s">
        <v>15</v>
      </c>
      <c r="U1147"/>
      <c r="V1147" s="25">
        <v>43.6</v>
      </c>
      <c r="W1147" s="25" t="s">
        <v>58</v>
      </c>
      <c r="X1147" s="73">
        <f>VLOOKUP(W1147,Tables!$M$5:$O$9,3,FALSE)</f>
        <v>1</v>
      </c>
      <c r="Y1147" s="73">
        <f t="shared" si="505"/>
        <v>43.6</v>
      </c>
      <c r="AA1147" s="26" t="str">
        <f t="shared" si="514"/>
        <v>NOEC</v>
      </c>
      <c r="AB1147" s="26">
        <f>VLOOKUP(AA1147,Tables!C$5:D$40,2,FALSE)</f>
        <v>1</v>
      </c>
      <c r="AC1147" s="26">
        <f t="shared" si="515"/>
        <v>43.6</v>
      </c>
      <c r="AD1147" s="33" t="str">
        <f t="shared" si="516"/>
        <v>Chronic</v>
      </c>
      <c r="AE1147" s="26">
        <f>VLOOKUP(AD1147,Tables!$C$43:$D$44,2,FALSE)</f>
        <v>1</v>
      </c>
      <c r="AF1147" s="26">
        <f t="shared" si="517"/>
        <v>43.6</v>
      </c>
      <c r="AG1147" s="27"/>
      <c r="AH1147" s="210" t="str">
        <f t="shared" si="521"/>
        <v>Pimephales promelas</v>
      </c>
      <c r="AI1147" s="112" t="str">
        <f t="shared" si="522"/>
        <v>NOEC</v>
      </c>
      <c r="AJ1147" s="112" t="str">
        <f t="shared" si="523"/>
        <v>Chronic</v>
      </c>
      <c r="AL1147" s="26">
        <f>VLOOKUP(SUM(AB1147,AE1147),Tables!J$5:K$12,2,FALSE)</f>
        <v>1</v>
      </c>
      <c r="AM1147" s="26" t="str">
        <f t="shared" si="513"/>
        <v>YES!!!</v>
      </c>
      <c r="AN1147" s="107" t="str">
        <f t="shared" si="518"/>
        <v>Mortality</v>
      </c>
      <c r="AO1147" s="26" t="s">
        <v>96</v>
      </c>
      <c r="AP1147" s="25" t="str">
        <f t="shared" si="519"/>
        <v>21 Day</v>
      </c>
      <c r="AQ1147" s="26" t="s">
        <v>97</v>
      </c>
      <c r="AS1147" s="109">
        <f t="shared" si="520"/>
        <v>43.6</v>
      </c>
      <c r="AW1147" s="208" t="s">
        <v>1845</v>
      </c>
      <c r="AX1147" s="208" t="s">
        <v>1845</v>
      </c>
      <c r="BC1147" s="214"/>
      <c r="BO1147" s="119"/>
      <c r="BP1147" s="119"/>
      <c r="BQ1147" s="119"/>
      <c r="BR1147" s="119"/>
      <c r="BS1147" s="119"/>
      <c r="BT1147" s="119"/>
      <c r="BU1147" s="119"/>
      <c r="BV1147" s="119"/>
      <c r="BW1147" s="119"/>
      <c r="BX1147" s="119"/>
      <c r="BY1147" s="119"/>
      <c r="BZ1147" s="119"/>
      <c r="CA1147" s="119"/>
    </row>
    <row r="1148" spans="1:87" ht="15" hidden="1" customHeight="1" thickTop="1" thickBot="1">
      <c r="A1148" s="170" t="s">
        <v>1698</v>
      </c>
      <c r="B1148" s="70" t="s">
        <v>1696</v>
      </c>
      <c r="C1148" s="71">
        <v>1132</v>
      </c>
      <c r="E1148" s="147" t="s">
        <v>1644</v>
      </c>
      <c r="F1148" s="30" t="s">
        <v>1375</v>
      </c>
      <c r="G1148" s="92" t="s">
        <v>235</v>
      </c>
      <c r="H1148" s="25" t="s">
        <v>208</v>
      </c>
      <c r="I1148" s="25" t="s">
        <v>513</v>
      </c>
      <c r="J1148" s="25" t="s">
        <v>209</v>
      </c>
      <c r="K1148" s="25" t="s">
        <v>1590</v>
      </c>
      <c r="L1148" s="25" t="s">
        <v>1689</v>
      </c>
      <c r="N1148" s="122" t="s">
        <v>48</v>
      </c>
      <c r="O1148" s="35" t="s">
        <v>48</v>
      </c>
      <c r="P1148" s="35" t="s">
        <v>48</v>
      </c>
      <c r="Q1148" s="73" t="s">
        <v>19</v>
      </c>
      <c r="R1148" s="25">
        <v>21</v>
      </c>
      <c r="S1148" s="25" t="s">
        <v>1370</v>
      </c>
      <c r="T1148" s="33" t="s">
        <v>15</v>
      </c>
      <c r="U1148"/>
      <c r="V1148" s="25">
        <v>43.6</v>
      </c>
      <c r="W1148" s="25" t="s">
        <v>58</v>
      </c>
      <c r="X1148" s="73">
        <f>VLOOKUP(W1148,Tables!$M$5:$O$9,3,FALSE)</f>
        <v>1</v>
      </c>
      <c r="Y1148" s="73">
        <f t="shared" si="505"/>
        <v>43.6</v>
      </c>
      <c r="AA1148" s="26" t="str">
        <f t="shared" si="514"/>
        <v>NOEC</v>
      </c>
      <c r="AB1148" s="26">
        <f>VLOOKUP(AA1148,Tables!C$5:D$40,2,FALSE)</f>
        <v>1</v>
      </c>
      <c r="AC1148" s="26">
        <f t="shared" si="515"/>
        <v>43.6</v>
      </c>
      <c r="AD1148" s="33" t="str">
        <f t="shared" si="516"/>
        <v>Chronic</v>
      </c>
      <c r="AE1148" s="26">
        <f>VLOOKUP(AD1148,Tables!$C$43:$D$44,2,FALSE)</f>
        <v>1</v>
      </c>
      <c r="AF1148" s="26">
        <f t="shared" si="517"/>
        <v>43.6</v>
      </c>
      <c r="AG1148" s="27"/>
      <c r="AH1148" s="210" t="str">
        <f t="shared" si="521"/>
        <v>Pimephales promelas</v>
      </c>
      <c r="AI1148" s="112" t="str">
        <f t="shared" si="522"/>
        <v>NOEC</v>
      </c>
      <c r="AJ1148" s="112" t="str">
        <f t="shared" si="523"/>
        <v>Chronic</v>
      </c>
      <c r="AL1148" s="26">
        <f>VLOOKUP(SUM(AB1148,AE1148),Tables!J$5:K$12,2,FALSE)</f>
        <v>1</v>
      </c>
      <c r="AM1148" s="26" t="str">
        <f t="shared" si="513"/>
        <v>YES!!!</v>
      </c>
      <c r="AN1148" s="107" t="str">
        <f t="shared" si="518"/>
        <v>Mortality</v>
      </c>
      <c r="AO1148" s="26" t="s">
        <v>96</v>
      </c>
      <c r="AP1148" s="25" t="str">
        <f t="shared" si="519"/>
        <v>21 Day</v>
      </c>
      <c r="AQ1148" s="26" t="s">
        <v>97</v>
      </c>
      <c r="AS1148" s="109">
        <f t="shared" si="520"/>
        <v>43.6</v>
      </c>
      <c r="AW1148" s="208" t="s">
        <v>1845</v>
      </c>
      <c r="AX1148" s="208" t="s">
        <v>1845</v>
      </c>
      <c r="BC1148" s="214"/>
      <c r="BO1148" s="119"/>
      <c r="BP1148" s="119"/>
      <c r="BQ1148" s="119"/>
      <c r="BR1148" s="119"/>
      <c r="BS1148" s="119"/>
      <c r="BT1148" s="119"/>
      <c r="BU1148" s="119"/>
      <c r="BV1148" s="119"/>
      <c r="BW1148" s="119"/>
      <c r="BX1148" s="119"/>
      <c r="BY1148" s="119"/>
      <c r="BZ1148" s="119"/>
      <c r="CA1148" s="119"/>
    </row>
    <row r="1149" spans="1:87" ht="15" hidden="1" customHeight="1" thickTop="1" thickBot="1">
      <c r="A1149" s="170" t="s">
        <v>1698</v>
      </c>
      <c r="B1149" s="70" t="s">
        <v>1697</v>
      </c>
      <c r="C1149" s="71">
        <v>1132</v>
      </c>
      <c r="E1149" s="147" t="s">
        <v>1644</v>
      </c>
      <c r="F1149" s="30" t="s">
        <v>1375</v>
      </c>
      <c r="G1149" s="92" t="s">
        <v>235</v>
      </c>
      <c r="H1149" s="25" t="s">
        <v>208</v>
      </c>
      <c r="I1149" s="25" t="s">
        <v>513</v>
      </c>
      <c r="J1149" s="25" t="s">
        <v>209</v>
      </c>
      <c r="K1149" s="25" t="s">
        <v>1590</v>
      </c>
      <c r="L1149" s="25" t="s">
        <v>1689</v>
      </c>
      <c r="N1149" s="122" t="s">
        <v>48</v>
      </c>
      <c r="O1149" s="35" t="s">
        <v>48</v>
      </c>
      <c r="P1149" s="35" t="s">
        <v>48</v>
      </c>
      <c r="Q1149" s="73" t="s">
        <v>19</v>
      </c>
      <c r="R1149" s="25">
        <v>21</v>
      </c>
      <c r="S1149" s="25" t="s">
        <v>1370</v>
      </c>
      <c r="T1149" s="33" t="s">
        <v>15</v>
      </c>
      <c r="U1149"/>
      <c r="V1149" s="25">
        <v>43.6</v>
      </c>
      <c r="W1149" s="25" t="s">
        <v>58</v>
      </c>
      <c r="X1149" s="73">
        <f>VLOOKUP(W1149,Tables!$M$5:$O$9,3,FALSE)</f>
        <v>1</v>
      </c>
      <c r="Y1149" s="73">
        <f t="shared" si="505"/>
        <v>43.6</v>
      </c>
      <c r="AA1149" s="26" t="str">
        <f t="shared" si="514"/>
        <v>NOEC</v>
      </c>
      <c r="AB1149" s="26">
        <f>VLOOKUP(AA1149,Tables!C$5:D$40,2,FALSE)</f>
        <v>1</v>
      </c>
      <c r="AC1149" s="26">
        <f t="shared" si="515"/>
        <v>43.6</v>
      </c>
      <c r="AD1149" s="33" t="str">
        <f t="shared" si="516"/>
        <v>Chronic</v>
      </c>
      <c r="AE1149" s="26">
        <f>VLOOKUP(AD1149,Tables!$C$43:$D$44,2,FALSE)</f>
        <v>1</v>
      </c>
      <c r="AF1149" s="26">
        <f t="shared" si="517"/>
        <v>43.6</v>
      </c>
      <c r="AG1149" s="27"/>
      <c r="AH1149" s="210" t="str">
        <f t="shared" si="521"/>
        <v>Pimephales promelas</v>
      </c>
      <c r="AI1149" s="112" t="str">
        <f t="shared" si="522"/>
        <v>NOEC</v>
      </c>
      <c r="AJ1149" s="112" t="str">
        <f t="shared" si="523"/>
        <v>Chronic</v>
      </c>
      <c r="AL1149" s="26">
        <f>VLOOKUP(SUM(AB1149,AE1149),Tables!J$5:K$12,2,FALSE)</f>
        <v>1</v>
      </c>
      <c r="AM1149" s="26" t="str">
        <f t="shared" si="513"/>
        <v>YES!!!</v>
      </c>
      <c r="AN1149" s="107" t="str">
        <f t="shared" si="518"/>
        <v>Mortality</v>
      </c>
      <c r="AO1149" s="26" t="s">
        <v>96</v>
      </c>
      <c r="AP1149" s="25" t="str">
        <f t="shared" si="519"/>
        <v>21 Day</v>
      </c>
      <c r="AQ1149" s="26" t="s">
        <v>97</v>
      </c>
      <c r="AS1149" s="109">
        <f t="shared" si="520"/>
        <v>43.6</v>
      </c>
      <c r="AW1149" s="208" t="s">
        <v>1845</v>
      </c>
      <c r="AX1149" s="208" t="s">
        <v>1845</v>
      </c>
      <c r="BC1149" s="214"/>
      <c r="BN1149" s="119"/>
      <c r="BO1149" s="119"/>
      <c r="BP1149" s="119"/>
      <c r="BQ1149" s="119"/>
      <c r="BR1149" s="119"/>
      <c r="BS1149" s="119"/>
      <c r="BT1149" s="119"/>
      <c r="BU1149" s="119"/>
      <c r="BV1149" s="119"/>
      <c r="BW1149" s="119"/>
      <c r="BX1149" s="119"/>
      <c r="BY1149" s="119"/>
      <c r="BZ1149" s="119"/>
      <c r="CA1149" s="119"/>
    </row>
    <row r="1150" spans="1:87" ht="15" hidden="1" customHeight="1" thickTop="1" thickBot="1">
      <c r="A1150" s="167"/>
      <c r="B1150" s="96"/>
      <c r="C1150" s="98"/>
      <c r="D1150" s="97"/>
      <c r="E1150" s="150"/>
      <c r="F1150" s="28"/>
      <c r="G1150" s="94"/>
      <c r="H1150" s="17"/>
      <c r="I1150" s="17"/>
      <c r="J1150" s="17"/>
      <c r="K1150" s="17"/>
      <c r="L1150" s="17"/>
      <c r="M1150" s="27"/>
      <c r="N1150" s="93"/>
      <c r="O1150" s="100"/>
      <c r="P1150" s="17"/>
      <c r="Q1150" s="17"/>
      <c r="R1150" s="17"/>
      <c r="S1150" s="17"/>
      <c r="T1150" s="20"/>
      <c r="U1150" s="20"/>
      <c r="V1150" s="17"/>
      <c r="W1150" s="20"/>
      <c r="X1150" s="95"/>
      <c r="Y1150" s="95"/>
      <c r="Z1150" s="27"/>
      <c r="AA1150" s="17"/>
      <c r="AB1150" s="17"/>
      <c r="AC1150" s="95"/>
      <c r="AD1150" s="20"/>
      <c r="AE1150" s="17"/>
      <c r="AF1150" s="95"/>
      <c r="AG1150" s="27"/>
      <c r="AH1150" s="211"/>
      <c r="AI1150" s="17"/>
      <c r="AJ1150" s="17"/>
      <c r="AK1150" s="27"/>
      <c r="AL1150" s="27"/>
      <c r="AM1150" s="27"/>
      <c r="AN1150" s="27"/>
      <c r="AO1150" s="17"/>
      <c r="AP1150" s="17"/>
      <c r="AQ1150" s="17"/>
      <c r="AR1150" s="27"/>
      <c r="AS1150" s="27"/>
      <c r="AT1150" s="27"/>
      <c r="AU1150" s="27"/>
      <c r="AV1150" s="27"/>
      <c r="AW1150" s="27"/>
      <c r="AX1150" s="115"/>
      <c r="AY1150" s="119"/>
      <c r="AZ1150" s="119"/>
      <c r="BA1150" s="117"/>
      <c r="BB1150" s="117"/>
      <c r="BC1150" s="211"/>
      <c r="BD1150" s="27"/>
      <c r="BE1150" s="27"/>
      <c r="BF1150" s="27"/>
      <c r="BG1150" s="27"/>
      <c r="BH1150" s="115"/>
      <c r="BI1150" s="115"/>
      <c r="BJ1150" s="115"/>
      <c r="BN1150" s="119"/>
      <c r="BO1150" s="119"/>
      <c r="BP1150" s="119"/>
      <c r="BQ1150" s="119"/>
      <c r="BR1150" s="119"/>
      <c r="BS1150" s="119"/>
      <c r="BT1150" s="119"/>
      <c r="BU1150" s="119"/>
      <c r="BV1150" s="119"/>
      <c r="BW1150" s="119"/>
      <c r="BX1150" s="119"/>
      <c r="BY1150" s="119"/>
      <c r="BZ1150" s="119"/>
      <c r="CA1150" s="119"/>
    </row>
    <row r="1151" spans="1:87" ht="15" hidden="1" customHeight="1" thickTop="1" thickBot="1">
      <c r="A1151" s="170" t="s">
        <v>962</v>
      </c>
      <c r="B1151" s="70" t="s">
        <v>958</v>
      </c>
      <c r="C1151" s="74" t="s">
        <v>963</v>
      </c>
      <c r="D1151" s="80"/>
      <c r="E1151" s="147" t="s">
        <v>1644</v>
      </c>
      <c r="F1151" s="30" t="s">
        <v>961</v>
      </c>
      <c r="G1151" s="86" t="s">
        <v>959</v>
      </c>
      <c r="H1151" s="25" t="s">
        <v>75</v>
      </c>
      <c r="I1151" s="25" t="s">
        <v>960</v>
      </c>
      <c r="J1151" s="73" t="s">
        <v>16</v>
      </c>
      <c r="K1151" s="25" t="s">
        <v>1591</v>
      </c>
      <c r="L1151" s="25" t="s">
        <v>194</v>
      </c>
      <c r="N1151" s="41" t="s">
        <v>954</v>
      </c>
      <c r="O1151" s="32" t="s">
        <v>1398</v>
      </c>
      <c r="P1151" s="32" t="s">
        <v>1514</v>
      </c>
      <c r="Q1151" s="73" t="s">
        <v>14</v>
      </c>
      <c r="R1151" s="25">
        <v>7</v>
      </c>
      <c r="S1151" s="25" t="s">
        <v>1370</v>
      </c>
      <c r="T1151" s="73" t="s">
        <v>15</v>
      </c>
      <c r="U1151" s="73"/>
      <c r="V1151" s="73">
        <v>60</v>
      </c>
      <c r="W1151" s="73" t="s">
        <v>58</v>
      </c>
      <c r="X1151" s="73">
        <f>VLOOKUP(W1151,Tables!$M$5:$O$9,3,FALSE)</f>
        <v>1</v>
      </c>
      <c r="Y1151" s="73">
        <f>V1151*X1151</f>
        <v>60</v>
      </c>
      <c r="AA1151" s="26" t="str">
        <f>Q1151</f>
        <v>EC50</v>
      </c>
      <c r="AB1151" s="26">
        <f>VLOOKUP(AA1151,Tables!C$5:D$40,2,FALSE)</f>
        <v>5</v>
      </c>
      <c r="AC1151" s="26">
        <f>Y1151/AB1151</f>
        <v>12</v>
      </c>
      <c r="AD1151" s="33" t="str">
        <f>T1151</f>
        <v>Chronic</v>
      </c>
      <c r="AE1151" s="26">
        <f>VLOOKUP(AD1151,Tables!$C$43:$D$44,2,FALSE)</f>
        <v>1</v>
      </c>
      <c r="AF1151" s="26">
        <f>AC1151/AE1151</f>
        <v>12</v>
      </c>
      <c r="AG1151" s="27"/>
      <c r="AH1151" s="210" t="str">
        <f>G1151</f>
        <v>Pithophora oedogonia</v>
      </c>
      <c r="AI1151" s="112" t="str">
        <f>Q1151</f>
        <v>EC50</v>
      </c>
      <c r="AJ1151" s="112" t="str">
        <f>T1151</f>
        <v>Chronic</v>
      </c>
      <c r="AL1151" s="26">
        <f>VLOOKUP(SUM(AB1151,AE1151),Tables!J$5:K$12,2,FALSE)</f>
        <v>2</v>
      </c>
      <c r="AM1151" s="26" t="str">
        <f>IF(AL1151=MIN($AL$1151:$AL$1154),"YES!!!","Reject")</f>
        <v>Reject</v>
      </c>
      <c r="AS1151"/>
      <c r="AW1151" s="208" t="s">
        <v>1845</v>
      </c>
      <c r="AX1151" s="208" t="s">
        <v>1845</v>
      </c>
      <c r="BC1151" s="214"/>
      <c r="BN1151" s="119"/>
      <c r="BO1151" s="119"/>
      <c r="BP1151" s="119"/>
      <c r="BQ1151" s="119"/>
      <c r="BR1151" s="119"/>
      <c r="BS1151" s="119"/>
      <c r="BT1151" s="119"/>
      <c r="BU1151" s="119"/>
      <c r="BV1151" s="119"/>
      <c r="BW1151" s="119"/>
      <c r="BX1151" s="119"/>
      <c r="BY1151" s="119"/>
      <c r="BZ1151" s="119"/>
      <c r="CA1151" s="119"/>
    </row>
    <row r="1152" spans="1:87" ht="15" hidden="1" customHeight="1" thickTop="1" thickBot="1">
      <c r="A1152" s="170" t="s">
        <v>962</v>
      </c>
      <c r="B1152" s="70" t="s">
        <v>964</v>
      </c>
      <c r="C1152" s="74" t="s">
        <v>963</v>
      </c>
      <c r="D1152" s="80"/>
      <c r="E1152" s="147" t="s">
        <v>1644</v>
      </c>
      <c r="F1152" s="30" t="s">
        <v>961</v>
      </c>
      <c r="G1152" s="86" t="s">
        <v>959</v>
      </c>
      <c r="H1152" s="25" t="s">
        <v>75</v>
      </c>
      <c r="I1152" s="25" t="s">
        <v>960</v>
      </c>
      <c r="J1152" s="73" t="s">
        <v>16</v>
      </c>
      <c r="K1152" s="25" t="s">
        <v>1591</v>
      </c>
      <c r="L1152" s="25" t="s">
        <v>194</v>
      </c>
      <c r="N1152" s="41" t="s">
        <v>954</v>
      </c>
      <c r="O1152" s="32" t="s">
        <v>1398</v>
      </c>
      <c r="P1152" s="32" t="s">
        <v>1514</v>
      </c>
      <c r="Q1152" s="73" t="s">
        <v>178</v>
      </c>
      <c r="R1152" s="25">
        <v>7</v>
      </c>
      <c r="S1152" s="25" t="s">
        <v>1370</v>
      </c>
      <c r="T1152" s="73" t="s">
        <v>15</v>
      </c>
      <c r="U1152" s="73"/>
      <c r="V1152" s="73">
        <v>38</v>
      </c>
      <c r="W1152" s="73" t="s">
        <v>58</v>
      </c>
      <c r="X1152" s="73">
        <f>VLOOKUP(W1152,Tables!$M$5:$O$9,3,FALSE)</f>
        <v>1</v>
      </c>
      <c r="Y1152" s="73">
        <f>V1152*X1152</f>
        <v>38</v>
      </c>
      <c r="AA1152" s="26" t="str">
        <f>Q1152</f>
        <v>EC25</v>
      </c>
      <c r="AB1152" s="26">
        <f>VLOOKUP(AA1152,Tables!C$5:D$40,2,FALSE)</f>
        <v>2.5</v>
      </c>
      <c r="AC1152" s="26">
        <f>Y1152/AB1152</f>
        <v>15.2</v>
      </c>
      <c r="AD1152" s="33" t="str">
        <f>T1152</f>
        <v>Chronic</v>
      </c>
      <c r="AE1152" s="26">
        <f>VLOOKUP(AD1152,Tables!$C$43:$D$44,2,FALSE)</f>
        <v>1</v>
      </c>
      <c r="AF1152" s="26">
        <f>AC1152/AE1152</f>
        <v>15.2</v>
      </c>
      <c r="AG1152" s="27"/>
      <c r="AH1152" s="210" t="str">
        <f>G1152</f>
        <v>Pithophora oedogonia</v>
      </c>
      <c r="AI1152" s="112" t="str">
        <f>Q1152</f>
        <v>EC25</v>
      </c>
      <c r="AJ1152" s="112" t="str">
        <f>T1152</f>
        <v>Chronic</v>
      </c>
      <c r="AL1152" s="26">
        <f>VLOOKUP(SUM(AB1152,AE1152),Tables!J$5:K$12,2,FALSE)</f>
        <v>2</v>
      </c>
      <c r="AM1152" s="26" t="str">
        <f>IF(AL1152=MIN($AL$1151:$AL$1154),"YES!!!","Reject")</f>
        <v>Reject</v>
      </c>
      <c r="AS1152"/>
      <c r="AW1152" s="208" t="s">
        <v>1845</v>
      </c>
      <c r="AX1152" s="208" t="s">
        <v>1845</v>
      </c>
      <c r="BC1152" s="214"/>
      <c r="BN1152" s="119"/>
      <c r="BO1152" s="119"/>
      <c r="BP1152" s="119"/>
      <c r="BQ1152" s="119"/>
      <c r="BR1152" s="119"/>
      <c r="BS1152" s="119"/>
      <c r="BT1152" s="119"/>
      <c r="BU1152" s="119"/>
      <c r="BV1152" s="119"/>
      <c r="BW1152" s="119"/>
      <c r="BX1152" s="119"/>
      <c r="BY1152" s="119"/>
      <c r="BZ1152" s="119"/>
      <c r="CA1152" s="119"/>
      <c r="CB1152" s="119"/>
      <c r="CC1152" s="119"/>
      <c r="CD1152" s="119"/>
      <c r="CE1152" s="119"/>
      <c r="CF1152" s="119"/>
      <c r="CG1152" s="119"/>
      <c r="CH1152" s="119"/>
      <c r="CI1152" s="119"/>
    </row>
    <row r="1153" spans="1:87" ht="15" hidden="1" customHeight="1" thickTop="1" thickBot="1">
      <c r="A1153" s="170" t="s">
        <v>962</v>
      </c>
      <c r="B1153" s="70" t="s">
        <v>965</v>
      </c>
      <c r="C1153" s="74" t="s">
        <v>963</v>
      </c>
      <c r="D1153" s="80"/>
      <c r="E1153" s="147" t="s">
        <v>1644</v>
      </c>
      <c r="F1153" s="30" t="s">
        <v>961</v>
      </c>
      <c r="G1153" s="86" t="s">
        <v>959</v>
      </c>
      <c r="H1153" s="25" t="s">
        <v>75</v>
      </c>
      <c r="I1153" s="25" t="s">
        <v>960</v>
      </c>
      <c r="J1153" s="73" t="s">
        <v>16</v>
      </c>
      <c r="K1153" s="25" t="s">
        <v>1591</v>
      </c>
      <c r="L1153" s="25" t="s">
        <v>194</v>
      </c>
      <c r="N1153" s="41" t="s">
        <v>966</v>
      </c>
      <c r="O1153" s="32" t="s">
        <v>1401</v>
      </c>
      <c r="P1153" s="32" t="s">
        <v>1514</v>
      </c>
      <c r="Q1153" s="73" t="s">
        <v>20</v>
      </c>
      <c r="R1153" s="25">
        <v>7</v>
      </c>
      <c r="S1153" s="25" t="s">
        <v>1370</v>
      </c>
      <c r="T1153" s="73" t="s">
        <v>15</v>
      </c>
      <c r="U1153" s="73"/>
      <c r="V1153" s="73">
        <v>50</v>
      </c>
      <c r="W1153" s="73" t="s">
        <v>58</v>
      </c>
      <c r="X1153" s="73">
        <f>VLOOKUP(W1153,Tables!$M$5:$O$9,3,FALSE)</f>
        <v>1</v>
      </c>
      <c r="Y1153" s="73">
        <f>V1153*X1153</f>
        <v>50</v>
      </c>
      <c r="AA1153" s="26" t="str">
        <f>Q1153</f>
        <v>LOEC</v>
      </c>
      <c r="AB1153" s="26">
        <f>VLOOKUP(AA1153,Tables!C$5:D$40,2,FALSE)</f>
        <v>2.5</v>
      </c>
      <c r="AC1153" s="26">
        <f>Y1153/AB1153</f>
        <v>20</v>
      </c>
      <c r="AD1153" s="33" t="str">
        <f>T1153</f>
        <v>Chronic</v>
      </c>
      <c r="AE1153" s="26">
        <f>VLOOKUP(AD1153,Tables!$C$43:$D$44,2,FALSE)</f>
        <v>1</v>
      </c>
      <c r="AF1153" s="26">
        <f>AC1153/AE1153</f>
        <v>20</v>
      </c>
      <c r="AG1153" s="27"/>
      <c r="AH1153" s="210" t="str">
        <f>G1153</f>
        <v>Pithophora oedogonia</v>
      </c>
      <c r="AI1153" s="112" t="str">
        <f>Q1153</f>
        <v>LOEC</v>
      </c>
      <c r="AJ1153" s="112" t="str">
        <f>T1153</f>
        <v>Chronic</v>
      </c>
      <c r="AL1153" s="26">
        <f>VLOOKUP(SUM(AB1153,AE1153),Tables!J$5:K$12,2,FALSE)</f>
        <v>2</v>
      </c>
      <c r="AM1153" s="26" t="str">
        <f>IF(AL1153=MIN($AL$1151:$AL$1154),"YES!!!","Reject")</f>
        <v>Reject</v>
      </c>
      <c r="AS1153"/>
      <c r="AW1153" s="208" t="s">
        <v>1845</v>
      </c>
      <c r="AX1153" s="208" t="s">
        <v>1845</v>
      </c>
      <c r="BC1153" s="214"/>
      <c r="BK1153" s="2"/>
      <c r="BL1153" s="2"/>
      <c r="BM1153" s="2"/>
      <c r="BN1153" s="119"/>
      <c r="BO1153" s="119"/>
      <c r="BP1153" s="119"/>
      <c r="BQ1153" s="119"/>
      <c r="BR1153" s="119"/>
      <c r="BS1153" s="119"/>
      <c r="BT1153" s="119"/>
      <c r="BU1153" s="119"/>
      <c r="BV1153" s="119"/>
      <c r="BW1153" s="119"/>
      <c r="BX1153" s="119"/>
      <c r="BY1153" s="119"/>
      <c r="BZ1153" s="119"/>
      <c r="CA1153" s="119"/>
    </row>
    <row r="1154" spans="1:87" ht="15" hidden="1" customHeight="1" thickTop="1" thickBot="1">
      <c r="A1154" s="170" t="s">
        <v>962</v>
      </c>
      <c r="B1154" s="70" t="s">
        <v>967</v>
      </c>
      <c r="C1154" s="74" t="s">
        <v>963</v>
      </c>
      <c r="D1154" s="80"/>
      <c r="E1154" s="147" t="s">
        <v>1644</v>
      </c>
      <c r="F1154" s="30" t="s">
        <v>961</v>
      </c>
      <c r="G1154" s="86" t="s">
        <v>959</v>
      </c>
      <c r="H1154" s="25" t="s">
        <v>75</v>
      </c>
      <c r="I1154" s="25" t="s">
        <v>960</v>
      </c>
      <c r="J1154" s="73" t="s">
        <v>16</v>
      </c>
      <c r="K1154" s="25" t="s">
        <v>1591</v>
      </c>
      <c r="L1154" s="25" t="s">
        <v>194</v>
      </c>
      <c r="N1154" s="41" t="s">
        <v>966</v>
      </c>
      <c r="O1154" s="32" t="s">
        <v>1401</v>
      </c>
      <c r="P1154" s="32" t="s">
        <v>1514</v>
      </c>
      <c r="Q1154" s="73" t="s">
        <v>19</v>
      </c>
      <c r="R1154" s="25">
        <v>7</v>
      </c>
      <c r="S1154" s="25" t="s">
        <v>1370</v>
      </c>
      <c r="T1154" s="73" t="s">
        <v>15</v>
      </c>
      <c r="U1154" s="73"/>
      <c r="V1154" s="73">
        <v>25</v>
      </c>
      <c r="W1154" s="73" t="s">
        <v>58</v>
      </c>
      <c r="X1154" s="73">
        <f>VLOOKUP(W1154,Tables!$M$5:$O$9,3,FALSE)</f>
        <v>1</v>
      </c>
      <c r="Y1154" s="73">
        <f>V1154*X1154</f>
        <v>25</v>
      </c>
      <c r="AA1154" s="26" t="str">
        <f>Q1154</f>
        <v>NOEC</v>
      </c>
      <c r="AB1154" s="26">
        <f>VLOOKUP(AA1154,Tables!C$5:D$40,2,FALSE)</f>
        <v>1</v>
      </c>
      <c r="AC1154" s="26">
        <f>Y1154/AB1154</f>
        <v>25</v>
      </c>
      <c r="AD1154" s="33" t="str">
        <f>T1154</f>
        <v>Chronic</v>
      </c>
      <c r="AE1154" s="26">
        <f>VLOOKUP(AD1154,Tables!$C$43:$D$44,2,FALSE)</f>
        <v>1</v>
      </c>
      <c r="AF1154" s="26">
        <f>AC1154/AE1154</f>
        <v>25</v>
      </c>
      <c r="AG1154" s="27"/>
      <c r="AH1154" s="210" t="str">
        <f>G1154</f>
        <v>Pithophora oedogonia</v>
      </c>
      <c r="AI1154" s="112" t="str">
        <f>Q1154</f>
        <v>NOEC</v>
      </c>
      <c r="AJ1154" s="112" t="str">
        <f>T1154</f>
        <v>Chronic</v>
      </c>
      <c r="AL1154" s="26">
        <f>VLOOKUP(SUM(AB1154,AE1154),Tables!J$5:K$12,2,FALSE)</f>
        <v>1</v>
      </c>
      <c r="AM1154" s="26" t="str">
        <f>IF(AL1154=MIN($AL$1151:$AL$1154),"YES!!!","Reject")</f>
        <v>YES!!!</v>
      </c>
      <c r="AN1154" s="107" t="str">
        <f>P1154</f>
        <v>Fresh weight</v>
      </c>
      <c r="AO1154" s="26" t="s">
        <v>1598</v>
      </c>
      <c r="AP1154" s="25" t="str">
        <f>CONCATENATE(R1154," ",S1154)</f>
        <v>7 Day</v>
      </c>
      <c r="AQ1154" s="26" t="s">
        <v>97</v>
      </c>
      <c r="AS1154" s="109">
        <f>AF1154</f>
        <v>25</v>
      </c>
      <c r="AT1154" s="73">
        <f>GEOMEAN(AS1154)</f>
        <v>25</v>
      </c>
      <c r="AU1154" s="73">
        <f>MIN(AT1154)</f>
        <v>25</v>
      </c>
      <c r="AV1154">
        <f>MIN(AU1154)</f>
        <v>25</v>
      </c>
      <c r="AW1154" s="208" t="s">
        <v>1845</v>
      </c>
      <c r="AX1154" s="208" t="s">
        <v>1845</v>
      </c>
      <c r="BA1154" s="78" t="str">
        <f>F1154</f>
        <v>Deionised water and nutrient media</v>
      </c>
      <c r="BB1154" s="107" t="str">
        <f>J1154</f>
        <v>Microalgae</v>
      </c>
      <c r="BC1154" s="210" t="str">
        <f>G1154</f>
        <v>Pithophora oedogonia</v>
      </c>
      <c r="BD1154" s="107" t="str">
        <f>H1154</f>
        <v>Chlorophyta</v>
      </c>
      <c r="BE1154" s="114" t="str">
        <f>I1154</f>
        <v>Ulvophyceae</v>
      </c>
      <c r="BF1154" s="112" t="str">
        <f>K1154</f>
        <v>Photo</v>
      </c>
      <c r="BG1154" s="26">
        <f>AL1154</f>
        <v>1</v>
      </c>
      <c r="BH1154" s="26">
        <f>AV1154</f>
        <v>25</v>
      </c>
      <c r="BI1154" s="208" t="s">
        <v>1845</v>
      </c>
      <c r="BJ1154" s="208" t="s">
        <v>1845</v>
      </c>
      <c r="BN1154" s="119"/>
      <c r="BO1154" s="119"/>
      <c r="BP1154" s="119"/>
      <c r="BQ1154" s="119"/>
      <c r="BR1154" s="119"/>
      <c r="BS1154" s="119"/>
      <c r="BT1154" s="119"/>
      <c r="BU1154" s="119"/>
      <c r="BV1154" s="119"/>
      <c r="BW1154" s="119"/>
      <c r="BX1154" s="119"/>
      <c r="BY1154" s="119"/>
      <c r="BZ1154" s="119"/>
      <c r="CA1154" s="119"/>
      <c r="CB1154" s="119"/>
      <c r="CC1154" s="119"/>
      <c r="CD1154" s="119"/>
      <c r="CE1154" s="119"/>
      <c r="CF1154" s="119"/>
      <c r="CG1154" s="119"/>
      <c r="CH1154" s="119"/>
      <c r="CI1154" s="119"/>
    </row>
    <row r="1155" spans="1:87" ht="15" hidden="1" customHeight="1" thickTop="1" thickBot="1">
      <c r="A1155" s="167"/>
      <c r="B1155" s="96"/>
      <c r="C1155" s="98"/>
      <c r="D1155" s="99"/>
      <c r="E1155" s="152"/>
      <c r="F1155" s="93"/>
      <c r="G1155" s="94"/>
      <c r="H1155" s="17"/>
      <c r="I1155" s="17"/>
      <c r="J1155" s="17"/>
      <c r="K1155" s="17"/>
      <c r="L1155" s="17"/>
      <c r="M1155" s="27"/>
      <c r="N1155" s="93"/>
      <c r="O1155" s="17"/>
      <c r="P1155" s="17"/>
      <c r="Q1155" s="17"/>
      <c r="R1155" s="17"/>
      <c r="S1155" s="17"/>
      <c r="T1155" s="17"/>
      <c r="U1155" s="17"/>
      <c r="V1155" s="17"/>
      <c r="W1155" s="17"/>
      <c r="X1155" s="95"/>
      <c r="Y1155" s="95"/>
      <c r="Z1155" s="27"/>
      <c r="AA1155" s="17"/>
      <c r="AB1155" s="17"/>
      <c r="AC1155" s="95"/>
      <c r="AD1155" s="20"/>
      <c r="AE1155" s="17"/>
      <c r="AF1155" s="95"/>
      <c r="AG1155" s="27"/>
      <c r="AH1155" s="211"/>
      <c r="AI1155" s="17"/>
      <c r="AJ1155" s="17"/>
      <c r="AK1155" s="27"/>
      <c r="AL1155" s="27"/>
      <c r="AM1155" s="27"/>
      <c r="AN1155" s="27"/>
      <c r="AO1155" s="17"/>
      <c r="AP1155" s="17"/>
      <c r="AQ1155" s="17"/>
      <c r="AR1155" s="27"/>
      <c r="AS1155" s="27"/>
      <c r="AT1155" s="27"/>
      <c r="AU1155" s="27"/>
      <c r="AV1155" s="27"/>
      <c r="AW1155" s="27"/>
      <c r="AX1155" s="115"/>
      <c r="AY1155" s="119"/>
      <c r="AZ1155" s="119"/>
      <c r="BA1155" s="117"/>
      <c r="BB1155" s="117"/>
      <c r="BC1155" s="211"/>
      <c r="BD1155" s="27"/>
      <c r="BE1155" s="27"/>
      <c r="BF1155" s="27"/>
      <c r="BG1155" s="27"/>
      <c r="BH1155" s="115"/>
      <c r="BI1155" s="115"/>
      <c r="BJ1155" s="115"/>
      <c r="BK1155" s="2"/>
      <c r="BL1155" s="2"/>
      <c r="BM1155" s="2"/>
      <c r="BN1155" s="119"/>
      <c r="BO1155" s="119"/>
      <c r="BP1155" s="119"/>
      <c r="BQ1155" s="119"/>
      <c r="BR1155" s="119"/>
      <c r="BS1155" s="119"/>
      <c r="BT1155" s="119"/>
      <c r="BU1155" s="119"/>
      <c r="BV1155" s="119"/>
      <c r="BW1155" s="119"/>
      <c r="BX1155" s="119"/>
      <c r="BY1155" s="119"/>
      <c r="BZ1155" s="119"/>
      <c r="CA1155" s="119"/>
    </row>
    <row r="1156" spans="1:87" ht="15" customHeight="1" thickTop="1" thickBot="1">
      <c r="A1156" s="168" t="s">
        <v>1381</v>
      </c>
      <c r="B1156" s="25" t="s">
        <v>1451</v>
      </c>
      <c r="C1156" s="71">
        <v>1600</v>
      </c>
      <c r="D1156" s="132" t="s">
        <v>1434</v>
      </c>
      <c r="E1156" s="147" t="s">
        <v>1643</v>
      </c>
      <c r="F1156" s="30" t="s">
        <v>1550</v>
      </c>
      <c r="G1156" s="92" t="s">
        <v>1473</v>
      </c>
      <c r="H1156" s="25" t="s">
        <v>75</v>
      </c>
      <c r="I1156" s="25" t="s">
        <v>1906</v>
      </c>
      <c r="J1156" s="90" t="s">
        <v>16</v>
      </c>
      <c r="K1156" s="25" t="s">
        <v>1591</v>
      </c>
      <c r="L1156" s="25" t="s">
        <v>110</v>
      </c>
      <c r="M1156" s="25"/>
      <c r="N1156" s="122" t="s">
        <v>1549</v>
      </c>
      <c r="O1156" s="38" t="s">
        <v>1549</v>
      </c>
      <c r="P1156" s="35" t="s">
        <v>1549</v>
      </c>
      <c r="Q1156" s="25" t="s">
        <v>14</v>
      </c>
      <c r="R1156" s="25">
        <v>3</v>
      </c>
      <c r="S1156" s="25" t="s">
        <v>1370</v>
      </c>
      <c r="T1156" s="73" t="s">
        <v>15</v>
      </c>
      <c r="V1156" s="25" t="s">
        <v>1425</v>
      </c>
      <c r="W1156" s="25" t="s">
        <v>82</v>
      </c>
      <c r="X1156" s="73">
        <f>VLOOKUP(W1156,Tables!$M$5:$O$9,3,FALSE)</f>
        <v>1</v>
      </c>
      <c r="Y1156" s="73">
        <f>V1156*X1156</f>
        <v>100</v>
      </c>
      <c r="AA1156" s="26" t="str">
        <f>Q1156</f>
        <v>EC50</v>
      </c>
      <c r="AB1156" s="26">
        <f>VLOOKUP(AA1156,Tables!C$5:D$40,2,FALSE)</f>
        <v>5</v>
      </c>
      <c r="AC1156" s="26">
        <f>Y1156/AB1156</f>
        <v>20</v>
      </c>
      <c r="AD1156" s="33" t="str">
        <f>T1156</f>
        <v>Chronic</v>
      </c>
      <c r="AE1156" s="26">
        <f>VLOOKUP(AD1156,Tables!$C$43:$D$44,2,FALSE)</f>
        <v>1</v>
      </c>
      <c r="AF1156" s="26">
        <f>AC1156/AE1156</f>
        <v>20</v>
      </c>
      <c r="AG1156" s="27"/>
      <c r="AH1156" s="210" t="str">
        <f>G1156</f>
        <v>Platymonas sp.</v>
      </c>
      <c r="AI1156" s="112" t="str">
        <f>Q1156</f>
        <v>EC50</v>
      </c>
      <c r="AJ1156" s="112" t="str">
        <f>T1156</f>
        <v>Chronic</v>
      </c>
      <c r="AL1156" s="26">
        <f>VLOOKUP(SUM(AB1156,AE1156),Tables!J$5:K$12,2,FALSE)</f>
        <v>2</v>
      </c>
      <c r="AM1156" s="26" t="str">
        <f>IF(AL1156=MIN($AL$1156),"YES!!!","Reject")</f>
        <v>YES!!!</v>
      </c>
      <c r="AN1156" s="107" t="str">
        <f>P1156</f>
        <v>Biomass yield, Growth rate, AUC</v>
      </c>
      <c r="AO1156" s="26" t="s">
        <v>96</v>
      </c>
      <c r="AP1156" s="25" t="str">
        <f>CONCATENATE(R1156," ",S1156)</f>
        <v>3 Day</v>
      </c>
      <c r="AQ1156" s="26" t="s">
        <v>97</v>
      </c>
      <c r="AS1156" s="109">
        <f>AF1156</f>
        <v>20</v>
      </c>
      <c r="AT1156" s="73">
        <f>GEOMEAN(AS1156)</f>
        <v>20</v>
      </c>
      <c r="AU1156" s="73">
        <f>MIN(AT1156)</f>
        <v>20</v>
      </c>
      <c r="AV1156" s="73">
        <f>MIN(AU1156)</f>
        <v>20</v>
      </c>
      <c r="AW1156" s="208" t="s">
        <v>1845</v>
      </c>
      <c r="AX1156" s="208" t="s">
        <v>1845</v>
      </c>
      <c r="BA1156" s="78" t="str">
        <f>F1156</f>
        <v>Synthetic salt water or filtered natural salt water</v>
      </c>
      <c r="BB1156" s="107" t="str">
        <f>J1156</f>
        <v>Microalgae</v>
      </c>
      <c r="BC1156" s="210" t="str">
        <f>G1156</f>
        <v>Platymonas sp.</v>
      </c>
      <c r="BD1156" s="107" t="str">
        <f>H1156</f>
        <v>Chlorophyta</v>
      </c>
      <c r="BE1156" s="114" t="str">
        <f>I1156</f>
        <v>Chlorodendrophyceae</v>
      </c>
      <c r="BF1156" s="112" t="str">
        <f>K1156</f>
        <v>Photo</v>
      </c>
      <c r="BG1156" s="26">
        <f>AL1156</f>
        <v>2</v>
      </c>
      <c r="BH1156" s="26">
        <f>AV1156</f>
        <v>20</v>
      </c>
      <c r="BI1156" s="208" t="s">
        <v>1845</v>
      </c>
      <c r="BJ1156" s="208" t="s">
        <v>1845</v>
      </c>
      <c r="BN1156" s="119"/>
      <c r="BO1156" s="119"/>
      <c r="BP1156" s="119"/>
      <c r="BQ1156" s="119"/>
      <c r="BR1156" s="119"/>
      <c r="BS1156" s="119"/>
      <c r="BT1156" s="119"/>
      <c r="BU1156" s="119"/>
      <c r="BV1156" s="119"/>
      <c r="BW1156" s="119"/>
      <c r="BX1156" s="119"/>
      <c r="BY1156" s="119"/>
      <c r="BZ1156" s="119"/>
      <c r="CA1156" s="119"/>
    </row>
    <row r="1157" spans="1:87" ht="15" hidden="1" customHeight="1" thickTop="1" thickBot="1">
      <c r="A1157" s="169"/>
      <c r="B1157" s="17"/>
      <c r="C1157" s="17"/>
      <c r="D1157" s="27"/>
      <c r="E1157" s="148"/>
      <c r="F1157" s="93"/>
      <c r="G1157" s="94"/>
      <c r="H1157" s="13"/>
      <c r="I1157" s="13"/>
      <c r="J1157" s="17"/>
      <c r="K1157" s="17"/>
      <c r="L1157" s="17"/>
      <c r="M1157" s="17"/>
      <c r="N1157" s="93"/>
      <c r="O1157" s="27"/>
      <c r="P1157" s="17"/>
      <c r="Q1157" s="17"/>
      <c r="R1157" s="17"/>
      <c r="S1157" s="17"/>
      <c r="T1157" s="17"/>
      <c r="U1157" s="17"/>
      <c r="V1157" s="17"/>
      <c r="W1157" s="17"/>
      <c r="X1157" s="17"/>
      <c r="Y1157" s="13"/>
      <c r="Z1157" s="13"/>
      <c r="AA1157" s="13"/>
      <c r="AB1157" s="13"/>
      <c r="AC1157" s="13"/>
      <c r="AD1157" s="13"/>
      <c r="AE1157" s="13"/>
      <c r="AF1157" s="13"/>
      <c r="AG1157" s="13"/>
      <c r="AH1157" s="212"/>
      <c r="AI1157" s="17"/>
      <c r="AJ1157" s="17"/>
      <c r="AK1157" s="13"/>
      <c r="AL1157" s="13"/>
      <c r="AM1157" s="13"/>
      <c r="AN1157" s="13"/>
      <c r="AO1157" s="17"/>
      <c r="AP1157" s="17"/>
      <c r="AQ1157" s="17"/>
      <c r="AR1157" s="13"/>
      <c r="AS1157" s="13"/>
      <c r="AT1157" s="13"/>
      <c r="AU1157" s="13"/>
      <c r="AV1157" s="13"/>
      <c r="AW1157" s="13"/>
      <c r="AX1157" s="116"/>
      <c r="AY1157" s="22"/>
      <c r="AZ1157" s="22"/>
      <c r="BA1157" s="117"/>
      <c r="BB1157" s="118"/>
      <c r="BC1157" s="212"/>
      <c r="BD1157" s="13"/>
      <c r="BE1157" s="13"/>
      <c r="BF1157" s="13"/>
      <c r="BG1157" s="13"/>
      <c r="BH1157" s="116"/>
      <c r="BI1157" s="115"/>
      <c r="BJ1157" s="115"/>
      <c r="BK1157" s="2"/>
      <c r="BL1157" s="2"/>
      <c r="BM1157" s="2"/>
      <c r="BN1157" s="119"/>
      <c r="BO1157" s="119"/>
      <c r="BP1157" s="119"/>
      <c r="BQ1157" s="119"/>
      <c r="BR1157" s="119"/>
      <c r="BS1157" s="119"/>
      <c r="BT1157" s="119"/>
      <c r="BU1157" s="119"/>
      <c r="BV1157" s="119"/>
      <c r="BW1157" s="119"/>
      <c r="BX1157" s="119"/>
      <c r="BY1157" s="119"/>
      <c r="BZ1157" s="119"/>
      <c r="CA1157" s="119"/>
      <c r="CB1157" s="119"/>
      <c r="CC1157" s="119"/>
      <c r="CD1157" s="119"/>
      <c r="CE1157" s="119"/>
      <c r="CF1157" s="119"/>
      <c r="CG1157" s="119"/>
      <c r="CH1157" s="119"/>
      <c r="CI1157" s="119"/>
    </row>
    <row r="1158" spans="1:87" ht="15" hidden="1" customHeight="1" thickTop="1" thickBot="1">
      <c r="A1158" s="170" t="s">
        <v>1380</v>
      </c>
      <c r="B1158" s="85">
        <v>200312</v>
      </c>
      <c r="C1158" s="71" t="s">
        <v>1374</v>
      </c>
      <c r="D1158" s="78"/>
      <c r="E1158" s="147" t="s">
        <v>1644</v>
      </c>
      <c r="F1158" s="30" t="s">
        <v>1375</v>
      </c>
      <c r="G1158" s="92" t="s">
        <v>269</v>
      </c>
      <c r="H1158" s="25" t="s">
        <v>208</v>
      </c>
      <c r="I1158" s="25" t="s">
        <v>513</v>
      </c>
      <c r="J1158" s="25" t="s">
        <v>209</v>
      </c>
      <c r="K1158" s="25" t="s">
        <v>1590</v>
      </c>
      <c r="L1158" s="73" t="s">
        <v>110</v>
      </c>
      <c r="M1158" s="78"/>
      <c r="N1158" s="41" t="s">
        <v>48</v>
      </c>
      <c r="O1158" s="32" t="s">
        <v>48</v>
      </c>
      <c r="P1158" s="32" t="s">
        <v>48</v>
      </c>
      <c r="Q1158" s="25" t="s">
        <v>18</v>
      </c>
      <c r="R1158" s="25">
        <v>48</v>
      </c>
      <c r="S1158" s="25" t="s">
        <v>84</v>
      </c>
      <c r="T1158" s="33" t="s">
        <v>45</v>
      </c>
      <c r="U1158" s="78"/>
      <c r="V1158" s="25">
        <v>117400</v>
      </c>
      <c r="W1158" s="25" t="s">
        <v>58</v>
      </c>
      <c r="X1158" s="73">
        <f>VLOOKUP(W1158,Tables!$M$5:$O$9,3,FALSE)</f>
        <v>1</v>
      </c>
      <c r="Y1158" s="73">
        <f t="shared" ref="Y1158:Y1163" si="524">V1158*X1158</f>
        <v>117400</v>
      </c>
      <c r="AA1158" s="26" t="str">
        <f t="shared" ref="AA1158:AA1163" si="525">Q1158</f>
        <v>LC50</v>
      </c>
      <c r="AB1158" s="26">
        <f>VLOOKUP(AA1158,Tables!C$5:D$40,2,FALSE)</f>
        <v>5</v>
      </c>
      <c r="AC1158" s="26">
        <f t="shared" ref="AC1158:AC1163" si="526">Y1158/AB1158</f>
        <v>23480</v>
      </c>
      <c r="AD1158" s="33" t="str">
        <f t="shared" ref="AD1158:AD1163" si="527">T1158</f>
        <v>Acute</v>
      </c>
      <c r="AE1158" s="26">
        <f>VLOOKUP(AD1158,Tables!$C$43:$D$44,2,FALSE)</f>
        <v>2</v>
      </c>
      <c r="AF1158" s="26">
        <f t="shared" ref="AF1158:AF1163" si="528">AC1158/AE1158</f>
        <v>11740</v>
      </c>
      <c r="AG1158" s="27"/>
      <c r="AH1158" s="210" t="str">
        <f t="shared" ref="AH1158:AH1163" si="529">G1158</f>
        <v>Poecilia reticulata</v>
      </c>
      <c r="AI1158" s="112" t="str">
        <f t="shared" ref="AI1158:AI1163" si="530">Q1158</f>
        <v>LC50</v>
      </c>
      <c r="AJ1158" s="112" t="str">
        <f t="shared" ref="AJ1158:AJ1163" si="531">T1158</f>
        <v>Acute</v>
      </c>
      <c r="AK1158" s="78"/>
      <c r="AL1158" s="26">
        <f>VLOOKUP(SUM(AB1158,AE1158),Tables!J$5:K$12,2,FALSE)</f>
        <v>4</v>
      </c>
      <c r="AM1158" s="26" t="str">
        <f t="shared" ref="AM1158:AM1163" si="532">IF(AL1158=MIN($AL$1158:$AL$1163),"YES!!!","Reject")</f>
        <v>YES!!!</v>
      </c>
      <c r="AN1158" s="107" t="str">
        <f t="shared" ref="AN1158:AN1163" si="533">P1158</f>
        <v>Mortality</v>
      </c>
      <c r="AO1158" s="26" t="s">
        <v>96</v>
      </c>
      <c r="AP1158" s="25" t="str">
        <f t="shared" ref="AP1158:AP1163" si="534">CONCATENATE(R1158," ",S1158)</f>
        <v>48 Hour</v>
      </c>
      <c r="AQ1158" s="26" t="s">
        <v>97</v>
      </c>
      <c r="AR1158" s="78"/>
      <c r="AS1158" s="109">
        <f t="shared" ref="AS1158:AS1163" si="535">AF1158</f>
        <v>11740</v>
      </c>
      <c r="AT1158" s="73">
        <f>GEOMEAN(AS1158:AS1161)</f>
        <v>7780.6572258279311</v>
      </c>
      <c r="AU1158" s="73">
        <f>MIN(AT1158:AT1163)</f>
        <v>430</v>
      </c>
      <c r="AV1158" s="73">
        <f>MIN(AU1158)</f>
        <v>430</v>
      </c>
      <c r="AW1158" s="208" t="s">
        <v>1845</v>
      </c>
      <c r="AX1158" s="208" t="s">
        <v>1845</v>
      </c>
      <c r="AY1158" s="78"/>
      <c r="AZ1158" s="78"/>
      <c r="BA1158" s="78" t="str">
        <f>F1158</f>
        <v>fresh</v>
      </c>
      <c r="BB1158" s="107" t="str">
        <f>J1158</f>
        <v>Fish</v>
      </c>
      <c r="BC1158" s="210" t="str">
        <f>G1158</f>
        <v>Poecilia reticulata</v>
      </c>
      <c r="BD1158" s="107" t="str">
        <f>H1158</f>
        <v>Chordata</v>
      </c>
      <c r="BE1158" s="114" t="str">
        <f>I1158</f>
        <v xml:space="preserve">	Actinopterygii</v>
      </c>
      <c r="BF1158" s="112" t="str">
        <f>K1158</f>
        <v>Hetero</v>
      </c>
      <c r="BG1158" s="26">
        <f>AL1158</f>
        <v>4</v>
      </c>
      <c r="BH1158" s="26">
        <f>AV1158</f>
        <v>430</v>
      </c>
      <c r="BI1158" s="208" t="s">
        <v>1845</v>
      </c>
      <c r="BJ1158" s="208" t="s">
        <v>1845</v>
      </c>
      <c r="BN1158" s="119"/>
      <c r="BO1158" s="119"/>
      <c r="BP1158" s="119"/>
      <c r="BQ1158" s="119"/>
      <c r="BR1158" s="119"/>
      <c r="BS1158" s="119"/>
      <c r="BT1158" s="119"/>
      <c r="BU1158" s="119"/>
      <c r="BV1158" s="119"/>
      <c r="BW1158" s="119"/>
      <c r="BX1158" s="119"/>
      <c r="BY1158" s="119"/>
      <c r="BZ1158" s="119"/>
      <c r="CA1158" s="119"/>
      <c r="CB1158" s="119"/>
      <c r="CC1158" s="119"/>
      <c r="CD1158" s="119"/>
      <c r="CE1158" s="119"/>
      <c r="CF1158" s="119"/>
      <c r="CG1158" s="119"/>
      <c r="CH1158" s="119"/>
      <c r="CI1158" s="119"/>
    </row>
    <row r="1159" spans="1:87" ht="15" hidden="1" customHeight="1" thickTop="1" thickBot="1">
      <c r="A1159" s="170" t="s">
        <v>1387</v>
      </c>
      <c r="B1159" s="85">
        <v>205343</v>
      </c>
      <c r="C1159" s="71" t="s">
        <v>1374</v>
      </c>
      <c r="D1159" s="78"/>
      <c r="E1159" s="147" t="s">
        <v>1644</v>
      </c>
      <c r="F1159" s="30" t="s">
        <v>1375</v>
      </c>
      <c r="G1159" s="92" t="s">
        <v>269</v>
      </c>
      <c r="H1159" s="25" t="s">
        <v>208</v>
      </c>
      <c r="I1159" s="25" t="s">
        <v>513</v>
      </c>
      <c r="J1159" s="25" t="s">
        <v>209</v>
      </c>
      <c r="K1159" s="25" t="s">
        <v>1590</v>
      </c>
      <c r="L1159" s="73" t="s">
        <v>110</v>
      </c>
      <c r="M1159" s="78"/>
      <c r="N1159" s="41" t="s">
        <v>48</v>
      </c>
      <c r="O1159" s="32" t="s">
        <v>48</v>
      </c>
      <c r="P1159" s="32" t="s">
        <v>48</v>
      </c>
      <c r="Q1159" s="25" t="s">
        <v>18</v>
      </c>
      <c r="R1159" s="25">
        <v>48</v>
      </c>
      <c r="S1159" s="25" t="s">
        <v>84</v>
      </c>
      <c r="T1159" s="33" t="s">
        <v>45</v>
      </c>
      <c r="U1159" s="78"/>
      <c r="V1159" s="25">
        <v>71000</v>
      </c>
      <c r="W1159" s="25" t="s">
        <v>58</v>
      </c>
      <c r="X1159" s="73">
        <f>VLOOKUP(W1159,Tables!$M$5:$O$9,3,FALSE)</f>
        <v>1</v>
      </c>
      <c r="Y1159" s="73">
        <f t="shared" si="524"/>
        <v>71000</v>
      </c>
      <c r="AA1159" s="26" t="str">
        <f t="shared" si="525"/>
        <v>LC50</v>
      </c>
      <c r="AB1159" s="26">
        <f>VLOOKUP(AA1159,Tables!C$5:D$40,2,FALSE)</f>
        <v>5</v>
      </c>
      <c r="AC1159" s="26">
        <f t="shared" si="526"/>
        <v>14200</v>
      </c>
      <c r="AD1159" s="33" t="str">
        <f t="shared" si="527"/>
        <v>Acute</v>
      </c>
      <c r="AE1159" s="26">
        <f>VLOOKUP(AD1159,Tables!$C$43:$D$44,2,FALSE)</f>
        <v>2</v>
      </c>
      <c r="AF1159" s="26">
        <f t="shared" si="528"/>
        <v>7100</v>
      </c>
      <c r="AG1159" s="27"/>
      <c r="AH1159" s="210" t="str">
        <f t="shared" si="529"/>
        <v>Poecilia reticulata</v>
      </c>
      <c r="AI1159" s="112" t="str">
        <f t="shared" si="530"/>
        <v>LC50</v>
      </c>
      <c r="AJ1159" s="112" t="str">
        <f t="shared" si="531"/>
        <v>Acute</v>
      </c>
      <c r="AK1159" s="78"/>
      <c r="AL1159" s="26">
        <f>VLOOKUP(SUM(AB1159,AE1159),Tables!J$5:K$12,2,FALSE)</f>
        <v>4</v>
      </c>
      <c r="AM1159" s="26" t="str">
        <f t="shared" si="532"/>
        <v>YES!!!</v>
      </c>
      <c r="AN1159" s="107" t="str">
        <f t="shared" si="533"/>
        <v>Mortality</v>
      </c>
      <c r="AO1159" s="26" t="s">
        <v>96</v>
      </c>
      <c r="AP1159" s="25" t="str">
        <f t="shared" si="534"/>
        <v>48 Hour</v>
      </c>
      <c r="AQ1159" s="26" t="s">
        <v>97</v>
      </c>
      <c r="AR1159" s="78"/>
      <c r="AS1159" s="109">
        <f t="shared" si="535"/>
        <v>7100</v>
      </c>
      <c r="AT1159" s="78"/>
      <c r="AU1159" s="78"/>
      <c r="AV1159" s="78"/>
      <c r="AW1159" s="208" t="s">
        <v>1845</v>
      </c>
      <c r="AX1159" s="208" t="s">
        <v>1845</v>
      </c>
      <c r="AY1159" s="78"/>
      <c r="AZ1159" s="78"/>
      <c r="BA1159" s="78"/>
      <c r="BB1159" s="78"/>
      <c r="BC1159" s="215"/>
      <c r="BD1159" s="78"/>
      <c r="BE1159" s="78"/>
      <c r="BF1159" s="78"/>
      <c r="BG1159" s="78"/>
      <c r="BH1159" s="78"/>
      <c r="BI1159" s="73"/>
      <c r="BN1159" s="119"/>
      <c r="BO1159" s="119"/>
      <c r="BP1159" s="119"/>
      <c r="BQ1159" s="119"/>
      <c r="BR1159" s="119"/>
      <c r="BS1159" s="119"/>
      <c r="BT1159" s="119"/>
      <c r="BU1159" s="119"/>
      <c r="BV1159" s="119"/>
      <c r="BW1159" s="119"/>
      <c r="BX1159" s="119"/>
      <c r="BY1159" s="119"/>
      <c r="BZ1159" s="119"/>
      <c r="CA1159" s="119"/>
    </row>
    <row r="1160" spans="1:87" ht="15" hidden="1" customHeight="1" thickTop="1" thickBot="1">
      <c r="A1160" s="170" t="s">
        <v>1388</v>
      </c>
      <c r="B1160" s="85">
        <v>206167</v>
      </c>
      <c r="C1160" s="71" t="s">
        <v>1374</v>
      </c>
      <c r="D1160" s="78"/>
      <c r="E1160" s="147" t="s">
        <v>1644</v>
      </c>
      <c r="F1160" s="30" t="s">
        <v>1375</v>
      </c>
      <c r="G1160" s="92" t="s">
        <v>269</v>
      </c>
      <c r="H1160" s="25" t="s">
        <v>208</v>
      </c>
      <c r="I1160" s="25" t="s">
        <v>513</v>
      </c>
      <c r="J1160" s="25" t="s">
        <v>209</v>
      </c>
      <c r="K1160" s="25" t="s">
        <v>1590</v>
      </c>
      <c r="L1160" s="73" t="s">
        <v>110</v>
      </c>
      <c r="M1160" s="78"/>
      <c r="N1160" s="41" t="s">
        <v>48</v>
      </c>
      <c r="O1160" s="32" t="s">
        <v>48</v>
      </c>
      <c r="P1160" s="32" t="s">
        <v>48</v>
      </c>
      <c r="Q1160" s="25" t="s">
        <v>18</v>
      </c>
      <c r="R1160" s="25">
        <v>48</v>
      </c>
      <c r="S1160" s="25" t="s">
        <v>84</v>
      </c>
      <c r="T1160" s="33" t="s">
        <v>45</v>
      </c>
      <c r="U1160" s="78"/>
      <c r="V1160" s="25">
        <v>38200</v>
      </c>
      <c r="W1160" s="25" t="s">
        <v>58</v>
      </c>
      <c r="X1160" s="73">
        <f>VLOOKUP(W1160,Tables!$M$5:$O$9,3,FALSE)</f>
        <v>1</v>
      </c>
      <c r="Y1160" s="73">
        <f t="shared" si="524"/>
        <v>38200</v>
      </c>
      <c r="AA1160" s="26" t="str">
        <f t="shared" si="525"/>
        <v>LC50</v>
      </c>
      <c r="AB1160" s="26">
        <f>VLOOKUP(AA1160,Tables!C$5:D$40,2,FALSE)</f>
        <v>5</v>
      </c>
      <c r="AC1160" s="26">
        <f t="shared" si="526"/>
        <v>7640</v>
      </c>
      <c r="AD1160" s="33" t="str">
        <f t="shared" si="527"/>
        <v>Acute</v>
      </c>
      <c r="AE1160" s="26">
        <f>VLOOKUP(AD1160,Tables!$C$43:$D$44,2,FALSE)</f>
        <v>2</v>
      </c>
      <c r="AF1160" s="26">
        <f t="shared" si="528"/>
        <v>3820</v>
      </c>
      <c r="AG1160" s="27"/>
      <c r="AH1160" s="210" t="str">
        <f t="shared" si="529"/>
        <v>Poecilia reticulata</v>
      </c>
      <c r="AI1160" s="112" t="str">
        <f t="shared" si="530"/>
        <v>LC50</v>
      </c>
      <c r="AJ1160" s="112" t="str">
        <f t="shared" si="531"/>
        <v>Acute</v>
      </c>
      <c r="AK1160" s="78"/>
      <c r="AL1160" s="26">
        <f>VLOOKUP(SUM(AB1160,AE1160),Tables!J$5:K$12,2,FALSE)</f>
        <v>4</v>
      </c>
      <c r="AM1160" s="26" t="str">
        <f t="shared" si="532"/>
        <v>YES!!!</v>
      </c>
      <c r="AN1160" s="107" t="str">
        <f t="shared" si="533"/>
        <v>Mortality</v>
      </c>
      <c r="AO1160" s="26" t="s">
        <v>96</v>
      </c>
      <c r="AP1160" s="25" t="str">
        <f t="shared" si="534"/>
        <v>48 Hour</v>
      </c>
      <c r="AQ1160" s="26" t="s">
        <v>97</v>
      </c>
      <c r="AR1160" s="78"/>
      <c r="AS1160" s="109">
        <f t="shared" si="535"/>
        <v>3820</v>
      </c>
      <c r="AT1160" s="78"/>
      <c r="AU1160" s="78"/>
      <c r="AV1160" s="78"/>
      <c r="AW1160" s="208" t="s">
        <v>1845</v>
      </c>
      <c r="AX1160" s="208" t="s">
        <v>1845</v>
      </c>
      <c r="AY1160" s="78"/>
      <c r="AZ1160" s="78"/>
      <c r="BA1160" s="78"/>
      <c r="BB1160" s="78"/>
      <c r="BC1160" s="215"/>
      <c r="BD1160" s="78"/>
      <c r="BE1160" s="78"/>
      <c r="BF1160" s="78"/>
      <c r="BG1160" s="78"/>
      <c r="BH1160" s="78"/>
      <c r="BI1160" s="73"/>
      <c r="BN1160" s="119"/>
      <c r="BO1160" s="119"/>
      <c r="BP1160" s="119"/>
      <c r="BQ1160" s="119"/>
      <c r="BR1160" s="119"/>
      <c r="BS1160" s="119"/>
      <c r="BT1160" s="119"/>
      <c r="BU1160" s="119"/>
      <c r="BV1160" s="119"/>
      <c r="BW1160" s="119"/>
      <c r="BX1160" s="119"/>
      <c r="BY1160" s="119"/>
      <c r="BZ1160" s="119"/>
      <c r="CA1160" s="119"/>
    </row>
    <row r="1161" spans="1:87" ht="15" hidden="1" customHeight="1" thickTop="1" thickBot="1">
      <c r="A1161" s="170" t="s">
        <v>1380</v>
      </c>
      <c r="B1161" s="85">
        <v>200312</v>
      </c>
      <c r="C1161" s="71" t="s">
        <v>1374</v>
      </c>
      <c r="D1161" s="78"/>
      <c r="E1161" s="147" t="s">
        <v>1644</v>
      </c>
      <c r="F1161" s="30" t="s">
        <v>1375</v>
      </c>
      <c r="G1161" s="92" t="s">
        <v>269</v>
      </c>
      <c r="H1161" s="25" t="s">
        <v>208</v>
      </c>
      <c r="I1161" s="25" t="s">
        <v>513</v>
      </c>
      <c r="J1161" s="25" t="s">
        <v>209</v>
      </c>
      <c r="K1161" s="25" t="s">
        <v>1590</v>
      </c>
      <c r="L1161" s="73" t="s">
        <v>110</v>
      </c>
      <c r="M1161" s="78"/>
      <c r="N1161" s="41" t="s">
        <v>48</v>
      </c>
      <c r="O1161" s="32" t="s">
        <v>48</v>
      </c>
      <c r="P1161" s="32" t="s">
        <v>48</v>
      </c>
      <c r="Q1161" s="25" t="s">
        <v>18</v>
      </c>
      <c r="R1161" s="25">
        <v>48</v>
      </c>
      <c r="S1161" s="25" t="s">
        <v>84</v>
      </c>
      <c r="T1161" s="33" t="s">
        <v>45</v>
      </c>
      <c r="U1161" s="78"/>
      <c r="V1161" s="25">
        <v>115100</v>
      </c>
      <c r="W1161" s="25" t="s">
        <v>58</v>
      </c>
      <c r="X1161" s="73">
        <f>VLOOKUP(W1161,Tables!$M$5:$O$9,3,FALSE)</f>
        <v>1</v>
      </c>
      <c r="Y1161" s="73">
        <f t="shared" si="524"/>
        <v>115100</v>
      </c>
      <c r="AA1161" s="26" t="str">
        <f t="shared" si="525"/>
        <v>LC50</v>
      </c>
      <c r="AB1161" s="26">
        <f>VLOOKUP(AA1161,Tables!C$5:D$40,2,FALSE)</f>
        <v>5</v>
      </c>
      <c r="AC1161" s="26">
        <f t="shared" si="526"/>
        <v>23020</v>
      </c>
      <c r="AD1161" s="33" t="str">
        <f t="shared" si="527"/>
        <v>Acute</v>
      </c>
      <c r="AE1161" s="26">
        <f>VLOOKUP(AD1161,Tables!$C$43:$D$44,2,FALSE)</f>
        <v>2</v>
      </c>
      <c r="AF1161" s="26">
        <f t="shared" si="528"/>
        <v>11510</v>
      </c>
      <c r="AG1161" s="27"/>
      <c r="AH1161" s="210" t="str">
        <f t="shared" si="529"/>
        <v>Poecilia reticulata</v>
      </c>
      <c r="AI1161" s="112" t="str">
        <f t="shared" si="530"/>
        <v>LC50</v>
      </c>
      <c r="AJ1161" s="112" t="str">
        <f t="shared" si="531"/>
        <v>Acute</v>
      </c>
      <c r="AK1161" s="78"/>
      <c r="AL1161" s="26">
        <f>VLOOKUP(SUM(AB1161,AE1161),Tables!J$5:K$12,2,FALSE)</f>
        <v>4</v>
      </c>
      <c r="AM1161" s="26" t="str">
        <f t="shared" si="532"/>
        <v>YES!!!</v>
      </c>
      <c r="AN1161" s="107" t="str">
        <f t="shared" si="533"/>
        <v>Mortality</v>
      </c>
      <c r="AO1161" s="26" t="s">
        <v>96</v>
      </c>
      <c r="AP1161" s="25" t="str">
        <f t="shared" si="534"/>
        <v>48 Hour</v>
      </c>
      <c r="AQ1161" s="26" t="s">
        <v>97</v>
      </c>
      <c r="AR1161" s="78"/>
      <c r="AS1161" s="109">
        <f t="shared" si="535"/>
        <v>11510</v>
      </c>
      <c r="AT1161" s="78"/>
      <c r="AU1161" s="78"/>
      <c r="AV1161" s="78"/>
      <c r="AW1161" s="208" t="s">
        <v>1845</v>
      </c>
      <c r="AX1161" s="208" t="s">
        <v>1845</v>
      </c>
      <c r="AY1161" s="78"/>
      <c r="AZ1161" s="78"/>
      <c r="BA1161" s="78"/>
      <c r="BB1161" s="78"/>
      <c r="BC1161" s="215"/>
      <c r="BD1161" s="78"/>
      <c r="BE1161" s="78"/>
      <c r="BF1161" s="78"/>
      <c r="BG1161" s="78"/>
      <c r="BH1161" s="78"/>
      <c r="BI1161" s="73"/>
      <c r="BN1161" s="119"/>
      <c r="BO1161" s="119"/>
      <c r="BP1161" s="119"/>
      <c r="BQ1161" s="119"/>
      <c r="BR1161" s="119"/>
      <c r="BS1161" s="119"/>
      <c r="BT1161" s="119"/>
      <c r="BU1161" s="119"/>
      <c r="BV1161" s="119"/>
      <c r="BW1161" s="119"/>
      <c r="BX1161" s="119"/>
      <c r="BY1161" s="119"/>
      <c r="BZ1161" s="119"/>
      <c r="CA1161" s="119"/>
    </row>
    <row r="1162" spans="1:87" ht="15" hidden="1" customHeight="1" thickTop="1" thickBot="1">
      <c r="A1162" s="170" t="s">
        <v>1388</v>
      </c>
      <c r="B1162" s="85">
        <v>206167</v>
      </c>
      <c r="C1162" s="71" t="s">
        <v>1374</v>
      </c>
      <c r="D1162" s="78"/>
      <c r="E1162" s="147" t="s">
        <v>1644</v>
      </c>
      <c r="F1162" s="30" t="s">
        <v>1375</v>
      </c>
      <c r="G1162" s="92" t="s">
        <v>269</v>
      </c>
      <c r="H1162" s="25" t="s">
        <v>208</v>
      </c>
      <c r="I1162" s="25" t="s">
        <v>513</v>
      </c>
      <c r="J1162" s="25" t="s">
        <v>209</v>
      </c>
      <c r="K1162" s="25" t="s">
        <v>1590</v>
      </c>
      <c r="L1162" s="73" t="s">
        <v>110</v>
      </c>
      <c r="M1162" s="78"/>
      <c r="N1162" s="41" t="s">
        <v>48</v>
      </c>
      <c r="O1162" s="32" t="s">
        <v>48</v>
      </c>
      <c r="P1162" s="32" t="s">
        <v>48</v>
      </c>
      <c r="Q1162" s="25" t="s">
        <v>18</v>
      </c>
      <c r="R1162" s="25">
        <v>72</v>
      </c>
      <c r="S1162" s="25" t="s">
        <v>84</v>
      </c>
      <c r="T1162" s="33" t="s">
        <v>45</v>
      </c>
      <c r="U1162" s="78"/>
      <c r="V1162" s="25">
        <v>31600</v>
      </c>
      <c r="W1162" s="25" t="s">
        <v>58</v>
      </c>
      <c r="X1162" s="73">
        <f>VLOOKUP(W1162,Tables!$M$5:$O$9,3,FALSE)</f>
        <v>1</v>
      </c>
      <c r="Y1162" s="73">
        <f t="shared" si="524"/>
        <v>31600</v>
      </c>
      <c r="AA1162" s="26" t="str">
        <f t="shared" si="525"/>
        <v>LC50</v>
      </c>
      <c r="AB1162" s="26">
        <f>VLOOKUP(AA1162,Tables!C$5:D$40,2,FALSE)</f>
        <v>5</v>
      </c>
      <c r="AC1162" s="26">
        <f t="shared" si="526"/>
        <v>6320</v>
      </c>
      <c r="AD1162" s="33" t="str">
        <f t="shared" si="527"/>
        <v>Acute</v>
      </c>
      <c r="AE1162" s="26">
        <f>VLOOKUP(AD1162,Tables!$C$43:$D$44,2,FALSE)</f>
        <v>2</v>
      </c>
      <c r="AF1162" s="26">
        <f t="shared" si="528"/>
        <v>3160</v>
      </c>
      <c r="AG1162" s="27"/>
      <c r="AH1162" s="210" t="str">
        <f t="shared" si="529"/>
        <v>Poecilia reticulata</v>
      </c>
      <c r="AI1162" s="112" t="str">
        <f t="shared" si="530"/>
        <v>LC50</v>
      </c>
      <c r="AJ1162" s="112" t="str">
        <f t="shared" si="531"/>
        <v>Acute</v>
      </c>
      <c r="AK1162" s="78"/>
      <c r="AL1162" s="26">
        <f>VLOOKUP(SUM(AB1162,AE1162),Tables!J$5:K$12,2,FALSE)</f>
        <v>4</v>
      </c>
      <c r="AM1162" s="26" t="str">
        <f t="shared" si="532"/>
        <v>YES!!!</v>
      </c>
      <c r="AN1162" s="107" t="str">
        <f t="shared" si="533"/>
        <v>Mortality</v>
      </c>
      <c r="AO1162" s="26" t="s">
        <v>96</v>
      </c>
      <c r="AP1162" s="25" t="str">
        <f t="shared" si="534"/>
        <v>72 Hour</v>
      </c>
      <c r="AQ1162" s="26" t="s">
        <v>1600</v>
      </c>
      <c r="AR1162" s="78"/>
      <c r="AS1162" s="109">
        <f t="shared" si="535"/>
        <v>3160</v>
      </c>
      <c r="AT1162" s="73">
        <f>GEOMEAN(AS1162)</f>
        <v>3160</v>
      </c>
      <c r="AU1162" s="78"/>
      <c r="AV1162" s="78"/>
      <c r="AW1162" s="208" t="s">
        <v>1845</v>
      </c>
      <c r="AX1162" s="208" t="s">
        <v>1845</v>
      </c>
      <c r="AY1162" s="78"/>
      <c r="AZ1162" s="78"/>
      <c r="BA1162" s="78"/>
      <c r="BB1162" s="78"/>
      <c r="BC1162" s="215"/>
      <c r="BD1162" s="78"/>
      <c r="BE1162" s="78"/>
      <c r="BF1162" s="78"/>
      <c r="BG1162" s="78"/>
      <c r="BH1162" s="78"/>
      <c r="BI1162" s="73"/>
      <c r="BN1162" s="119"/>
      <c r="BO1162" s="119"/>
      <c r="BP1162" s="119"/>
      <c r="BQ1162" s="119"/>
      <c r="BR1162" s="119"/>
      <c r="BS1162" s="119"/>
      <c r="BT1162" s="119"/>
      <c r="BU1162" s="119"/>
      <c r="BV1162" s="119"/>
      <c r="BW1162" s="119"/>
      <c r="BX1162" s="119"/>
      <c r="BY1162" s="119"/>
      <c r="BZ1162" s="119"/>
      <c r="CA1162" s="119"/>
    </row>
    <row r="1163" spans="1:87" ht="15" hidden="1" customHeight="1" thickTop="1" thickBot="1">
      <c r="A1163" s="170" t="s">
        <v>1383</v>
      </c>
      <c r="B1163" s="85">
        <v>200546</v>
      </c>
      <c r="C1163" s="71" t="s">
        <v>1374</v>
      </c>
      <c r="D1163" s="78"/>
      <c r="E1163" s="147" t="s">
        <v>1644</v>
      </c>
      <c r="F1163" s="30" t="s">
        <v>1375</v>
      </c>
      <c r="G1163" s="92" t="s">
        <v>269</v>
      </c>
      <c r="H1163" s="25" t="s">
        <v>208</v>
      </c>
      <c r="I1163" s="25" t="s">
        <v>513</v>
      </c>
      <c r="J1163" s="25" t="s">
        <v>209</v>
      </c>
      <c r="K1163" s="25" t="s">
        <v>1590</v>
      </c>
      <c r="L1163" s="73" t="s">
        <v>110</v>
      </c>
      <c r="M1163" s="78"/>
      <c r="N1163" s="41" t="s">
        <v>48</v>
      </c>
      <c r="O1163" s="32" t="s">
        <v>48</v>
      </c>
      <c r="P1163" s="32" t="s">
        <v>48</v>
      </c>
      <c r="Q1163" s="25" t="s">
        <v>18</v>
      </c>
      <c r="R1163" s="25">
        <v>96</v>
      </c>
      <c r="S1163" s="25" t="s">
        <v>84</v>
      </c>
      <c r="T1163" s="33" t="s">
        <v>45</v>
      </c>
      <c r="U1163" s="78"/>
      <c r="V1163" s="25">
        <v>4300</v>
      </c>
      <c r="W1163" s="25" t="s">
        <v>58</v>
      </c>
      <c r="X1163" s="73">
        <f>VLOOKUP(W1163,Tables!$M$5:$O$9,3,FALSE)</f>
        <v>1</v>
      </c>
      <c r="Y1163" s="73">
        <f t="shared" si="524"/>
        <v>4300</v>
      </c>
      <c r="AA1163" s="26" t="str">
        <f t="shared" si="525"/>
        <v>LC50</v>
      </c>
      <c r="AB1163" s="26">
        <f>VLOOKUP(AA1163,Tables!C$5:D$40,2,FALSE)</f>
        <v>5</v>
      </c>
      <c r="AC1163" s="26">
        <f t="shared" si="526"/>
        <v>860</v>
      </c>
      <c r="AD1163" s="33" t="str">
        <f t="shared" si="527"/>
        <v>Acute</v>
      </c>
      <c r="AE1163" s="26">
        <f>VLOOKUP(AD1163,Tables!$C$43:$D$44,2,FALSE)</f>
        <v>2</v>
      </c>
      <c r="AF1163" s="26">
        <f t="shared" si="528"/>
        <v>430</v>
      </c>
      <c r="AG1163" s="27"/>
      <c r="AH1163" s="210" t="str">
        <f t="shared" si="529"/>
        <v>Poecilia reticulata</v>
      </c>
      <c r="AI1163" s="112" t="str">
        <f t="shared" si="530"/>
        <v>LC50</v>
      </c>
      <c r="AJ1163" s="112" t="str">
        <f t="shared" si="531"/>
        <v>Acute</v>
      </c>
      <c r="AK1163" s="78"/>
      <c r="AL1163" s="26">
        <f>VLOOKUP(SUM(AB1163,AE1163),Tables!J$5:K$12,2,FALSE)</f>
        <v>4</v>
      </c>
      <c r="AM1163" s="26" t="str">
        <f t="shared" si="532"/>
        <v>YES!!!</v>
      </c>
      <c r="AN1163" s="107" t="str">
        <f t="shared" si="533"/>
        <v>Mortality</v>
      </c>
      <c r="AO1163" s="26" t="s">
        <v>96</v>
      </c>
      <c r="AP1163" s="25" t="str">
        <f t="shared" si="534"/>
        <v>96 Hour</v>
      </c>
      <c r="AQ1163" s="26" t="s">
        <v>1601</v>
      </c>
      <c r="AR1163" s="78"/>
      <c r="AS1163" s="109">
        <f t="shared" si="535"/>
        <v>430</v>
      </c>
      <c r="AT1163" s="73">
        <f>GEOMEAN(AS1163)</f>
        <v>430</v>
      </c>
      <c r="AU1163" s="78"/>
      <c r="AV1163" s="78"/>
      <c r="AW1163" s="208" t="s">
        <v>1845</v>
      </c>
      <c r="AX1163" s="208" t="s">
        <v>1845</v>
      </c>
      <c r="AY1163" s="78"/>
      <c r="AZ1163" s="78"/>
      <c r="BA1163" s="78"/>
      <c r="BB1163" s="78"/>
      <c r="BC1163" s="215"/>
      <c r="BD1163" s="78"/>
      <c r="BE1163" s="78"/>
      <c r="BF1163" s="78"/>
      <c r="BG1163" s="78"/>
      <c r="BH1163" s="78"/>
      <c r="BI1163" s="73"/>
      <c r="BN1163" s="119"/>
      <c r="BO1163" s="119"/>
      <c r="BP1163" s="119"/>
      <c r="BQ1163" s="119"/>
      <c r="BR1163" s="119"/>
      <c r="BS1163" s="119"/>
      <c r="BT1163" s="119"/>
      <c r="BU1163" s="119"/>
      <c r="BV1163" s="119"/>
      <c r="BW1163" s="119"/>
      <c r="BX1163" s="119"/>
      <c r="BY1163" s="119"/>
      <c r="BZ1163" s="119"/>
      <c r="CA1163" s="119"/>
    </row>
    <row r="1164" spans="1:87" ht="15" hidden="1" customHeight="1" thickTop="1" thickBot="1">
      <c r="A1164" s="167"/>
      <c r="B1164" s="17"/>
      <c r="C1164" s="17"/>
      <c r="D1164" s="27"/>
      <c r="E1164" s="148"/>
      <c r="F1164" s="93"/>
      <c r="G1164" s="94"/>
      <c r="H1164" s="17"/>
      <c r="I1164" s="17"/>
      <c r="J1164" s="17"/>
      <c r="K1164" s="17"/>
      <c r="L1164" s="17"/>
      <c r="M1164" s="27"/>
      <c r="N1164" s="93"/>
      <c r="O1164" s="17"/>
      <c r="P1164" s="17"/>
      <c r="Q1164" s="17"/>
      <c r="R1164" s="17"/>
      <c r="S1164" s="17"/>
      <c r="T1164" s="20"/>
      <c r="U1164" s="27"/>
      <c r="V1164" s="17"/>
      <c r="W1164" s="17"/>
      <c r="X1164" s="95"/>
      <c r="Y1164" s="95"/>
      <c r="Z1164" s="27"/>
      <c r="AA1164" s="17"/>
      <c r="AB1164" s="17"/>
      <c r="AC1164" s="95"/>
      <c r="AD1164" s="20"/>
      <c r="AE1164" s="17"/>
      <c r="AF1164" s="95"/>
      <c r="AG1164" s="27"/>
      <c r="AH1164" s="211"/>
      <c r="AI1164" s="17"/>
      <c r="AJ1164" s="17"/>
      <c r="AK1164" s="27"/>
      <c r="AL1164" s="27"/>
      <c r="AM1164" s="27"/>
      <c r="AN1164" s="27"/>
      <c r="AO1164" s="17"/>
      <c r="AP1164" s="17"/>
      <c r="AQ1164" s="17"/>
      <c r="AR1164" s="27"/>
      <c r="AS1164" s="27"/>
      <c r="AT1164" s="27"/>
      <c r="AU1164" s="27"/>
      <c r="AV1164" s="27"/>
      <c r="AW1164" s="27"/>
      <c r="AX1164" s="115"/>
      <c r="AY1164" s="119"/>
      <c r="AZ1164" s="119"/>
      <c r="BA1164" s="117"/>
      <c r="BB1164" s="117"/>
      <c r="BC1164" s="211"/>
      <c r="BD1164" s="27"/>
      <c r="BE1164" s="27"/>
      <c r="BF1164" s="27"/>
      <c r="BG1164" s="27"/>
      <c r="BH1164" s="115"/>
      <c r="BI1164" s="115"/>
      <c r="BJ1164" s="115"/>
      <c r="BK1164" s="2"/>
      <c r="BL1164" s="2"/>
      <c r="BM1164" s="2"/>
      <c r="BN1164" s="119"/>
      <c r="BO1164" s="119"/>
      <c r="BP1164" s="119"/>
      <c r="BQ1164" s="119"/>
      <c r="BR1164" s="119"/>
      <c r="BS1164" s="119"/>
      <c r="BT1164" s="119"/>
      <c r="BU1164" s="119"/>
      <c r="BV1164" s="119"/>
      <c r="BW1164" s="119"/>
      <c r="BX1164" s="119"/>
      <c r="BY1164" s="119"/>
      <c r="BZ1164" s="119"/>
      <c r="CA1164" s="119"/>
    </row>
    <row r="1165" spans="1:87" ht="15" customHeight="1" thickTop="1" thickBot="1">
      <c r="A1165" s="168" t="s">
        <v>1381</v>
      </c>
      <c r="B1165" s="25" t="s">
        <v>1451</v>
      </c>
      <c r="C1165" s="71">
        <v>1601</v>
      </c>
      <c r="D1165" s="132" t="s">
        <v>1434</v>
      </c>
      <c r="E1165" s="147" t="s">
        <v>1643</v>
      </c>
      <c r="F1165" s="30" t="s">
        <v>1550</v>
      </c>
      <c r="G1165" s="92" t="s">
        <v>257</v>
      </c>
      <c r="H1165" s="25" t="s">
        <v>217</v>
      </c>
      <c r="I1165" s="25" t="s">
        <v>1594</v>
      </c>
      <c r="J1165" s="73" t="s">
        <v>16</v>
      </c>
      <c r="K1165" s="25" t="s">
        <v>1591</v>
      </c>
      <c r="L1165" s="25" t="s">
        <v>110</v>
      </c>
      <c r="M1165" s="25"/>
      <c r="N1165" s="122" t="s">
        <v>1549</v>
      </c>
      <c r="O1165" s="38" t="s">
        <v>1549</v>
      </c>
      <c r="P1165" s="35" t="s">
        <v>1549</v>
      </c>
      <c r="Q1165" s="25" t="s">
        <v>14</v>
      </c>
      <c r="R1165" s="25">
        <v>3</v>
      </c>
      <c r="S1165" s="25" t="s">
        <v>1370</v>
      </c>
      <c r="T1165" s="73" t="s">
        <v>15</v>
      </c>
      <c r="V1165" s="25" t="s">
        <v>100</v>
      </c>
      <c r="W1165" s="25" t="s">
        <v>82</v>
      </c>
      <c r="X1165" s="73">
        <f>VLOOKUP(W1165,Tables!$M$5:$O$9,3,FALSE)</f>
        <v>1</v>
      </c>
      <c r="Y1165" s="73">
        <f>V1165*X1165</f>
        <v>79</v>
      </c>
      <c r="AA1165" s="26" t="str">
        <f>Q1165</f>
        <v>EC50</v>
      </c>
      <c r="AB1165" s="26">
        <f>VLOOKUP(AA1165,Tables!C$5:D$40,2,FALSE)</f>
        <v>5</v>
      </c>
      <c r="AC1165" s="26">
        <f>Y1165/AB1165</f>
        <v>15.8</v>
      </c>
      <c r="AD1165" s="33" t="str">
        <f>T1165</f>
        <v>Chronic</v>
      </c>
      <c r="AE1165" s="26">
        <f>VLOOKUP(AD1165,Tables!$C$43:$D$44,2,FALSE)</f>
        <v>1</v>
      </c>
      <c r="AF1165" s="26">
        <f>AC1165/AE1165</f>
        <v>15.8</v>
      </c>
      <c r="AG1165" s="27"/>
      <c r="AH1165" s="210" t="str">
        <f>G1165</f>
        <v>Porphyridium cruentum</v>
      </c>
      <c r="AI1165" s="112" t="str">
        <f>Q1165</f>
        <v>EC50</v>
      </c>
      <c r="AJ1165" s="112" t="str">
        <f>T1165</f>
        <v>Chronic</v>
      </c>
      <c r="AL1165" s="26">
        <f>VLOOKUP(SUM(AB1165,AE1165),Tables!J$5:K$12,2,FALSE)</f>
        <v>2</v>
      </c>
      <c r="AM1165" s="26" t="str">
        <f>IF(AL1165=MIN($AL$1165:$AL$1166),"YES!!!","Reject")</f>
        <v>YES!!!</v>
      </c>
      <c r="AN1165" s="107" t="str">
        <f>P1165</f>
        <v>Biomass yield, Growth rate, AUC</v>
      </c>
      <c r="AO1165" s="26" t="s">
        <v>96</v>
      </c>
      <c r="AP1165" s="25" t="str">
        <f>CONCATENATE(R1165," ",S1165)</f>
        <v>3 Day</v>
      </c>
      <c r="AQ1165" s="26" t="s">
        <v>97</v>
      </c>
      <c r="AS1165" s="109">
        <f>AF1165</f>
        <v>15.8</v>
      </c>
      <c r="AT1165" s="73">
        <f>GEOMEAN(AS1165)</f>
        <v>15.8</v>
      </c>
      <c r="AU1165" s="73">
        <f>MIN(AT1165:AT1166)</f>
        <v>15.8</v>
      </c>
      <c r="AV1165" s="73">
        <f>MIN(AU1165)</f>
        <v>15.8</v>
      </c>
      <c r="AW1165" s="208" t="s">
        <v>1845</v>
      </c>
      <c r="AX1165" s="208" t="s">
        <v>1845</v>
      </c>
      <c r="BA1165" s="78" t="str">
        <f>F1165</f>
        <v>Synthetic salt water or filtered natural salt water</v>
      </c>
      <c r="BB1165" s="107" t="str">
        <f>J1165</f>
        <v>Microalgae</v>
      </c>
      <c r="BC1165" s="210" t="str">
        <f>G1165</f>
        <v>Porphyridium cruentum</v>
      </c>
      <c r="BD1165" s="107" t="str">
        <f>H1165</f>
        <v>Rhodophyta</v>
      </c>
      <c r="BE1165" s="114" t="str">
        <f>I1165</f>
        <v>Porphyridiophyceae</v>
      </c>
      <c r="BF1165" s="112" t="str">
        <f>K1165</f>
        <v>Photo</v>
      </c>
      <c r="BG1165" s="26">
        <f>AL1165</f>
        <v>2</v>
      </c>
      <c r="BH1165" s="26">
        <f>AV1165</f>
        <v>15.8</v>
      </c>
      <c r="BI1165" s="208" t="s">
        <v>1845</v>
      </c>
      <c r="BJ1165" s="208" t="s">
        <v>1845</v>
      </c>
      <c r="BN1165" s="119"/>
      <c r="BO1165" s="119"/>
      <c r="BP1165" s="119"/>
      <c r="BQ1165" s="119"/>
      <c r="BR1165" s="119"/>
      <c r="BS1165" s="119"/>
      <c r="BT1165" s="119"/>
      <c r="BU1165" s="119"/>
      <c r="BV1165" s="119"/>
      <c r="BW1165" s="119"/>
      <c r="BX1165" s="119"/>
      <c r="BY1165" s="119"/>
      <c r="BZ1165" s="119"/>
      <c r="CA1165" s="119"/>
    </row>
    <row r="1166" spans="1:87" ht="15" customHeight="1" thickTop="1" thickBot="1">
      <c r="A1166" s="168" t="s">
        <v>1381</v>
      </c>
      <c r="B1166" s="25" t="s">
        <v>1432</v>
      </c>
      <c r="C1166" s="71">
        <v>1614</v>
      </c>
      <c r="D1166" s="132" t="s">
        <v>1434</v>
      </c>
      <c r="E1166" s="147" t="s">
        <v>1643</v>
      </c>
      <c r="F1166" s="30" t="s">
        <v>1550</v>
      </c>
      <c r="G1166" s="92" t="s">
        <v>257</v>
      </c>
      <c r="H1166" s="25" t="s">
        <v>217</v>
      </c>
      <c r="I1166" s="25" t="s">
        <v>1594</v>
      </c>
      <c r="J1166" s="73" t="s">
        <v>16</v>
      </c>
      <c r="K1166" s="25" t="s">
        <v>1591</v>
      </c>
      <c r="L1166" s="25" t="s">
        <v>110</v>
      </c>
      <c r="M1166" s="25"/>
      <c r="N1166" s="122" t="s">
        <v>1549</v>
      </c>
      <c r="O1166" s="38" t="s">
        <v>1549</v>
      </c>
      <c r="P1166" s="35" t="s">
        <v>1549</v>
      </c>
      <c r="Q1166" s="25" t="s">
        <v>14</v>
      </c>
      <c r="R1166" s="25">
        <v>5</v>
      </c>
      <c r="S1166" s="25" t="s">
        <v>1370</v>
      </c>
      <c r="T1166" s="73" t="s">
        <v>15</v>
      </c>
      <c r="V1166" s="25" t="s">
        <v>1442</v>
      </c>
      <c r="W1166" s="25" t="s">
        <v>82</v>
      </c>
      <c r="X1166" s="73">
        <f>VLOOKUP(W1166,Tables!$M$5:$O$9,3,FALSE)</f>
        <v>1</v>
      </c>
      <c r="Y1166" s="73">
        <f>V1166*X1166</f>
        <v>308</v>
      </c>
      <c r="AA1166" s="26" t="str">
        <f>Q1166</f>
        <v>EC50</v>
      </c>
      <c r="AB1166" s="26">
        <f>VLOOKUP(AA1166,Tables!C$5:D$40,2,FALSE)</f>
        <v>5</v>
      </c>
      <c r="AC1166" s="26">
        <f>Y1166/AB1166</f>
        <v>61.6</v>
      </c>
      <c r="AD1166" s="33" t="str">
        <f>T1166</f>
        <v>Chronic</v>
      </c>
      <c r="AE1166" s="26">
        <f>VLOOKUP(AD1166,Tables!$C$43:$D$44,2,FALSE)</f>
        <v>1</v>
      </c>
      <c r="AF1166" s="26">
        <f>AC1166/AE1166</f>
        <v>61.6</v>
      </c>
      <c r="AG1166" s="27"/>
      <c r="AH1166" s="210" t="str">
        <f>G1166</f>
        <v>Porphyridium cruentum</v>
      </c>
      <c r="AI1166" s="112" t="str">
        <f>Q1166</f>
        <v>EC50</v>
      </c>
      <c r="AJ1166" s="112" t="str">
        <f>T1166</f>
        <v>Chronic</v>
      </c>
      <c r="AL1166" s="26">
        <f>VLOOKUP(SUM(AB1166,AE1166),Tables!J$5:K$12,2,FALSE)</f>
        <v>2</v>
      </c>
      <c r="AM1166" s="26" t="str">
        <f>IF(AL1166=MIN($AL$1165:$AL$1166),"YES!!!","Reject")</f>
        <v>YES!!!</v>
      </c>
      <c r="AN1166" s="107" t="str">
        <f>P1166</f>
        <v>Biomass yield, Growth rate, AUC</v>
      </c>
      <c r="AO1166" s="26" t="s">
        <v>96</v>
      </c>
      <c r="AP1166" s="25" t="str">
        <f>CONCATENATE(R1166," ",S1166)</f>
        <v>5 Day</v>
      </c>
      <c r="AQ1166" s="26" t="s">
        <v>1600</v>
      </c>
      <c r="AS1166" s="109">
        <f>AF1166</f>
        <v>61.6</v>
      </c>
      <c r="AT1166" s="73">
        <f>GEOMEAN(AS1166)</f>
        <v>61.6</v>
      </c>
      <c r="AW1166" s="208" t="s">
        <v>1845</v>
      </c>
      <c r="AX1166" s="208" t="s">
        <v>1845</v>
      </c>
      <c r="BC1166" s="214"/>
      <c r="BN1166" s="119"/>
      <c r="BO1166" s="119"/>
      <c r="BP1166" s="119"/>
      <c r="BQ1166" s="119"/>
      <c r="BR1166" s="119"/>
      <c r="BS1166" s="119"/>
      <c r="BT1166" s="119"/>
      <c r="BU1166" s="119"/>
      <c r="BV1166" s="119"/>
      <c r="BW1166" s="119"/>
      <c r="BX1166" s="119"/>
      <c r="BY1166" s="119"/>
      <c r="BZ1166" s="119"/>
      <c r="CA1166" s="119"/>
      <c r="CB1166" s="119"/>
      <c r="CC1166" s="119"/>
      <c r="CD1166" s="119"/>
      <c r="CE1166" s="119"/>
      <c r="CF1166" s="119"/>
      <c r="CG1166" s="119"/>
      <c r="CH1166" s="119"/>
      <c r="CI1166" s="119"/>
    </row>
    <row r="1167" spans="1:87" ht="15" hidden="1" customHeight="1" thickTop="1" thickBot="1">
      <c r="A1167" s="169"/>
      <c r="B1167" s="17"/>
      <c r="C1167" s="17"/>
      <c r="D1167" s="27"/>
      <c r="E1167" s="148"/>
      <c r="F1167" s="93"/>
      <c r="G1167" s="94"/>
      <c r="H1167" s="13"/>
      <c r="I1167" s="13"/>
      <c r="J1167" s="17"/>
      <c r="K1167" s="17"/>
      <c r="L1167" s="17"/>
      <c r="M1167" s="17"/>
      <c r="N1167" s="93"/>
      <c r="O1167" s="27"/>
      <c r="P1167" s="17"/>
      <c r="Q1167" s="17"/>
      <c r="R1167" s="17"/>
      <c r="S1167" s="17"/>
      <c r="T1167" s="17"/>
      <c r="U1167" s="17"/>
      <c r="V1167" s="17"/>
      <c r="W1167" s="17"/>
      <c r="X1167" s="17"/>
      <c r="Y1167" s="13"/>
      <c r="Z1167" s="13"/>
      <c r="AA1167" s="13"/>
      <c r="AB1167" s="13"/>
      <c r="AC1167" s="13"/>
      <c r="AD1167" s="13"/>
      <c r="AE1167" s="13"/>
      <c r="AF1167" s="13"/>
      <c r="AG1167" s="13"/>
      <c r="AH1167" s="212"/>
      <c r="AI1167" s="17"/>
      <c r="AJ1167" s="17"/>
      <c r="AK1167" s="13"/>
      <c r="AL1167" s="13"/>
      <c r="AM1167" s="13"/>
      <c r="AN1167" s="13"/>
      <c r="AO1167" s="17"/>
      <c r="AP1167" s="17"/>
      <c r="AQ1167" s="17"/>
      <c r="AR1167" s="13"/>
      <c r="AS1167" s="13"/>
      <c r="AT1167" s="13"/>
      <c r="AU1167" s="13"/>
      <c r="AV1167" s="13"/>
      <c r="AW1167" s="13"/>
      <c r="AX1167" s="116"/>
      <c r="AY1167" s="22"/>
      <c r="AZ1167" s="22"/>
      <c r="BA1167" s="117"/>
      <c r="BB1167" s="118"/>
      <c r="BC1167" s="212"/>
      <c r="BD1167" s="13"/>
      <c r="BE1167" s="13"/>
      <c r="BF1167" s="13"/>
      <c r="BG1167" s="13"/>
      <c r="BH1167" s="116"/>
      <c r="BI1167" s="115"/>
      <c r="BJ1167" s="115"/>
      <c r="BN1167" s="119"/>
      <c r="BO1167" s="119"/>
      <c r="BP1167" s="119"/>
      <c r="BQ1167" s="119"/>
      <c r="BR1167" s="119"/>
      <c r="BS1167" s="119"/>
      <c r="BT1167" s="119"/>
      <c r="BU1167" s="119"/>
      <c r="BV1167" s="119"/>
      <c r="BW1167" s="119"/>
      <c r="BX1167" s="119"/>
      <c r="BY1167" s="119"/>
      <c r="BZ1167" s="119"/>
      <c r="CA1167" s="119"/>
      <c r="CB1167" s="22"/>
      <c r="CC1167" s="22"/>
      <c r="CD1167" s="22"/>
      <c r="CE1167" s="22"/>
      <c r="CF1167" s="22"/>
      <c r="CG1167" s="22"/>
      <c r="CH1167" s="22"/>
      <c r="CI1167" s="22"/>
    </row>
    <row r="1168" spans="1:87" ht="15" hidden="1" customHeight="1" thickTop="1" thickBot="1">
      <c r="A1168" s="170" t="s">
        <v>938</v>
      </c>
      <c r="B1168" s="70" t="s">
        <v>934</v>
      </c>
      <c r="C1168" s="74" t="s">
        <v>939</v>
      </c>
      <c r="D1168" s="84"/>
      <c r="E1168" s="147" t="s">
        <v>1644</v>
      </c>
      <c r="F1168" s="30" t="s">
        <v>937</v>
      </c>
      <c r="G1168" s="86" t="s">
        <v>241</v>
      </c>
      <c r="H1168" s="25" t="s">
        <v>77</v>
      </c>
      <c r="I1168" s="73" t="s">
        <v>78</v>
      </c>
      <c r="J1168" s="73" t="s">
        <v>79</v>
      </c>
      <c r="K1168" s="25" t="s">
        <v>1591</v>
      </c>
      <c r="L1168" s="25" t="s">
        <v>935</v>
      </c>
      <c r="N1168" s="41" t="s">
        <v>936</v>
      </c>
      <c r="O1168" s="32" t="s">
        <v>1509</v>
      </c>
      <c r="P1168" s="32" t="s">
        <v>1566</v>
      </c>
      <c r="Q1168" s="73" t="s">
        <v>20</v>
      </c>
      <c r="R1168" s="25">
        <v>4</v>
      </c>
      <c r="S1168" s="25" t="s">
        <v>1371</v>
      </c>
      <c r="T1168" s="25" t="s">
        <v>15</v>
      </c>
      <c r="V1168" s="73">
        <v>90</v>
      </c>
      <c r="W1168" s="25" t="s">
        <v>58</v>
      </c>
      <c r="X1168" s="73">
        <f>VLOOKUP(W1168,Tables!$M$5:$O$9,3,FALSE)</f>
        <v>1</v>
      </c>
      <c r="Y1168" s="73">
        <f>V1168*X1168</f>
        <v>90</v>
      </c>
      <c r="AA1168" s="26" t="str">
        <f>Q1168</f>
        <v>LOEC</v>
      </c>
      <c r="AB1168" s="26">
        <f>VLOOKUP(AA1168,Tables!C$5:D$40,2,FALSE)</f>
        <v>2.5</v>
      </c>
      <c r="AC1168" s="26">
        <f>Y1168/AB1168</f>
        <v>36</v>
      </c>
      <c r="AD1168" s="33" t="str">
        <f>T1168</f>
        <v>Chronic</v>
      </c>
      <c r="AE1168" s="26">
        <f>VLOOKUP(AD1168,Tables!$C$43:$D$44,2,FALSE)</f>
        <v>1</v>
      </c>
      <c r="AF1168" s="26">
        <f>AC1168/AE1168</f>
        <v>36</v>
      </c>
      <c r="AG1168" s="27"/>
      <c r="AH1168" s="210" t="str">
        <f>G1168</f>
        <v>Potamogeton perfoliatus</v>
      </c>
      <c r="AI1168" s="112" t="str">
        <f>Q1168</f>
        <v>LOEC</v>
      </c>
      <c r="AJ1168" s="112" t="str">
        <f>T1168</f>
        <v>Chronic</v>
      </c>
      <c r="AL1168" s="26">
        <f>VLOOKUP(SUM(AB1168,AE1168),Tables!J$5:K$12,2,FALSE)</f>
        <v>2</v>
      </c>
      <c r="AM1168" s="26" t="str">
        <f>IF(AL1168=MIN($AL$1168:$AL$1172),"YES!!!","Reject")</f>
        <v>Reject</v>
      </c>
      <c r="AS1168"/>
      <c r="AW1168" s="208" t="s">
        <v>1845</v>
      </c>
      <c r="AX1168" s="208" t="s">
        <v>1845</v>
      </c>
      <c r="BC1168" s="214"/>
      <c r="BK1168" s="2"/>
      <c r="BL1168" s="2"/>
      <c r="BM1168" s="2"/>
      <c r="BN1168" s="119"/>
      <c r="BO1168" s="119"/>
      <c r="BP1168" s="119"/>
      <c r="BQ1168" s="119"/>
      <c r="BR1168" s="119"/>
      <c r="BS1168" s="119"/>
      <c r="BT1168" s="119"/>
      <c r="BU1168" s="119"/>
      <c r="BV1168" s="119"/>
      <c r="BW1168" s="119"/>
      <c r="BX1168" s="119"/>
      <c r="BY1168" s="119"/>
      <c r="BZ1168" s="119"/>
      <c r="CA1168" s="119"/>
      <c r="CB1168" s="119"/>
      <c r="CC1168" s="119"/>
      <c r="CD1168" s="119"/>
      <c r="CE1168" s="119"/>
      <c r="CF1168" s="119"/>
      <c r="CG1168" s="119"/>
      <c r="CH1168" s="119"/>
      <c r="CI1168" s="119"/>
    </row>
    <row r="1169" spans="1:87" ht="15" hidden="1" customHeight="1" thickTop="1" thickBot="1">
      <c r="A1169" s="170" t="s">
        <v>938</v>
      </c>
      <c r="B1169" s="70" t="s">
        <v>940</v>
      </c>
      <c r="C1169" s="74" t="s">
        <v>939</v>
      </c>
      <c r="D1169" s="84" t="s">
        <v>1835</v>
      </c>
      <c r="E1169" s="147" t="s">
        <v>1644</v>
      </c>
      <c r="F1169" s="30" t="s">
        <v>937</v>
      </c>
      <c r="G1169" s="86" t="s">
        <v>241</v>
      </c>
      <c r="H1169" s="25" t="s">
        <v>77</v>
      </c>
      <c r="I1169" s="73" t="s">
        <v>78</v>
      </c>
      <c r="J1169" s="73" t="s">
        <v>79</v>
      </c>
      <c r="K1169" s="25" t="s">
        <v>1591</v>
      </c>
      <c r="L1169" s="25" t="s">
        <v>935</v>
      </c>
      <c r="N1169" s="41" t="s">
        <v>936</v>
      </c>
      <c r="O1169" s="32" t="s">
        <v>1509</v>
      </c>
      <c r="P1169" s="32" t="s">
        <v>1566</v>
      </c>
      <c r="Q1169" s="73" t="s">
        <v>19</v>
      </c>
      <c r="R1169" s="25">
        <v>4</v>
      </c>
      <c r="S1169" s="25" t="s">
        <v>1371</v>
      </c>
      <c r="T1169" s="25" t="s">
        <v>15</v>
      </c>
      <c r="V1169" s="73">
        <v>42</v>
      </c>
      <c r="W1169" s="25" t="s">
        <v>58</v>
      </c>
      <c r="X1169" s="73">
        <f>VLOOKUP(W1169,Tables!$M$5:$O$9,3,FALSE)</f>
        <v>1</v>
      </c>
      <c r="Y1169" s="73">
        <f>V1169*X1169</f>
        <v>42</v>
      </c>
      <c r="AA1169" s="26" t="str">
        <f>Q1169</f>
        <v>NOEC</v>
      </c>
      <c r="AB1169" s="26">
        <f>VLOOKUP(AA1169,Tables!C$5:D$40,2,FALSE)</f>
        <v>1</v>
      </c>
      <c r="AC1169" s="26">
        <f>Y1169/AB1169</f>
        <v>42</v>
      </c>
      <c r="AD1169" s="33" t="str">
        <f>T1169</f>
        <v>Chronic</v>
      </c>
      <c r="AE1169" s="26">
        <f>VLOOKUP(AD1169,Tables!$C$43:$D$44,2,FALSE)</f>
        <v>1</v>
      </c>
      <c r="AF1169" s="26">
        <f>AC1169/AE1169</f>
        <v>42</v>
      </c>
      <c r="AG1169" s="27"/>
      <c r="AH1169" s="210" t="str">
        <f>G1169</f>
        <v>Potamogeton perfoliatus</v>
      </c>
      <c r="AI1169" s="112" t="str">
        <f>Q1169</f>
        <v>NOEC</v>
      </c>
      <c r="AJ1169" s="112" t="str">
        <f>T1169</f>
        <v>Chronic</v>
      </c>
      <c r="AL1169" s="26">
        <f>VLOOKUP(SUM(AB1169,AE1169),Tables!J$5:K$12,2,FALSE)</f>
        <v>1</v>
      </c>
      <c r="AM1169" s="26" t="str">
        <f>IF(AL1169=MIN($AL$1168:$AL$1172),"YES!!!","Reject")</f>
        <v>YES!!!</v>
      </c>
      <c r="AN1169" s="107" t="str">
        <f>P1169</f>
        <v>Wet and dry weight of stems and leaves</v>
      </c>
      <c r="AO1169" s="26" t="s">
        <v>96</v>
      </c>
      <c r="AP1169" s="25" t="str">
        <f>CONCATENATE(R1169," ",S1169)</f>
        <v>4 Week</v>
      </c>
      <c r="AQ1169" s="26" t="s">
        <v>97</v>
      </c>
      <c r="AS1169" s="109">
        <f>AF1169</f>
        <v>42</v>
      </c>
      <c r="AT1169" s="73">
        <f>GEOMEAN(AS1169)</f>
        <v>42</v>
      </c>
      <c r="AU1169" s="73">
        <f>MIN(AT1169,AT1172)</f>
        <v>42</v>
      </c>
      <c r="AV1169" s="73">
        <f>MIN(AU1169)</f>
        <v>42</v>
      </c>
      <c r="AW1169" s="208" t="s">
        <v>1845</v>
      </c>
      <c r="AX1169" s="208" t="s">
        <v>1845</v>
      </c>
      <c r="BA1169" s="78" t="str">
        <f>F1169</f>
        <v>Filtered estuarine water</v>
      </c>
      <c r="BB1169" s="107" t="str">
        <f>J1169</f>
        <v>Macrophyte</v>
      </c>
      <c r="BC1169" s="210" t="str">
        <f>G1169</f>
        <v>Potamogeton perfoliatus</v>
      </c>
      <c r="BD1169" s="107" t="str">
        <f>H1169</f>
        <v>Tracheophyta</v>
      </c>
      <c r="BE1169" s="114" t="str">
        <f>I1169</f>
        <v>Liliopsida</v>
      </c>
      <c r="BF1169" s="112" t="str">
        <f>K1169</f>
        <v>Photo</v>
      </c>
      <c r="BG1169" s="26">
        <f>AL1169</f>
        <v>1</v>
      </c>
      <c r="BH1169" s="26">
        <f>AV1169</f>
        <v>42</v>
      </c>
      <c r="BI1169" s="208" t="s">
        <v>1845</v>
      </c>
      <c r="BJ1169" s="208" t="s">
        <v>1845</v>
      </c>
      <c r="BN1169" s="119"/>
      <c r="BO1169" s="119"/>
      <c r="BP1169" s="119"/>
      <c r="BQ1169" s="119"/>
      <c r="BR1169" s="119"/>
      <c r="BS1169" s="119"/>
      <c r="BT1169" s="119"/>
      <c r="BU1169" s="119"/>
      <c r="BV1169" s="119"/>
      <c r="BW1169" s="119"/>
      <c r="BX1169" s="119"/>
      <c r="BY1169" s="119"/>
      <c r="BZ1169" s="119"/>
      <c r="CA1169" s="119"/>
      <c r="CB1169" s="78"/>
      <c r="CC1169" s="78"/>
      <c r="CD1169" s="78"/>
      <c r="CE1169" s="78"/>
      <c r="CF1169" s="78"/>
      <c r="CG1169" s="78"/>
      <c r="CH1169" s="78"/>
      <c r="CI1169" s="78"/>
    </row>
    <row r="1170" spans="1:87" ht="15" hidden="1" customHeight="1" thickTop="1" thickBot="1">
      <c r="A1170" s="170" t="s">
        <v>938</v>
      </c>
      <c r="B1170" s="70" t="s">
        <v>947</v>
      </c>
      <c r="C1170" s="74" t="s">
        <v>939</v>
      </c>
      <c r="D1170" s="84" t="s">
        <v>99</v>
      </c>
      <c r="E1170" s="147" t="s">
        <v>1644</v>
      </c>
      <c r="F1170" s="30" t="s">
        <v>937</v>
      </c>
      <c r="G1170" s="86" t="s">
        <v>241</v>
      </c>
      <c r="H1170" s="25" t="s">
        <v>77</v>
      </c>
      <c r="I1170" s="73" t="s">
        <v>78</v>
      </c>
      <c r="J1170" s="73" t="s">
        <v>79</v>
      </c>
      <c r="K1170" s="25" t="s">
        <v>1591</v>
      </c>
      <c r="L1170" s="25" t="s">
        <v>935</v>
      </c>
      <c r="N1170" s="41" t="s">
        <v>936</v>
      </c>
      <c r="O1170" s="32" t="s">
        <v>1509</v>
      </c>
      <c r="P1170" s="32" t="s">
        <v>1566</v>
      </c>
      <c r="Q1170" s="73" t="s">
        <v>51</v>
      </c>
      <c r="R1170" s="25">
        <v>4</v>
      </c>
      <c r="S1170" s="25" t="s">
        <v>1371</v>
      </c>
      <c r="T1170" s="25" t="s">
        <v>15</v>
      </c>
      <c r="V1170" s="73">
        <v>30</v>
      </c>
      <c r="W1170" s="25" t="s">
        <v>58</v>
      </c>
      <c r="X1170" s="73">
        <f>VLOOKUP(W1170,Tables!$M$5:$O$9,3,FALSE)</f>
        <v>1</v>
      </c>
      <c r="Y1170" s="73">
        <f>V1170*X1170</f>
        <v>30</v>
      </c>
      <c r="AA1170" s="26" t="str">
        <f>Q1170</f>
        <v>IC50</v>
      </c>
      <c r="AB1170" s="26">
        <f>VLOOKUP(AA1170,Tables!C$5:D$40,2,FALSE)</f>
        <v>5</v>
      </c>
      <c r="AC1170" s="26">
        <f>Y1170/AB1170</f>
        <v>6</v>
      </c>
      <c r="AD1170" s="33" t="str">
        <f>T1170</f>
        <v>Chronic</v>
      </c>
      <c r="AE1170" s="26">
        <f>VLOOKUP(AD1170,Tables!$C$43:$D$44,2,FALSE)</f>
        <v>1</v>
      </c>
      <c r="AF1170" s="26">
        <f>AC1170/AE1170</f>
        <v>6</v>
      </c>
      <c r="AG1170" s="27"/>
      <c r="AH1170" s="210" t="str">
        <f>G1170</f>
        <v>Potamogeton perfoliatus</v>
      </c>
      <c r="AI1170" s="112" t="str">
        <f>Q1170</f>
        <v>IC50</v>
      </c>
      <c r="AJ1170" s="112" t="str">
        <f>T1170</f>
        <v>Chronic</v>
      </c>
      <c r="AL1170" s="26">
        <f>VLOOKUP(SUM(AB1170,AE1170),Tables!J$5:K$12,2,FALSE)</f>
        <v>2</v>
      </c>
      <c r="AM1170" s="26" t="str">
        <f>IF(AL1170=MIN($AL$1168:$AL$1172),"YES!!!","Reject")</f>
        <v>Reject</v>
      </c>
      <c r="AS1170"/>
      <c r="AW1170" s="208" t="s">
        <v>1845</v>
      </c>
      <c r="AX1170" s="208" t="s">
        <v>1845</v>
      </c>
      <c r="BC1170" s="214"/>
      <c r="BN1170" s="119"/>
      <c r="BO1170" s="119"/>
      <c r="BP1170" s="119"/>
      <c r="BQ1170" s="119"/>
      <c r="BR1170" s="119"/>
      <c r="BS1170" s="119"/>
      <c r="BT1170" s="119"/>
      <c r="BU1170" s="119"/>
      <c r="BV1170" s="119"/>
      <c r="BW1170" s="119"/>
      <c r="BX1170" s="119"/>
      <c r="BY1170" s="119"/>
      <c r="BZ1170" s="119"/>
      <c r="CA1170" s="119"/>
      <c r="CB1170" s="119"/>
      <c r="CC1170" s="119"/>
      <c r="CD1170" s="119"/>
      <c r="CE1170" s="119"/>
      <c r="CF1170" s="119"/>
      <c r="CG1170" s="119"/>
      <c r="CH1170" s="119"/>
      <c r="CI1170" s="119"/>
    </row>
    <row r="1171" spans="1:87" ht="15" hidden="1" customHeight="1" thickTop="1" thickBot="1">
      <c r="A1171" s="170" t="s">
        <v>938</v>
      </c>
      <c r="B1171" s="70" t="s">
        <v>941</v>
      </c>
      <c r="C1171" s="74" t="s">
        <v>939</v>
      </c>
      <c r="D1171" s="84" t="s">
        <v>99</v>
      </c>
      <c r="E1171" s="147" t="s">
        <v>1644</v>
      </c>
      <c r="F1171" s="30" t="s">
        <v>937</v>
      </c>
      <c r="G1171" s="86" t="s">
        <v>241</v>
      </c>
      <c r="H1171" s="25" t="s">
        <v>77</v>
      </c>
      <c r="I1171" s="73" t="s">
        <v>78</v>
      </c>
      <c r="J1171" s="73" t="s">
        <v>79</v>
      </c>
      <c r="K1171" s="25" t="s">
        <v>1591</v>
      </c>
      <c r="L1171" s="25" t="s">
        <v>935</v>
      </c>
      <c r="N1171" s="41" t="s">
        <v>936</v>
      </c>
      <c r="O1171" s="32" t="s">
        <v>1509</v>
      </c>
      <c r="P1171" s="32" t="s">
        <v>1566</v>
      </c>
      <c r="Q1171" s="73" t="s">
        <v>20</v>
      </c>
      <c r="R1171" s="25">
        <v>7</v>
      </c>
      <c r="S1171" s="25" t="s">
        <v>1370</v>
      </c>
      <c r="T1171" s="25" t="s">
        <v>15</v>
      </c>
      <c r="V1171" s="73">
        <v>450</v>
      </c>
      <c r="W1171" s="25" t="s">
        <v>58</v>
      </c>
      <c r="X1171" s="73">
        <f>VLOOKUP(W1171,Tables!$M$5:$O$9,3,FALSE)</f>
        <v>1</v>
      </c>
      <c r="Y1171" s="73">
        <f>V1171*X1171</f>
        <v>450</v>
      </c>
      <c r="AA1171" s="26" t="str">
        <f>Q1171</f>
        <v>LOEC</v>
      </c>
      <c r="AB1171" s="26">
        <f>VLOOKUP(AA1171,Tables!C$5:D$40,2,FALSE)</f>
        <v>2.5</v>
      </c>
      <c r="AC1171" s="26">
        <f>Y1171/AB1171</f>
        <v>180</v>
      </c>
      <c r="AD1171" s="33" t="str">
        <f>T1171</f>
        <v>Chronic</v>
      </c>
      <c r="AE1171" s="26">
        <f>VLOOKUP(AD1171,Tables!$C$43:$D$44,2,FALSE)</f>
        <v>1</v>
      </c>
      <c r="AF1171" s="26">
        <f>AC1171/AE1171</f>
        <v>180</v>
      </c>
      <c r="AG1171" s="27"/>
      <c r="AH1171" s="210" t="str">
        <f>G1171</f>
        <v>Potamogeton perfoliatus</v>
      </c>
      <c r="AI1171" s="112" t="str">
        <f>Q1171</f>
        <v>LOEC</v>
      </c>
      <c r="AJ1171" s="112" t="str">
        <f>T1171</f>
        <v>Chronic</v>
      </c>
      <c r="AL1171" s="26">
        <f>VLOOKUP(SUM(AB1171,AE1171),Tables!J$5:K$12,2,FALSE)</f>
        <v>2</v>
      </c>
      <c r="AM1171" s="26" t="str">
        <f>IF(AL1171=MIN($AL$1168:$AL$1172),"YES!!!","Reject")</f>
        <v>Reject</v>
      </c>
      <c r="AS1171"/>
      <c r="AW1171" s="208" t="s">
        <v>1845</v>
      </c>
      <c r="AX1171" s="208" t="s">
        <v>1845</v>
      </c>
      <c r="BC1171" s="214"/>
      <c r="BN1171" s="119"/>
      <c r="BO1171" s="119"/>
      <c r="BP1171" s="119"/>
      <c r="BQ1171" s="119"/>
      <c r="BR1171" s="119"/>
      <c r="BS1171" s="119"/>
      <c r="BT1171" s="119"/>
      <c r="BU1171" s="119"/>
      <c r="BV1171" s="119"/>
      <c r="BW1171" s="119"/>
      <c r="BX1171" s="119"/>
      <c r="BY1171" s="119"/>
      <c r="BZ1171" s="119"/>
      <c r="CA1171" s="119"/>
    </row>
    <row r="1172" spans="1:87" ht="15" hidden="1" customHeight="1" thickTop="1" thickBot="1">
      <c r="A1172" s="170" t="s">
        <v>938</v>
      </c>
      <c r="B1172" s="70" t="s">
        <v>942</v>
      </c>
      <c r="C1172" s="74" t="s">
        <v>939</v>
      </c>
      <c r="D1172" s="84" t="s">
        <v>99</v>
      </c>
      <c r="E1172" s="147" t="s">
        <v>1644</v>
      </c>
      <c r="F1172" s="30" t="s">
        <v>937</v>
      </c>
      <c r="G1172" s="86" t="s">
        <v>241</v>
      </c>
      <c r="H1172" s="25" t="s">
        <v>77</v>
      </c>
      <c r="I1172" s="73" t="s">
        <v>78</v>
      </c>
      <c r="J1172" s="73" t="s">
        <v>79</v>
      </c>
      <c r="K1172" s="25" t="s">
        <v>1591</v>
      </c>
      <c r="L1172" s="25" t="s">
        <v>935</v>
      </c>
      <c r="N1172" s="41" t="s">
        <v>936</v>
      </c>
      <c r="O1172" s="32" t="s">
        <v>1509</v>
      </c>
      <c r="P1172" s="32" t="s">
        <v>1566</v>
      </c>
      <c r="Q1172" s="73" t="s">
        <v>19</v>
      </c>
      <c r="R1172" s="25">
        <v>7</v>
      </c>
      <c r="S1172" s="25" t="s">
        <v>1370</v>
      </c>
      <c r="T1172" s="25" t="s">
        <v>15</v>
      </c>
      <c r="V1172" s="73">
        <v>90</v>
      </c>
      <c r="W1172" s="25" t="s">
        <v>58</v>
      </c>
      <c r="X1172" s="73">
        <f>VLOOKUP(W1172,Tables!$M$5:$O$9,3,FALSE)</f>
        <v>1</v>
      </c>
      <c r="Y1172" s="73">
        <f>V1172*X1172</f>
        <v>90</v>
      </c>
      <c r="AA1172" s="26" t="str">
        <f>Q1172</f>
        <v>NOEC</v>
      </c>
      <c r="AB1172" s="26">
        <f>VLOOKUP(AA1172,Tables!C$5:D$40,2,FALSE)</f>
        <v>1</v>
      </c>
      <c r="AC1172" s="26">
        <f>Y1172/AB1172</f>
        <v>90</v>
      </c>
      <c r="AD1172" s="33" t="str">
        <f>T1172</f>
        <v>Chronic</v>
      </c>
      <c r="AE1172" s="26">
        <f>VLOOKUP(AD1172,Tables!$C$43:$D$44,2,FALSE)</f>
        <v>1</v>
      </c>
      <c r="AF1172" s="26">
        <f>AC1172/AE1172</f>
        <v>90</v>
      </c>
      <c r="AG1172" s="27"/>
      <c r="AH1172" s="210" t="str">
        <f>G1172</f>
        <v>Potamogeton perfoliatus</v>
      </c>
      <c r="AI1172" s="112" t="str">
        <f>Q1172</f>
        <v>NOEC</v>
      </c>
      <c r="AJ1172" s="112" t="str">
        <f>T1172</f>
        <v>Chronic</v>
      </c>
      <c r="AL1172" s="26">
        <f>VLOOKUP(SUM(AB1172,AE1172),Tables!J$5:K$12,2,FALSE)</f>
        <v>1</v>
      </c>
      <c r="AM1172" s="26" t="str">
        <f>IF(AL1172=MIN($AL$1168:$AL$1172),"YES!!!","Reject")</f>
        <v>YES!!!</v>
      </c>
      <c r="AN1172" s="107" t="str">
        <f>P1172</f>
        <v>Wet and dry weight of stems and leaves</v>
      </c>
      <c r="AO1172" s="26" t="s">
        <v>96</v>
      </c>
      <c r="AP1172" s="25" t="str">
        <f>CONCATENATE(R1172," ",S1172)</f>
        <v>7 Day</v>
      </c>
      <c r="AQ1172" s="26" t="s">
        <v>1600</v>
      </c>
      <c r="AS1172" s="109">
        <f>AF1172</f>
        <v>90</v>
      </c>
      <c r="AT1172" s="73">
        <f>GEOMEAN(AS1172)</f>
        <v>90</v>
      </c>
      <c r="AW1172" s="208" t="s">
        <v>1845</v>
      </c>
      <c r="AX1172" s="208" t="s">
        <v>1845</v>
      </c>
      <c r="BC1172" s="214"/>
      <c r="BN1172" s="119"/>
      <c r="BO1172" s="119"/>
      <c r="BP1172" s="119"/>
      <c r="BQ1172" s="119"/>
      <c r="BR1172" s="119"/>
      <c r="BS1172" s="119"/>
      <c r="BT1172" s="119"/>
      <c r="BU1172" s="119"/>
      <c r="BV1172" s="119"/>
      <c r="BW1172" s="119"/>
      <c r="BX1172" s="119"/>
      <c r="BY1172" s="119"/>
      <c r="BZ1172" s="119"/>
      <c r="CA1172" s="119"/>
      <c r="CB1172" s="119"/>
      <c r="CC1172" s="119"/>
      <c r="CD1172" s="119"/>
      <c r="CE1172" s="119"/>
      <c r="CF1172" s="119"/>
      <c r="CG1172" s="119"/>
      <c r="CH1172" s="119"/>
      <c r="CI1172" s="119"/>
    </row>
    <row r="1173" spans="1:87" ht="15" hidden="1" customHeight="1" thickTop="1" thickBot="1">
      <c r="A1173" s="167"/>
      <c r="B1173" s="96"/>
      <c r="C1173" s="98"/>
      <c r="D1173" s="102"/>
      <c r="E1173" s="157"/>
      <c r="F1173" s="93"/>
      <c r="G1173" s="94"/>
      <c r="H1173" s="17"/>
      <c r="I1173" s="17"/>
      <c r="J1173" s="17"/>
      <c r="K1173" s="17"/>
      <c r="L1173" s="17"/>
      <c r="M1173" s="27"/>
      <c r="N1173" s="93"/>
      <c r="O1173" s="17"/>
      <c r="P1173" s="17"/>
      <c r="Q1173" s="17"/>
      <c r="R1173" s="17"/>
      <c r="S1173" s="17"/>
      <c r="T1173" s="17"/>
      <c r="U1173" s="17"/>
      <c r="V1173" s="17"/>
      <c r="W1173" s="17"/>
      <c r="X1173" s="95"/>
      <c r="Y1173" s="95"/>
      <c r="Z1173" s="27"/>
      <c r="AA1173" s="17"/>
      <c r="AB1173" s="17"/>
      <c r="AC1173" s="95"/>
      <c r="AD1173" s="20"/>
      <c r="AE1173" s="17"/>
      <c r="AF1173" s="95"/>
      <c r="AG1173" s="27"/>
      <c r="AH1173" s="211"/>
      <c r="AI1173" s="17"/>
      <c r="AJ1173" s="17"/>
      <c r="AK1173" s="27"/>
      <c r="AL1173" s="27"/>
      <c r="AM1173" s="27"/>
      <c r="AN1173" s="27"/>
      <c r="AO1173" s="17"/>
      <c r="AP1173" s="17"/>
      <c r="AQ1173" s="17"/>
      <c r="AR1173" s="27"/>
      <c r="AS1173" s="27"/>
      <c r="AT1173" s="27"/>
      <c r="AU1173" s="27"/>
      <c r="AV1173" s="27"/>
      <c r="AW1173" s="27"/>
      <c r="AX1173" s="115"/>
      <c r="AY1173" s="119"/>
      <c r="AZ1173" s="119"/>
      <c r="BA1173" s="117"/>
      <c r="BB1173" s="117"/>
      <c r="BC1173" s="211"/>
      <c r="BD1173" s="27"/>
      <c r="BE1173" s="27"/>
      <c r="BF1173" s="27"/>
      <c r="BG1173" s="27"/>
      <c r="BH1173" s="115"/>
      <c r="BI1173" s="115"/>
      <c r="BJ1173" s="115"/>
      <c r="BK1173" s="2"/>
      <c r="BL1173" s="2"/>
      <c r="BM1173" s="2"/>
      <c r="BN1173" s="119"/>
      <c r="BO1173" s="119"/>
      <c r="BP1173" s="119"/>
      <c r="BQ1173" s="119"/>
      <c r="BR1173" s="119"/>
      <c r="BS1173" s="119"/>
      <c r="BT1173" s="119"/>
      <c r="BU1173" s="119"/>
      <c r="BV1173" s="119"/>
      <c r="BW1173" s="119"/>
      <c r="BX1173" s="119"/>
      <c r="BY1173" s="119"/>
      <c r="BZ1173" s="119"/>
      <c r="CA1173" s="119"/>
    </row>
    <row r="1174" spans="1:87" ht="15" hidden="1" customHeight="1" thickTop="1" thickBot="1">
      <c r="A1174" s="170" t="s">
        <v>118</v>
      </c>
      <c r="B1174" s="70" t="s">
        <v>116</v>
      </c>
      <c r="C1174" s="71" t="s">
        <v>119</v>
      </c>
      <c r="E1174" s="147" t="s">
        <v>1644</v>
      </c>
      <c r="F1174" s="127" t="s">
        <v>74</v>
      </c>
      <c r="G1174" s="86" t="s">
        <v>117</v>
      </c>
      <c r="H1174" s="25" t="s">
        <v>83</v>
      </c>
      <c r="I1174" s="25" t="s">
        <v>1595</v>
      </c>
      <c r="J1174" s="73" t="s">
        <v>95</v>
      </c>
      <c r="K1174" s="25" t="s">
        <v>1590</v>
      </c>
      <c r="L1174" s="25" t="s">
        <v>110</v>
      </c>
      <c r="M1174" s="40"/>
      <c r="N1174" s="41" t="s">
        <v>48</v>
      </c>
      <c r="O1174" s="32" t="s">
        <v>48</v>
      </c>
      <c r="P1174" s="32" t="s">
        <v>48</v>
      </c>
      <c r="Q1174" s="25" t="s">
        <v>18</v>
      </c>
      <c r="R1174" s="25">
        <v>7</v>
      </c>
      <c r="S1174" s="25" t="s">
        <v>1370</v>
      </c>
      <c r="T1174" s="25" t="s">
        <v>45</v>
      </c>
      <c r="U1174"/>
      <c r="V1174" s="25">
        <v>33400</v>
      </c>
      <c r="W1174" s="25" t="s">
        <v>58</v>
      </c>
      <c r="X1174" s="73">
        <f>VLOOKUP(W1174,Tables!$M$5:$O$9,3,FALSE)</f>
        <v>1</v>
      </c>
      <c r="Y1174" s="73">
        <f>V1174*X1174</f>
        <v>33400</v>
      </c>
      <c r="AA1174" s="26" t="str">
        <f>Q1174</f>
        <v>LC50</v>
      </c>
      <c r="AB1174" s="26">
        <f>VLOOKUP(AA1174,Tables!C$5:D$40,2,FALSE)</f>
        <v>5</v>
      </c>
      <c r="AC1174" s="26">
        <f>Y1174/AB1174</f>
        <v>6680</v>
      </c>
      <c r="AD1174" s="33" t="str">
        <f>T1174</f>
        <v>Acute</v>
      </c>
      <c r="AE1174" s="26">
        <f>VLOOKUP(AD1174,Tables!$C$43:$D$44,2,FALSE)</f>
        <v>2</v>
      </c>
      <c r="AF1174" s="26">
        <f>AC1174/AE1174</f>
        <v>3340</v>
      </c>
      <c r="AG1174" s="27"/>
      <c r="AH1174" s="210" t="str">
        <f>G1174</f>
        <v>Proisotoma minuta</v>
      </c>
      <c r="AI1174" s="112" t="str">
        <f>Q1174</f>
        <v>LC50</v>
      </c>
      <c r="AJ1174" s="112" t="str">
        <f>T1174</f>
        <v>Acute</v>
      </c>
      <c r="AL1174" s="26">
        <f>VLOOKUP(SUM(AB1174,AE1174),Tables!J$5:K$12,2,FALSE)</f>
        <v>4</v>
      </c>
      <c r="AM1174" s="26" t="str">
        <f>IF(AL1174=MIN($AL$1174),"YES!!!","Reject")</f>
        <v>YES!!!</v>
      </c>
      <c r="AN1174" s="107" t="str">
        <f>P1174</f>
        <v>Mortality</v>
      </c>
      <c r="AO1174" s="26" t="s">
        <v>96</v>
      </c>
      <c r="AP1174" s="25" t="str">
        <f>CONCATENATE(R1174," ",S1174)</f>
        <v>7 Day</v>
      </c>
      <c r="AQ1174" s="26" t="s">
        <v>97</v>
      </c>
      <c r="AS1174" s="109">
        <f>AF1174</f>
        <v>3340</v>
      </c>
      <c r="AT1174" s="73">
        <f>GEOMEAN(AS1174)</f>
        <v>3340</v>
      </c>
      <c r="AU1174" s="73">
        <f>MIN(AT1174)</f>
        <v>3340</v>
      </c>
      <c r="AV1174" s="73">
        <f>MIN(AU1174)</f>
        <v>3340</v>
      </c>
      <c r="AW1174" s="208" t="s">
        <v>1845</v>
      </c>
      <c r="AX1174" s="208" t="s">
        <v>1845</v>
      </c>
      <c r="BA1174" s="78" t="str">
        <f>F1174</f>
        <v>Freshwater</v>
      </c>
      <c r="BB1174" s="107" t="str">
        <f>J1174</f>
        <v>Macroinvertebrate</v>
      </c>
      <c r="BC1174" s="210" t="str">
        <f>G1174</f>
        <v>Proisotoma minuta</v>
      </c>
      <c r="BD1174" s="107" t="str">
        <f>H1174</f>
        <v>Arthropoda</v>
      </c>
      <c r="BE1174" s="114" t="str">
        <f>I1174</f>
        <v>Entognatha</v>
      </c>
      <c r="BF1174" s="112" t="str">
        <f>K1174</f>
        <v>Hetero</v>
      </c>
      <c r="BG1174" s="26">
        <f>AL1174</f>
        <v>4</v>
      </c>
      <c r="BH1174" s="26">
        <f>AV1174</f>
        <v>3340</v>
      </c>
      <c r="BI1174" s="208" t="s">
        <v>1845</v>
      </c>
      <c r="BJ1174" s="208" t="s">
        <v>1845</v>
      </c>
      <c r="BN1174" s="119"/>
      <c r="BO1174" s="119"/>
      <c r="BP1174" s="119"/>
      <c r="BQ1174" s="119"/>
      <c r="BR1174" s="119"/>
      <c r="BS1174" s="119"/>
      <c r="BT1174" s="119"/>
      <c r="BU1174" s="119"/>
      <c r="BV1174" s="119"/>
      <c r="BW1174" s="119"/>
      <c r="BX1174" s="119"/>
      <c r="BY1174" s="119"/>
      <c r="BZ1174" s="119"/>
      <c r="CA1174" s="119"/>
    </row>
    <row r="1175" spans="1:87" ht="15" hidden="1" customHeight="1" thickTop="1" thickBot="1">
      <c r="A1175" s="167"/>
      <c r="B1175" s="96"/>
      <c r="C1175" s="17"/>
      <c r="D1175" s="27"/>
      <c r="E1175" s="148"/>
      <c r="F1175" s="28"/>
      <c r="G1175" s="94"/>
      <c r="H1175" s="27"/>
      <c r="I1175" s="13"/>
      <c r="J1175" s="13"/>
      <c r="K1175" s="17"/>
      <c r="L1175" s="17"/>
      <c r="M1175" s="101"/>
      <c r="N1175" s="93"/>
      <c r="O1175" s="17"/>
      <c r="P1175" s="17"/>
      <c r="Q1175" s="17"/>
      <c r="R1175" s="17"/>
      <c r="S1175" s="17"/>
      <c r="T1175" s="27"/>
      <c r="U1175" s="27"/>
      <c r="V1175" s="17"/>
      <c r="W1175" s="17"/>
      <c r="X1175" s="27"/>
      <c r="Y1175" s="27"/>
      <c r="Z1175" s="27"/>
      <c r="AA1175" s="27"/>
      <c r="AB1175" s="27"/>
      <c r="AC1175" s="27"/>
      <c r="AD1175" s="27"/>
      <c r="AE1175" s="27"/>
      <c r="AF1175" s="27"/>
      <c r="AG1175" s="27"/>
      <c r="AH1175" s="211"/>
      <c r="AI1175" s="17"/>
      <c r="AJ1175" s="17"/>
      <c r="AK1175" s="27"/>
      <c r="AL1175" s="27"/>
      <c r="AM1175" s="27"/>
      <c r="AN1175" s="27"/>
      <c r="AO1175" s="17"/>
      <c r="AP1175" s="17"/>
      <c r="AQ1175" s="17"/>
      <c r="AR1175" s="27"/>
      <c r="AS1175" s="27"/>
      <c r="AT1175" s="27"/>
      <c r="AU1175" s="27"/>
      <c r="AV1175" s="27"/>
      <c r="AW1175" s="27"/>
      <c r="AX1175" s="115"/>
      <c r="AY1175" s="119"/>
      <c r="AZ1175" s="119"/>
      <c r="BA1175" s="117"/>
      <c r="BB1175" s="117"/>
      <c r="BC1175" s="211"/>
      <c r="BD1175" s="27"/>
      <c r="BE1175" s="27"/>
      <c r="BF1175" s="27"/>
      <c r="BG1175" s="27"/>
      <c r="BH1175" s="115"/>
      <c r="BI1175" s="115"/>
      <c r="BJ1175" s="115"/>
      <c r="BN1175" s="119"/>
      <c r="BO1175" s="119"/>
      <c r="BP1175" s="119"/>
      <c r="BQ1175" s="119"/>
      <c r="BR1175" s="119"/>
      <c r="BS1175" s="119"/>
      <c r="BT1175" s="119"/>
      <c r="BU1175" s="119"/>
      <c r="BV1175" s="119"/>
      <c r="BW1175" s="119"/>
      <c r="BX1175" s="119"/>
      <c r="BY1175" s="119"/>
      <c r="BZ1175" s="119"/>
      <c r="CA1175" s="119"/>
    </row>
    <row r="1176" spans="1:87" ht="15" hidden="1" customHeight="1" thickTop="1" thickBot="1">
      <c r="A1176" s="170" t="s">
        <v>386</v>
      </c>
      <c r="B1176" s="70" t="s">
        <v>382</v>
      </c>
      <c r="C1176" s="71">
        <v>160499</v>
      </c>
      <c r="D1176" s="72"/>
      <c r="E1176" s="151" t="s">
        <v>1643</v>
      </c>
      <c r="F1176" s="75" t="s">
        <v>385</v>
      </c>
      <c r="G1176" s="86" t="s">
        <v>383</v>
      </c>
      <c r="H1176" s="25" t="s">
        <v>208</v>
      </c>
      <c r="I1176" s="25" t="s">
        <v>278</v>
      </c>
      <c r="J1176" s="73" t="s">
        <v>209</v>
      </c>
      <c r="K1176" s="25" t="s">
        <v>1590</v>
      </c>
      <c r="L1176" s="73" t="s">
        <v>384</v>
      </c>
      <c r="N1176" s="41" t="s">
        <v>48</v>
      </c>
      <c r="O1176" s="32" t="s">
        <v>48</v>
      </c>
      <c r="P1176" s="32" t="s">
        <v>48</v>
      </c>
      <c r="Q1176" s="25" t="s">
        <v>19</v>
      </c>
      <c r="R1176" s="73">
        <v>48</v>
      </c>
      <c r="S1176" s="25" t="s">
        <v>84</v>
      </c>
      <c r="T1176" s="33" t="s">
        <v>45</v>
      </c>
      <c r="U1176" s="33"/>
      <c r="V1176" s="73">
        <v>1250</v>
      </c>
      <c r="W1176" s="33" t="s">
        <v>58</v>
      </c>
      <c r="X1176" s="73">
        <f>VLOOKUP(W1176,Tables!$M$5:$O$9,3,FALSE)</f>
        <v>1</v>
      </c>
      <c r="Y1176" s="73">
        <f t="shared" ref="Y1176:Y1185" si="536">V1176*X1176</f>
        <v>1250</v>
      </c>
      <c r="AA1176" s="26" t="str">
        <f>Q1176</f>
        <v>NOEC</v>
      </c>
      <c r="AB1176" s="26">
        <f>VLOOKUP(AA1176,Tables!C$5:D$40,2,FALSE)</f>
        <v>1</v>
      </c>
      <c r="AC1176" s="26">
        <f>Y1176/AB1176</f>
        <v>1250</v>
      </c>
      <c r="AD1176" s="33" t="str">
        <f>T1176</f>
        <v>Acute</v>
      </c>
      <c r="AE1176" s="26">
        <f>VLOOKUP(AD1176,Tables!$C$43:$D$44,2,FALSE)</f>
        <v>2</v>
      </c>
      <c r="AF1176" s="26">
        <f>AC1176/AE1176</f>
        <v>625</v>
      </c>
      <c r="AG1176" s="27"/>
      <c r="AH1176" s="210" t="str">
        <f>G1176</f>
        <v>Psetta maxima</v>
      </c>
      <c r="AI1176" s="112" t="str">
        <f>Q1176</f>
        <v>NOEC</v>
      </c>
      <c r="AJ1176" s="112" t="str">
        <f>T1176</f>
        <v>Acute</v>
      </c>
      <c r="AL1176" s="26" t="str">
        <f>VLOOKUP(SUM(AB1176,AE1176),Tables!J$5:K$12,2,FALSE)</f>
        <v>Do Not Use</v>
      </c>
      <c r="AM1176" s="26" t="str">
        <f t="shared" ref="AM1176:AM1183" si="537">IF(AL1176=MIN($AL$1176:$AL$1185),"YES!!!","Reject")</f>
        <v>Reject</v>
      </c>
      <c r="AN1176" s="107"/>
      <c r="AO1176" s="26"/>
      <c r="AQ1176" s="26"/>
      <c r="AS1176" s="109"/>
      <c r="AT1176" s="73"/>
      <c r="AW1176" s="208" t="s">
        <v>1845</v>
      </c>
      <c r="AX1176" s="208" t="s">
        <v>1845</v>
      </c>
      <c r="BC1176" s="214"/>
      <c r="BN1176" s="119"/>
      <c r="BO1176" s="119"/>
      <c r="BP1176" s="119"/>
      <c r="BQ1176" s="119"/>
      <c r="BR1176" s="119"/>
      <c r="BS1176" s="119"/>
      <c r="BT1176" s="119"/>
      <c r="BU1176" s="119"/>
      <c r="BV1176" s="119"/>
      <c r="BW1176" s="119"/>
      <c r="BX1176" s="119"/>
      <c r="BY1176" s="119"/>
      <c r="BZ1176" s="119"/>
      <c r="CA1176" s="119"/>
      <c r="CB1176" s="119"/>
      <c r="CC1176" s="119"/>
      <c r="CD1176" s="119"/>
      <c r="CE1176" s="119"/>
      <c r="CF1176" s="119"/>
      <c r="CG1176" s="119"/>
      <c r="CH1176" s="119"/>
      <c r="CI1176" s="119"/>
    </row>
    <row r="1177" spans="1:87" ht="15" hidden="1" customHeight="1" thickTop="1" thickBot="1">
      <c r="A1177" s="170" t="s">
        <v>386</v>
      </c>
      <c r="B1177" s="70" t="s">
        <v>382</v>
      </c>
      <c r="C1177" s="71">
        <v>160499</v>
      </c>
      <c r="D1177" s="72"/>
      <c r="E1177" s="151" t="s">
        <v>1643</v>
      </c>
      <c r="F1177" s="75" t="s">
        <v>385</v>
      </c>
      <c r="G1177" s="86" t="s">
        <v>383</v>
      </c>
      <c r="H1177" s="25" t="s">
        <v>208</v>
      </c>
      <c r="I1177" s="25" t="s">
        <v>278</v>
      </c>
      <c r="J1177" s="73" t="s">
        <v>209</v>
      </c>
      <c r="K1177" s="25" t="s">
        <v>1590</v>
      </c>
      <c r="L1177" s="73" t="s">
        <v>384</v>
      </c>
      <c r="N1177" s="41" t="s">
        <v>48</v>
      </c>
      <c r="O1177" s="32" t="s">
        <v>48</v>
      </c>
      <c r="P1177" s="32" t="s">
        <v>48</v>
      </c>
      <c r="Q1177" s="25" t="s">
        <v>20</v>
      </c>
      <c r="R1177" s="73">
        <v>48</v>
      </c>
      <c r="S1177" s="25" t="s">
        <v>84</v>
      </c>
      <c r="T1177" s="33" t="s">
        <v>45</v>
      </c>
      <c r="U1177" s="33"/>
      <c r="V1177" s="73">
        <v>2500</v>
      </c>
      <c r="W1177" s="33" t="s">
        <v>58</v>
      </c>
      <c r="X1177" s="73">
        <f>VLOOKUP(W1177,Tables!$M$5:$O$9,3,FALSE)</f>
        <v>1</v>
      </c>
      <c r="Y1177" s="73">
        <f t="shared" si="536"/>
        <v>2500</v>
      </c>
      <c r="AA1177" s="26" t="str">
        <f>Q1177</f>
        <v>LOEC</v>
      </c>
      <c r="AB1177" s="26">
        <f>VLOOKUP(AA1177,Tables!C$5:D$40,2,FALSE)</f>
        <v>2.5</v>
      </c>
      <c r="AC1177" s="26">
        <f>Y1177/AB1177</f>
        <v>1000</v>
      </c>
      <c r="AD1177" s="33" t="str">
        <f>T1177</f>
        <v>Acute</v>
      </c>
      <c r="AE1177" s="26">
        <f>VLOOKUP(AD1177,Tables!$C$43:$D$44,2,FALSE)</f>
        <v>2</v>
      </c>
      <c r="AF1177" s="26">
        <f>AC1177/AE1177</f>
        <v>500</v>
      </c>
      <c r="AG1177" s="27"/>
      <c r="AH1177" s="210" t="str">
        <f>G1177</f>
        <v>Psetta maxima</v>
      </c>
      <c r="AI1177" s="112" t="str">
        <f>Q1177</f>
        <v>LOEC</v>
      </c>
      <c r="AJ1177" s="112" t="str">
        <f>T1177</f>
        <v>Acute</v>
      </c>
      <c r="AL1177" s="26" t="str">
        <f>VLOOKUP(SUM(AB1177,AE1177),Tables!J$5:K$12,2,FALSE)</f>
        <v>Do Not Use</v>
      </c>
      <c r="AM1177" s="26" t="str">
        <f t="shared" si="537"/>
        <v>Reject</v>
      </c>
      <c r="AN1177" s="107"/>
      <c r="AO1177" s="26"/>
      <c r="AQ1177" s="26"/>
      <c r="AS1177" s="109"/>
      <c r="AT1177" s="73"/>
      <c r="AW1177" s="208" t="s">
        <v>1845</v>
      </c>
      <c r="AX1177" s="208" t="s">
        <v>1845</v>
      </c>
      <c r="BC1177" s="214"/>
      <c r="BN1177" s="119"/>
      <c r="BO1177" s="119"/>
      <c r="BP1177" s="119"/>
      <c r="BQ1177" s="119"/>
      <c r="BR1177" s="119"/>
      <c r="BS1177" s="119"/>
      <c r="BT1177" s="119"/>
      <c r="BU1177" s="119"/>
      <c r="BV1177" s="119"/>
      <c r="BW1177" s="119"/>
      <c r="BX1177" s="119"/>
      <c r="BY1177" s="119"/>
      <c r="BZ1177" s="119"/>
      <c r="CA1177" s="119"/>
    </row>
    <row r="1178" spans="1:87" ht="15" hidden="1" customHeight="1" thickTop="1" thickBot="1">
      <c r="A1178" s="170" t="s">
        <v>386</v>
      </c>
      <c r="B1178" s="70" t="s">
        <v>382</v>
      </c>
      <c r="C1178" s="71">
        <v>160499</v>
      </c>
      <c r="D1178" s="72"/>
      <c r="E1178" s="151" t="s">
        <v>1643</v>
      </c>
      <c r="F1178" s="75" t="s">
        <v>385</v>
      </c>
      <c r="G1178" s="86" t="s">
        <v>383</v>
      </c>
      <c r="H1178" s="25" t="s">
        <v>208</v>
      </c>
      <c r="I1178" s="25" t="s">
        <v>278</v>
      </c>
      <c r="J1178" s="73" t="s">
        <v>209</v>
      </c>
      <c r="K1178" s="25" t="s">
        <v>1590</v>
      </c>
      <c r="L1178" s="73" t="s">
        <v>384</v>
      </c>
      <c r="N1178" s="41" t="s">
        <v>48</v>
      </c>
      <c r="O1178" s="32" t="s">
        <v>48</v>
      </c>
      <c r="P1178" s="32" t="s">
        <v>48</v>
      </c>
      <c r="Q1178" s="25" t="s">
        <v>49</v>
      </c>
      <c r="R1178" s="73">
        <v>48</v>
      </c>
      <c r="S1178" s="25" t="s">
        <v>84</v>
      </c>
      <c r="T1178" s="33" t="s">
        <v>45</v>
      </c>
      <c r="U1178" s="33"/>
      <c r="V1178" s="73">
        <v>2987</v>
      </c>
      <c r="W1178" s="33" t="s">
        <v>58</v>
      </c>
      <c r="X1178" s="73">
        <f>VLOOKUP(W1178,Tables!$M$5:$O$9,3,FALSE)</f>
        <v>1</v>
      </c>
      <c r="Y1178" s="73">
        <f t="shared" si="536"/>
        <v>2987</v>
      </c>
      <c r="AA1178" s="26" t="str">
        <f>Q1178</f>
        <v>LC10</v>
      </c>
      <c r="AB1178" s="26">
        <f>VLOOKUP(AA1178,Tables!C$5:D$40,2,FALSE)</f>
        <v>1</v>
      </c>
      <c r="AC1178" s="26">
        <f>Y1178/AB1178</f>
        <v>2987</v>
      </c>
      <c r="AD1178" s="33" t="str">
        <f>T1178</f>
        <v>Acute</v>
      </c>
      <c r="AE1178" s="26">
        <f>VLOOKUP(AD1178,Tables!$C$43:$D$44,2,FALSE)</f>
        <v>2</v>
      </c>
      <c r="AF1178" s="26">
        <f>AC1178/AE1178</f>
        <v>1493.5</v>
      </c>
      <c r="AG1178" s="27"/>
      <c r="AH1178" s="210" t="str">
        <f>G1178</f>
        <v>Psetta maxima</v>
      </c>
      <c r="AI1178" s="112" t="str">
        <f>Q1178</f>
        <v>LC10</v>
      </c>
      <c r="AJ1178" s="112" t="str">
        <f>T1178</f>
        <v>Acute</v>
      </c>
      <c r="AL1178" s="26" t="str">
        <f>VLOOKUP(SUM(AB1178,AE1178),Tables!J$5:K$12,2,FALSE)</f>
        <v>Do Not Use</v>
      </c>
      <c r="AM1178" s="26" t="str">
        <f t="shared" si="537"/>
        <v>Reject</v>
      </c>
      <c r="AN1178" s="107"/>
      <c r="AO1178" s="26"/>
      <c r="AQ1178" s="26"/>
      <c r="AS1178" s="109"/>
      <c r="AT1178" s="73"/>
      <c r="AW1178" s="208" t="s">
        <v>1845</v>
      </c>
      <c r="AX1178" s="208" t="s">
        <v>1845</v>
      </c>
      <c r="BC1178" s="214"/>
      <c r="BK1178" s="2"/>
      <c r="BL1178" s="2"/>
      <c r="BM1178" s="2"/>
      <c r="BN1178" s="119"/>
      <c r="BO1178" s="119"/>
      <c r="BP1178" s="119"/>
      <c r="BQ1178" s="119"/>
      <c r="BR1178" s="119"/>
      <c r="BS1178" s="119"/>
      <c r="BT1178" s="119"/>
      <c r="BU1178" s="119"/>
      <c r="BV1178" s="119"/>
      <c r="BW1178" s="119"/>
      <c r="BX1178" s="119"/>
      <c r="BY1178" s="119"/>
      <c r="BZ1178" s="119"/>
      <c r="CA1178" s="119"/>
    </row>
    <row r="1179" spans="1:87" ht="15" hidden="1" customHeight="1" thickTop="1" thickBot="1">
      <c r="A1179" s="170" t="s">
        <v>386</v>
      </c>
      <c r="B1179" s="70" t="s">
        <v>382</v>
      </c>
      <c r="C1179" s="71">
        <v>160499</v>
      </c>
      <c r="D1179" s="72"/>
      <c r="E1179" s="151" t="s">
        <v>1643</v>
      </c>
      <c r="F1179" s="75" t="s">
        <v>385</v>
      </c>
      <c r="G1179" s="86" t="s">
        <v>383</v>
      </c>
      <c r="H1179" s="25" t="s">
        <v>208</v>
      </c>
      <c r="I1179" s="25" t="s">
        <v>278</v>
      </c>
      <c r="J1179" s="73" t="s">
        <v>209</v>
      </c>
      <c r="K1179" s="25" t="s">
        <v>1590</v>
      </c>
      <c r="L1179" s="73" t="s">
        <v>384</v>
      </c>
      <c r="N1179" s="41" t="s">
        <v>48</v>
      </c>
      <c r="O1179" s="32" t="s">
        <v>48</v>
      </c>
      <c r="P1179" s="32" t="s">
        <v>48</v>
      </c>
      <c r="Q1179" s="25" t="s">
        <v>18</v>
      </c>
      <c r="R1179" s="73">
        <v>48</v>
      </c>
      <c r="S1179" s="25" t="s">
        <v>84</v>
      </c>
      <c r="T1179" s="33" t="s">
        <v>45</v>
      </c>
      <c r="U1179" s="33"/>
      <c r="V1179" s="73">
        <v>11873</v>
      </c>
      <c r="W1179" s="33" t="s">
        <v>58</v>
      </c>
      <c r="X1179" s="73">
        <f>VLOOKUP(W1179,Tables!$M$5:$O$9,3,FALSE)</f>
        <v>1</v>
      </c>
      <c r="Y1179" s="73">
        <f t="shared" si="536"/>
        <v>11873</v>
      </c>
      <c r="AA1179" s="26" t="str">
        <f t="shared" ref="AA1179:AA1185" si="538">Q1179</f>
        <v>LC50</v>
      </c>
      <c r="AB1179" s="26">
        <f>VLOOKUP(AA1179,Tables!C$5:D$40,2,FALSE)</f>
        <v>5</v>
      </c>
      <c r="AC1179" s="26">
        <f t="shared" ref="AC1179:AC1185" si="539">Y1179/AB1179</f>
        <v>2374.6</v>
      </c>
      <c r="AD1179" s="33" t="str">
        <f t="shared" ref="AD1179:AD1185" si="540">T1179</f>
        <v>Acute</v>
      </c>
      <c r="AE1179" s="26">
        <f>VLOOKUP(AD1179,Tables!$C$43:$D$44,2,FALSE)</f>
        <v>2</v>
      </c>
      <c r="AF1179" s="26">
        <f t="shared" ref="AF1179:AF1185" si="541">AC1179/AE1179</f>
        <v>1187.3</v>
      </c>
      <c r="AG1179" s="27"/>
      <c r="AH1179" s="210" t="str">
        <f t="shared" ref="AH1179:AH1185" si="542">G1179</f>
        <v>Psetta maxima</v>
      </c>
      <c r="AI1179" s="112" t="str">
        <f t="shared" ref="AI1179:AI1185" si="543">Q1179</f>
        <v>LC50</v>
      </c>
      <c r="AJ1179" s="112" t="str">
        <f t="shared" ref="AJ1179:AJ1185" si="544">T1179</f>
        <v>Acute</v>
      </c>
      <c r="AL1179" s="26">
        <f>VLOOKUP(SUM(AB1179,AE1179),Tables!J$5:K$12,2,FALSE)</f>
        <v>4</v>
      </c>
      <c r="AM1179" s="26" t="str">
        <f t="shared" si="537"/>
        <v>YES!!!</v>
      </c>
      <c r="AN1179" s="107" t="str">
        <f>P1179</f>
        <v>Mortality</v>
      </c>
      <c r="AO1179" s="26" t="s">
        <v>96</v>
      </c>
      <c r="AP1179" s="25" t="str">
        <f>CONCATENATE(R1179," ",S1179)</f>
        <v>48 Hour</v>
      </c>
      <c r="AQ1179" s="26" t="s">
        <v>97</v>
      </c>
      <c r="AS1179" s="109">
        <f>AF1179</f>
        <v>1187.3</v>
      </c>
      <c r="AT1179" s="73">
        <f>GEOMEAN(AS1179)</f>
        <v>1187.3</v>
      </c>
      <c r="AU1179" s="73">
        <f>MIN(AT1179:AT1183)</f>
        <v>995.7</v>
      </c>
      <c r="AV1179" s="73">
        <f>MIN(AU1179)</f>
        <v>995.7</v>
      </c>
      <c r="AW1179" s="208" t="s">
        <v>1845</v>
      </c>
      <c r="AX1179" s="208" t="s">
        <v>1845</v>
      </c>
      <c r="BA1179" s="78" t="str">
        <f>F1179</f>
        <v>Filtered sea water</v>
      </c>
      <c r="BB1179" s="107" t="str">
        <f>J1179</f>
        <v>Fish</v>
      </c>
      <c r="BC1179" s="210" t="str">
        <f>G1179</f>
        <v>Psetta maxima</v>
      </c>
      <c r="BD1179" s="107" t="str">
        <f>H1179</f>
        <v>Chordata</v>
      </c>
      <c r="BE1179" s="114" t="str">
        <f>I1179</f>
        <v>Actinopterygii</v>
      </c>
      <c r="BF1179" s="112" t="str">
        <f>K1179</f>
        <v>Hetero</v>
      </c>
      <c r="BG1179" s="26">
        <f>AL1179</f>
        <v>4</v>
      </c>
      <c r="BH1179" s="26">
        <f>AV1179</f>
        <v>995.7</v>
      </c>
      <c r="BI1179" s="208" t="s">
        <v>1845</v>
      </c>
      <c r="BJ1179" s="208" t="s">
        <v>1845</v>
      </c>
      <c r="BN1179" s="119"/>
      <c r="BO1179" s="119"/>
      <c r="BP1179" s="119"/>
      <c r="BQ1179" s="119"/>
      <c r="BR1179" s="119"/>
      <c r="BS1179" s="119"/>
      <c r="BT1179" s="119"/>
      <c r="BU1179" s="119"/>
      <c r="BV1179" s="119"/>
      <c r="BW1179" s="119"/>
      <c r="BX1179" s="119"/>
      <c r="BY1179" s="119"/>
      <c r="BZ1179" s="119"/>
      <c r="CA1179" s="119"/>
      <c r="CB1179" s="78"/>
      <c r="CC1179" s="78"/>
      <c r="CD1179" s="78"/>
      <c r="CE1179" s="78"/>
      <c r="CF1179" s="78"/>
      <c r="CG1179" s="78"/>
      <c r="CH1179" s="78"/>
      <c r="CI1179" s="78"/>
    </row>
    <row r="1180" spans="1:87" ht="15" hidden="1" customHeight="1" thickTop="1" thickBot="1">
      <c r="A1180" s="170" t="s">
        <v>386</v>
      </c>
      <c r="B1180" s="70" t="s">
        <v>382</v>
      </c>
      <c r="C1180" s="71">
        <v>160499</v>
      </c>
      <c r="D1180" s="130" t="s">
        <v>388</v>
      </c>
      <c r="E1180" s="151" t="s">
        <v>1643</v>
      </c>
      <c r="F1180" s="75" t="s">
        <v>385</v>
      </c>
      <c r="G1180" s="86" t="s">
        <v>383</v>
      </c>
      <c r="H1180" s="25" t="s">
        <v>208</v>
      </c>
      <c r="I1180" s="25" t="s">
        <v>278</v>
      </c>
      <c r="J1180" s="73" t="s">
        <v>209</v>
      </c>
      <c r="K1180" s="25" t="s">
        <v>1590</v>
      </c>
      <c r="L1180" s="25" t="s">
        <v>387</v>
      </c>
      <c r="N1180" s="41" t="s">
        <v>48</v>
      </c>
      <c r="O1180" s="32" t="s">
        <v>48</v>
      </c>
      <c r="P1180" s="32" t="s">
        <v>48</v>
      </c>
      <c r="Q1180" s="25" t="s">
        <v>19</v>
      </c>
      <c r="R1180" s="73">
        <v>96</v>
      </c>
      <c r="S1180" s="25" t="s">
        <v>84</v>
      </c>
      <c r="T1180" s="33" t="s">
        <v>45</v>
      </c>
      <c r="U1180" s="33"/>
      <c r="V1180" s="73">
        <v>625</v>
      </c>
      <c r="W1180" s="33" t="s">
        <v>58</v>
      </c>
      <c r="X1180" s="73">
        <f>VLOOKUP(W1180,Tables!$M$5:$O$9,3,FALSE)</f>
        <v>1</v>
      </c>
      <c r="Y1180" s="73">
        <f t="shared" si="536"/>
        <v>625</v>
      </c>
      <c r="AA1180" s="26" t="str">
        <f>Q1180</f>
        <v>NOEC</v>
      </c>
      <c r="AB1180" s="26">
        <f>VLOOKUP(AA1180,Tables!C$5:D$40,2,FALSE)</f>
        <v>1</v>
      </c>
      <c r="AC1180" s="26">
        <f>Y1180/AB1180</f>
        <v>625</v>
      </c>
      <c r="AD1180" s="33" t="str">
        <f>T1180</f>
        <v>Acute</v>
      </c>
      <c r="AE1180" s="26">
        <f>VLOOKUP(AD1180,Tables!$C$43:$D$44,2,FALSE)</f>
        <v>2</v>
      </c>
      <c r="AF1180" s="26">
        <f>AC1180/AE1180</f>
        <v>312.5</v>
      </c>
      <c r="AG1180" s="27"/>
      <c r="AH1180" s="210" t="str">
        <f>G1180</f>
        <v>Psetta maxima</v>
      </c>
      <c r="AI1180" s="112" t="str">
        <f>Q1180</f>
        <v>NOEC</v>
      </c>
      <c r="AJ1180" s="112" t="str">
        <f>T1180</f>
        <v>Acute</v>
      </c>
      <c r="AL1180" s="26" t="str">
        <f>VLOOKUP(SUM(AB1180,AE1180),Tables!J$5:K$12,2,FALSE)</f>
        <v>Do Not Use</v>
      </c>
      <c r="AM1180" s="26" t="str">
        <f t="shared" si="537"/>
        <v>Reject</v>
      </c>
      <c r="AN1180" s="107"/>
      <c r="AO1180" s="26"/>
      <c r="AQ1180" s="26"/>
      <c r="AS1180" s="109"/>
      <c r="AT1180" s="73"/>
      <c r="AU1180" s="73"/>
      <c r="AV1180" s="73"/>
      <c r="AW1180" s="208" t="s">
        <v>1845</v>
      </c>
      <c r="AX1180" s="208" t="s">
        <v>1845</v>
      </c>
      <c r="BA1180" s="78"/>
      <c r="BB1180" s="107"/>
      <c r="BC1180" s="210"/>
      <c r="BD1180" s="107"/>
      <c r="BE1180" s="114"/>
      <c r="BF1180" s="112"/>
      <c r="BG1180" s="26"/>
      <c r="BH1180" s="26"/>
      <c r="BI1180" s="119"/>
      <c r="BN1180" s="119"/>
      <c r="BO1180" s="119"/>
      <c r="BP1180" s="119"/>
      <c r="BQ1180" s="119"/>
      <c r="BR1180" s="119"/>
      <c r="BS1180" s="119"/>
      <c r="BT1180" s="119"/>
      <c r="BU1180" s="119"/>
      <c r="BV1180" s="119"/>
      <c r="BW1180" s="119"/>
      <c r="BX1180" s="119"/>
      <c r="BY1180" s="119"/>
      <c r="BZ1180" s="119"/>
      <c r="CA1180" s="119"/>
      <c r="CB1180" s="78"/>
      <c r="CC1180" s="78"/>
      <c r="CD1180" s="78"/>
      <c r="CE1180" s="78"/>
      <c r="CF1180" s="78"/>
      <c r="CG1180" s="78"/>
      <c r="CH1180" s="78"/>
      <c r="CI1180" s="78"/>
    </row>
    <row r="1181" spans="1:87" ht="15" hidden="1" customHeight="1" thickTop="1" thickBot="1">
      <c r="A1181" s="170" t="s">
        <v>386</v>
      </c>
      <c r="B1181" s="70" t="s">
        <v>382</v>
      </c>
      <c r="C1181" s="71">
        <v>160499</v>
      </c>
      <c r="D1181" s="130" t="s">
        <v>388</v>
      </c>
      <c r="E1181" s="151" t="s">
        <v>1643</v>
      </c>
      <c r="F1181" s="75" t="s">
        <v>385</v>
      </c>
      <c r="G1181" s="86" t="s">
        <v>383</v>
      </c>
      <c r="H1181" s="25" t="s">
        <v>208</v>
      </c>
      <c r="I1181" s="25" t="s">
        <v>278</v>
      </c>
      <c r="J1181" s="73" t="s">
        <v>209</v>
      </c>
      <c r="K1181" s="25" t="s">
        <v>1590</v>
      </c>
      <c r="L1181" s="25" t="s">
        <v>387</v>
      </c>
      <c r="N1181" s="41" t="s">
        <v>48</v>
      </c>
      <c r="O1181" s="32" t="s">
        <v>48</v>
      </c>
      <c r="P1181" s="32" t="s">
        <v>48</v>
      </c>
      <c r="Q1181" s="25" t="s">
        <v>20</v>
      </c>
      <c r="R1181" s="73">
        <v>96</v>
      </c>
      <c r="S1181" s="25" t="s">
        <v>84</v>
      </c>
      <c r="T1181" s="33" t="s">
        <v>45</v>
      </c>
      <c r="U1181" s="33"/>
      <c r="V1181" s="73">
        <v>1250</v>
      </c>
      <c r="W1181" s="33" t="s">
        <v>58</v>
      </c>
      <c r="X1181" s="73">
        <f>VLOOKUP(W1181,Tables!$M$5:$O$9,3,FALSE)</f>
        <v>1</v>
      </c>
      <c r="Y1181" s="73">
        <f t="shared" si="536"/>
        <v>1250</v>
      </c>
      <c r="AA1181" s="26" t="str">
        <f>Q1181</f>
        <v>LOEC</v>
      </c>
      <c r="AB1181" s="26">
        <f>VLOOKUP(AA1181,Tables!C$5:D$40,2,FALSE)</f>
        <v>2.5</v>
      </c>
      <c r="AC1181" s="26">
        <f>Y1181/AB1181</f>
        <v>500</v>
      </c>
      <c r="AD1181" s="33" t="str">
        <f>T1181</f>
        <v>Acute</v>
      </c>
      <c r="AE1181" s="26">
        <f>VLOOKUP(AD1181,Tables!$C$43:$D$44,2,FALSE)</f>
        <v>2</v>
      </c>
      <c r="AF1181" s="26">
        <f>AC1181/AE1181</f>
        <v>250</v>
      </c>
      <c r="AG1181" s="27"/>
      <c r="AH1181" s="210" t="str">
        <f>G1181</f>
        <v>Psetta maxima</v>
      </c>
      <c r="AI1181" s="112" t="str">
        <f>Q1181</f>
        <v>LOEC</v>
      </c>
      <c r="AJ1181" s="112" t="str">
        <f>T1181</f>
        <v>Acute</v>
      </c>
      <c r="AL1181" s="26" t="str">
        <f>VLOOKUP(SUM(AB1181,AE1181),Tables!J$5:K$12,2,FALSE)</f>
        <v>Do Not Use</v>
      </c>
      <c r="AM1181" s="26" t="str">
        <f t="shared" si="537"/>
        <v>Reject</v>
      </c>
      <c r="AN1181" s="107"/>
      <c r="AO1181" s="26"/>
      <c r="AQ1181" s="26"/>
      <c r="AS1181" s="109"/>
      <c r="AT1181" s="73"/>
      <c r="AU1181" s="73"/>
      <c r="AV1181" s="73"/>
      <c r="AW1181" s="208" t="s">
        <v>1845</v>
      </c>
      <c r="AX1181" s="208" t="s">
        <v>1845</v>
      </c>
      <c r="BA1181" s="78"/>
      <c r="BB1181" s="107"/>
      <c r="BC1181" s="210"/>
      <c r="BD1181" s="107"/>
      <c r="BE1181" s="114"/>
      <c r="BF1181" s="112"/>
      <c r="BG1181" s="26"/>
      <c r="BH1181" s="26"/>
      <c r="BI1181" s="119"/>
      <c r="BN1181" s="119"/>
      <c r="BO1181" s="119"/>
      <c r="BP1181" s="119"/>
      <c r="BQ1181" s="119"/>
      <c r="BR1181" s="119"/>
      <c r="BS1181" s="119"/>
      <c r="BT1181" s="119"/>
      <c r="BU1181" s="119"/>
      <c r="BV1181" s="119"/>
      <c r="BW1181" s="119"/>
      <c r="BX1181" s="119"/>
      <c r="BY1181" s="119"/>
      <c r="BZ1181" s="119"/>
      <c r="CA1181" s="119"/>
    </row>
    <row r="1182" spans="1:87" ht="15" hidden="1" customHeight="1" thickTop="1" thickBot="1">
      <c r="A1182" s="170" t="s">
        <v>386</v>
      </c>
      <c r="B1182" s="70" t="s">
        <v>382</v>
      </c>
      <c r="C1182" s="71">
        <v>160499</v>
      </c>
      <c r="D1182" s="130" t="s">
        <v>388</v>
      </c>
      <c r="E1182" s="151" t="s">
        <v>1643</v>
      </c>
      <c r="F1182" s="75" t="s">
        <v>385</v>
      </c>
      <c r="G1182" s="86" t="s">
        <v>383</v>
      </c>
      <c r="H1182" s="25" t="s">
        <v>208</v>
      </c>
      <c r="I1182" s="25" t="s">
        <v>278</v>
      </c>
      <c r="J1182" s="73" t="s">
        <v>209</v>
      </c>
      <c r="K1182" s="25" t="s">
        <v>1590</v>
      </c>
      <c r="L1182" s="25" t="s">
        <v>387</v>
      </c>
      <c r="N1182" s="41" t="s">
        <v>48</v>
      </c>
      <c r="O1182" s="32" t="s">
        <v>48</v>
      </c>
      <c r="P1182" s="32" t="s">
        <v>48</v>
      </c>
      <c r="Q1182" s="25" t="s">
        <v>49</v>
      </c>
      <c r="R1182" s="73">
        <v>96</v>
      </c>
      <c r="S1182" s="25" t="s">
        <v>84</v>
      </c>
      <c r="T1182" s="33" t="s">
        <v>45</v>
      </c>
      <c r="U1182" s="33"/>
      <c r="V1182" s="73">
        <v>1753</v>
      </c>
      <c r="W1182" s="33" t="s">
        <v>58</v>
      </c>
      <c r="X1182" s="73">
        <f>VLOOKUP(W1182,Tables!$M$5:$O$9,3,FALSE)</f>
        <v>1</v>
      </c>
      <c r="Y1182" s="73">
        <f t="shared" si="536"/>
        <v>1753</v>
      </c>
      <c r="AA1182" s="26" t="str">
        <f>Q1182</f>
        <v>LC10</v>
      </c>
      <c r="AB1182" s="26">
        <f>VLOOKUP(AA1182,Tables!C$5:D$40,2,FALSE)</f>
        <v>1</v>
      </c>
      <c r="AC1182" s="26">
        <f>Y1182/AB1182</f>
        <v>1753</v>
      </c>
      <c r="AD1182" s="33" t="str">
        <f>T1182</f>
        <v>Acute</v>
      </c>
      <c r="AE1182" s="26">
        <f>VLOOKUP(AD1182,Tables!$C$43:$D$44,2,FALSE)</f>
        <v>2</v>
      </c>
      <c r="AF1182" s="26">
        <f>AC1182/AE1182</f>
        <v>876.5</v>
      </c>
      <c r="AG1182" s="27"/>
      <c r="AH1182" s="210" t="str">
        <f>G1182</f>
        <v>Psetta maxima</v>
      </c>
      <c r="AI1182" s="112" t="str">
        <f>Q1182</f>
        <v>LC10</v>
      </c>
      <c r="AJ1182" s="112" t="str">
        <f>T1182</f>
        <v>Acute</v>
      </c>
      <c r="AL1182" s="26" t="str">
        <f>VLOOKUP(SUM(AB1182,AE1182),Tables!J$5:K$12,2,FALSE)</f>
        <v>Do Not Use</v>
      </c>
      <c r="AM1182" s="26" t="str">
        <f t="shared" si="537"/>
        <v>Reject</v>
      </c>
      <c r="AN1182" s="107"/>
      <c r="AO1182" s="26"/>
      <c r="AQ1182" s="26"/>
      <c r="AS1182" s="109"/>
      <c r="AT1182" s="73"/>
      <c r="AU1182" s="73"/>
      <c r="AV1182" s="73"/>
      <c r="AW1182" s="208" t="s">
        <v>1845</v>
      </c>
      <c r="AX1182" s="208" t="s">
        <v>1845</v>
      </c>
      <c r="BA1182" s="78"/>
      <c r="BB1182" s="107"/>
      <c r="BC1182" s="210"/>
      <c r="BD1182" s="107"/>
      <c r="BE1182" s="114"/>
      <c r="BF1182" s="112"/>
      <c r="BG1182" s="26"/>
      <c r="BH1182" s="26"/>
      <c r="BI1182" s="119"/>
      <c r="BN1182" s="119"/>
      <c r="BO1182" s="119"/>
      <c r="BP1182" s="119"/>
      <c r="BQ1182" s="119"/>
      <c r="BR1182" s="119"/>
      <c r="BS1182" s="119"/>
      <c r="BT1182" s="119"/>
      <c r="BU1182" s="119"/>
      <c r="BV1182" s="119"/>
      <c r="BW1182" s="119"/>
      <c r="BX1182" s="119"/>
      <c r="BY1182" s="119"/>
      <c r="BZ1182" s="119"/>
      <c r="CA1182" s="119"/>
    </row>
    <row r="1183" spans="1:87" ht="15" hidden="1" customHeight="1" thickTop="1" thickBot="1">
      <c r="A1183" s="170" t="s">
        <v>386</v>
      </c>
      <c r="B1183" s="70" t="s">
        <v>382</v>
      </c>
      <c r="C1183" s="71">
        <v>160499</v>
      </c>
      <c r="D1183" s="130" t="s">
        <v>388</v>
      </c>
      <c r="E1183" s="151" t="s">
        <v>1643</v>
      </c>
      <c r="F1183" s="75" t="s">
        <v>385</v>
      </c>
      <c r="G1183" s="86" t="s">
        <v>383</v>
      </c>
      <c r="H1183" s="25" t="s">
        <v>208</v>
      </c>
      <c r="I1183" s="25" t="s">
        <v>278</v>
      </c>
      <c r="J1183" s="73" t="s">
        <v>209</v>
      </c>
      <c r="K1183" s="25" t="s">
        <v>1590</v>
      </c>
      <c r="L1183" s="25" t="s">
        <v>387</v>
      </c>
      <c r="N1183" s="41" t="s">
        <v>48</v>
      </c>
      <c r="O1183" s="32" t="s">
        <v>48</v>
      </c>
      <c r="P1183" s="32" t="s">
        <v>48</v>
      </c>
      <c r="Q1183" s="25" t="s">
        <v>18</v>
      </c>
      <c r="R1183" s="73">
        <v>96</v>
      </c>
      <c r="S1183" s="25" t="s">
        <v>84</v>
      </c>
      <c r="T1183" s="33" t="s">
        <v>45</v>
      </c>
      <c r="U1183" s="33"/>
      <c r="V1183" s="73">
        <v>9957</v>
      </c>
      <c r="W1183" s="33" t="s">
        <v>58</v>
      </c>
      <c r="X1183" s="73">
        <f>VLOOKUP(W1183,Tables!$M$5:$O$9,3,FALSE)</f>
        <v>1</v>
      </c>
      <c r="Y1183" s="73">
        <f t="shared" si="536"/>
        <v>9957</v>
      </c>
      <c r="AA1183" s="26" t="str">
        <f t="shared" si="538"/>
        <v>LC50</v>
      </c>
      <c r="AB1183" s="26">
        <f>VLOOKUP(AA1183,Tables!C$5:D$40,2,FALSE)</f>
        <v>5</v>
      </c>
      <c r="AC1183" s="26">
        <f t="shared" si="539"/>
        <v>1991.4</v>
      </c>
      <c r="AD1183" s="33" t="str">
        <f t="shared" si="540"/>
        <v>Acute</v>
      </c>
      <c r="AE1183" s="26">
        <f>VLOOKUP(AD1183,Tables!$C$43:$D$44,2,FALSE)</f>
        <v>2</v>
      </c>
      <c r="AF1183" s="26">
        <f t="shared" si="541"/>
        <v>995.7</v>
      </c>
      <c r="AG1183" s="27"/>
      <c r="AH1183" s="210" t="str">
        <f t="shared" si="542"/>
        <v>Psetta maxima</v>
      </c>
      <c r="AI1183" s="112" t="str">
        <f t="shared" si="543"/>
        <v>LC50</v>
      </c>
      <c r="AJ1183" s="112" t="str">
        <f t="shared" si="544"/>
        <v>Acute</v>
      </c>
      <c r="AL1183" s="26">
        <f>VLOOKUP(SUM(AB1183,AE1183),Tables!J$5:K$12,2,FALSE)</f>
        <v>4</v>
      </c>
      <c r="AM1183" s="26" t="str">
        <f t="shared" si="537"/>
        <v>YES!!!</v>
      </c>
      <c r="AN1183" s="107" t="str">
        <f>P1183</f>
        <v>Mortality</v>
      </c>
      <c r="AO1183" s="26" t="s">
        <v>96</v>
      </c>
      <c r="AP1183" s="25" t="str">
        <f>CONCATENATE(R1183," ",S1183)</f>
        <v>96 Hour</v>
      </c>
      <c r="AQ1183" s="26" t="s">
        <v>1600</v>
      </c>
      <c r="AS1183" s="109">
        <f>AF1183</f>
        <v>995.7</v>
      </c>
      <c r="AT1183" s="73">
        <f>GEOMEAN(AS1183)</f>
        <v>995.7</v>
      </c>
      <c r="AW1183" s="208" t="s">
        <v>1845</v>
      </c>
      <c r="AX1183" s="208" t="s">
        <v>1845</v>
      </c>
      <c r="BC1183" s="214"/>
      <c r="BI1183" s="119"/>
      <c r="BN1183" s="119"/>
      <c r="BO1183" s="119"/>
      <c r="BP1183" s="119"/>
      <c r="BQ1183" s="119"/>
      <c r="BR1183" s="119"/>
      <c r="BS1183" s="119"/>
      <c r="BT1183" s="119"/>
      <c r="BU1183" s="119"/>
      <c r="BV1183" s="119"/>
      <c r="BW1183" s="119"/>
      <c r="BX1183" s="119"/>
      <c r="BY1183" s="119"/>
      <c r="BZ1183" s="119"/>
      <c r="CA1183" s="119"/>
    </row>
    <row r="1184" spans="1:87" ht="15" hidden="1" customHeight="1" thickTop="1" thickBot="1">
      <c r="A1184" s="170" t="s">
        <v>386</v>
      </c>
      <c r="B1184" s="70" t="s">
        <v>382</v>
      </c>
      <c r="C1184" s="71">
        <v>160499</v>
      </c>
      <c r="D1184" s="72"/>
      <c r="E1184" s="151" t="s">
        <v>1643</v>
      </c>
      <c r="F1184" s="75" t="s">
        <v>385</v>
      </c>
      <c r="G1184" s="86" t="s">
        <v>383</v>
      </c>
      <c r="H1184" s="25" t="s">
        <v>208</v>
      </c>
      <c r="I1184" s="25" t="s">
        <v>278</v>
      </c>
      <c r="J1184" s="73" t="s">
        <v>209</v>
      </c>
      <c r="K1184" s="25" t="s">
        <v>1590</v>
      </c>
      <c r="L1184" s="73" t="s">
        <v>384</v>
      </c>
      <c r="N1184" s="41" t="s">
        <v>389</v>
      </c>
      <c r="O1184" s="32" t="s">
        <v>431</v>
      </c>
      <c r="P1184" s="32" t="s">
        <v>389</v>
      </c>
      <c r="Q1184" s="25" t="s">
        <v>20</v>
      </c>
      <c r="R1184" s="73">
        <v>48</v>
      </c>
      <c r="S1184" s="25" t="s">
        <v>84</v>
      </c>
      <c r="T1184" s="33" t="s">
        <v>45</v>
      </c>
      <c r="U1184" s="33"/>
      <c r="V1184" s="73">
        <v>2500</v>
      </c>
      <c r="W1184" s="33" t="s">
        <v>58</v>
      </c>
      <c r="X1184" s="73">
        <f>VLOOKUP(W1184,Tables!$M$5:$O$9,3,FALSE)</f>
        <v>1</v>
      </c>
      <c r="Y1184" s="73">
        <f t="shared" si="536"/>
        <v>2500</v>
      </c>
      <c r="AA1184" s="26" t="str">
        <f t="shared" si="538"/>
        <v>LOEC</v>
      </c>
      <c r="AB1184" s="26">
        <f>VLOOKUP(AA1184,Tables!C$5:D$40,2,FALSE)</f>
        <v>2.5</v>
      </c>
      <c r="AC1184" s="26">
        <f t="shared" si="539"/>
        <v>1000</v>
      </c>
      <c r="AD1184" s="33" t="str">
        <f t="shared" si="540"/>
        <v>Acute</v>
      </c>
      <c r="AE1184" s="26">
        <f>VLOOKUP(AD1184,Tables!$C$43:$D$44,2,FALSE)</f>
        <v>2</v>
      </c>
      <c r="AF1184" s="26">
        <f t="shared" si="541"/>
        <v>500</v>
      </c>
      <c r="AG1184" s="27"/>
      <c r="AH1184" s="210" t="str">
        <f t="shared" si="542"/>
        <v>Psetta maxima</v>
      </c>
      <c r="AI1184" s="112" t="str">
        <f t="shared" si="543"/>
        <v>LOEC</v>
      </c>
      <c r="AJ1184" s="112" t="str">
        <f t="shared" si="544"/>
        <v>Acute</v>
      </c>
      <c r="AL1184" s="26" t="str">
        <f>VLOOKUP(SUM(AB1184,AE1184),Tables!J$5:K$12,2,FALSE)</f>
        <v>Do Not Use</v>
      </c>
      <c r="AM1184" s="26" t="str">
        <f>IF(AL1184=MIN($AL$1176:$AL$1185),"YES!!!","Reject")</f>
        <v>Reject</v>
      </c>
      <c r="AN1184" s="107"/>
      <c r="AO1184" s="26"/>
      <c r="AQ1184" s="26"/>
      <c r="AS1184" s="109"/>
      <c r="AT1184" s="73"/>
      <c r="AW1184" s="208" t="s">
        <v>1845</v>
      </c>
      <c r="AX1184" s="208" t="s">
        <v>1845</v>
      </c>
      <c r="BC1184" s="214"/>
      <c r="BN1184" s="119"/>
      <c r="BO1184" s="119"/>
      <c r="BP1184" s="119"/>
      <c r="BQ1184" s="119"/>
      <c r="BR1184" s="119"/>
      <c r="BS1184" s="119"/>
      <c r="BT1184" s="119"/>
      <c r="BU1184" s="119"/>
      <c r="BV1184" s="119"/>
      <c r="BW1184" s="119"/>
      <c r="BX1184" s="119"/>
      <c r="BY1184" s="119"/>
      <c r="BZ1184" s="119"/>
      <c r="CA1184" s="119"/>
    </row>
    <row r="1185" spans="1:87" ht="15" hidden="1" customHeight="1" thickTop="1" thickBot="1">
      <c r="A1185" s="170" t="s">
        <v>386</v>
      </c>
      <c r="B1185" s="70" t="s">
        <v>382</v>
      </c>
      <c r="C1185" s="71">
        <v>160499</v>
      </c>
      <c r="D1185" s="72"/>
      <c r="E1185" s="151" t="s">
        <v>1643</v>
      </c>
      <c r="F1185" s="75" t="s">
        <v>385</v>
      </c>
      <c r="G1185" s="86" t="s">
        <v>383</v>
      </c>
      <c r="H1185" s="25" t="s">
        <v>208</v>
      </c>
      <c r="I1185" s="25" t="s">
        <v>278</v>
      </c>
      <c r="J1185" s="73" t="s">
        <v>209</v>
      </c>
      <c r="K1185" s="25" t="s">
        <v>1590</v>
      </c>
      <c r="L1185" s="73" t="s">
        <v>384</v>
      </c>
      <c r="N1185" s="41" t="s">
        <v>389</v>
      </c>
      <c r="O1185" s="32" t="s">
        <v>431</v>
      </c>
      <c r="P1185" s="32" t="s">
        <v>389</v>
      </c>
      <c r="Q1185" s="25" t="s">
        <v>19</v>
      </c>
      <c r="R1185" s="73">
        <v>48</v>
      </c>
      <c r="S1185" s="25" t="s">
        <v>84</v>
      </c>
      <c r="T1185" s="33" t="s">
        <v>45</v>
      </c>
      <c r="U1185" s="33"/>
      <c r="V1185" s="73">
        <v>1250</v>
      </c>
      <c r="W1185" s="33" t="s">
        <v>58</v>
      </c>
      <c r="X1185" s="73">
        <f>VLOOKUP(W1185,Tables!$M$5:$O$9,3,FALSE)</f>
        <v>1</v>
      </c>
      <c r="Y1185" s="73">
        <f t="shared" si="536"/>
        <v>1250</v>
      </c>
      <c r="AA1185" s="26" t="str">
        <f t="shared" si="538"/>
        <v>NOEC</v>
      </c>
      <c r="AB1185" s="26">
        <f>VLOOKUP(AA1185,Tables!C$5:D$40,2,FALSE)</f>
        <v>1</v>
      </c>
      <c r="AC1185" s="26">
        <f t="shared" si="539"/>
        <v>1250</v>
      </c>
      <c r="AD1185" s="33" t="str">
        <f t="shared" si="540"/>
        <v>Acute</v>
      </c>
      <c r="AE1185" s="26">
        <f>VLOOKUP(AD1185,Tables!$C$43:$D$44,2,FALSE)</f>
        <v>2</v>
      </c>
      <c r="AF1185" s="26">
        <f t="shared" si="541"/>
        <v>625</v>
      </c>
      <c r="AG1185" s="27"/>
      <c r="AH1185" s="210" t="str">
        <f t="shared" si="542"/>
        <v>Psetta maxima</v>
      </c>
      <c r="AI1185" s="112" t="str">
        <f t="shared" si="543"/>
        <v>NOEC</v>
      </c>
      <c r="AJ1185" s="112" t="str">
        <f t="shared" si="544"/>
        <v>Acute</v>
      </c>
      <c r="AL1185" s="26" t="str">
        <f>VLOOKUP(SUM(AB1185,AE1185),Tables!J$5:K$12,2,FALSE)</f>
        <v>Do Not Use</v>
      </c>
      <c r="AM1185" s="26" t="str">
        <f>IF(AL1185=MIN($AL$1176:$AL$1185),"YES!!!","Reject")</f>
        <v>Reject</v>
      </c>
      <c r="AN1185" s="107"/>
      <c r="AO1185" s="26"/>
      <c r="AQ1185" s="26"/>
      <c r="AS1185" s="109"/>
      <c r="AT1185" s="73"/>
      <c r="AW1185" s="208" t="s">
        <v>1845</v>
      </c>
      <c r="AX1185" s="208" t="s">
        <v>1845</v>
      </c>
      <c r="BC1185" s="214"/>
      <c r="BN1185" s="119"/>
      <c r="BO1185" s="119"/>
      <c r="BP1185" s="119"/>
      <c r="BQ1185" s="119"/>
      <c r="BR1185" s="119"/>
      <c r="BS1185" s="119"/>
      <c r="BT1185" s="119"/>
      <c r="BU1185" s="119"/>
      <c r="BV1185" s="119"/>
      <c r="BW1185" s="119"/>
      <c r="BX1185" s="119"/>
      <c r="BY1185" s="119"/>
      <c r="BZ1185" s="119"/>
      <c r="CA1185" s="119"/>
    </row>
    <row r="1186" spans="1:87" ht="15" hidden="1" customHeight="1" thickTop="1" thickBot="1">
      <c r="A1186" s="167"/>
      <c r="B1186" s="96"/>
      <c r="C1186" s="95"/>
      <c r="D1186" s="97"/>
      <c r="E1186" s="150"/>
      <c r="F1186" s="93"/>
      <c r="G1186" s="94"/>
      <c r="H1186" s="17"/>
      <c r="I1186" s="17"/>
      <c r="J1186" s="17"/>
      <c r="K1186" s="17"/>
      <c r="L1186" s="17"/>
      <c r="M1186" s="27"/>
      <c r="N1186" s="93"/>
      <c r="O1186" s="17"/>
      <c r="P1186" s="17"/>
      <c r="Q1186" s="17"/>
      <c r="R1186" s="17"/>
      <c r="S1186" s="17"/>
      <c r="T1186" s="20"/>
      <c r="U1186" s="20"/>
      <c r="V1186" s="17"/>
      <c r="W1186" s="20"/>
      <c r="X1186" s="95"/>
      <c r="Y1186" s="95"/>
      <c r="Z1186" s="27"/>
      <c r="AA1186" s="17"/>
      <c r="AB1186" s="17"/>
      <c r="AC1186" s="95"/>
      <c r="AD1186" s="20"/>
      <c r="AE1186" s="17"/>
      <c r="AF1186" s="95"/>
      <c r="AG1186" s="27"/>
      <c r="AH1186" s="211"/>
      <c r="AI1186" s="17"/>
      <c r="AJ1186" s="17"/>
      <c r="AK1186" s="27"/>
      <c r="AL1186" s="27"/>
      <c r="AM1186" s="27"/>
      <c r="AN1186" s="27"/>
      <c r="AO1186" s="17"/>
      <c r="AP1186" s="17"/>
      <c r="AQ1186" s="17"/>
      <c r="AR1186" s="27"/>
      <c r="AS1186" s="27"/>
      <c r="AT1186" s="27"/>
      <c r="AU1186" s="27"/>
      <c r="AV1186" s="27"/>
      <c r="AW1186" s="27"/>
      <c r="AX1186" s="115"/>
      <c r="AY1186" s="119"/>
      <c r="AZ1186" s="119"/>
      <c r="BA1186" s="117"/>
      <c r="BB1186" s="117"/>
      <c r="BC1186" s="211"/>
      <c r="BD1186" s="27"/>
      <c r="BE1186" s="27"/>
      <c r="BF1186" s="27"/>
      <c r="BG1186" s="27"/>
      <c r="BH1186" s="115"/>
      <c r="BI1186" s="115"/>
      <c r="BJ1186" s="115"/>
      <c r="BN1186" s="119"/>
      <c r="BO1186" s="119"/>
      <c r="BP1186" s="119"/>
      <c r="BQ1186" s="119"/>
      <c r="BR1186" s="119"/>
      <c r="BS1186" s="119"/>
      <c r="BT1186" s="119"/>
      <c r="BU1186" s="119"/>
      <c r="BV1186" s="119"/>
      <c r="BW1186" s="119"/>
      <c r="BX1186" s="119"/>
      <c r="BY1186" s="119"/>
      <c r="BZ1186" s="119"/>
      <c r="CA1186" s="119"/>
    </row>
    <row r="1187" spans="1:87" ht="15" hidden="1" customHeight="1" thickTop="1" thickBot="1">
      <c r="A1187" s="170" t="s">
        <v>585</v>
      </c>
      <c r="B1187" s="70" t="s">
        <v>594</v>
      </c>
      <c r="C1187" s="74" t="s">
        <v>586</v>
      </c>
      <c r="D1187" s="72" t="s">
        <v>99</v>
      </c>
      <c r="E1187" s="147" t="s">
        <v>1644</v>
      </c>
      <c r="F1187" s="30" t="s">
        <v>584</v>
      </c>
      <c r="G1187" s="86" t="s">
        <v>583</v>
      </c>
      <c r="H1187" s="25" t="s">
        <v>228</v>
      </c>
      <c r="I1187" s="25" t="s">
        <v>320</v>
      </c>
      <c r="J1187" s="25" t="s">
        <v>16</v>
      </c>
      <c r="K1187" s="25" t="s">
        <v>1591</v>
      </c>
      <c r="L1187" s="81" t="s">
        <v>110</v>
      </c>
      <c r="N1187" s="41" t="s">
        <v>479</v>
      </c>
      <c r="O1187" s="32" t="s">
        <v>1398</v>
      </c>
      <c r="P1187" s="32" t="s">
        <v>1399</v>
      </c>
      <c r="Q1187" s="73" t="s">
        <v>14</v>
      </c>
      <c r="R1187" s="73">
        <v>72</v>
      </c>
      <c r="S1187" s="25" t="s">
        <v>84</v>
      </c>
      <c r="T1187" s="33" t="s">
        <v>15</v>
      </c>
      <c r="U1187" s="33"/>
      <c r="V1187" s="73">
        <v>1.2E-2</v>
      </c>
      <c r="W1187" s="33" t="s">
        <v>57</v>
      </c>
      <c r="X1187" s="73">
        <f>VLOOKUP(W1187,Tables!$M$5:$O$9,3,FALSE)</f>
        <v>1000</v>
      </c>
      <c r="Y1187" s="73">
        <f>V1187*X1187</f>
        <v>12</v>
      </c>
      <c r="AA1187" s="26" t="str">
        <f>Q1187</f>
        <v>EC50</v>
      </c>
      <c r="AB1187" s="26">
        <f>VLOOKUP(AA1187,Tables!C$5:D$40,2,FALSE)</f>
        <v>5</v>
      </c>
      <c r="AC1187" s="26">
        <f>Y1187/AB1187</f>
        <v>2.4</v>
      </c>
      <c r="AD1187" s="33" t="str">
        <f>T1187</f>
        <v>Chronic</v>
      </c>
      <c r="AE1187" s="26">
        <f>VLOOKUP(AD1187,Tables!$C$43:$D$44,2,FALSE)</f>
        <v>1</v>
      </c>
      <c r="AF1187" s="26">
        <f>AC1187/AE1187</f>
        <v>2.4</v>
      </c>
      <c r="AG1187" s="27"/>
      <c r="AH1187" s="210" t="str">
        <f>G1187</f>
        <v>Pseudanabaena galeata</v>
      </c>
      <c r="AI1187" s="112" t="str">
        <f>Q1187</f>
        <v>EC50</v>
      </c>
      <c r="AJ1187" s="112" t="str">
        <f>T1187</f>
        <v>Chronic</v>
      </c>
      <c r="AL1187" s="26">
        <f>VLOOKUP(SUM(AB1187,AE1187),Tables!J$5:K$12,2,FALSE)</f>
        <v>2</v>
      </c>
      <c r="AM1187" s="26" t="str">
        <f>IF(AL1187=MIN($AL$1187:$AL$1190),"YES!!!","Reject")</f>
        <v>Reject</v>
      </c>
      <c r="AS1187"/>
      <c r="AW1187" s="208" t="s">
        <v>1845</v>
      </c>
      <c r="AX1187" s="208" t="s">
        <v>1845</v>
      </c>
      <c r="BC1187" s="214"/>
      <c r="BN1187" s="119"/>
      <c r="BO1187" s="119"/>
      <c r="BP1187" s="119"/>
      <c r="BQ1187" s="119"/>
      <c r="BS1187" s="119"/>
      <c r="BT1187" s="119"/>
      <c r="BU1187" s="119"/>
      <c r="BV1187" s="119"/>
      <c r="BW1187" s="119"/>
      <c r="BX1187" s="119"/>
      <c r="BY1187" s="119"/>
      <c r="BZ1187" s="119"/>
      <c r="CA1187" s="119"/>
    </row>
    <row r="1188" spans="1:87" ht="15" hidden="1" customHeight="1" thickTop="1" thickBot="1">
      <c r="A1188" s="170" t="s">
        <v>585</v>
      </c>
      <c r="B1188" s="70" t="s">
        <v>582</v>
      </c>
      <c r="C1188" s="74" t="s">
        <v>586</v>
      </c>
      <c r="D1188" s="72" t="s">
        <v>99</v>
      </c>
      <c r="E1188" s="147" t="s">
        <v>1644</v>
      </c>
      <c r="F1188" s="30" t="s">
        <v>584</v>
      </c>
      <c r="G1188" s="86" t="s">
        <v>583</v>
      </c>
      <c r="H1188" s="25" t="s">
        <v>228</v>
      </c>
      <c r="I1188" s="25" t="s">
        <v>320</v>
      </c>
      <c r="J1188" s="25" t="s">
        <v>16</v>
      </c>
      <c r="K1188" s="25" t="s">
        <v>1591</v>
      </c>
      <c r="L1188" s="81" t="s">
        <v>110</v>
      </c>
      <c r="N1188" s="41" t="s">
        <v>479</v>
      </c>
      <c r="O1188" s="32" t="s">
        <v>1398</v>
      </c>
      <c r="P1188" s="32" t="s">
        <v>1399</v>
      </c>
      <c r="Q1188" s="73" t="s">
        <v>20</v>
      </c>
      <c r="R1188" s="73">
        <v>96</v>
      </c>
      <c r="S1188" s="25" t="s">
        <v>84</v>
      </c>
      <c r="T1188" s="33" t="s">
        <v>15</v>
      </c>
      <c r="U1188" s="33"/>
      <c r="V1188" s="73">
        <v>6.0000000000000001E-3</v>
      </c>
      <c r="W1188" s="33" t="s">
        <v>57</v>
      </c>
      <c r="X1188" s="73">
        <f>VLOOKUP(W1188,Tables!$M$5:$O$9,3,FALSE)</f>
        <v>1000</v>
      </c>
      <c r="Y1188" s="73">
        <f>V1188*X1188</f>
        <v>6</v>
      </c>
      <c r="AA1188" s="26" t="str">
        <f>Q1188</f>
        <v>LOEC</v>
      </c>
      <c r="AB1188" s="26">
        <f>VLOOKUP(AA1188,Tables!C$5:D$40,2,FALSE)</f>
        <v>2.5</v>
      </c>
      <c r="AC1188" s="26">
        <f>Y1188/AB1188</f>
        <v>2.4</v>
      </c>
      <c r="AD1188" s="33" t="str">
        <f>T1188</f>
        <v>Chronic</v>
      </c>
      <c r="AE1188" s="26">
        <f>VLOOKUP(AD1188,Tables!$C$43:$D$44,2,FALSE)</f>
        <v>1</v>
      </c>
      <c r="AF1188" s="26">
        <f>AC1188/AE1188</f>
        <v>2.4</v>
      </c>
      <c r="AG1188" s="27"/>
      <c r="AH1188" s="210" t="str">
        <f>G1188</f>
        <v>Pseudanabaena galeata</v>
      </c>
      <c r="AI1188" s="112" t="str">
        <f>Q1188</f>
        <v>LOEC</v>
      </c>
      <c r="AJ1188" s="112" t="str">
        <f>T1188</f>
        <v>Chronic</v>
      </c>
      <c r="AL1188" s="26">
        <f>VLOOKUP(SUM(AB1188,AE1188),Tables!J$5:K$12,2,FALSE)</f>
        <v>2</v>
      </c>
      <c r="AM1188" s="26" t="str">
        <f>IF(AL1188=MIN($AL$1187:$AL$1190),"YES!!!","Reject")</f>
        <v>Reject</v>
      </c>
      <c r="AS1188"/>
      <c r="AW1188" s="208" t="s">
        <v>1845</v>
      </c>
      <c r="AX1188" s="208" t="s">
        <v>1845</v>
      </c>
      <c r="BC1188" s="214"/>
      <c r="BK1188" s="2"/>
      <c r="BL1188" s="2"/>
      <c r="BM1188" s="2"/>
      <c r="BN1188" s="119"/>
      <c r="BO1188" s="119"/>
      <c r="BP1188" s="119"/>
      <c r="BQ1188" s="119"/>
      <c r="BR1188" s="119"/>
      <c r="BS1188" s="119"/>
      <c r="BT1188" s="119"/>
      <c r="BU1188" s="119"/>
      <c r="BV1188" s="119"/>
      <c r="BW1188" s="119"/>
      <c r="BX1188" s="119"/>
      <c r="BY1188" s="119"/>
      <c r="BZ1188" s="119"/>
      <c r="CA1188" s="119"/>
    </row>
    <row r="1189" spans="1:87" ht="15" hidden="1" customHeight="1" thickTop="1" thickBot="1">
      <c r="A1189" s="170" t="s">
        <v>585</v>
      </c>
      <c r="B1189" s="70" t="s">
        <v>587</v>
      </c>
      <c r="C1189" s="74" t="s">
        <v>586</v>
      </c>
      <c r="D1189" s="72" t="s">
        <v>99</v>
      </c>
      <c r="E1189" s="147" t="s">
        <v>1644</v>
      </c>
      <c r="F1189" s="30" t="s">
        <v>584</v>
      </c>
      <c r="G1189" s="86" t="s">
        <v>583</v>
      </c>
      <c r="H1189" s="25" t="s">
        <v>228</v>
      </c>
      <c r="I1189" s="25" t="s">
        <v>320</v>
      </c>
      <c r="J1189" s="25" t="s">
        <v>16</v>
      </c>
      <c r="K1189" s="25" t="s">
        <v>1591</v>
      </c>
      <c r="L1189" s="81" t="s">
        <v>110</v>
      </c>
      <c r="N1189" s="41" t="s">
        <v>479</v>
      </c>
      <c r="O1189" s="32" t="s">
        <v>1398</v>
      </c>
      <c r="P1189" s="32" t="s">
        <v>1399</v>
      </c>
      <c r="Q1189" s="73" t="s">
        <v>19</v>
      </c>
      <c r="R1189" s="73">
        <v>96</v>
      </c>
      <c r="S1189" s="25" t="s">
        <v>84</v>
      </c>
      <c r="T1189" s="33" t="s">
        <v>15</v>
      </c>
      <c r="U1189" s="33"/>
      <c r="V1189" s="73">
        <v>3.0000000000000001E-3</v>
      </c>
      <c r="W1189" s="33" t="s">
        <v>57</v>
      </c>
      <c r="X1189" s="73">
        <f>VLOOKUP(W1189,Tables!$M$5:$O$9,3,FALSE)</f>
        <v>1000</v>
      </c>
      <c r="Y1189" s="73">
        <f>V1189*X1189</f>
        <v>3</v>
      </c>
      <c r="AA1189" s="26" t="str">
        <f>Q1189</f>
        <v>NOEC</v>
      </c>
      <c r="AB1189" s="26">
        <f>VLOOKUP(AA1189,Tables!C$5:D$40,2,FALSE)</f>
        <v>1</v>
      </c>
      <c r="AC1189" s="26">
        <f>Y1189/AB1189</f>
        <v>3</v>
      </c>
      <c r="AD1189" s="33" t="str">
        <f>T1189</f>
        <v>Chronic</v>
      </c>
      <c r="AE1189" s="26">
        <f>VLOOKUP(AD1189,Tables!$C$43:$D$44,2,FALSE)</f>
        <v>1</v>
      </c>
      <c r="AF1189" s="26">
        <f>AC1189/AE1189</f>
        <v>3</v>
      </c>
      <c r="AG1189" s="27"/>
      <c r="AH1189" s="210" t="str">
        <f>G1189</f>
        <v>Pseudanabaena galeata</v>
      </c>
      <c r="AI1189" s="112" t="str">
        <f>Q1189</f>
        <v>NOEC</v>
      </c>
      <c r="AJ1189" s="112" t="str">
        <f>T1189</f>
        <v>Chronic</v>
      </c>
      <c r="AL1189" s="26">
        <f>VLOOKUP(SUM(AB1189,AE1189),Tables!J$5:K$12,2,FALSE)</f>
        <v>1</v>
      </c>
      <c r="AM1189" s="26" t="str">
        <f>IF(AL1189=MIN($AL$1187:$AL$1190),"YES!!!","Reject")</f>
        <v>YES!!!</v>
      </c>
      <c r="AN1189" s="107" t="str">
        <f>P1189</f>
        <v>Cell density</v>
      </c>
      <c r="AO1189" s="26" t="s">
        <v>96</v>
      </c>
      <c r="AP1189" s="25" t="str">
        <f>CONCATENATE(R1189," ",S1189)</f>
        <v>96 Hour</v>
      </c>
      <c r="AQ1189" s="26" t="s">
        <v>97</v>
      </c>
      <c r="AS1189" s="109">
        <f>AF1189</f>
        <v>3</v>
      </c>
      <c r="AT1189" s="73">
        <f>GEOMEAN(AS1189)</f>
        <v>3</v>
      </c>
      <c r="AU1189" s="73">
        <f>MIN(AT1189)</f>
        <v>3</v>
      </c>
      <c r="AV1189" s="73">
        <f>MIN(AU1189)</f>
        <v>3</v>
      </c>
      <c r="AW1189" s="208" t="s">
        <v>1845</v>
      </c>
      <c r="AX1189" s="208" t="s">
        <v>1845</v>
      </c>
      <c r="BA1189" s="78" t="str">
        <f>F1189</f>
        <v>Romo and Becares media</v>
      </c>
      <c r="BB1189" s="107" t="str">
        <f>J1189</f>
        <v>Microalgae</v>
      </c>
      <c r="BC1189" s="210" t="str">
        <f>G1189</f>
        <v>Pseudanabaena galeata</v>
      </c>
      <c r="BD1189" s="107" t="str">
        <f>H1189</f>
        <v>Cyanobacteria</v>
      </c>
      <c r="BE1189" s="114" t="str">
        <f>I1189</f>
        <v>Cyanophyceae</v>
      </c>
      <c r="BF1189" s="112" t="str">
        <f>K1189</f>
        <v>Photo</v>
      </c>
      <c r="BG1189" s="26">
        <f>AL1189</f>
        <v>1</v>
      </c>
      <c r="BH1189" s="26">
        <f>AV1189</f>
        <v>3</v>
      </c>
      <c r="BI1189" s="208" t="s">
        <v>1845</v>
      </c>
      <c r="BJ1189" s="208" t="s">
        <v>1845</v>
      </c>
      <c r="BN1189" s="119"/>
      <c r="BO1189" s="119"/>
      <c r="BP1189" s="119"/>
      <c r="BQ1189" s="119"/>
      <c r="BR1189" s="119"/>
      <c r="BS1189" s="119"/>
      <c r="BT1189" s="119"/>
      <c r="BU1189" s="119"/>
      <c r="BV1189" s="119"/>
      <c r="BW1189" s="119"/>
      <c r="BX1189" s="119"/>
      <c r="BY1189" s="119"/>
      <c r="BZ1189" s="119"/>
      <c r="CA1189" s="119"/>
    </row>
    <row r="1190" spans="1:87" ht="15" hidden="1" customHeight="1" thickTop="1" thickBot="1">
      <c r="A1190" s="170" t="s">
        <v>585</v>
      </c>
      <c r="B1190" s="70" t="s">
        <v>593</v>
      </c>
      <c r="C1190" s="74" t="s">
        <v>586</v>
      </c>
      <c r="D1190" s="72" t="s">
        <v>99</v>
      </c>
      <c r="E1190" s="147" t="s">
        <v>1644</v>
      </c>
      <c r="F1190" s="30" t="s">
        <v>584</v>
      </c>
      <c r="G1190" s="86" t="s">
        <v>583</v>
      </c>
      <c r="H1190" s="25" t="s">
        <v>228</v>
      </c>
      <c r="I1190" s="25" t="s">
        <v>320</v>
      </c>
      <c r="J1190" s="25" t="s">
        <v>16</v>
      </c>
      <c r="K1190" s="25" t="s">
        <v>1591</v>
      </c>
      <c r="L1190" s="81" t="s">
        <v>110</v>
      </c>
      <c r="N1190" s="41" t="s">
        <v>479</v>
      </c>
      <c r="O1190" s="32" t="s">
        <v>1398</v>
      </c>
      <c r="P1190" s="32" t="s">
        <v>1399</v>
      </c>
      <c r="Q1190" s="73" t="s">
        <v>14</v>
      </c>
      <c r="R1190" s="73">
        <v>96</v>
      </c>
      <c r="S1190" s="25" t="s">
        <v>84</v>
      </c>
      <c r="T1190" s="33" t="s">
        <v>15</v>
      </c>
      <c r="U1190" s="33"/>
      <c r="V1190" s="73">
        <v>1.4E-2</v>
      </c>
      <c r="W1190" s="33" t="s">
        <v>57</v>
      </c>
      <c r="X1190" s="73">
        <f>VLOOKUP(W1190,Tables!$M$5:$O$9,3,FALSE)</f>
        <v>1000</v>
      </c>
      <c r="Y1190" s="73">
        <f>V1190*X1190</f>
        <v>14</v>
      </c>
      <c r="AA1190" s="26" t="str">
        <f>Q1190</f>
        <v>EC50</v>
      </c>
      <c r="AB1190" s="26">
        <f>VLOOKUP(AA1190,Tables!C$5:D$40,2,FALSE)</f>
        <v>5</v>
      </c>
      <c r="AC1190" s="26">
        <f>Y1190/AB1190</f>
        <v>2.8</v>
      </c>
      <c r="AD1190" s="33" t="str">
        <f>T1190</f>
        <v>Chronic</v>
      </c>
      <c r="AE1190" s="26">
        <f>VLOOKUP(AD1190,Tables!$C$43:$D$44,2,FALSE)</f>
        <v>1</v>
      </c>
      <c r="AF1190" s="26">
        <f>AC1190/AE1190</f>
        <v>2.8</v>
      </c>
      <c r="AG1190" s="27"/>
      <c r="AH1190" s="210" t="str">
        <f>G1190</f>
        <v>Pseudanabaena galeata</v>
      </c>
      <c r="AI1190" s="112" t="str">
        <f>Q1190</f>
        <v>EC50</v>
      </c>
      <c r="AJ1190" s="112" t="str">
        <f>T1190</f>
        <v>Chronic</v>
      </c>
      <c r="AL1190" s="26">
        <f>VLOOKUP(SUM(AB1190,AE1190),Tables!J$5:K$12,2,FALSE)</f>
        <v>2</v>
      </c>
      <c r="AM1190" s="26" t="str">
        <f>IF(AL1190=MIN($AL$1187:$AL$1190),"YES!!!","Reject")</f>
        <v>Reject</v>
      </c>
      <c r="AS1190"/>
      <c r="AW1190" s="208" t="s">
        <v>1845</v>
      </c>
      <c r="AX1190" s="208" t="s">
        <v>1845</v>
      </c>
      <c r="BC1190" s="214"/>
      <c r="BN1190" s="119"/>
      <c r="BO1190" s="119"/>
      <c r="BR1190" s="119"/>
      <c r="BS1190" s="119"/>
      <c r="BT1190" s="119"/>
      <c r="BU1190" s="119"/>
      <c r="BV1190" s="119"/>
      <c r="BW1190" s="119"/>
      <c r="BX1190" s="119"/>
      <c r="BY1190" s="119"/>
      <c r="BZ1190" s="119"/>
      <c r="CA1190" s="119"/>
      <c r="CB1190" s="119"/>
      <c r="CC1190" s="119"/>
      <c r="CD1190" s="119"/>
      <c r="CE1190" s="119"/>
      <c r="CF1190" s="119"/>
      <c r="CG1190" s="119"/>
      <c r="CH1190" s="119"/>
      <c r="CI1190" s="119"/>
    </row>
    <row r="1191" spans="1:87" ht="15" hidden="1" customHeight="1" thickTop="1" thickBot="1">
      <c r="A1191" s="167"/>
      <c r="B1191" s="96"/>
      <c r="C1191" s="98"/>
      <c r="D1191" s="97"/>
      <c r="E1191" s="150"/>
      <c r="F1191" s="93"/>
      <c r="G1191" s="94"/>
      <c r="H1191" s="17"/>
      <c r="I1191" s="17"/>
      <c r="J1191" s="17"/>
      <c r="K1191" s="17"/>
      <c r="L1191" s="17"/>
      <c r="M1191" s="27"/>
      <c r="N1191" s="93"/>
      <c r="O1191" s="17"/>
      <c r="P1191" s="17"/>
      <c r="Q1191" s="17"/>
      <c r="R1191" s="17"/>
      <c r="S1191" s="17"/>
      <c r="T1191" s="20"/>
      <c r="U1191" s="20"/>
      <c r="V1191" s="17"/>
      <c r="W1191" s="20"/>
      <c r="X1191" s="95"/>
      <c r="Y1191" s="95"/>
      <c r="Z1191" s="27"/>
      <c r="AA1191" s="17"/>
      <c r="AB1191" s="17"/>
      <c r="AC1191" s="95"/>
      <c r="AD1191" s="20"/>
      <c r="AE1191" s="17"/>
      <c r="AF1191" s="95"/>
      <c r="AG1191" s="27"/>
      <c r="AH1191" s="211"/>
      <c r="AI1191" s="17"/>
      <c r="AJ1191" s="17"/>
      <c r="AK1191" s="27"/>
      <c r="AL1191" s="27"/>
      <c r="AM1191" s="27"/>
      <c r="AN1191" s="27"/>
      <c r="AO1191" s="17"/>
      <c r="AP1191" s="17"/>
      <c r="AQ1191" s="17"/>
      <c r="AR1191" s="27"/>
      <c r="AS1191" s="27"/>
      <c r="AT1191" s="27"/>
      <c r="AU1191" s="27"/>
      <c r="AV1191" s="27"/>
      <c r="AW1191" s="27"/>
      <c r="AX1191" s="115"/>
      <c r="AY1191" s="119"/>
      <c r="AZ1191" s="119"/>
      <c r="BA1191" s="117"/>
      <c r="BB1191" s="117"/>
      <c r="BC1191" s="211"/>
      <c r="BD1191" s="27"/>
      <c r="BE1191" s="27"/>
      <c r="BF1191" s="27"/>
      <c r="BG1191" s="27"/>
      <c r="BH1191" s="115"/>
      <c r="BI1191" s="115"/>
      <c r="BJ1191" s="115"/>
      <c r="BN1191" s="119"/>
      <c r="BO1191" s="119"/>
      <c r="BP1191" s="119"/>
      <c r="BQ1191" s="119"/>
      <c r="BR1191" s="119"/>
      <c r="BS1191" s="119"/>
      <c r="BT1191" s="119"/>
      <c r="BU1191" s="119"/>
      <c r="BV1191" s="119"/>
      <c r="BW1191" s="119"/>
      <c r="BX1191" s="119"/>
      <c r="BY1191" s="119"/>
      <c r="BZ1191" s="119"/>
      <c r="CA1191" s="119"/>
    </row>
    <row r="1192" spans="1:87" ht="15" hidden="1" customHeight="1" thickTop="1" thickBot="1">
      <c r="A1192" s="170" t="s">
        <v>127</v>
      </c>
      <c r="B1192" s="70" t="s">
        <v>1164</v>
      </c>
      <c r="C1192" s="74">
        <v>848</v>
      </c>
      <c r="D1192" s="84"/>
      <c r="E1192" s="147" t="s">
        <v>1644</v>
      </c>
      <c r="F1192" s="75" t="s">
        <v>1160</v>
      </c>
      <c r="G1192" s="195" t="s">
        <v>1158</v>
      </c>
      <c r="H1192" s="25" t="s">
        <v>75</v>
      </c>
      <c r="I1192" s="73" t="s">
        <v>309</v>
      </c>
      <c r="J1192" s="73" t="s">
        <v>16</v>
      </c>
      <c r="K1192" s="25" t="s">
        <v>1591</v>
      </c>
      <c r="L1192" s="25" t="s">
        <v>194</v>
      </c>
      <c r="N1192" s="41" t="s">
        <v>1159</v>
      </c>
      <c r="O1192" s="32" t="s">
        <v>1401</v>
      </c>
      <c r="P1192" s="32" t="s">
        <v>1399</v>
      </c>
      <c r="Q1192" s="73" t="s">
        <v>14</v>
      </c>
      <c r="R1192" s="73">
        <v>24</v>
      </c>
      <c r="S1192" s="25" t="s">
        <v>84</v>
      </c>
      <c r="T1192" s="25" t="s">
        <v>45</v>
      </c>
      <c r="V1192" s="73">
        <v>599</v>
      </c>
      <c r="W1192" s="25" t="s">
        <v>58</v>
      </c>
      <c r="X1192" s="73">
        <f>VLOOKUP(W1192,Tables!$M$5:$O$9,3,FALSE)</f>
        <v>1</v>
      </c>
      <c r="Y1192" s="73">
        <f t="shared" ref="Y1192:Y1238" si="545">V1192*X1192</f>
        <v>599</v>
      </c>
      <c r="AA1192" s="26" t="str">
        <f t="shared" ref="AA1192:AA1198" si="546">Q1192</f>
        <v>EC50</v>
      </c>
      <c r="AB1192" s="26">
        <f>VLOOKUP(AA1192,Tables!C$5:D$40,2,FALSE)</f>
        <v>5</v>
      </c>
      <c r="AC1192" s="26">
        <f t="shared" ref="AC1192:AC1198" si="547">Y1192/AB1192</f>
        <v>119.8</v>
      </c>
      <c r="AD1192" s="33" t="str">
        <f t="shared" ref="AD1192:AD1198" si="548">T1192</f>
        <v>Acute</v>
      </c>
      <c r="AE1192" s="26">
        <f>VLOOKUP(AD1192,Tables!$C$43:$D$44,2,FALSE)</f>
        <v>2</v>
      </c>
      <c r="AF1192" s="26">
        <f t="shared" ref="AF1192:AF1198" si="549">AC1192/AE1192</f>
        <v>59.9</v>
      </c>
      <c r="AG1192" s="27"/>
      <c r="AH1192" s="210" t="str">
        <f t="shared" ref="AH1192:AH1227" si="550">G1192</f>
        <v>Pseudokirchneriela subcapitata</v>
      </c>
      <c r="AI1192" s="112" t="str">
        <f t="shared" ref="AI1192:AI1227" si="551">Q1192</f>
        <v>EC50</v>
      </c>
      <c r="AJ1192" s="112" t="str">
        <f t="shared" ref="AJ1192:AJ1227" si="552">T1192</f>
        <v>Acute</v>
      </c>
      <c r="AL1192" s="26">
        <f>VLOOKUP(SUM(AB1192,AE1192),Tables!J$5:K$12,2,FALSE)</f>
        <v>4</v>
      </c>
      <c r="AM1192" s="26" t="str">
        <f t="shared" ref="AM1192:AM1238" si="553">IF(AL1192=MIN($AL$1192:$AL$1240),"YES!!!","Reject")</f>
        <v>Reject</v>
      </c>
      <c r="AS1192"/>
      <c r="AW1192" s="208" t="s">
        <v>1845</v>
      </c>
      <c r="AX1192" s="208" t="s">
        <v>1845</v>
      </c>
      <c r="BC1192" s="214"/>
      <c r="BN1192" s="119"/>
      <c r="BO1192" s="119"/>
      <c r="BP1192" s="119"/>
      <c r="BQ1192" s="119"/>
      <c r="BR1192" s="119"/>
      <c r="BS1192" s="119"/>
      <c r="BT1192" s="119"/>
      <c r="BU1192" s="119"/>
      <c r="BV1192" s="119"/>
      <c r="BW1192" s="119"/>
      <c r="BX1192" s="119"/>
      <c r="BY1192" s="119"/>
      <c r="BZ1192" s="119"/>
      <c r="CA1192" s="119"/>
    </row>
    <row r="1193" spans="1:87" ht="15" hidden="1" customHeight="1" thickTop="1" thickBot="1">
      <c r="A1193" s="170" t="s">
        <v>127</v>
      </c>
      <c r="B1193" s="70" t="s">
        <v>1157</v>
      </c>
      <c r="C1193" s="74">
        <v>848</v>
      </c>
      <c r="D1193" s="84"/>
      <c r="E1193" s="147" t="s">
        <v>1644</v>
      </c>
      <c r="F1193" s="75" t="s">
        <v>1160</v>
      </c>
      <c r="G1193" s="195" t="s">
        <v>1158</v>
      </c>
      <c r="H1193" s="25" t="s">
        <v>75</v>
      </c>
      <c r="I1193" s="73" t="s">
        <v>309</v>
      </c>
      <c r="J1193" s="73" t="s">
        <v>16</v>
      </c>
      <c r="K1193" s="25" t="s">
        <v>1591</v>
      </c>
      <c r="L1193" s="25" t="s">
        <v>194</v>
      </c>
      <c r="N1193" s="41" t="s">
        <v>1159</v>
      </c>
      <c r="O1193" s="32" t="s">
        <v>1401</v>
      </c>
      <c r="P1193" s="32" t="s">
        <v>1399</v>
      </c>
      <c r="Q1193" s="73" t="s">
        <v>14</v>
      </c>
      <c r="R1193" s="73">
        <v>48</v>
      </c>
      <c r="S1193" s="25" t="s">
        <v>84</v>
      </c>
      <c r="T1193" s="25" t="s">
        <v>15</v>
      </c>
      <c r="V1193" s="73">
        <v>206</v>
      </c>
      <c r="W1193" s="25" t="s">
        <v>58</v>
      </c>
      <c r="X1193" s="73">
        <f>VLOOKUP(W1193,Tables!$M$5:$O$9,3,FALSE)</f>
        <v>1</v>
      </c>
      <c r="Y1193" s="73">
        <f t="shared" si="545"/>
        <v>206</v>
      </c>
      <c r="AA1193" s="26" t="str">
        <f t="shared" si="546"/>
        <v>EC50</v>
      </c>
      <c r="AB1193" s="26">
        <f>VLOOKUP(AA1193,Tables!C$5:D$40,2,FALSE)</f>
        <v>5</v>
      </c>
      <c r="AC1193" s="26">
        <f t="shared" si="547"/>
        <v>41.2</v>
      </c>
      <c r="AD1193" s="33" t="str">
        <f t="shared" si="548"/>
        <v>Chronic</v>
      </c>
      <c r="AE1193" s="26">
        <f>VLOOKUP(AD1193,Tables!$C$43:$D$44,2,FALSE)</f>
        <v>1</v>
      </c>
      <c r="AF1193" s="26">
        <f t="shared" si="549"/>
        <v>41.2</v>
      </c>
      <c r="AG1193" s="27"/>
      <c r="AH1193" s="210" t="str">
        <f t="shared" si="550"/>
        <v>Pseudokirchneriela subcapitata</v>
      </c>
      <c r="AI1193" s="112" t="str">
        <f t="shared" si="551"/>
        <v>EC50</v>
      </c>
      <c r="AJ1193" s="112" t="str">
        <f t="shared" si="552"/>
        <v>Chronic</v>
      </c>
      <c r="AL1193" s="26">
        <f>VLOOKUP(SUM(AB1193,AE1193),Tables!J$5:K$12,2,FALSE)</f>
        <v>2</v>
      </c>
      <c r="AM1193" s="26" t="str">
        <f t="shared" si="553"/>
        <v>Reject</v>
      </c>
      <c r="AS1193"/>
      <c r="AW1193" s="208" t="s">
        <v>1845</v>
      </c>
      <c r="AX1193" s="208" t="s">
        <v>1845</v>
      </c>
      <c r="BC1193" s="214"/>
      <c r="BN1193" s="119"/>
      <c r="BO1193" s="119"/>
      <c r="BP1193" s="119"/>
      <c r="BQ1193" s="119"/>
      <c r="BR1193" s="119"/>
      <c r="BS1193" s="119"/>
      <c r="BT1193" s="119"/>
      <c r="BU1193" s="119"/>
      <c r="BV1193" s="119"/>
      <c r="BW1193" s="119"/>
      <c r="BX1193" s="119"/>
      <c r="BY1193" s="119"/>
      <c r="BZ1193" s="119"/>
      <c r="CA1193" s="119"/>
    </row>
    <row r="1194" spans="1:87" ht="15" hidden="1" customHeight="1" thickTop="1" thickBot="1">
      <c r="A1194" s="170" t="s">
        <v>127</v>
      </c>
      <c r="B1194" s="70" t="s">
        <v>1161</v>
      </c>
      <c r="C1194" s="74">
        <v>848</v>
      </c>
      <c r="D1194" s="84"/>
      <c r="E1194" s="147" t="s">
        <v>1644</v>
      </c>
      <c r="F1194" s="75" t="s">
        <v>1160</v>
      </c>
      <c r="G1194" s="195" t="s">
        <v>1158</v>
      </c>
      <c r="H1194" s="25" t="s">
        <v>75</v>
      </c>
      <c r="I1194" s="73" t="s">
        <v>309</v>
      </c>
      <c r="J1194" s="73" t="s">
        <v>16</v>
      </c>
      <c r="K1194" s="25" t="s">
        <v>1591</v>
      </c>
      <c r="L1194" s="25" t="s">
        <v>194</v>
      </c>
      <c r="N1194" s="41" t="s">
        <v>1159</v>
      </c>
      <c r="O1194" s="32" t="s">
        <v>1401</v>
      </c>
      <c r="P1194" s="32" t="s">
        <v>1399</v>
      </c>
      <c r="Q1194" s="73" t="s">
        <v>14</v>
      </c>
      <c r="R1194" s="73">
        <v>72</v>
      </c>
      <c r="S1194" s="25" t="s">
        <v>84</v>
      </c>
      <c r="T1194" s="25" t="s">
        <v>15</v>
      </c>
      <c r="V1194" s="73">
        <v>196</v>
      </c>
      <c r="W1194" s="25" t="s">
        <v>58</v>
      </c>
      <c r="X1194" s="73">
        <f>VLOOKUP(W1194,Tables!$M$5:$O$9,3,FALSE)</f>
        <v>1</v>
      </c>
      <c r="Y1194" s="73">
        <f t="shared" si="545"/>
        <v>196</v>
      </c>
      <c r="AA1194" s="26" t="str">
        <f t="shared" si="546"/>
        <v>EC50</v>
      </c>
      <c r="AB1194" s="26">
        <f>VLOOKUP(AA1194,Tables!C$5:D$40,2,FALSE)</f>
        <v>5</v>
      </c>
      <c r="AC1194" s="26">
        <f t="shared" si="547"/>
        <v>39.200000000000003</v>
      </c>
      <c r="AD1194" s="33" t="str">
        <f t="shared" si="548"/>
        <v>Chronic</v>
      </c>
      <c r="AE1194" s="26">
        <f>VLOOKUP(AD1194,Tables!$C$43:$D$44,2,FALSE)</f>
        <v>1</v>
      </c>
      <c r="AF1194" s="26">
        <f t="shared" si="549"/>
        <v>39.200000000000003</v>
      </c>
      <c r="AG1194" s="27"/>
      <c r="AH1194" s="210" t="str">
        <f t="shared" si="550"/>
        <v>Pseudokirchneriela subcapitata</v>
      </c>
      <c r="AI1194" s="112" t="str">
        <f t="shared" si="551"/>
        <v>EC50</v>
      </c>
      <c r="AJ1194" s="112" t="str">
        <f t="shared" si="552"/>
        <v>Chronic</v>
      </c>
      <c r="AL1194" s="26">
        <f>VLOOKUP(SUM(AB1194,AE1194),Tables!J$5:K$12,2,FALSE)</f>
        <v>2</v>
      </c>
      <c r="AM1194" s="26" t="str">
        <f t="shared" si="553"/>
        <v>Reject</v>
      </c>
      <c r="AS1194"/>
      <c r="AW1194" s="208" t="s">
        <v>1845</v>
      </c>
      <c r="AX1194" s="208" t="s">
        <v>1845</v>
      </c>
      <c r="BC1194" s="214"/>
      <c r="BK1194" s="2"/>
      <c r="BL1194" s="2"/>
      <c r="BM1194" s="2"/>
      <c r="BN1194" s="119"/>
      <c r="BO1194" s="119"/>
      <c r="BP1194" s="119"/>
      <c r="BQ1194" s="119"/>
      <c r="BR1194" s="119"/>
      <c r="BS1194" s="119"/>
      <c r="BT1194" s="119"/>
      <c r="BU1194" s="119"/>
      <c r="BV1194" s="119"/>
      <c r="BW1194" s="119"/>
      <c r="BX1194" s="119"/>
      <c r="BY1194" s="119"/>
      <c r="BZ1194" s="119"/>
      <c r="CA1194" s="119"/>
      <c r="CB1194" s="119"/>
      <c r="CC1194" s="119"/>
      <c r="CD1194" s="119"/>
      <c r="CE1194" s="119"/>
      <c r="CF1194" s="119"/>
      <c r="CG1194" s="119"/>
      <c r="CH1194" s="119"/>
      <c r="CI1194" s="119"/>
    </row>
    <row r="1195" spans="1:87" ht="15" customHeight="1" thickTop="1" thickBot="1">
      <c r="A1195" s="170" t="s">
        <v>127</v>
      </c>
      <c r="B1195" s="70" t="s">
        <v>1162</v>
      </c>
      <c r="C1195" s="74">
        <v>848</v>
      </c>
      <c r="D1195" s="84"/>
      <c r="E1195" s="147" t="s">
        <v>1644</v>
      </c>
      <c r="F1195" s="75" t="s">
        <v>1160</v>
      </c>
      <c r="G1195" s="195" t="s">
        <v>1158</v>
      </c>
      <c r="H1195" s="25" t="s">
        <v>75</v>
      </c>
      <c r="I1195" s="73" t="s">
        <v>309</v>
      </c>
      <c r="J1195" s="73" t="s">
        <v>16</v>
      </c>
      <c r="K1195" s="25" t="s">
        <v>1591</v>
      </c>
      <c r="L1195" s="25" t="s">
        <v>194</v>
      </c>
      <c r="N1195" s="41" t="s">
        <v>1159</v>
      </c>
      <c r="O1195" s="32" t="s">
        <v>1401</v>
      </c>
      <c r="P1195" s="32" t="s">
        <v>1399</v>
      </c>
      <c r="Q1195" s="73" t="s">
        <v>19</v>
      </c>
      <c r="R1195" s="73">
        <v>72</v>
      </c>
      <c r="S1195" s="25" t="s">
        <v>84</v>
      </c>
      <c r="T1195" s="25" t="s">
        <v>15</v>
      </c>
      <c r="V1195" s="73">
        <v>55</v>
      </c>
      <c r="W1195" s="25" t="s">
        <v>58</v>
      </c>
      <c r="X1195" s="73">
        <f>VLOOKUP(W1195,Tables!$M$5:$O$9,3,FALSE)</f>
        <v>1</v>
      </c>
      <c r="Y1195" s="73">
        <f t="shared" si="545"/>
        <v>55</v>
      </c>
      <c r="AA1195" s="26" t="str">
        <f t="shared" si="546"/>
        <v>NOEC</v>
      </c>
      <c r="AB1195" s="26">
        <f>VLOOKUP(AA1195,Tables!C$5:D$40,2,FALSE)</f>
        <v>1</v>
      </c>
      <c r="AC1195" s="26">
        <f t="shared" si="547"/>
        <v>55</v>
      </c>
      <c r="AD1195" s="33" t="str">
        <f t="shared" si="548"/>
        <v>Chronic</v>
      </c>
      <c r="AE1195" s="26">
        <f>VLOOKUP(AD1195,Tables!$C$43:$D$44,2,FALSE)</f>
        <v>1</v>
      </c>
      <c r="AF1195" s="26">
        <f t="shared" si="549"/>
        <v>55</v>
      </c>
      <c r="AG1195" s="27"/>
      <c r="AH1195" s="210" t="str">
        <f t="shared" si="550"/>
        <v>Pseudokirchneriela subcapitata</v>
      </c>
      <c r="AI1195" s="112" t="str">
        <f t="shared" si="551"/>
        <v>NOEC</v>
      </c>
      <c r="AJ1195" s="112" t="str">
        <f t="shared" si="552"/>
        <v>Chronic</v>
      </c>
      <c r="AL1195" s="26">
        <f>VLOOKUP(SUM(AB1195,AE1195),Tables!J$5:K$12,2,FALSE)</f>
        <v>1</v>
      </c>
      <c r="AM1195" s="26" t="str">
        <f t="shared" si="553"/>
        <v>YES!!!</v>
      </c>
      <c r="AN1195" s="107" t="str">
        <f>P1195</f>
        <v>Cell density</v>
      </c>
      <c r="AO1195" s="26" t="s">
        <v>96</v>
      </c>
      <c r="AP1195" s="25" t="str">
        <f>CONCATENATE(R1195," ",S1195)</f>
        <v>72 Hour</v>
      </c>
      <c r="AQ1195" s="26" t="s">
        <v>97</v>
      </c>
      <c r="AS1195" s="109">
        <f>AF1195</f>
        <v>55</v>
      </c>
      <c r="AT1195" s="73">
        <f>GEOMEAN(AS1195,AS1198,AS1231,AS1212)</f>
        <v>42.380041616850171</v>
      </c>
      <c r="AU1195" s="73">
        <f>MIN(AT1195,AT1200,AT1239)</f>
        <v>19.639810993946043</v>
      </c>
      <c r="AV1195" s="73">
        <f>MIN(AU1195:AU1235)</f>
        <v>4.38</v>
      </c>
      <c r="AW1195" s="208" t="s">
        <v>1845</v>
      </c>
      <c r="AX1195" s="208" t="s">
        <v>1845</v>
      </c>
      <c r="BA1195" s="78" t="str">
        <f>F1195</f>
        <v>Marine Biological Laboratory (MBL) medium</v>
      </c>
      <c r="BB1195" s="107" t="str">
        <f>J1195</f>
        <v>Microalgae</v>
      </c>
      <c r="BC1195" s="210" t="str">
        <f>G1195</f>
        <v>Pseudokirchneriela subcapitata</v>
      </c>
      <c r="BD1195" s="107" t="str">
        <f>H1195</f>
        <v>Chlorophyta</v>
      </c>
      <c r="BE1195" s="114" t="str">
        <f>I1195</f>
        <v>Chlorophyceae</v>
      </c>
      <c r="BF1195" s="112" t="str">
        <f>K1195</f>
        <v>Photo</v>
      </c>
      <c r="BG1195" s="26">
        <f>AL1195</f>
        <v>1</v>
      </c>
      <c r="BH1195" s="26">
        <f>AV1195</f>
        <v>4.38</v>
      </c>
      <c r="BI1195" s="208" t="s">
        <v>1845</v>
      </c>
      <c r="BJ1195" s="208" t="s">
        <v>1845</v>
      </c>
      <c r="BN1195" s="119"/>
      <c r="BO1195" s="119"/>
      <c r="BP1195" s="119"/>
      <c r="BQ1195" s="119"/>
      <c r="BR1195" s="119"/>
      <c r="BS1195" s="119"/>
      <c r="BT1195" s="119"/>
      <c r="BU1195" s="119"/>
      <c r="BV1195" s="119"/>
      <c r="BW1195" s="119"/>
      <c r="BX1195" s="119"/>
      <c r="BY1195" s="119"/>
      <c r="BZ1195" s="119"/>
      <c r="CA1195" s="119"/>
      <c r="CB1195" s="22"/>
      <c r="CC1195" s="22"/>
      <c r="CD1195" s="22"/>
      <c r="CE1195" s="22"/>
      <c r="CF1195" s="22"/>
      <c r="CG1195" s="22"/>
      <c r="CH1195" s="22"/>
      <c r="CI1195" s="22"/>
    </row>
    <row r="1196" spans="1:87" ht="15" hidden="1" customHeight="1" thickTop="1" thickBot="1">
      <c r="A1196" s="170" t="s">
        <v>127</v>
      </c>
      <c r="B1196" s="70" t="s">
        <v>1163</v>
      </c>
      <c r="C1196" s="74">
        <v>848</v>
      </c>
      <c r="D1196" s="84"/>
      <c r="E1196" s="147" t="s">
        <v>1644</v>
      </c>
      <c r="F1196" s="75" t="s">
        <v>1160</v>
      </c>
      <c r="G1196" s="195" t="s">
        <v>1158</v>
      </c>
      <c r="H1196" s="25" t="s">
        <v>75</v>
      </c>
      <c r="I1196" s="73" t="s">
        <v>309</v>
      </c>
      <c r="J1196" s="73" t="s">
        <v>16</v>
      </c>
      <c r="K1196" s="25" t="s">
        <v>1591</v>
      </c>
      <c r="L1196" s="25" t="s">
        <v>194</v>
      </c>
      <c r="N1196" s="41" t="s">
        <v>1159</v>
      </c>
      <c r="O1196" s="32" t="s">
        <v>1401</v>
      </c>
      <c r="P1196" s="32" t="s">
        <v>1399</v>
      </c>
      <c r="Q1196" s="73" t="s">
        <v>20</v>
      </c>
      <c r="R1196" s="73">
        <v>72</v>
      </c>
      <c r="S1196" s="25" t="s">
        <v>84</v>
      </c>
      <c r="T1196" s="25" t="s">
        <v>15</v>
      </c>
      <c r="V1196" s="73">
        <v>170</v>
      </c>
      <c r="W1196" s="25" t="s">
        <v>58</v>
      </c>
      <c r="X1196" s="73">
        <f>VLOOKUP(W1196,Tables!$M$5:$O$9,3,FALSE)</f>
        <v>1</v>
      </c>
      <c r="Y1196" s="73">
        <f t="shared" si="545"/>
        <v>170</v>
      </c>
      <c r="AA1196" s="26" t="str">
        <f t="shared" si="546"/>
        <v>LOEC</v>
      </c>
      <c r="AB1196" s="26">
        <f>VLOOKUP(AA1196,Tables!C$5:D$40,2,FALSE)</f>
        <v>2.5</v>
      </c>
      <c r="AC1196" s="26">
        <f t="shared" si="547"/>
        <v>68</v>
      </c>
      <c r="AD1196" s="33" t="str">
        <f t="shared" si="548"/>
        <v>Chronic</v>
      </c>
      <c r="AE1196" s="26">
        <f>VLOOKUP(AD1196,Tables!$C$43:$D$44,2,FALSE)</f>
        <v>1</v>
      </c>
      <c r="AF1196" s="26">
        <f t="shared" si="549"/>
        <v>68</v>
      </c>
      <c r="AG1196" s="27"/>
      <c r="AH1196" s="210" t="str">
        <f t="shared" si="550"/>
        <v>Pseudokirchneriela subcapitata</v>
      </c>
      <c r="AI1196" s="112" t="str">
        <f t="shared" si="551"/>
        <v>LOEC</v>
      </c>
      <c r="AJ1196" s="112" t="str">
        <f t="shared" si="552"/>
        <v>Chronic</v>
      </c>
      <c r="AL1196" s="26">
        <f>VLOOKUP(SUM(AB1196,AE1196),Tables!J$5:K$12,2,FALSE)</f>
        <v>2</v>
      </c>
      <c r="AM1196" s="26" t="str">
        <f t="shared" si="553"/>
        <v>Reject</v>
      </c>
      <c r="AS1196"/>
      <c r="AW1196" s="208" t="s">
        <v>1845</v>
      </c>
      <c r="AX1196" s="208" t="s">
        <v>1845</v>
      </c>
      <c r="BC1196" s="214"/>
      <c r="BN1196" s="119"/>
      <c r="BO1196" s="119"/>
      <c r="BP1196" s="119"/>
      <c r="BQ1196" s="119"/>
      <c r="BR1196" s="119"/>
      <c r="BS1196" s="119"/>
      <c r="BT1196" s="119"/>
      <c r="BU1196" s="119"/>
      <c r="BV1196" s="119"/>
      <c r="BW1196" s="119"/>
      <c r="BX1196" s="119"/>
      <c r="BY1196" s="119"/>
      <c r="BZ1196" s="119"/>
      <c r="CA1196" s="119"/>
      <c r="CB1196" s="78"/>
      <c r="CC1196" s="78"/>
      <c r="CD1196" s="78"/>
      <c r="CE1196" s="78"/>
      <c r="CF1196" s="78"/>
      <c r="CG1196" s="78"/>
      <c r="CH1196" s="78"/>
      <c r="CI1196" s="78"/>
    </row>
    <row r="1197" spans="1:87" ht="15" hidden="1" customHeight="1" thickTop="1" thickBot="1">
      <c r="A1197" s="170" t="s">
        <v>115</v>
      </c>
      <c r="B1197" s="70" t="s">
        <v>1194</v>
      </c>
      <c r="C1197" s="74">
        <v>853</v>
      </c>
      <c r="D1197" s="80"/>
      <c r="E1197" s="147" t="s">
        <v>1644</v>
      </c>
      <c r="F1197" s="75" t="s">
        <v>1196</v>
      </c>
      <c r="G1197" s="195" t="s">
        <v>124</v>
      </c>
      <c r="H1197" s="25" t="s">
        <v>75</v>
      </c>
      <c r="I1197" s="73" t="s">
        <v>309</v>
      </c>
      <c r="J1197" s="73" t="s">
        <v>16</v>
      </c>
      <c r="K1197" s="25" t="s">
        <v>1591</v>
      </c>
      <c r="L1197" s="73" t="s">
        <v>1195</v>
      </c>
      <c r="N1197" s="41" t="s">
        <v>114</v>
      </c>
      <c r="O1197" s="32" t="s">
        <v>1398</v>
      </c>
      <c r="P1197" s="32" t="s">
        <v>1399</v>
      </c>
      <c r="Q1197" s="73" t="s">
        <v>14</v>
      </c>
      <c r="R1197" s="73">
        <v>72</v>
      </c>
      <c r="S1197" s="25" t="s">
        <v>84</v>
      </c>
      <c r="T1197" s="25" t="s">
        <v>15</v>
      </c>
      <c r="V1197" s="73">
        <v>130</v>
      </c>
      <c r="W1197" s="25" t="s">
        <v>58</v>
      </c>
      <c r="X1197" s="73">
        <f>VLOOKUP(W1197,Tables!$M$5:$O$9,3,FALSE)</f>
        <v>1</v>
      </c>
      <c r="Y1197" s="73">
        <f t="shared" si="545"/>
        <v>130</v>
      </c>
      <c r="AA1197" s="26" t="str">
        <f t="shared" si="546"/>
        <v>EC50</v>
      </c>
      <c r="AB1197" s="26">
        <f>VLOOKUP(AA1197,Tables!C$5:D$40,2,FALSE)</f>
        <v>5</v>
      </c>
      <c r="AC1197" s="26">
        <f t="shared" si="547"/>
        <v>26</v>
      </c>
      <c r="AD1197" s="33" t="str">
        <f t="shared" si="548"/>
        <v>Chronic</v>
      </c>
      <c r="AE1197" s="26">
        <f>VLOOKUP(AD1197,Tables!$C$43:$D$44,2,FALSE)</f>
        <v>1</v>
      </c>
      <c r="AF1197" s="26">
        <f t="shared" si="549"/>
        <v>26</v>
      </c>
      <c r="AG1197" s="27"/>
      <c r="AH1197" s="210" t="str">
        <f t="shared" si="550"/>
        <v>Pseudokirchneriella subcapitata</v>
      </c>
      <c r="AI1197" s="112" t="str">
        <f t="shared" si="551"/>
        <v>EC50</v>
      </c>
      <c r="AJ1197" s="112" t="str">
        <f t="shared" si="552"/>
        <v>Chronic</v>
      </c>
      <c r="AL1197" s="26">
        <f>VLOOKUP(SUM(AB1197,AE1197),Tables!J$5:K$12,2,FALSE)</f>
        <v>2</v>
      </c>
      <c r="AM1197" s="26" t="str">
        <f t="shared" si="553"/>
        <v>Reject</v>
      </c>
      <c r="AS1197"/>
      <c r="AW1197" s="208" t="s">
        <v>1845</v>
      </c>
      <c r="AX1197" s="208" t="s">
        <v>1845</v>
      </c>
      <c r="BC1197" s="214"/>
      <c r="BN1197" s="119"/>
      <c r="BO1197" s="119"/>
      <c r="BP1197" s="119"/>
      <c r="BQ1197" s="119"/>
      <c r="BR1197" s="119"/>
      <c r="BS1197" s="119"/>
      <c r="BT1197" s="119"/>
      <c r="BU1197" s="119"/>
      <c r="BV1197" s="119"/>
      <c r="BW1197" s="119"/>
      <c r="BX1197" s="119"/>
      <c r="BY1197" s="119"/>
      <c r="BZ1197" s="119"/>
      <c r="CA1197" s="119"/>
      <c r="CB1197" s="78"/>
      <c r="CC1197" s="78"/>
      <c r="CD1197" s="78"/>
      <c r="CE1197" s="78"/>
      <c r="CF1197" s="78"/>
      <c r="CG1197" s="78"/>
      <c r="CH1197" s="78"/>
      <c r="CI1197" s="78"/>
    </row>
    <row r="1198" spans="1:87" ht="15" hidden="1" customHeight="1" thickTop="1" thickBot="1">
      <c r="A1198" s="170" t="s">
        <v>115</v>
      </c>
      <c r="B1198" s="70" t="s">
        <v>1197</v>
      </c>
      <c r="C1198" s="74">
        <v>853</v>
      </c>
      <c r="D1198" s="80"/>
      <c r="E1198" s="147" t="s">
        <v>1644</v>
      </c>
      <c r="F1198" s="75" t="s">
        <v>1196</v>
      </c>
      <c r="G1198" s="195" t="s">
        <v>124</v>
      </c>
      <c r="H1198" s="25" t="s">
        <v>75</v>
      </c>
      <c r="I1198" s="73" t="s">
        <v>309</v>
      </c>
      <c r="J1198" s="73" t="s">
        <v>16</v>
      </c>
      <c r="K1198" s="25" t="s">
        <v>1591</v>
      </c>
      <c r="L1198" s="73" t="s">
        <v>1195</v>
      </c>
      <c r="N1198" s="41" t="s">
        <v>114</v>
      </c>
      <c r="O1198" s="32" t="s">
        <v>1398</v>
      </c>
      <c r="P1198" s="32" t="s">
        <v>1399</v>
      </c>
      <c r="Q1198" s="73" t="s">
        <v>19</v>
      </c>
      <c r="R1198" s="73">
        <v>72</v>
      </c>
      <c r="S1198" s="25" t="s">
        <v>84</v>
      </c>
      <c r="T1198" s="25" t="s">
        <v>15</v>
      </c>
      <c r="V1198" s="73">
        <v>62</v>
      </c>
      <c r="W1198" s="25" t="s">
        <v>58</v>
      </c>
      <c r="X1198" s="73">
        <f>VLOOKUP(W1198,Tables!$M$5:$O$9,3,FALSE)</f>
        <v>1</v>
      </c>
      <c r="Y1198" s="73">
        <f t="shared" si="545"/>
        <v>62</v>
      </c>
      <c r="AA1198" s="26" t="str">
        <f t="shared" si="546"/>
        <v>NOEC</v>
      </c>
      <c r="AB1198" s="26">
        <f>VLOOKUP(AA1198,Tables!C$5:D$40,2,FALSE)</f>
        <v>1</v>
      </c>
      <c r="AC1198" s="26">
        <f t="shared" si="547"/>
        <v>62</v>
      </c>
      <c r="AD1198" s="33" t="str">
        <f t="shared" si="548"/>
        <v>Chronic</v>
      </c>
      <c r="AE1198" s="26">
        <f>VLOOKUP(AD1198,Tables!$C$43:$D$44,2,FALSE)</f>
        <v>1</v>
      </c>
      <c r="AF1198" s="26">
        <f t="shared" si="549"/>
        <v>62</v>
      </c>
      <c r="AG1198" s="27"/>
      <c r="AH1198" s="210" t="str">
        <f t="shared" si="550"/>
        <v>Pseudokirchneriella subcapitata</v>
      </c>
      <c r="AI1198" s="112" t="str">
        <f t="shared" si="551"/>
        <v>NOEC</v>
      </c>
      <c r="AJ1198" s="112" t="str">
        <f t="shared" si="552"/>
        <v>Chronic</v>
      </c>
      <c r="AL1198" s="26">
        <f>VLOOKUP(SUM(AB1198,AE1198),Tables!J$5:K$12,2,FALSE)</f>
        <v>1</v>
      </c>
      <c r="AM1198" s="26" t="str">
        <f t="shared" si="553"/>
        <v>YES!!!</v>
      </c>
      <c r="AN1198" s="107" t="str">
        <f>P1198</f>
        <v>Cell density</v>
      </c>
      <c r="AO1198" s="26" t="s">
        <v>96</v>
      </c>
      <c r="AP1198" s="25" t="str">
        <f>CONCATENATE(R1198," ",S1198)</f>
        <v>72 Hour</v>
      </c>
      <c r="AQ1198" s="26" t="s">
        <v>97</v>
      </c>
      <c r="AS1198" s="109">
        <f>AF1198</f>
        <v>62</v>
      </c>
      <c r="AW1198" s="208" t="s">
        <v>1845</v>
      </c>
      <c r="AX1198" s="208" t="s">
        <v>1845</v>
      </c>
      <c r="BC1198" s="214"/>
      <c r="BN1198" s="119"/>
      <c r="BO1198" s="119"/>
      <c r="BP1198" s="119"/>
      <c r="BQ1198" s="119"/>
      <c r="BR1198" s="119"/>
      <c r="BS1198" s="119"/>
      <c r="BT1198" s="119"/>
      <c r="BU1198" s="119"/>
      <c r="BV1198" s="119"/>
      <c r="BW1198" s="119"/>
      <c r="BX1198" s="119"/>
      <c r="BY1198" s="119"/>
      <c r="BZ1198" s="119"/>
      <c r="CA1198" s="119"/>
      <c r="CB1198" s="78"/>
      <c r="CC1198" s="78"/>
      <c r="CD1198" s="78"/>
      <c r="CE1198" s="78"/>
      <c r="CF1198" s="78"/>
      <c r="CG1198" s="78"/>
      <c r="CH1198" s="78"/>
      <c r="CI1198" s="78"/>
    </row>
    <row r="1199" spans="1:87" ht="15" hidden="1" customHeight="1" thickTop="1" thickBot="1">
      <c r="A1199" s="170" t="s">
        <v>311</v>
      </c>
      <c r="B1199" s="76" t="s">
        <v>306</v>
      </c>
      <c r="C1199" s="71">
        <v>164767</v>
      </c>
      <c r="D1199" s="130" t="s">
        <v>317</v>
      </c>
      <c r="E1199" s="147" t="s">
        <v>1644</v>
      </c>
      <c r="F1199" s="75" t="s">
        <v>310</v>
      </c>
      <c r="G1199" s="195" t="s">
        <v>124</v>
      </c>
      <c r="H1199" s="25" t="s">
        <v>75</v>
      </c>
      <c r="I1199" s="73" t="s">
        <v>309</v>
      </c>
      <c r="J1199" s="73" t="s">
        <v>16</v>
      </c>
      <c r="K1199" s="25" t="s">
        <v>1591</v>
      </c>
      <c r="L1199" s="25" t="s">
        <v>308</v>
      </c>
      <c r="N1199" s="41" t="s">
        <v>315</v>
      </c>
      <c r="O1199" s="32" t="s">
        <v>1398</v>
      </c>
      <c r="P1199" s="32" t="s">
        <v>1399</v>
      </c>
      <c r="Q1199" s="25" t="s">
        <v>316</v>
      </c>
      <c r="R1199" s="25">
        <v>48</v>
      </c>
      <c r="S1199" s="25" t="s">
        <v>84</v>
      </c>
      <c r="T1199" s="25" t="s">
        <v>15</v>
      </c>
      <c r="U1199" s="33"/>
      <c r="V1199" s="25">
        <v>52.1</v>
      </c>
      <c r="W1199" s="33" t="s">
        <v>58</v>
      </c>
      <c r="X1199" s="73">
        <f>VLOOKUP(W1199,Tables!$M$5:$O$9,3,FALSE)</f>
        <v>1</v>
      </c>
      <c r="Y1199" s="73">
        <f t="shared" si="545"/>
        <v>52.1</v>
      </c>
      <c r="AA1199" s="26" t="str">
        <f t="shared" ref="AA1199:AA1204" si="554">Q1199</f>
        <v>EC58</v>
      </c>
      <c r="AB1199" s="26">
        <f>VLOOKUP(AA1199,Tables!C$5:D$40,2,FALSE)</f>
        <v>5</v>
      </c>
      <c r="AC1199" s="26">
        <f t="shared" ref="AC1199:AC1204" si="555">Y1199/AB1199</f>
        <v>10.42</v>
      </c>
      <c r="AD1199" s="33" t="str">
        <f t="shared" ref="AD1199:AD1204" si="556">T1199</f>
        <v>Chronic</v>
      </c>
      <c r="AE1199" s="26">
        <f>VLOOKUP(AD1199,Tables!$C$43:$D$44,2,FALSE)</f>
        <v>1</v>
      </c>
      <c r="AF1199" s="26">
        <f t="shared" ref="AF1199:AF1204" si="557">AC1199/AE1199</f>
        <v>10.42</v>
      </c>
      <c r="AG1199" s="27"/>
      <c r="AH1199" s="210" t="str">
        <f t="shared" si="550"/>
        <v>Pseudokirchneriella subcapitata</v>
      </c>
      <c r="AI1199" s="112" t="str">
        <f t="shared" si="551"/>
        <v>EC58</v>
      </c>
      <c r="AJ1199" s="112" t="str">
        <f t="shared" si="552"/>
        <v>Chronic</v>
      </c>
      <c r="AL1199" s="26">
        <f>VLOOKUP(SUM(AB1199,AE1199),Tables!J$5:K$12,2,FALSE)</f>
        <v>2</v>
      </c>
      <c r="AM1199" s="26" t="str">
        <f t="shared" si="553"/>
        <v>Reject</v>
      </c>
      <c r="AS1199"/>
      <c r="AW1199" s="208" t="s">
        <v>1845</v>
      </c>
      <c r="AX1199" s="208" t="s">
        <v>1845</v>
      </c>
      <c r="BC1199" s="214"/>
      <c r="BN1199" s="119"/>
      <c r="BO1199" s="119"/>
      <c r="BP1199" s="119"/>
      <c r="BQ1199" s="119"/>
      <c r="BR1199" s="119"/>
      <c r="BS1199" s="119"/>
      <c r="BT1199" s="119"/>
      <c r="BU1199" s="119"/>
      <c r="BV1199" s="119"/>
      <c r="BW1199" s="119"/>
      <c r="BX1199" s="119"/>
      <c r="BY1199" s="119"/>
      <c r="BZ1199" s="119"/>
      <c r="CA1199" s="119"/>
      <c r="CB1199" s="78"/>
      <c r="CC1199" s="78"/>
      <c r="CD1199" s="78"/>
      <c r="CE1199" s="78"/>
      <c r="CF1199" s="78"/>
      <c r="CG1199" s="78"/>
      <c r="CH1199" s="78"/>
      <c r="CI1199" s="78"/>
    </row>
    <row r="1200" spans="1:87" ht="15" hidden="1" customHeight="1" thickTop="1" thickBot="1">
      <c r="A1200" s="170" t="s">
        <v>311</v>
      </c>
      <c r="B1200" s="70" t="s">
        <v>306</v>
      </c>
      <c r="C1200" s="71">
        <v>164767</v>
      </c>
      <c r="D1200" s="72" t="s">
        <v>99</v>
      </c>
      <c r="E1200" s="147" t="s">
        <v>1644</v>
      </c>
      <c r="F1200" s="75" t="s">
        <v>310</v>
      </c>
      <c r="G1200" s="195" t="s">
        <v>124</v>
      </c>
      <c r="H1200" s="25" t="s">
        <v>75</v>
      </c>
      <c r="I1200" s="73" t="s">
        <v>309</v>
      </c>
      <c r="J1200" s="73" t="s">
        <v>16</v>
      </c>
      <c r="K1200" s="25" t="s">
        <v>1591</v>
      </c>
      <c r="L1200" s="25" t="s">
        <v>308</v>
      </c>
      <c r="N1200" s="41" t="s">
        <v>315</v>
      </c>
      <c r="O1200" s="32" t="s">
        <v>1398</v>
      </c>
      <c r="P1200" s="32" t="s">
        <v>1399</v>
      </c>
      <c r="Q1200" s="25" t="s">
        <v>23</v>
      </c>
      <c r="R1200" s="25">
        <v>48</v>
      </c>
      <c r="S1200" s="25" t="s">
        <v>84</v>
      </c>
      <c r="T1200" s="25" t="s">
        <v>15</v>
      </c>
      <c r="U1200" s="33"/>
      <c r="V1200" s="73">
        <v>9.49</v>
      </c>
      <c r="W1200" s="33" t="s">
        <v>58</v>
      </c>
      <c r="X1200" s="73">
        <f>VLOOKUP(W1200,Tables!$M$5:$O$9,3,FALSE)</f>
        <v>1</v>
      </c>
      <c r="Y1200" s="73">
        <f t="shared" si="545"/>
        <v>9.49</v>
      </c>
      <c r="AA1200" s="26" t="str">
        <f t="shared" si="554"/>
        <v>EC10</v>
      </c>
      <c r="AB1200" s="26">
        <f>VLOOKUP(AA1200,Tables!C$5:D$40,2,FALSE)</f>
        <v>1</v>
      </c>
      <c r="AC1200" s="26">
        <f t="shared" si="555"/>
        <v>9.49</v>
      </c>
      <c r="AD1200" s="33" t="str">
        <f t="shared" si="556"/>
        <v>Chronic</v>
      </c>
      <c r="AE1200" s="26">
        <f>VLOOKUP(AD1200,Tables!$C$43:$D$44,2,FALSE)</f>
        <v>1</v>
      </c>
      <c r="AF1200" s="26">
        <f t="shared" si="557"/>
        <v>9.49</v>
      </c>
      <c r="AG1200" s="27"/>
      <c r="AH1200" s="210" t="str">
        <f t="shared" si="550"/>
        <v>Pseudokirchneriella subcapitata</v>
      </c>
      <c r="AI1200" s="112" t="str">
        <f t="shared" si="551"/>
        <v>EC10</v>
      </c>
      <c r="AJ1200" s="112" t="str">
        <f t="shared" si="552"/>
        <v>Chronic</v>
      </c>
      <c r="AL1200" s="26">
        <f>VLOOKUP(SUM(AB1200,AE1200),Tables!J$5:K$12,2,FALSE)</f>
        <v>1</v>
      </c>
      <c r="AM1200" s="26" t="str">
        <f t="shared" si="553"/>
        <v>YES!!!</v>
      </c>
      <c r="AN1200" s="107" t="str">
        <f>P1200</f>
        <v>Cell density</v>
      </c>
      <c r="AO1200" s="26" t="s">
        <v>96</v>
      </c>
      <c r="AP1200" s="25" t="str">
        <f>CONCATENATE(R1200," ",S1200)</f>
        <v>48 Hour</v>
      </c>
      <c r="AQ1200" s="26" t="s">
        <v>1600</v>
      </c>
      <c r="AS1200" s="109">
        <f>AF1200</f>
        <v>9.49</v>
      </c>
      <c r="AT1200" s="73">
        <f>GEOMEAN(AS1200,AS1205:AS1207)</f>
        <v>19.639810993946043</v>
      </c>
      <c r="AW1200" s="208" t="s">
        <v>1845</v>
      </c>
      <c r="AX1200" s="208" t="s">
        <v>1845</v>
      </c>
      <c r="BC1200" s="214"/>
      <c r="BN1200" s="119"/>
      <c r="BO1200" s="119"/>
      <c r="BP1200" s="119"/>
      <c r="BQ1200" s="119"/>
      <c r="BR1200" s="119"/>
      <c r="BS1200" s="119"/>
      <c r="BT1200" s="119"/>
      <c r="BU1200" s="119"/>
      <c r="BV1200" s="119"/>
      <c r="BW1200" s="119"/>
      <c r="BX1200" s="119"/>
      <c r="BY1200" s="119"/>
      <c r="BZ1200" s="119"/>
      <c r="CA1200" s="119"/>
      <c r="CB1200" s="78"/>
      <c r="CC1200" s="78"/>
      <c r="CD1200" s="78"/>
      <c r="CE1200" s="78"/>
      <c r="CF1200" s="78"/>
      <c r="CG1200" s="78"/>
      <c r="CH1200" s="78"/>
      <c r="CI1200" s="78"/>
    </row>
    <row r="1201" spans="1:87" ht="15" hidden="1" customHeight="1" thickTop="1" thickBot="1">
      <c r="A1201" s="170" t="s">
        <v>311</v>
      </c>
      <c r="B1201" s="70" t="s">
        <v>306</v>
      </c>
      <c r="C1201" s="71">
        <v>164767</v>
      </c>
      <c r="D1201" s="72" t="s">
        <v>99</v>
      </c>
      <c r="E1201" s="147" t="s">
        <v>1644</v>
      </c>
      <c r="F1201" s="75" t="s">
        <v>310</v>
      </c>
      <c r="G1201" s="195" t="s">
        <v>124</v>
      </c>
      <c r="H1201" s="25" t="s">
        <v>75</v>
      </c>
      <c r="I1201" s="73" t="s">
        <v>309</v>
      </c>
      <c r="J1201" s="73" t="s">
        <v>16</v>
      </c>
      <c r="K1201" s="25" t="s">
        <v>1591</v>
      </c>
      <c r="L1201" s="25" t="s">
        <v>308</v>
      </c>
      <c r="N1201" s="41" t="s">
        <v>315</v>
      </c>
      <c r="O1201" s="32" t="s">
        <v>1398</v>
      </c>
      <c r="P1201" s="32" t="s">
        <v>1399</v>
      </c>
      <c r="Q1201" s="25" t="s">
        <v>14</v>
      </c>
      <c r="R1201" s="25">
        <v>48</v>
      </c>
      <c r="S1201" s="25" t="s">
        <v>84</v>
      </c>
      <c r="T1201" s="25" t="s">
        <v>15</v>
      </c>
      <c r="U1201" s="33"/>
      <c r="V1201" s="25">
        <v>42.6</v>
      </c>
      <c r="W1201" s="33" t="s">
        <v>58</v>
      </c>
      <c r="X1201" s="73">
        <f>VLOOKUP(W1201,Tables!$M$5:$O$9,3,FALSE)</f>
        <v>1</v>
      </c>
      <c r="Y1201" s="73">
        <f t="shared" si="545"/>
        <v>42.6</v>
      </c>
      <c r="AA1201" s="26" t="str">
        <f t="shared" si="554"/>
        <v>EC50</v>
      </c>
      <c r="AB1201" s="26">
        <f>VLOOKUP(AA1201,Tables!C$5:D$40,2,FALSE)</f>
        <v>5</v>
      </c>
      <c r="AC1201" s="26">
        <f t="shared" si="555"/>
        <v>8.52</v>
      </c>
      <c r="AD1201" s="33" t="str">
        <f t="shared" si="556"/>
        <v>Chronic</v>
      </c>
      <c r="AE1201" s="26">
        <f>VLOOKUP(AD1201,Tables!$C$43:$D$44,2,FALSE)</f>
        <v>1</v>
      </c>
      <c r="AF1201" s="26">
        <f t="shared" si="557"/>
        <v>8.52</v>
      </c>
      <c r="AG1201" s="27"/>
      <c r="AH1201" s="210" t="str">
        <f t="shared" si="550"/>
        <v>Pseudokirchneriella subcapitata</v>
      </c>
      <c r="AI1201" s="112" t="str">
        <f t="shared" si="551"/>
        <v>EC50</v>
      </c>
      <c r="AJ1201" s="112" t="str">
        <f t="shared" si="552"/>
        <v>Chronic</v>
      </c>
      <c r="AL1201" s="26">
        <f>VLOOKUP(SUM(AB1201,AE1201),Tables!J$5:K$12,2,FALSE)</f>
        <v>2</v>
      </c>
      <c r="AM1201" s="26" t="str">
        <f t="shared" si="553"/>
        <v>Reject</v>
      </c>
      <c r="AS1201"/>
      <c r="AW1201" s="208" t="s">
        <v>1845</v>
      </c>
      <c r="AX1201" s="208" t="s">
        <v>1845</v>
      </c>
      <c r="BC1201" s="214"/>
      <c r="BN1201" s="119"/>
      <c r="BO1201" s="119"/>
      <c r="BP1201" s="119"/>
      <c r="BQ1201" s="119"/>
      <c r="BR1201" s="119"/>
      <c r="BS1201" s="119"/>
      <c r="BT1201" s="119"/>
      <c r="BU1201" s="119"/>
      <c r="BV1201" s="119"/>
      <c r="BW1201" s="119"/>
      <c r="BX1201" s="119"/>
      <c r="BY1201" s="119"/>
      <c r="BZ1201" s="119"/>
      <c r="CA1201" s="119"/>
      <c r="CB1201" s="119"/>
      <c r="CC1201" s="119"/>
      <c r="CD1201" s="119"/>
      <c r="CE1201" s="119"/>
      <c r="CF1201" s="119"/>
      <c r="CG1201" s="119"/>
      <c r="CH1201" s="119"/>
      <c r="CI1201" s="119"/>
    </row>
    <row r="1202" spans="1:87" ht="15" hidden="1" customHeight="1" thickTop="1" thickBot="1">
      <c r="A1202" s="170" t="s">
        <v>1271</v>
      </c>
      <c r="B1202" s="70" t="s">
        <v>1268</v>
      </c>
      <c r="C1202" s="71" t="s">
        <v>1272</v>
      </c>
      <c r="D1202" s="80"/>
      <c r="E1202" s="147" t="s">
        <v>1644</v>
      </c>
      <c r="F1202" s="30" t="s">
        <v>1270</v>
      </c>
      <c r="G1202" s="195" t="s">
        <v>124</v>
      </c>
      <c r="H1202" s="25" t="s">
        <v>75</v>
      </c>
      <c r="I1202" s="73" t="s">
        <v>309</v>
      </c>
      <c r="J1202" s="73" t="s">
        <v>16</v>
      </c>
      <c r="K1202" s="25" t="s">
        <v>1591</v>
      </c>
      <c r="L1202" s="73" t="s">
        <v>110</v>
      </c>
      <c r="N1202" s="41" t="s">
        <v>1269</v>
      </c>
      <c r="O1202" s="34" t="s">
        <v>1398</v>
      </c>
      <c r="P1202" s="32" t="s">
        <v>1517</v>
      </c>
      <c r="Q1202" s="25" t="s">
        <v>14</v>
      </c>
      <c r="R1202" s="25">
        <v>48</v>
      </c>
      <c r="S1202" s="25" t="s">
        <v>84</v>
      </c>
      <c r="T1202" s="25" t="s">
        <v>15</v>
      </c>
      <c r="V1202" s="25">
        <v>7.8E-2</v>
      </c>
      <c r="W1202" s="25" t="s">
        <v>57</v>
      </c>
      <c r="X1202" s="73">
        <f>VLOOKUP(W1202,Tables!$M$5:$O$9,3,FALSE)</f>
        <v>1000</v>
      </c>
      <c r="Y1202" s="73">
        <f t="shared" si="545"/>
        <v>78</v>
      </c>
      <c r="AA1202" s="26" t="str">
        <f t="shared" si="554"/>
        <v>EC50</v>
      </c>
      <c r="AB1202" s="26">
        <f>VLOOKUP(AA1202,Tables!C$5:D$40,2,FALSE)</f>
        <v>5</v>
      </c>
      <c r="AC1202" s="26">
        <f t="shared" si="555"/>
        <v>15.6</v>
      </c>
      <c r="AD1202" s="33" t="str">
        <f t="shared" si="556"/>
        <v>Chronic</v>
      </c>
      <c r="AE1202" s="26">
        <f>VLOOKUP(AD1202,Tables!$C$43:$D$44,2,FALSE)</f>
        <v>1</v>
      </c>
      <c r="AF1202" s="26">
        <f t="shared" si="557"/>
        <v>15.6</v>
      </c>
      <c r="AG1202" s="27"/>
      <c r="AH1202" s="210" t="str">
        <f t="shared" si="550"/>
        <v>Pseudokirchneriella subcapitata</v>
      </c>
      <c r="AI1202" s="112" t="str">
        <f t="shared" si="551"/>
        <v>EC50</v>
      </c>
      <c r="AJ1202" s="112" t="str">
        <f t="shared" si="552"/>
        <v>Chronic</v>
      </c>
      <c r="AL1202" s="26">
        <f>VLOOKUP(SUM(AB1202,AE1202),Tables!J$5:K$12,2,FALSE)</f>
        <v>2</v>
      </c>
      <c r="AM1202" s="26" t="str">
        <f t="shared" si="553"/>
        <v>Reject</v>
      </c>
      <c r="AS1202"/>
      <c r="AW1202" s="208" t="s">
        <v>1845</v>
      </c>
      <c r="AX1202" s="208" t="s">
        <v>1845</v>
      </c>
      <c r="BC1202" s="214"/>
      <c r="BN1202" s="119"/>
      <c r="BO1202" s="119"/>
      <c r="BP1202" s="119"/>
      <c r="BQ1202" s="119"/>
      <c r="BR1202" s="119"/>
      <c r="BS1202" s="119"/>
      <c r="BT1202" s="119"/>
      <c r="BU1202" s="119"/>
      <c r="BV1202" s="119"/>
      <c r="BW1202" s="119"/>
      <c r="BX1202" s="119"/>
      <c r="BY1202" s="119"/>
      <c r="BZ1202" s="119"/>
      <c r="CA1202" s="119"/>
    </row>
    <row r="1203" spans="1:87" ht="15" hidden="1" customHeight="1" thickTop="1" thickBot="1">
      <c r="A1203" s="170" t="s">
        <v>1166</v>
      </c>
      <c r="B1203" s="70" t="s">
        <v>1165</v>
      </c>
      <c r="C1203" s="74" t="s">
        <v>1167</v>
      </c>
      <c r="D1203" s="80" t="s">
        <v>99</v>
      </c>
      <c r="E1203" s="147" t="s">
        <v>1644</v>
      </c>
      <c r="F1203" s="75" t="s">
        <v>968</v>
      </c>
      <c r="G1203" s="195" t="s">
        <v>124</v>
      </c>
      <c r="H1203" s="25" t="s">
        <v>75</v>
      </c>
      <c r="I1203" s="73" t="s">
        <v>309</v>
      </c>
      <c r="J1203" s="73" t="s">
        <v>16</v>
      </c>
      <c r="K1203" s="25" t="s">
        <v>1591</v>
      </c>
      <c r="L1203" s="25" t="s">
        <v>194</v>
      </c>
      <c r="N1203" s="41" t="s">
        <v>739</v>
      </c>
      <c r="O1203" s="32" t="s">
        <v>1398</v>
      </c>
      <c r="P1203" s="32" t="s">
        <v>1515</v>
      </c>
      <c r="Q1203" s="73" t="s">
        <v>18</v>
      </c>
      <c r="R1203" s="73">
        <v>72</v>
      </c>
      <c r="S1203" s="25" t="s">
        <v>84</v>
      </c>
      <c r="T1203" s="25" t="s">
        <v>15</v>
      </c>
      <c r="V1203" s="73">
        <v>1600</v>
      </c>
      <c r="W1203" s="25" t="s">
        <v>58</v>
      </c>
      <c r="X1203" s="73">
        <f>VLOOKUP(W1203,Tables!$M$5:$O$9,3,FALSE)</f>
        <v>1</v>
      </c>
      <c r="Y1203" s="73">
        <f t="shared" si="545"/>
        <v>1600</v>
      </c>
      <c r="AA1203" s="26" t="str">
        <f t="shared" si="554"/>
        <v>LC50</v>
      </c>
      <c r="AB1203" s="26">
        <f>VLOOKUP(AA1203,Tables!C$5:D$40,2,FALSE)</f>
        <v>5</v>
      </c>
      <c r="AC1203" s="26">
        <f t="shared" si="555"/>
        <v>320</v>
      </c>
      <c r="AD1203" s="33" t="str">
        <f t="shared" si="556"/>
        <v>Chronic</v>
      </c>
      <c r="AE1203" s="26">
        <f>VLOOKUP(AD1203,Tables!$C$43:$D$44,2,FALSE)</f>
        <v>1</v>
      </c>
      <c r="AF1203" s="26">
        <f t="shared" si="557"/>
        <v>320</v>
      </c>
      <c r="AG1203" s="27"/>
      <c r="AH1203" s="210" t="str">
        <f t="shared" si="550"/>
        <v>Pseudokirchneriella subcapitata</v>
      </c>
      <c r="AI1203" s="112" t="str">
        <f t="shared" si="551"/>
        <v>LC50</v>
      </c>
      <c r="AJ1203" s="112" t="str">
        <f t="shared" si="552"/>
        <v>Chronic</v>
      </c>
      <c r="AL1203" s="26">
        <f>VLOOKUP(SUM(AB1203,AE1203),Tables!J$5:K$12,2,FALSE)</f>
        <v>2</v>
      </c>
      <c r="AM1203" s="26" t="str">
        <f t="shared" si="553"/>
        <v>Reject</v>
      </c>
      <c r="AS1203"/>
      <c r="AW1203" s="208" t="s">
        <v>1845</v>
      </c>
      <c r="AX1203" s="208" t="s">
        <v>1845</v>
      </c>
      <c r="BC1203" s="214"/>
      <c r="BN1203" s="119"/>
      <c r="BO1203" s="119"/>
      <c r="BP1203" s="119"/>
      <c r="BQ1203" s="119"/>
      <c r="BR1203" s="119"/>
      <c r="BS1203" s="119"/>
      <c r="BT1203" s="119"/>
      <c r="BU1203" s="119"/>
      <c r="BV1203" s="119"/>
      <c r="BW1203" s="119"/>
      <c r="BX1203" s="119"/>
      <c r="BY1203" s="119"/>
      <c r="BZ1203" s="119"/>
      <c r="CA1203" s="119"/>
      <c r="CB1203" s="22"/>
      <c r="CC1203" s="22"/>
      <c r="CD1203" s="22"/>
      <c r="CE1203" s="22"/>
      <c r="CF1203" s="22"/>
      <c r="CG1203" s="22"/>
      <c r="CH1203" s="22"/>
      <c r="CI1203" s="22"/>
    </row>
    <row r="1204" spans="1:87" ht="15" hidden="1" customHeight="1" thickTop="1" thickBot="1">
      <c r="A1204" s="170" t="s">
        <v>127</v>
      </c>
      <c r="B1204" s="70" t="s">
        <v>130</v>
      </c>
      <c r="C1204" s="71" t="s">
        <v>128</v>
      </c>
      <c r="E1204" s="147" t="s">
        <v>1644</v>
      </c>
      <c r="F1204" s="127" t="s">
        <v>74</v>
      </c>
      <c r="G1204" s="92" t="s">
        <v>124</v>
      </c>
      <c r="H1204" s="25" t="s">
        <v>75</v>
      </c>
      <c r="I1204" s="73" t="s">
        <v>309</v>
      </c>
      <c r="J1204" s="73" t="s">
        <v>16</v>
      </c>
      <c r="K1204" s="25" t="s">
        <v>1591</v>
      </c>
      <c r="L1204" s="25" t="s">
        <v>125</v>
      </c>
      <c r="M1204" s="40"/>
      <c r="N1204" s="41" t="s">
        <v>1581</v>
      </c>
      <c r="O1204" s="35" t="s">
        <v>1401</v>
      </c>
      <c r="P1204" s="32" t="s">
        <v>1515</v>
      </c>
      <c r="Q1204" s="25" t="s">
        <v>14</v>
      </c>
      <c r="R1204" s="25">
        <v>24</v>
      </c>
      <c r="S1204" s="25" t="s">
        <v>84</v>
      </c>
      <c r="T1204" s="33" t="s">
        <v>45</v>
      </c>
      <c r="U1204"/>
      <c r="V1204" s="25">
        <v>599</v>
      </c>
      <c r="W1204" s="25" t="s">
        <v>58</v>
      </c>
      <c r="X1204" s="73">
        <f>VLOOKUP(W1204,Tables!$M$5:$O$9,3,FALSE)</f>
        <v>1</v>
      </c>
      <c r="Y1204" s="73">
        <f t="shared" si="545"/>
        <v>599</v>
      </c>
      <c r="AA1204" s="26" t="str">
        <f t="shared" si="554"/>
        <v>EC50</v>
      </c>
      <c r="AB1204" s="26">
        <f>VLOOKUP(AA1204,Tables!C$5:D$40,2,FALSE)</f>
        <v>5</v>
      </c>
      <c r="AC1204" s="26">
        <f t="shared" si="555"/>
        <v>119.8</v>
      </c>
      <c r="AD1204" s="33" t="str">
        <f t="shared" si="556"/>
        <v>Acute</v>
      </c>
      <c r="AE1204" s="26">
        <f>VLOOKUP(AD1204,Tables!$C$43:$D$44,2,FALSE)</f>
        <v>2</v>
      </c>
      <c r="AF1204" s="26">
        <f t="shared" si="557"/>
        <v>59.9</v>
      </c>
      <c r="AG1204" s="27"/>
      <c r="AH1204" s="210" t="str">
        <f t="shared" si="550"/>
        <v>Pseudokirchneriella subcapitata</v>
      </c>
      <c r="AI1204" s="112" t="str">
        <f t="shared" si="551"/>
        <v>EC50</v>
      </c>
      <c r="AJ1204" s="112" t="str">
        <f t="shared" si="552"/>
        <v>Acute</v>
      </c>
      <c r="AL1204" s="26">
        <f>VLOOKUP(SUM(AB1204,AE1204),Tables!J$5:K$12,2,FALSE)</f>
        <v>4</v>
      </c>
      <c r="AM1204" s="26" t="str">
        <f t="shared" si="553"/>
        <v>Reject</v>
      </c>
      <c r="AS1204"/>
      <c r="AW1204" s="208" t="s">
        <v>1845</v>
      </c>
      <c r="AX1204" s="208" t="s">
        <v>1845</v>
      </c>
      <c r="BC1204" s="214"/>
      <c r="BN1204" s="119"/>
      <c r="BO1204" s="119"/>
      <c r="BP1204" s="119"/>
      <c r="BQ1204" s="119"/>
      <c r="BR1204" s="119"/>
      <c r="BS1204" s="119"/>
      <c r="BT1204" s="119"/>
      <c r="BU1204" s="119"/>
      <c r="BV1204" s="119"/>
      <c r="BW1204" s="119"/>
      <c r="BX1204" s="119"/>
      <c r="BY1204" s="119"/>
      <c r="BZ1204" s="119"/>
      <c r="CA1204" s="119"/>
    </row>
    <row r="1205" spans="1:87" ht="15" hidden="1" customHeight="1" thickTop="1" thickBot="1">
      <c r="A1205" s="170" t="s">
        <v>311</v>
      </c>
      <c r="B1205" s="76" t="s">
        <v>306</v>
      </c>
      <c r="C1205" s="71">
        <v>164767</v>
      </c>
      <c r="D1205" s="72"/>
      <c r="E1205" s="147" t="s">
        <v>1644</v>
      </c>
      <c r="F1205" s="75" t="s">
        <v>310</v>
      </c>
      <c r="G1205" s="195" t="s">
        <v>124</v>
      </c>
      <c r="H1205" s="25" t="s">
        <v>75</v>
      </c>
      <c r="I1205" s="73" t="s">
        <v>309</v>
      </c>
      <c r="J1205" s="73" t="s">
        <v>16</v>
      </c>
      <c r="K1205" s="25" t="s">
        <v>1591</v>
      </c>
      <c r="L1205" s="25" t="s">
        <v>308</v>
      </c>
      <c r="N1205" s="41" t="s">
        <v>312</v>
      </c>
      <c r="O1205" s="35" t="s">
        <v>1401</v>
      </c>
      <c r="P1205" s="32" t="s">
        <v>1399</v>
      </c>
      <c r="Q1205" s="73" t="s">
        <v>19</v>
      </c>
      <c r="R1205" s="25">
        <v>48</v>
      </c>
      <c r="S1205" s="25" t="s">
        <v>84</v>
      </c>
      <c r="T1205" s="25" t="s">
        <v>15</v>
      </c>
      <c r="V1205" s="25">
        <v>9.77</v>
      </c>
      <c r="W1205" s="25" t="s">
        <v>58</v>
      </c>
      <c r="X1205" s="73">
        <f>VLOOKUP(W1205,Tables!$M$5:$O$9,3,FALSE)</f>
        <v>1</v>
      </c>
      <c r="Y1205" s="73">
        <f t="shared" si="545"/>
        <v>9.77</v>
      </c>
      <c r="AA1205" s="26" t="str">
        <f>Q1205</f>
        <v>NOEC</v>
      </c>
      <c r="AB1205" s="26">
        <f>VLOOKUP(AA1205,Tables!C$5:D$40,2,FALSE)</f>
        <v>1</v>
      </c>
      <c r="AC1205" s="26">
        <f>Y1205/AB1205</f>
        <v>9.77</v>
      </c>
      <c r="AD1205" s="33" t="str">
        <f>T1205</f>
        <v>Chronic</v>
      </c>
      <c r="AE1205" s="26">
        <f>VLOOKUP(AD1205,Tables!$C$43:$D$44,2,FALSE)</f>
        <v>1</v>
      </c>
      <c r="AF1205" s="26">
        <f>AC1205/AE1205</f>
        <v>9.77</v>
      </c>
      <c r="AG1205" s="27"/>
      <c r="AH1205" s="210" t="str">
        <f>G1205</f>
        <v>Pseudokirchneriella subcapitata</v>
      </c>
      <c r="AI1205" s="112" t="str">
        <f>Q1205</f>
        <v>NOEC</v>
      </c>
      <c r="AJ1205" s="112" t="str">
        <f>T1205</f>
        <v>Chronic</v>
      </c>
      <c r="AL1205" s="26">
        <f>VLOOKUP(SUM(AB1205,AE1205),Tables!J$5:K$12,2,FALSE)</f>
        <v>1</v>
      </c>
      <c r="AM1205" s="26" t="str">
        <f t="shared" si="553"/>
        <v>YES!!!</v>
      </c>
      <c r="AN1205" s="107" t="str">
        <f>P1205</f>
        <v>Cell density</v>
      </c>
      <c r="AO1205" s="26" t="s">
        <v>96</v>
      </c>
      <c r="AP1205" s="25" t="str">
        <f>CONCATENATE(R1205," ",S1205)</f>
        <v>48 Hour</v>
      </c>
      <c r="AQ1205" s="26" t="s">
        <v>1600</v>
      </c>
      <c r="AS1205" s="109">
        <f>AF1205</f>
        <v>9.77</v>
      </c>
      <c r="AW1205" s="208" t="s">
        <v>1845</v>
      </c>
      <c r="AX1205" s="208" t="s">
        <v>1845</v>
      </c>
      <c r="BC1205" s="214"/>
      <c r="BN1205" s="119"/>
      <c r="BO1205" s="119"/>
      <c r="BP1205" s="119"/>
      <c r="BQ1205" s="119"/>
      <c r="BR1205" s="119"/>
      <c r="BS1205" s="119"/>
      <c r="BT1205" s="119"/>
      <c r="BU1205" s="119"/>
      <c r="BV1205" s="119"/>
      <c r="BW1205" s="119"/>
      <c r="BX1205" s="119"/>
      <c r="BY1205" s="119"/>
      <c r="BZ1205" s="119"/>
      <c r="CA1205" s="119"/>
    </row>
    <row r="1206" spans="1:87" ht="15" hidden="1" customHeight="1" thickTop="1" thickBot="1">
      <c r="A1206" s="170" t="s">
        <v>311</v>
      </c>
      <c r="B1206" s="76" t="s">
        <v>306</v>
      </c>
      <c r="C1206" s="71">
        <v>164767</v>
      </c>
      <c r="D1206" s="130" t="s">
        <v>314</v>
      </c>
      <c r="E1206" s="147" t="s">
        <v>1644</v>
      </c>
      <c r="F1206" s="75" t="s">
        <v>310</v>
      </c>
      <c r="G1206" s="195" t="s">
        <v>124</v>
      </c>
      <c r="H1206" s="25" t="s">
        <v>75</v>
      </c>
      <c r="I1206" s="73" t="s">
        <v>309</v>
      </c>
      <c r="J1206" s="73" t="s">
        <v>16</v>
      </c>
      <c r="K1206" s="25" t="s">
        <v>1591</v>
      </c>
      <c r="L1206" s="25" t="s">
        <v>308</v>
      </c>
      <c r="N1206" s="41" t="s">
        <v>312</v>
      </c>
      <c r="O1206" s="35" t="s">
        <v>1401</v>
      </c>
      <c r="P1206" s="32" t="s">
        <v>1399</v>
      </c>
      <c r="Q1206" s="25" t="s">
        <v>313</v>
      </c>
      <c r="R1206" s="25">
        <v>48</v>
      </c>
      <c r="S1206" s="25" t="s">
        <v>84</v>
      </c>
      <c r="T1206" s="33" t="s">
        <v>15</v>
      </c>
      <c r="U1206" s="33"/>
      <c r="V1206" s="25">
        <v>52.1</v>
      </c>
      <c r="W1206" s="33" t="s">
        <v>58</v>
      </c>
      <c r="X1206" s="73">
        <f>VLOOKUP(W1206,Tables!$M$5:$O$9,3,FALSE)</f>
        <v>1</v>
      </c>
      <c r="Y1206" s="73">
        <f t="shared" si="545"/>
        <v>52.1</v>
      </c>
      <c r="AA1206" s="26" t="str">
        <f t="shared" ref="AA1206:AA1218" si="558">Q1206</f>
        <v>EC21</v>
      </c>
      <c r="AB1206" s="26">
        <f>VLOOKUP(AA1206,Tables!C$5:D$40,2,FALSE)</f>
        <v>1</v>
      </c>
      <c r="AC1206" s="26">
        <f t="shared" ref="AC1206:AC1218" si="559">Y1206/AB1206</f>
        <v>52.1</v>
      </c>
      <c r="AD1206" s="33" t="str">
        <f t="shared" ref="AD1206:AD1218" si="560">T1206</f>
        <v>Chronic</v>
      </c>
      <c r="AE1206" s="26">
        <f>VLOOKUP(AD1206,Tables!$C$43:$D$44,2,FALSE)</f>
        <v>1</v>
      </c>
      <c r="AF1206" s="26">
        <f t="shared" ref="AF1206:AF1218" si="561">AC1206/AE1206</f>
        <v>52.1</v>
      </c>
      <c r="AG1206" s="27"/>
      <c r="AH1206" s="210" t="str">
        <f t="shared" si="550"/>
        <v>Pseudokirchneriella subcapitata</v>
      </c>
      <c r="AI1206" s="112" t="str">
        <f t="shared" si="551"/>
        <v>EC21</v>
      </c>
      <c r="AJ1206" s="112" t="str">
        <f t="shared" si="552"/>
        <v>Chronic</v>
      </c>
      <c r="AL1206" s="26">
        <f>VLOOKUP(SUM(AB1206,AE1206),Tables!J$5:K$12,2,FALSE)</f>
        <v>1</v>
      </c>
      <c r="AM1206" s="26" t="str">
        <f t="shared" si="553"/>
        <v>YES!!!</v>
      </c>
      <c r="AN1206" s="107" t="str">
        <f>P1206</f>
        <v>Cell density</v>
      </c>
      <c r="AO1206" s="26" t="s">
        <v>96</v>
      </c>
      <c r="AP1206" s="25" t="str">
        <f>CONCATENATE(R1206," ",S1206)</f>
        <v>48 Hour</v>
      </c>
      <c r="AQ1206" s="26" t="s">
        <v>1600</v>
      </c>
      <c r="AS1206" s="109">
        <f>AF1206</f>
        <v>52.1</v>
      </c>
      <c r="AW1206" s="208" t="s">
        <v>1845</v>
      </c>
      <c r="AX1206" s="208" t="s">
        <v>1845</v>
      </c>
      <c r="BC1206" s="214"/>
      <c r="BN1206" s="119"/>
      <c r="BO1206" s="119"/>
      <c r="BP1206" s="119"/>
      <c r="BQ1206" s="119"/>
      <c r="BR1206" s="119"/>
      <c r="BS1206" s="119"/>
      <c r="BT1206" s="119"/>
      <c r="BU1206" s="119"/>
      <c r="BV1206" s="119"/>
      <c r="BW1206" s="119"/>
      <c r="BX1206" s="119"/>
      <c r="BY1206" s="119"/>
      <c r="BZ1206" s="119"/>
      <c r="CA1206" s="119"/>
    </row>
    <row r="1207" spans="1:87" ht="15" hidden="1" customHeight="1" thickTop="1" thickBot="1">
      <c r="A1207" s="170" t="s">
        <v>311</v>
      </c>
      <c r="B1207" s="70" t="s">
        <v>306</v>
      </c>
      <c r="C1207" s="71">
        <v>164767</v>
      </c>
      <c r="D1207" s="72" t="s">
        <v>99</v>
      </c>
      <c r="E1207" s="147" t="s">
        <v>1644</v>
      </c>
      <c r="F1207" s="75" t="s">
        <v>310</v>
      </c>
      <c r="G1207" s="195" t="s">
        <v>124</v>
      </c>
      <c r="H1207" s="25" t="s">
        <v>75</v>
      </c>
      <c r="I1207" s="73" t="s">
        <v>309</v>
      </c>
      <c r="J1207" s="73" t="s">
        <v>16</v>
      </c>
      <c r="K1207" s="25" t="s">
        <v>1591</v>
      </c>
      <c r="L1207" s="25" t="s">
        <v>308</v>
      </c>
      <c r="N1207" s="41" t="s">
        <v>312</v>
      </c>
      <c r="O1207" s="35" t="s">
        <v>1401</v>
      </c>
      <c r="P1207" s="32" t="s">
        <v>1399</v>
      </c>
      <c r="Q1207" s="25" t="s">
        <v>23</v>
      </c>
      <c r="R1207" s="25">
        <v>48</v>
      </c>
      <c r="S1207" s="25" t="s">
        <v>84</v>
      </c>
      <c r="T1207" s="33" t="s">
        <v>15</v>
      </c>
      <c r="U1207" s="33"/>
      <c r="V1207" s="25">
        <v>30.8</v>
      </c>
      <c r="W1207" s="33" t="s">
        <v>58</v>
      </c>
      <c r="X1207" s="73">
        <f>VLOOKUP(W1207,Tables!$M$5:$O$9,3,FALSE)</f>
        <v>1</v>
      </c>
      <c r="Y1207" s="73">
        <f t="shared" si="545"/>
        <v>30.8</v>
      </c>
      <c r="AA1207" s="26" t="str">
        <f t="shared" si="558"/>
        <v>EC10</v>
      </c>
      <c r="AB1207" s="26">
        <f>VLOOKUP(AA1207,Tables!C$5:D$40,2,FALSE)</f>
        <v>1</v>
      </c>
      <c r="AC1207" s="26">
        <f t="shared" si="559"/>
        <v>30.8</v>
      </c>
      <c r="AD1207" s="33" t="str">
        <f t="shared" si="560"/>
        <v>Chronic</v>
      </c>
      <c r="AE1207" s="26">
        <f>VLOOKUP(AD1207,Tables!$C$43:$D$44,2,FALSE)</f>
        <v>1</v>
      </c>
      <c r="AF1207" s="26">
        <f t="shared" si="561"/>
        <v>30.8</v>
      </c>
      <c r="AG1207" s="27"/>
      <c r="AH1207" s="210" t="str">
        <f t="shared" si="550"/>
        <v>Pseudokirchneriella subcapitata</v>
      </c>
      <c r="AI1207" s="112" t="str">
        <f t="shared" si="551"/>
        <v>EC10</v>
      </c>
      <c r="AJ1207" s="112" t="str">
        <f t="shared" si="552"/>
        <v>Chronic</v>
      </c>
      <c r="AL1207" s="26">
        <f>VLOOKUP(SUM(AB1207,AE1207),Tables!J$5:K$12,2,FALSE)</f>
        <v>1</v>
      </c>
      <c r="AM1207" s="26" t="str">
        <f t="shared" si="553"/>
        <v>YES!!!</v>
      </c>
      <c r="AN1207" s="107" t="str">
        <f>P1207</f>
        <v>Cell density</v>
      </c>
      <c r="AO1207" s="26" t="s">
        <v>96</v>
      </c>
      <c r="AP1207" s="25" t="str">
        <f>CONCATENATE(R1207," ",S1207)</f>
        <v>48 Hour</v>
      </c>
      <c r="AQ1207" s="26" t="s">
        <v>1600</v>
      </c>
      <c r="AS1207" s="109">
        <f>AF1207</f>
        <v>30.8</v>
      </c>
      <c r="AW1207" s="208" t="s">
        <v>1845</v>
      </c>
      <c r="AX1207" s="208" t="s">
        <v>1845</v>
      </c>
      <c r="BC1207" s="214"/>
      <c r="BN1207" s="119"/>
      <c r="BO1207" s="119"/>
      <c r="BP1207" s="119"/>
      <c r="BQ1207" s="119"/>
      <c r="BR1207" s="119"/>
      <c r="BS1207" s="119"/>
      <c r="BT1207" s="119"/>
      <c r="BU1207" s="119"/>
      <c r="BV1207" s="119"/>
      <c r="BW1207" s="119"/>
      <c r="BX1207" s="119"/>
      <c r="BY1207" s="119"/>
      <c r="BZ1207" s="119"/>
      <c r="CA1207" s="119"/>
    </row>
    <row r="1208" spans="1:87" ht="15" hidden="1" customHeight="1" thickTop="1" thickBot="1">
      <c r="A1208" s="170" t="s">
        <v>311</v>
      </c>
      <c r="B1208" s="70" t="s">
        <v>306</v>
      </c>
      <c r="C1208" s="71">
        <v>164767</v>
      </c>
      <c r="D1208" s="72" t="s">
        <v>99</v>
      </c>
      <c r="E1208" s="147" t="s">
        <v>1644</v>
      </c>
      <c r="F1208" s="75" t="s">
        <v>310</v>
      </c>
      <c r="G1208" s="195" t="s">
        <v>124</v>
      </c>
      <c r="H1208" s="25" t="s">
        <v>75</v>
      </c>
      <c r="I1208" s="73" t="s">
        <v>309</v>
      </c>
      <c r="J1208" s="73" t="s">
        <v>16</v>
      </c>
      <c r="K1208" s="25" t="s">
        <v>1591</v>
      </c>
      <c r="L1208" s="25" t="s">
        <v>308</v>
      </c>
      <c r="N1208" s="41" t="s">
        <v>312</v>
      </c>
      <c r="O1208" s="35" t="s">
        <v>1401</v>
      </c>
      <c r="P1208" s="32" t="s">
        <v>1399</v>
      </c>
      <c r="Q1208" s="25" t="s">
        <v>14</v>
      </c>
      <c r="R1208" s="25">
        <v>48</v>
      </c>
      <c r="S1208" s="25" t="s">
        <v>84</v>
      </c>
      <c r="T1208" s="33" t="s">
        <v>15</v>
      </c>
      <c r="U1208" s="33"/>
      <c r="V1208" s="25">
        <v>142</v>
      </c>
      <c r="W1208" s="33" t="s">
        <v>58</v>
      </c>
      <c r="X1208" s="73">
        <f>VLOOKUP(W1208,Tables!$M$5:$O$9,3,FALSE)</f>
        <v>1</v>
      </c>
      <c r="Y1208" s="73">
        <f t="shared" si="545"/>
        <v>142</v>
      </c>
      <c r="AA1208" s="26" t="str">
        <f t="shared" si="558"/>
        <v>EC50</v>
      </c>
      <c r="AB1208" s="26">
        <f>VLOOKUP(AA1208,Tables!C$5:D$40,2,FALSE)</f>
        <v>5</v>
      </c>
      <c r="AC1208" s="26">
        <f t="shared" si="559"/>
        <v>28.4</v>
      </c>
      <c r="AD1208" s="33" t="str">
        <f t="shared" si="560"/>
        <v>Chronic</v>
      </c>
      <c r="AE1208" s="26">
        <f>VLOOKUP(AD1208,Tables!$C$43:$D$44,2,FALSE)</f>
        <v>1</v>
      </c>
      <c r="AF1208" s="26">
        <f t="shared" si="561"/>
        <v>28.4</v>
      </c>
      <c r="AG1208" s="27"/>
      <c r="AH1208" s="210" t="str">
        <f t="shared" si="550"/>
        <v>Pseudokirchneriella subcapitata</v>
      </c>
      <c r="AI1208" s="112" t="str">
        <f t="shared" si="551"/>
        <v>EC50</v>
      </c>
      <c r="AJ1208" s="112" t="str">
        <f t="shared" si="552"/>
        <v>Chronic</v>
      </c>
      <c r="AL1208" s="26">
        <f>VLOOKUP(SUM(AB1208,AE1208),Tables!J$5:K$12,2,FALSE)</f>
        <v>2</v>
      </c>
      <c r="AM1208" s="26" t="str">
        <f t="shared" si="553"/>
        <v>Reject</v>
      </c>
      <c r="AS1208"/>
      <c r="AW1208" s="208" t="s">
        <v>1845</v>
      </c>
      <c r="AX1208" s="208" t="s">
        <v>1845</v>
      </c>
      <c r="BC1208" s="214"/>
      <c r="BN1208" s="119"/>
      <c r="BO1208" s="119"/>
      <c r="BP1208" s="119"/>
      <c r="BQ1208" s="119"/>
      <c r="BR1208" s="119"/>
      <c r="BS1208" s="119"/>
      <c r="BT1208" s="119"/>
      <c r="BU1208" s="119"/>
      <c r="BV1208" s="119"/>
      <c r="BW1208" s="119"/>
      <c r="BX1208" s="119"/>
      <c r="BY1208" s="119"/>
      <c r="BZ1208" s="119"/>
      <c r="CA1208" s="119"/>
      <c r="CB1208" s="119"/>
      <c r="CC1208" s="119"/>
      <c r="CD1208" s="119"/>
      <c r="CE1208" s="119"/>
      <c r="CF1208" s="119"/>
      <c r="CG1208" s="119"/>
      <c r="CH1208" s="119"/>
      <c r="CI1208" s="119"/>
    </row>
    <row r="1209" spans="1:87" ht="15" hidden="1" customHeight="1" thickTop="1" thickBot="1">
      <c r="A1209" s="170" t="s">
        <v>127</v>
      </c>
      <c r="B1209" s="70" t="s">
        <v>129</v>
      </c>
      <c r="C1209" s="71" t="s">
        <v>128</v>
      </c>
      <c r="E1209" s="147" t="s">
        <v>1644</v>
      </c>
      <c r="F1209" s="127" t="s">
        <v>74</v>
      </c>
      <c r="G1209" s="92" t="s">
        <v>124</v>
      </c>
      <c r="H1209" s="25" t="s">
        <v>75</v>
      </c>
      <c r="I1209" s="73" t="s">
        <v>309</v>
      </c>
      <c r="J1209" s="73" t="s">
        <v>16</v>
      </c>
      <c r="K1209" s="25" t="s">
        <v>1591</v>
      </c>
      <c r="L1209" s="25" t="s">
        <v>125</v>
      </c>
      <c r="M1209" s="40"/>
      <c r="N1209" s="41" t="s">
        <v>1581</v>
      </c>
      <c r="O1209" s="35" t="s">
        <v>1401</v>
      </c>
      <c r="P1209" s="32" t="s">
        <v>1515</v>
      </c>
      <c r="Q1209" s="25" t="s">
        <v>14</v>
      </c>
      <c r="R1209" s="25">
        <v>48</v>
      </c>
      <c r="S1209" s="25" t="s">
        <v>84</v>
      </c>
      <c r="T1209" s="33" t="s">
        <v>15</v>
      </c>
      <c r="U1209"/>
      <c r="V1209" s="25">
        <v>206</v>
      </c>
      <c r="W1209" s="25" t="s">
        <v>58</v>
      </c>
      <c r="X1209" s="73">
        <f>VLOOKUP(W1209,Tables!$M$5:$O$9,3,FALSE)</f>
        <v>1</v>
      </c>
      <c r="Y1209" s="73">
        <f t="shared" si="545"/>
        <v>206</v>
      </c>
      <c r="AA1209" s="26" t="str">
        <f t="shared" si="558"/>
        <v>EC50</v>
      </c>
      <c r="AB1209" s="26">
        <f>VLOOKUP(AA1209,Tables!C$5:D$40,2,FALSE)</f>
        <v>5</v>
      </c>
      <c r="AC1209" s="26">
        <f t="shared" si="559"/>
        <v>41.2</v>
      </c>
      <c r="AD1209" s="33" t="str">
        <f t="shared" si="560"/>
        <v>Chronic</v>
      </c>
      <c r="AE1209" s="26">
        <f>VLOOKUP(AD1209,Tables!$C$43:$D$44,2,FALSE)</f>
        <v>1</v>
      </c>
      <c r="AF1209" s="26">
        <f t="shared" si="561"/>
        <v>41.2</v>
      </c>
      <c r="AG1209" s="27"/>
      <c r="AH1209" s="210" t="str">
        <f t="shared" si="550"/>
        <v>Pseudokirchneriella subcapitata</v>
      </c>
      <c r="AI1209" s="112" t="str">
        <f t="shared" si="551"/>
        <v>EC50</v>
      </c>
      <c r="AJ1209" s="112" t="str">
        <f t="shared" si="552"/>
        <v>Chronic</v>
      </c>
      <c r="AL1209" s="26">
        <f>VLOOKUP(SUM(AB1209,AE1209),Tables!J$5:K$12,2,FALSE)</f>
        <v>2</v>
      </c>
      <c r="AM1209" s="26" t="str">
        <f t="shared" si="553"/>
        <v>Reject</v>
      </c>
      <c r="AS1209"/>
      <c r="AW1209" s="208" t="s">
        <v>1845</v>
      </c>
      <c r="AX1209" s="208" t="s">
        <v>1845</v>
      </c>
      <c r="BC1209" s="214"/>
      <c r="BN1209" s="119"/>
      <c r="BO1209" s="119"/>
      <c r="BP1209" s="119"/>
      <c r="BQ1209" s="119"/>
      <c r="BR1209" s="119"/>
      <c r="BS1209" s="119"/>
      <c r="BT1209" s="119"/>
      <c r="BU1209" s="119"/>
      <c r="BV1209" s="119"/>
      <c r="BW1209" s="119"/>
      <c r="BX1209" s="119"/>
      <c r="BY1209" s="119"/>
      <c r="BZ1209" s="119"/>
      <c r="CA1209" s="119"/>
      <c r="CB1209" s="119"/>
      <c r="CC1209" s="119"/>
      <c r="CD1209" s="119"/>
      <c r="CE1209" s="119"/>
      <c r="CF1209" s="119"/>
      <c r="CG1209" s="119"/>
      <c r="CH1209" s="119"/>
      <c r="CI1209" s="119"/>
    </row>
    <row r="1210" spans="1:87" ht="15" hidden="1" customHeight="1" thickTop="1" thickBot="1">
      <c r="A1210" s="170" t="s">
        <v>127</v>
      </c>
      <c r="B1210" s="70" t="s">
        <v>123</v>
      </c>
      <c r="C1210" s="71" t="s">
        <v>128</v>
      </c>
      <c r="E1210" s="147" t="s">
        <v>1644</v>
      </c>
      <c r="F1210" s="127" t="s">
        <v>74</v>
      </c>
      <c r="G1210" s="92" t="s">
        <v>124</v>
      </c>
      <c r="H1210" s="25" t="s">
        <v>75</v>
      </c>
      <c r="I1210" s="73" t="s">
        <v>309</v>
      </c>
      <c r="J1210" s="73" t="s">
        <v>16</v>
      </c>
      <c r="K1210" s="25" t="s">
        <v>1591</v>
      </c>
      <c r="L1210" s="25" t="s">
        <v>125</v>
      </c>
      <c r="M1210" s="40"/>
      <c r="N1210" s="41" t="s">
        <v>1581</v>
      </c>
      <c r="O1210" s="35" t="s">
        <v>1401</v>
      </c>
      <c r="P1210" s="32" t="s">
        <v>1515</v>
      </c>
      <c r="Q1210" s="25" t="s">
        <v>14</v>
      </c>
      <c r="R1210" s="25">
        <v>72</v>
      </c>
      <c r="S1210" s="25" t="s">
        <v>84</v>
      </c>
      <c r="T1210" s="33" t="s">
        <v>15</v>
      </c>
      <c r="U1210"/>
      <c r="V1210" s="25">
        <v>196</v>
      </c>
      <c r="W1210" s="25" t="s">
        <v>58</v>
      </c>
      <c r="X1210" s="73">
        <f>VLOOKUP(W1210,Tables!$M$5:$O$9,3,FALSE)</f>
        <v>1</v>
      </c>
      <c r="Y1210" s="73">
        <f t="shared" si="545"/>
        <v>196</v>
      </c>
      <c r="AA1210" s="26" t="str">
        <f t="shared" si="558"/>
        <v>EC50</v>
      </c>
      <c r="AB1210" s="26">
        <f>VLOOKUP(AA1210,Tables!C$5:D$40,2,FALSE)</f>
        <v>5</v>
      </c>
      <c r="AC1210" s="26">
        <f t="shared" si="559"/>
        <v>39.200000000000003</v>
      </c>
      <c r="AD1210" s="33" t="str">
        <f t="shared" si="560"/>
        <v>Chronic</v>
      </c>
      <c r="AE1210" s="26">
        <f>VLOOKUP(AD1210,Tables!$C$43:$D$44,2,FALSE)</f>
        <v>1</v>
      </c>
      <c r="AF1210" s="26">
        <f t="shared" si="561"/>
        <v>39.200000000000003</v>
      </c>
      <c r="AG1210" s="27"/>
      <c r="AH1210" s="210" t="str">
        <f t="shared" si="550"/>
        <v>Pseudokirchneriella subcapitata</v>
      </c>
      <c r="AI1210" s="112" t="str">
        <f t="shared" si="551"/>
        <v>EC50</v>
      </c>
      <c r="AJ1210" s="112" t="str">
        <f t="shared" si="552"/>
        <v>Chronic</v>
      </c>
      <c r="AL1210" s="26">
        <f>VLOOKUP(SUM(AB1210,AE1210),Tables!J$5:K$12,2,FALSE)</f>
        <v>2</v>
      </c>
      <c r="AM1210" s="26" t="str">
        <f t="shared" si="553"/>
        <v>Reject</v>
      </c>
      <c r="AS1210"/>
      <c r="AW1210" s="208" t="s">
        <v>1845</v>
      </c>
      <c r="AX1210" s="208" t="s">
        <v>1845</v>
      </c>
      <c r="BC1210" s="214"/>
      <c r="BN1210" s="119"/>
      <c r="BO1210" s="119"/>
      <c r="BP1210" s="119"/>
      <c r="BQ1210" s="119"/>
      <c r="BR1210" s="119"/>
      <c r="BS1210" s="119"/>
      <c r="BT1210" s="119"/>
      <c r="BU1210" s="119"/>
      <c r="BV1210" s="119"/>
      <c r="BW1210" s="119"/>
      <c r="BX1210" s="119"/>
      <c r="BY1210" s="119"/>
      <c r="BZ1210" s="119"/>
      <c r="CA1210" s="119"/>
    </row>
    <row r="1211" spans="1:87" ht="15" hidden="1" customHeight="1" thickTop="1" thickBot="1">
      <c r="A1211" s="170" t="s">
        <v>127</v>
      </c>
      <c r="B1211" s="70" t="s">
        <v>131</v>
      </c>
      <c r="C1211" s="71" t="s">
        <v>128</v>
      </c>
      <c r="E1211" s="147" t="s">
        <v>1644</v>
      </c>
      <c r="F1211" s="127" t="s">
        <v>74</v>
      </c>
      <c r="G1211" s="92" t="s">
        <v>124</v>
      </c>
      <c r="H1211" s="25" t="s">
        <v>75</v>
      </c>
      <c r="I1211" s="73" t="s">
        <v>309</v>
      </c>
      <c r="J1211" s="73" t="s">
        <v>16</v>
      </c>
      <c r="K1211" s="25" t="s">
        <v>1591</v>
      </c>
      <c r="L1211" s="25" t="s">
        <v>125</v>
      </c>
      <c r="M1211" s="40"/>
      <c r="N1211" s="41" t="s">
        <v>1581</v>
      </c>
      <c r="O1211" s="35" t="s">
        <v>1401</v>
      </c>
      <c r="P1211" s="32" t="s">
        <v>1515</v>
      </c>
      <c r="Q1211" s="25" t="s">
        <v>20</v>
      </c>
      <c r="R1211" s="25">
        <v>72</v>
      </c>
      <c r="S1211" s="25" t="s">
        <v>84</v>
      </c>
      <c r="T1211" s="33" t="s">
        <v>15</v>
      </c>
      <c r="U1211"/>
      <c r="V1211" s="25">
        <v>170</v>
      </c>
      <c r="W1211" s="25" t="s">
        <v>58</v>
      </c>
      <c r="X1211" s="73">
        <f>VLOOKUP(W1211,Tables!$M$5:$O$9,3,FALSE)</f>
        <v>1</v>
      </c>
      <c r="Y1211" s="73">
        <f t="shared" si="545"/>
        <v>170</v>
      </c>
      <c r="AA1211" s="26" t="str">
        <f t="shared" si="558"/>
        <v>LOEC</v>
      </c>
      <c r="AB1211" s="26">
        <f>VLOOKUP(AA1211,Tables!C$5:D$40,2,FALSE)</f>
        <v>2.5</v>
      </c>
      <c r="AC1211" s="26">
        <f t="shared" si="559"/>
        <v>68</v>
      </c>
      <c r="AD1211" s="33" t="str">
        <f t="shared" si="560"/>
        <v>Chronic</v>
      </c>
      <c r="AE1211" s="26">
        <f>VLOOKUP(AD1211,Tables!$C$43:$D$44,2,FALSE)</f>
        <v>1</v>
      </c>
      <c r="AF1211" s="26">
        <f t="shared" si="561"/>
        <v>68</v>
      </c>
      <c r="AG1211" s="27"/>
      <c r="AH1211" s="210" t="str">
        <f t="shared" si="550"/>
        <v>Pseudokirchneriella subcapitata</v>
      </c>
      <c r="AI1211" s="112" t="str">
        <f t="shared" si="551"/>
        <v>LOEC</v>
      </c>
      <c r="AJ1211" s="112" t="str">
        <f t="shared" si="552"/>
        <v>Chronic</v>
      </c>
      <c r="AL1211" s="26">
        <f>VLOOKUP(SUM(AB1211,AE1211),Tables!J$5:K$12,2,FALSE)</f>
        <v>2</v>
      </c>
      <c r="AM1211" s="26" t="str">
        <f t="shared" si="553"/>
        <v>Reject</v>
      </c>
      <c r="AS1211"/>
      <c r="AW1211" s="208" t="s">
        <v>1845</v>
      </c>
      <c r="AX1211" s="208" t="s">
        <v>1845</v>
      </c>
      <c r="BC1211" s="214"/>
      <c r="BN1211" s="119"/>
      <c r="BO1211" s="119"/>
      <c r="BP1211" s="119"/>
      <c r="BQ1211" s="119"/>
      <c r="BR1211" s="119"/>
      <c r="BS1211" s="119"/>
      <c r="BT1211" s="119"/>
      <c r="BU1211" s="119"/>
      <c r="BV1211" s="119"/>
      <c r="BW1211" s="119"/>
      <c r="BX1211" s="119"/>
      <c r="BY1211" s="119"/>
      <c r="BZ1211" s="119"/>
      <c r="CA1211" s="119"/>
    </row>
    <row r="1212" spans="1:87" ht="15" hidden="1" customHeight="1" thickTop="1" thickBot="1">
      <c r="A1212" s="170" t="s">
        <v>127</v>
      </c>
      <c r="B1212" s="70" t="s">
        <v>132</v>
      </c>
      <c r="C1212" s="71" t="s">
        <v>128</v>
      </c>
      <c r="E1212" s="147" t="s">
        <v>1644</v>
      </c>
      <c r="F1212" s="127" t="s">
        <v>74</v>
      </c>
      <c r="G1212" s="92" t="s">
        <v>124</v>
      </c>
      <c r="H1212" s="25" t="s">
        <v>75</v>
      </c>
      <c r="I1212" s="73" t="s">
        <v>309</v>
      </c>
      <c r="J1212" s="73" t="s">
        <v>16</v>
      </c>
      <c r="K1212" s="25" t="s">
        <v>1591</v>
      </c>
      <c r="L1212" s="25" t="s">
        <v>125</v>
      </c>
      <c r="M1212" s="40"/>
      <c r="N1212" s="41" t="s">
        <v>1581</v>
      </c>
      <c r="O1212" s="35" t="s">
        <v>1401</v>
      </c>
      <c r="P1212" s="32" t="s">
        <v>1515</v>
      </c>
      <c r="Q1212" s="25" t="s">
        <v>19</v>
      </c>
      <c r="R1212" s="25">
        <v>72</v>
      </c>
      <c r="S1212" s="25" t="s">
        <v>84</v>
      </c>
      <c r="T1212" s="33" t="s">
        <v>15</v>
      </c>
      <c r="U1212"/>
      <c r="V1212" s="25">
        <v>55</v>
      </c>
      <c r="W1212" s="25" t="s">
        <v>58</v>
      </c>
      <c r="X1212" s="73">
        <f>VLOOKUP(W1212,Tables!$M$5:$O$9,3,FALSE)</f>
        <v>1</v>
      </c>
      <c r="Y1212" s="73">
        <f t="shared" si="545"/>
        <v>55</v>
      </c>
      <c r="AA1212" s="26" t="str">
        <f t="shared" si="558"/>
        <v>NOEC</v>
      </c>
      <c r="AB1212" s="26">
        <f>VLOOKUP(AA1212,Tables!C$5:D$40,2,FALSE)</f>
        <v>1</v>
      </c>
      <c r="AC1212" s="26">
        <f t="shared" si="559"/>
        <v>55</v>
      </c>
      <c r="AD1212" s="33" t="str">
        <f t="shared" si="560"/>
        <v>Chronic</v>
      </c>
      <c r="AE1212" s="26">
        <f>VLOOKUP(AD1212,Tables!$C$43:$D$44,2,FALSE)</f>
        <v>1</v>
      </c>
      <c r="AF1212" s="26">
        <f t="shared" si="561"/>
        <v>55</v>
      </c>
      <c r="AG1212" s="27"/>
      <c r="AH1212" s="210" t="str">
        <f t="shared" si="550"/>
        <v>Pseudokirchneriella subcapitata</v>
      </c>
      <c r="AI1212" s="112" t="str">
        <f t="shared" si="551"/>
        <v>NOEC</v>
      </c>
      <c r="AJ1212" s="112" t="str">
        <f t="shared" si="552"/>
        <v>Chronic</v>
      </c>
      <c r="AL1212" s="26">
        <f>VLOOKUP(SUM(AB1212,AE1212),Tables!J$5:K$12,2,FALSE)</f>
        <v>1</v>
      </c>
      <c r="AM1212" s="26" t="str">
        <f t="shared" si="553"/>
        <v>YES!!!</v>
      </c>
      <c r="AN1212" s="107" t="str">
        <f>P1212</f>
        <v>Cell counts</v>
      </c>
      <c r="AO1212" s="26" t="s">
        <v>96</v>
      </c>
      <c r="AP1212" s="25" t="str">
        <f>CONCATENATE(R1212," ",S1212)</f>
        <v>72 Hour</v>
      </c>
      <c r="AQ1212" s="26" t="s">
        <v>97</v>
      </c>
      <c r="AS1212" s="109">
        <f>AF1212</f>
        <v>55</v>
      </c>
      <c r="AT1212" s="73"/>
      <c r="AU1212" s="73"/>
      <c r="AW1212" s="208" t="s">
        <v>1845</v>
      </c>
      <c r="AX1212" s="208" t="s">
        <v>1845</v>
      </c>
      <c r="BC1212" s="214"/>
      <c r="BN1212" s="119"/>
      <c r="BO1212" s="119"/>
      <c r="BP1212" s="119"/>
      <c r="BQ1212" s="119"/>
      <c r="BR1212" s="119"/>
      <c r="BS1212" s="119"/>
      <c r="BT1212" s="119"/>
      <c r="BU1212" s="119"/>
      <c r="BV1212" s="119"/>
      <c r="BW1212" s="119"/>
      <c r="BX1212" s="119"/>
      <c r="BY1212" s="119"/>
      <c r="BZ1212" s="119"/>
      <c r="CA1212" s="119"/>
    </row>
    <row r="1213" spans="1:87" ht="15" hidden="1" customHeight="1" thickTop="1" thickBot="1">
      <c r="A1213" s="170" t="s">
        <v>1258</v>
      </c>
      <c r="B1213" s="70" t="s">
        <v>1255</v>
      </c>
      <c r="C1213" s="71" t="s">
        <v>1259</v>
      </c>
      <c r="D1213" s="80" t="s">
        <v>99</v>
      </c>
      <c r="E1213" s="147" t="s">
        <v>1644</v>
      </c>
      <c r="F1213" s="30" t="s">
        <v>1257</v>
      </c>
      <c r="G1213" s="196" t="s">
        <v>134</v>
      </c>
      <c r="H1213" s="25" t="s">
        <v>75</v>
      </c>
      <c r="I1213" s="73" t="s">
        <v>309</v>
      </c>
      <c r="J1213" s="73" t="s">
        <v>16</v>
      </c>
      <c r="K1213" s="25" t="s">
        <v>1591</v>
      </c>
      <c r="L1213" s="25" t="s">
        <v>194</v>
      </c>
      <c r="N1213" s="41" t="s">
        <v>1256</v>
      </c>
      <c r="O1213" s="34" t="s">
        <v>1509</v>
      </c>
      <c r="P1213" s="32" t="s">
        <v>1399</v>
      </c>
      <c r="Q1213" s="25" t="s">
        <v>14</v>
      </c>
      <c r="R1213" s="25">
        <v>96</v>
      </c>
      <c r="S1213" s="25" t="s">
        <v>84</v>
      </c>
      <c r="T1213" s="33" t="s">
        <v>15</v>
      </c>
      <c r="V1213" s="25">
        <v>45.6</v>
      </c>
      <c r="W1213" s="25" t="s">
        <v>58</v>
      </c>
      <c r="X1213" s="73">
        <f>VLOOKUP(W1213,Tables!$M$5:$O$9,3,FALSE)</f>
        <v>1</v>
      </c>
      <c r="Y1213" s="73">
        <f t="shared" si="545"/>
        <v>45.6</v>
      </c>
      <c r="AA1213" s="26" t="str">
        <f t="shared" si="558"/>
        <v>EC50</v>
      </c>
      <c r="AB1213" s="26">
        <f>VLOOKUP(AA1213,Tables!C$5:D$40,2,FALSE)</f>
        <v>5</v>
      </c>
      <c r="AC1213" s="26">
        <f t="shared" si="559"/>
        <v>9.120000000000001</v>
      </c>
      <c r="AD1213" s="33" t="str">
        <f t="shared" si="560"/>
        <v>Chronic</v>
      </c>
      <c r="AE1213" s="26">
        <f>VLOOKUP(AD1213,Tables!$C$43:$D$44,2,FALSE)</f>
        <v>1</v>
      </c>
      <c r="AF1213" s="26">
        <f t="shared" si="561"/>
        <v>9.120000000000001</v>
      </c>
      <c r="AG1213" s="27"/>
      <c r="AH1213" s="210" t="str">
        <f t="shared" si="550"/>
        <v>Selenastrum capricornutum</v>
      </c>
      <c r="AI1213" s="112" t="str">
        <f t="shared" si="551"/>
        <v>EC50</v>
      </c>
      <c r="AJ1213" s="112" t="str">
        <f t="shared" si="552"/>
        <v>Chronic</v>
      </c>
      <c r="AL1213" s="26">
        <f>VLOOKUP(SUM(AB1213,AE1213),Tables!J$5:K$12,2,FALSE)</f>
        <v>2</v>
      </c>
      <c r="AM1213" s="26" t="str">
        <f t="shared" si="553"/>
        <v>Reject</v>
      </c>
      <c r="AS1213"/>
      <c r="AW1213" s="208" t="s">
        <v>1845</v>
      </c>
      <c r="AX1213" s="208" t="s">
        <v>1845</v>
      </c>
      <c r="BC1213" s="214"/>
      <c r="BN1213" s="119"/>
      <c r="BO1213" s="119"/>
      <c r="BP1213" s="119"/>
      <c r="BQ1213" s="119"/>
      <c r="BR1213" s="119"/>
      <c r="BS1213" s="119"/>
      <c r="BT1213" s="119"/>
      <c r="BU1213" s="119"/>
      <c r="BV1213" s="119"/>
      <c r="BW1213" s="119"/>
      <c r="BX1213" s="119"/>
      <c r="BY1213" s="119"/>
      <c r="BZ1213" s="119"/>
      <c r="CA1213" s="119"/>
      <c r="CB1213" s="78"/>
      <c r="CC1213" s="107"/>
      <c r="CD1213" s="107"/>
      <c r="CE1213" s="107"/>
      <c r="CF1213" s="114"/>
      <c r="CG1213" s="112"/>
      <c r="CH1213" s="26"/>
      <c r="CI1213" s="26"/>
    </row>
    <row r="1214" spans="1:87" ht="15" hidden="1" customHeight="1" thickTop="1" thickBot="1">
      <c r="A1214" s="170" t="s">
        <v>1381</v>
      </c>
      <c r="B1214" s="25" t="s">
        <v>1448</v>
      </c>
      <c r="C1214" s="71">
        <v>2379</v>
      </c>
      <c r="D1214" s="132" t="s">
        <v>1413</v>
      </c>
      <c r="E1214" s="147" t="s">
        <v>1644</v>
      </c>
      <c r="F1214" s="128" t="s">
        <v>1548</v>
      </c>
      <c r="G1214" s="86" t="s">
        <v>134</v>
      </c>
      <c r="H1214" s="25" t="s">
        <v>75</v>
      </c>
      <c r="I1214" s="73" t="s">
        <v>309</v>
      </c>
      <c r="J1214" s="73" t="s">
        <v>16</v>
      </c>
      <c r="K1214" s="25" t="s">
        <v>1591</v>
      </c>
      <c r="L1214" s="25" t="s">
        <v>110</v>
      </c>
      <c r="M1214" s="25"/>
      <c r="N1214" s="122" t="s">
        <v>1549</v>
      </c>
      <c r="O1214" s="38" t="s">
        <v>1549</v>
      </c>
      <c r="P1214" s="38" t="s">
        <v>1549</v>
      </c>
      <c r="Q1214" s="25" t="s">
        <v>14</v>
      </c>
      <c r="R1214" s="25">
        <v>4</v>
      </c>
      <c r="S1214" s="25" t="s">
        <v>1370</v>
      </c>
      <c r="T1214" s="33" t="s">
        <v>15</v>
      </c>
      <c r="V1214" s="25" t="s">
        <v>1449</v>
      </c>
      <c r="W1214" s="25" t="s">
        <v>82</v>
      </c>
      <c r="X1214" s="73">
        <f>VLOOKUP(W1214,Tables!$M$5:$O$9,3,FALSE)</f>
        <v>1</v>
      </c>
      <c r="Y1214" s="73">
        <f t="shared" si="545"/>
        <v>120</v>
      </c>
      <c r="AA1214" s="26" t="str">
        <f t="shared" si="558"/>
        <v>EC50</v>
      </c>
      <c r="AB1214" s="26">
        <f>VLOOKUP(AA1214,Tables!C$5:D$40,2,FALSE)</f>
        <v>5</v>
      </c>
      <c r="AC1214" s="26">
        <f t="shared" si="559"/>
        <v>24</v>
      </c>
      <c r="AD1214" s="33" t="str">
        <f t="shared" si="560"/>
        <v>Chronic</v>
      </c>
      <c r="AE1214" s="26">
        <f>VLOOKUP(AD1214,Tables!$C$43:$D$44,2,FALSE)</f>
        <v>1</v>
      </c>
      <c r="AF1214" s="26">
        <f t="shared" si="561"/>
        <v>24</v>
      </c>
      <c r="AG1214" s="27"/>
      <c r="AH1214" s="210" t="str">
        <f t="shared" si="550"/>
        <v>Selenastrum capricornutum</v>
      </c>
      <c r="AI1214" s="112" t="str">
        <f t="shared" si="551"/>
        <v>EC50</v>
      </c>
      <c r="AJ1214" s="112" t="str">
        <f t="shared" si="552"/>
        <v>Chronic</v>
      </c>
      <c r="AL1214" s="26">
        <f>VLOOKUP(SUM(AB1214,AE1214),Tables!J$5:K$12,2,FALSE)</f>
        <v>2</v>
      </c>
      <c r="AM1214" s="26" t="str">
        <f t="shared" si="553"/>
        <v>Reject</v>
      </c>
      <c r="AS1214"/>
      <c r="AW1214" s="208" t="s">
        <v>1845</v>
      </c>
      <c r="AX1214" s="208" t="s">
        <v>1845</v>
      </c>
      <c r="BC1214" s="214"/>
      <c r="BN1214" s="119"/>
      <c r="BO1214" s="119"/>
      <c r="BP1214" s="119"/>
      <c r="BQ1214" s="119"/>
      <c r="BR1214" s="119"/>
      <c r="BS1214" s="119"/>
      <c r="BT1214" s="119"/>
      <c r="BU1214" s="119"/>
      <c r="BV1214" s="119"/>
      <c r="BW1214" s="119"/>
      <c r="BX1214" s="119"/>
      <c r="BY1214" s="119"/>
      <c r="BZ1214" s="119"/>
      <c r="CA1214" s="119"/>
      <c r="CB1214" s="78"/>
      <c r="CC1214" s="107"/>
      <c r="CD1214" s="107"/>
      <c r="CE1214" s="107"/>
      <c r="CF1214" s="114"/>
      <c r="CG1214" s="112"/>
      <c r="CH1214" s="26"/>
      <c r="CI1214" s="26"/>
    </row>
    <row r="1215" spans="1:87" ht="15" hidden="1" customHeight="1" thickTop="1" thickBot="1">
      <c r="A1215" s="170" t="s">
        <v>1381</v>
      </c>
      <c r="B1215" s="25" t="s">
        <v>1448</v>
      </c>
      <c r="C1215" s="71">
        <v>2379</v>
      </c>
      <c r="D1215" s="132" t="s">
        <v>1413</v>
      </c>
      <c r="E1215" s="147" t="s">
        <v>1644</v>
      </c>
      <c r="F1215" s="128" t="s">
        <v>1548</v>
      </c>
      <c r="G1215" s="86" t="s">
        <v>134</v>
      </c>
      <c r="H1215" s="25" t="s">
        <v>75</v>
      </c>
      <c r="I1215" s="73" t="s">
        <v>309</v>
      </c>
      <c r="J1215" s="73" t="s">
        <v>16</v>
      </c>
      <c r="K1215" s="25" t="s">
        <v>1591</v>
      </c>
      <c r="L1215" s="25" t="s">
        <v>110</v>
      </c>
      <c r="M1215" s="25"/>
      <c r="N1215" s="122" t="s">
        <v>1549</v>
      </c>
      <c r="O1215" s="38" t="s">
        <v>1549</v>
      </c>
      <c r="P1215" s="38" t="s">
        <v>1549</v>
      </c>
      <c r="Q1215" s="25" t="s">
        <v>102</v>
      </c>
      <c r="R1215" s="25">
        <v>4</v>
      </c>
      <c r="S1215" s="25" t="s">
        <v>1370</v>
      </c>
      <c r="T1215" s="33" t="s">
        <v>15</v>
      </c>
      <c r="V1215" s="25">
        <v>76</v>
      </c>
      <c r="W1215" s="25" t="s">
        <v>82</v>
      </c>
      <c r="X1215" s="73">
        <f>VLOOKUP(W1215,Tables!$M$5:$O$9,3,FALSE)</f>
        <v>1</v>
      </c>
      <c r="Y1215" s="73">
        <f t="shared" si="545"/>
        <v>76</v>
      </c>
      <c r="AA1215" s="26" t="str">
        <f t="shared" si="558"/>
        <v>NOEL</v>
      </c>
      <c r="AB1215" s="26">
        <f>VLOOKUP(AA1215,Tables!C$5:D$40,2,FALSE)</f>
        <v>1</v>
      </c>
      <c r="AC1215" s="26">
        <f t="shared" si="559"/>
        <v>76</v>
      </c>
      <c r="AD1215" s="33" t="str">
        <f t="shared" si="560"/>
        <v>Chronic</v>
      </c>
      <c r="AE1215" s="26">
        <f>VLOOKUP(AD1215,Tables!$C$43:$D$44,2,FALSE)</f>
        <v>1</v>
      </c>
      <c r="AF1215" s="26">
        <f t="shared" si="561"/>
        <v>76</v>
      </c>
      <c r="AG1215" s="27"/>
      <c r="AH1215" s="210" t="str">
        <f t="shared" si="550"/>
        <v>Selenastrum capricornutum</v>
      </c>
      <c r="AI1215" s="112" t="str">
        <f t="shared" si="551"/>
        <v>NOEL</v>
      </c>
      <c r="AJ1215" s="112" t="str">
        <f t="shared" si="552"/>
        <v>Chronic</v>
      </c>
      <c r="AL1215" s="26">
        <f>VLOOKUP(SUM(AB1215,AE1215),Tables!J$5:K$12,2,FALSE)</f>
        <v>1</v>
      </c>
      <c r="AM1215" s="26" t="str">
        <f t="shared" si="553"/>
        <v>YES!!!</v>
      </c>
      <c r="AN1215" s="107" t="str">
        <f>P1215</f>
        <v>Biomass yield, Growth rate, AUC</v>
      </c>
      <c r="AO1215" s="26" t="s">
        <v>1603</v>
      </c>
      <c r="AP1215" s="25" t="str">
        <f>CONCATENATE(R1215," ",S1215)</f>
        <v>4 Day</v>
      </c>
      <c r="AQ1215" s="26" t="s">
        <v>1607</v>
      </c>
      <c r="AS1215" s="109">
        <f>AF1215</f>
        <v>76</v>
      </c>
      <c r="AT1215" s="73">
        <f>GEOMEAN(AS1215)</f>
        <v>76</v>
      </c>
      <c r="AU1215" s="73">
        <f>MIN(AT1215,AT1218)</f>
        <v>16</v>
      </c>
      <c r="AW1215" s="208" t="s">
        <v>1845</v>
      </c>
      <c r="AX1215" s="208" t="s">
        <v>1845</v>
      </c>
      <c r="BC1215" s="214"/>
      <c r="BN1215" s="119"/>
      <c r="BO1215" s="119"/>
      <c r="BP1215" s="119"/>
      <c r="BQ1215" s="119"/>
      <c r="BR1215" s="119"/>
      <c r="BS1215" s="119"/>
      <c r="BT1215" s="119"/>
      <c r="BU1215" s="119"/>
      <c r="BV1215" s="119"/>
      <c r="BW1215" s="119"/>
      <c r="BX1215" s="119"/>
      <c r="BY1215" s="119"/>
      <c r="BZ1215" s="119"/>
      <c r="CA1215" s="119"/>
      <c r="CB1215" s="78"/>
      <c r="CC1215" s="107"/>
      <c r="CD1215" s="107"/>
      <c r="CE1215" s="107"/>
      <c r="CF1215" s="114"/>
      <c r="CG1215" s="112"/>
      <c r="CH1215" s="26"/>
      <c r="CI1215" s="26"/>
    </row>
    <row r="1216" spans="1:87" ht="15" hidden="1" customHeight="1" thickTop="1" thickBot="1">
      <c r="A1216" s="170" t="s">
        <v>1381</v>
      </c>
      <c r="B1216" s="25" t="s">
        <v>1432</v>
      </c>
      <c r="C1216" s="71">
        <v>1609</v>
      </c>
      <c r="D1216" s="132" t="s">
        <v>1434</v>
      </c>
      <c r="E1216" s="147" t="s">
        <v>1644</v>
      </c>
      <c r="F1216" s="128" t="s">
        <v>1548</v>
      </c>
      <c r="G1216" s="86" t="s">
        <v>134</v>
      </c>
      <c r="H1216" s="25" t="s">
        <v>75</v>
      </c>
      <c r="I1216" s="73" t="s">
        <v>309</v>
      </c>
      <c r="J1216" s="73" t="s">
        <v>16</v>
      </c>
      <c r="K1216" s="25" t="s">
        <v>1591</v>
      </c>
      <c r="L1216" s="25" t="s">
        <v>110</v>
      </c>
      <c r="M1216" s="25"/>
      <c r="N1216" s="122" t="s">
        <v>1549</v>
      </c>
      <c r="O1216" s="38" t="s">
        <v>1549</v>
      </c>
      <c r="P1216" s="38" t="s">
        <v>1549</v>
      </c>
      <c r="Q1216" s="25" t="s">
        <v>14</v>
      </c>
      <c r="R1216" s="25">
        <v>5</v>
      </c>
      <c r="S1216" s="25" t="s">
        <v>1370</v>
      </c>
      <c r="T1216" s="33" t="s">
        <v>15</v>
      </c>
      <c r="V1216" s="25" t="s">
        <v>243</v>
      </c>
      <c r="W1216" s="25" t="s">
        <v>82</v>
      </c>
      <c r="X1216" s="73">
        <f>VLOOKUP(W1216,Tables!$M$5:$O$9,3,FALSE)</f>
        <v>1</v>
      </c>
      <c r="Y1216" s="73">
        <f t="shared" si="545"/>
        <v>53</v>
      </c>
      <c r="AA1216" s="26" t="str">
        <f t="shared" si="558"/>
        <v>EC50</v>
      </c>
      <c r="AB1216" s="26">
        <f>VLOOKUP(AA1216,Tables!C$5:D$40,2,FALSE)</f>
        <v>5</v>
      </c>
      <c r="AC1216" s="26">
        <f t="shared" si="559"/>
        <v>10.6</v>
      </c>
      <c r="AD1216" s="33" t="str">
        <f t="shared" si="560"/>
        <v>Chronic</v>
      </c>
      <c r="AE1216" s="26">
        <f>VLOOKUP(AD1216,Tables!$C$43:$D$44,2,FALSE)</f>
        <v>1</v>
      </c>
      <c r="AF1216" s="26">
        <f t="shared" si="561"/>
        <v>10.6</v>
      </c>
      <c r="AG1216" s="27"/>
      <c r="AH1216" s="210" t="str">
        <f t="shared" si="550"/>
        <v>Selenastrum capricornutum</v>
      </c>
      <c r="AI1216" s="112" t="str">
        <f t="shared" si="551"/>
        <v>EC50</v>
      </c>
      <c r="AJ1216" s="112" t="str">
        <f t="shared" si="552"/>
        <v>Chronic</v>
      </c>
      <c r="AL1216" s="26">
        <f>VLOOKUP(SUM(AB1216,AE1216),Tables!J$5:K$12,2,FALSE)</f>
        <v>2</v>
      </c>
      <c r="AM1216" s="26" t="str">
        <f t="shared" si="553"/>
        <v>Reject</v>
      </c>
      <c r="AS1216"/>
      <c r="AW1216" s="208" t="s">
        <v>1845</v>
      </c>
      <c r="AX1216" s="208" t="s">
        <v>1845</v>
      </c>
      <c r="BC1216" s="214"/>
      <c r="BN1216" s="119"/>
      <c r="BO1216" s="119"/>
      <c r="BP1216" s="119"/>
      <c r="BQ1216" s="119"/>
      <c r="BR1216" s="119"/>
      <c r="BS1216" s="119"/>
      <c r="BT1216" s="119"/>
      <c r="BU1216" s="119"/>
      <c r="BV1216" s="119"/>
      <c r="BW1216" s="119"/>
      <c r="BX1216" s="119"/>
      <c r="BY1216" s="119"/>
      <c r="BZ1216" s="119"/>
      <c r="CA1216" s="119"/>
    </row>
    <row r="1217" spans="1:87" ht="15" hidden="1" customHeight="1" thickTop="1" thickBot="1">
      <c r="A1217" s="170" t="s">
        <v>1381</v>
      </c>
      <c r="B1217" s="25" t="s">
        <v>1492</v>
      </c>
      <c r="C1217" s="71">
        <v>8818</v>
      </c>
      <c r="D1217" s="132" t="s">
        <v>1413</v>
      </c>
      <c r="E1217" s="147" t="s">
        <v>1644</v>
      </c>
      <c r="F1217" s="128" t="s">
        <v>1548</v>
      </c>
      <c r="G1217" s="86" t="s">
        <v>134</v>
      </c>
      <c r="H1217" s="25" t="s">
        <v>75</v>
      </c>
      <c r="I1217" s="73" t="s">
        <v>309</v>
      </c>
      <c r="J1217" s="73" t="s">
        <v>16</v>
      </c>
      <c r="K1217" s="25" t="s">
        <v>1591</v>
      </c>
      <c r="L1217" s="25" t="s">
        <v>110</v>
      </c>
      <c r="M1217" s="25"/>
      <c r="N1217" s="122" t="s">
        <v>1549</v>
      </c>
      <c r="O1217" s="38" t="s">
        <v>1549</v>
      </c>
      <c r="P1217" s="38" t="s">
        <v>1549</v>
      </c>
      <c r="Q1217" s="25" t="s">
        <v>14</v>
      </c>
      <c r="R1217" s="25">
        <v>5</v>
      </c>
      <c r="S1217" s="25" t="s">
        <v>1370</v>
      </c>
      <c r="T1217" s="33" t="s">
        <v>15</v>
      </c>
      <c r="V1217" s="25" t="s">
        <v>1493</v>
      </c>
      <c r="W1217" s="25" t="s">
        <v>82</v>
      </c>
      <c r="X1217" s="73">
        <f>VLOOKUP(W1217,Tables!$M$5:$O$9,3,FALSE)</f>
        <v>1</v>
      </c>
      <c r="Y1217" s="73">
        <f t="shared" si="545"/>
        <v>49</v>
      </c>
      <c r="AA1217" s="26" t="str">
        <f t="shared" si="558"/>
        <v>EC50</v>
      </c>
      <c r="AB1217" s="26">
        <f>VLOOKUP(AA1217,Tables!C$5:D$40,2,FALSE)</f>
        <v>5</v>
      </c>
      <c r="AC1217" s="26">
        <f t="shared" si="559"/>
        <v>9.8000000000000007</v>
      </c>
      <c r="AD1217" s="33" t="str">
        <f t="shared" si="560"/>
        <v>Chronic</v>
      </c>
      <c r="AE1217" s="26">
        <f>VLOOKUP(AD1217,Tables!$C$43:$D$44,2,FALSE)</f>
        <v>1</v>
      </c>
      <c r="AF1217" s="26">
        <f t="shared" si="561"/>
        <v>9.8000000000000007</v>
      </c>
      <c r="AG1217" s="27"/>
      <c r="AH1217" s="210" t="str">
        <f t="shared" si="550"/>
        <v>Selenastrum capricornutum</v>
      </c>
      <c r="AI1217" s="112" t="str">
        <f t="shared" si="551"/>
        <v>EC50</v>
      </c>
      <c r="AJ1217" s="112" t="str">
        <f t="shared" si="552"/>
        <v>Chronic</v>
      </c>
      <c r="AL1217" s="26">
        <f>VLOOKUP(SUM(AB1217,AE1217),Tables!J$5:K$12,2,FALSE)</f>
        <v>2</v>
      </c>
      <c r="AM1217" s="26" t="str">
        <f t="shared" si="553"/>
        <v>Reject</v>
      </c>
      <c r="AS1217"/>
      <c r="AW1217" s="208" t="s">
        <v>1845</v>
      </c>
      <c r="AX1217" s="208" t="s">
        <v>1845</v>
      </c>
      <c r="BC1217" s="214"/>
      <c r="BN1217" s="119"/>
      <c r="BO1217" s="119"/>
      <c r="BP1217" s="119"/>
      <c r="BQ1217" s="119"/>
      <c r="BR1217" s="119"/>
      <c r="BS1217" s="119"/>
      <c r="BT1217" s="119"/>
      <c r="BU1217" s="119"/>
      <c r="BV1217" s="119"/>
      <c r="BW1217" s="119"/>
      <c r="BX1217" s="119"/>
      <c r="BY1217" s="119"/>
      <c r="BZ1217" s="119"/>
      <c r="CA1217" s="119"/>
    </row>
    <row r="1218" spans="1:87" ht="15" hidden="1" customHeight="1" thickTop="1" thickBot="1">
      <c r="A1218" s="170" t="s">
        <v>1381</v>
      </c>
      <c r="B1218" s="25" t="s">
        <v>1492</v>
      </c>
      <c r="C1218" s="71">
        <v>8818</v>
      </c>
      <c r="D1218" s="132" t="s">
        <v>1413</v>
      </c>
      <c r="E1218" s="147" t="s">
        <v>1644</v>
      </c>
      <c r="F1218" s="128" t="s">
        <v>1548</v>
      </c>
      <c r="G1218" s="86" t="s">
        <v>134</v>
      </c>
      <c r="H1218" s="25" t="s">
        <v>75</v>
      </c>
      <c r="I1218" s="73" t="s">
        <v>309</v>
      </c>
      <c r="J1218" s="73" t="s">
        <v>16</v>
      </c>
      <c r="K1218" s="25" t="s">
        <v>1591</v>
      </c>
      <c r="L1218" s="25" t="s">
        <v>110</v>
      </c>
      <c r="M1218" s="25"/>
      <c r="N1218" s="122" t="s">
        <v>1549</v>
      </c>
      <c r="O1218" s="38" t="s">
        <v>1549</v>
      </c>
      <c r="P1218" s="38" t="s">
        <v>1549</v>
      </c>
      <c r="Q1218" s="25" t="s">
        <v>102</v>
      </c>
      <c r="R1218" s="25">
        <v>5</v>
      </c>
      <c r="S1218" s="25" t="s">
        <v>1370</v>
      </c>
      <c r="T1218" s="33" t="s">
        <v>15</v>
      </c>
      <c r="V1218" s="25">
        <v>16</v>
      </c>
      <c r="W1218" s="25" t="s">
        <v>82</v>
      </c>
      <c r="X1218" s="73">
        <f>VLOOKUP(W1218,Tables!$M$5:$O$9,3,FALSE)</f>
        <v>1</v>
      </c>
      <c r="Y1218" s="73">
        <f t="shared" si="545"/>
        <v>16</v>
      </c>
      <c r="AA1218" s="26" t="str">
        <f t="shared" si="558"/>
        <v>NOEL</v>
      </c>
      <c r="AB1218" s="26">
        <f>VLOOKUP(AA1218,Tables!C$5:D$40,2,FALSE)</f>
        <v>1</v>
      </c>
      <c r="AC1218" s="26">
        <f t="shared" si="559"/>
        <v>16</v>
      </c>
      <c r="AD1218" s="33" t="str">
        <f t="shared" si="560"/>
        <v>Chronic</v>
      </c>
      <c r="AE1218" s="26">
        <f>VLOOKUP(AD1218,Tables!$C$43:$D$44,2,FALSE)</f>
        <v>1</v>
      </c>
      <c r="AF1218" s="26">
        <f t="shared" si="561"/>
        <v>16</v>
      </c>
      <c r="AG1218" s="27"/>
      <c r="AH1218" s="210" t="str">
        <f t="shared" si="550"/>
        <v>Selenastrum capricornutum</v>
      </c>
      <c r="AI1218" s="112" t="str">
        <f t="shared" si="551"/>
        <v>NOEL</v>
      </c>
      <c r="AJ1218" s="112" t="str">
        <f t="shared" si="552"/>
        <v>Chronic</v>
      </c>
      <c r="AL1218" s="26">
        <f>VLOOKUP(SUM(AB1218,AE1218),Tables!J$5:K$12,2,FALSE)</f>
        <v>1</v>
      </c>
      <c r="AM1218" s="26" t="str">
        <f t="shared" si="553"/>
        <v>YES!!!</v>
      </c>
      <c r="AN1218" s="107" t="str">
        <f>P1218</f>
        <v>Biomass yield, Growth rate, AUC</v>
      </c>
      <c r="AO1218" s="26" t="s">
        <v>1603</v>
      </c>
      <c r="AP1218" s="25" t="str">
        <f>CONCATENATE(R1218," ",S1218)</f>
        <v>5 Day</v>
      </c>
      <c r="AQ1218" s="26" t="s">
        <v>1618</v>
      </c>
      <c r="AS1218" s="109">
        <f>AF1218</f>
        <v>16</v>
      </c>
      <c r="AT1218" s="73">
        <f>GEOMEAN(AS1218)</f>
        <v>16</v>
      </c>
      <c r="AW1218" s="208" t="s">
        <v>1845</v>
      </c>
      <c r="AX1218" s="208" t="s">
        <v>1845</v>
      </c>
      <c r="BC1218" s="214"/>
      <c r="BN1218" s="119"/>
      <c r="BO1218" s="119"/>
      <c r="BP1218" s="119"/>
      <c r="BQ1218" s="119"/>
      <c r="BR1218" s="119"/>
      <c r="BS1218" s="119"/>
      <c r="BT1218" s="119"/>
      <c r="BU1218" s="119"/>
      <c r="BV1218" s="119"/>
      <c r="BW1218" s="119"/>
      <c r="BX1218" s="119"/>
      <c r="BY1218" s="119"/>
      <c r="BZ1218" s="119"/>
      <c r="CA1218" s="119"/>
    </row>
    <row r="1219" spans="1:87" ht="15" hidden="1" customHeight="1" thickTop="1" thickBot="1">
      <c r="A1219" s="170" t="s">
        <v>720</v>
      </c>
      <c r="B1219" s="70" t="s">
        <v>717</v>
      </c>
      <c r="C1219" s="74" t="s">
        <v>721</v>
      </c>
      <c r="D1219" s="72" t="s">
        <v>99</v>
      </c>
      <c r="E1219" s="147" t="s">
        <v>1644</v>
      </c>
      <c r="F1219" s="30" t="s">
        <v>719</v>
      </c>
      <c r="G1219" s="196" t="s">
        <v>134</v>
      </c>
      <c r="H1219" s="25" t="s">
        <v>75</v>
      </c>
      <c r="I1219" s="73" t="s">
        <v>309</v>
      </c>
      <c r="J1219" s="73" t="s">
        <v>16</v>
      </c>
      <c r="K1219" s="25" t="s">
        <v>1591</v>
      </c>
      <c r="L1219" s="25" t="s">
        <v>194</v>
      </c>
      <c r="N1219" s="41" t="s">
        <v>718</v>
      </c>
      <c r="O1219" s="32" t="s">
        <v>1398</v>
      </c>
      <c r="P1219" s="32" t="s">
        <v>1518</v>
      </c>
      <c r="Q1219" s="73" t="s">
        <v>19</v>
      </c>
      <c r="R1219" s="25">
        <v>32</v>
      </c>
      <c r="S1219" s="25" t="s">
        <v>1370</v>
      </c>
      <c r="T1219" s="33" t="s">
        <v>15</v>
      </c>
      <c r="V1219" s="73">
        <v>4.38</v>
      </c>
      <c r="W1219" s="25" t="s">
        <v>82</v>
      </c>
      <c r="X1219" s="73">
        <f>VLOOKUP(W1219,Tables!$M$5:$O$9,3,FALSE)</f>
        <v>1</v>
      </c>
      <c r="Y1219" s="73">
        <f t="shared" si="545"/>
        <v>4.38</v>
      </c>
      <c r="AA1219" s="26" t="str">
        <f t="shared" ref="AA1219:AA1222" si="562">Q1219</f>
        <v>NOEC</v>
      </c>
      <c r="AB1219" s="26">
        <f>VLOOKUP(AA1219,Tables!C$5:D$40,2,FALSE)</f>
        <v>1</v>
      </c>
      <c r="AC1219" s="26">
        <f t="shared" ref="AC1219:AC1222" si="563">Y1219/AB1219</f>
        <v>4.38</v>
      </c>
      <c r="AD1219" s="33" t="str">
        <f t="shared" ref="AD1219:AD1222" si="564">T1219</f>
        <v>Chronic</v>
      </c>
      <c r="AE1219" s="26">
        <f>VLOOKUP(AD1219,Tables!$C$43:$D$44,2,FALSE)</f>
        <v>1</v>
      </c>
      <c r="AF1219" s="26">
        <f t="shared" ref="AF1219:AF1222" si="565">AC1219/AE1219</f>
        <v>4.38</v>
      </c>
      <c r="AG1219" s="27"/>
      <c r="AH1219" s="210" t="str">
        <f t="shared" si="550"/>
        <v>Selenastrum capricornutum</v>
      </c>
      <c r="AI1219" s="112" t="str">
        <f t="shared" si="551"/>
        <v>NOEC</v>
      </c>
      <c r="AJ1219" s="112" t="str">
        <f t="shared" si="552"/>
        <v>Chronic</v>
      </c>
      <c r="AL1219" s="26">
        <f>VLOOKUP(SUM(AB1219,AE1219),Tables!J$5:K$12,2,FALSE)</f>
        <v>1</v>
      </c>
      <c r="AM1219" s="26" t="str">
        <f t="shared" si="553"/>
        <v>YES!!!</v>
      </c>
      <c r="AN1219" s="107" t="str">
        <f>P1219</f>
        <v>Chlorophyll-a concentration</v>
      </c>
      <c r="AO1219" s="26" t="s">
        <v>212</v>
      </c>
      <c r="AP1219" s="25" t="str">
        <f>CONCATENATE(R1219," ",S1219)</f>
        <v>32 Day</v>
      </c>
      <c r="AQ1219" s="26" t="s">
        <v>1608</v>
      </c>
      <c r="AS1219" s="109">
        <f>AF1219</f>
        <v>4.38</v>
      </c>
      <c r="AT1219" s="73">
        <f>GEOMEAN(AS1219)</f>
        <v>4.38</v>
      </c>
      <c r="AU1219" s="73">
        <f>MIN(AT1219,AT1225,AT1229)</f>
        <v>4.38</v>
      </c>
      <c r="AW1219" s="208" t="s">
        <v>1845</v>
      </c>
      <c r="AX1219" s="208" t="s">
        <v>1845</v>
      </c>
      <c r="BC1219" s="214"/>
      <c r="BN1219" s="119"/>
      <c r="BO1219" s="119"/>
      <c r="BP1219" s="119"/>
      <c r="BQ1219" s="119"/>
      <c r="BR1219" s="119"/>
      <c r="BS1219" s="119"/>
      <c r="BT1219" s="119"/>
      <c r="BU1219" s="119"/>
      <c r="BV1219" s="119"/>
      <c r="BW1219" s="119"/>
      <c r="BX1219" s="119"/>
      <c r="BY1219" s="119"/>
      <c r="BZ1219" s="119"/>
      <c r="CA1219" s="119"/>
      <c r="CB1219" s="119"/>
      <c r="CC1219" s="119"/>
      <c r="CD1219" s="119"/>
      <c r="CE1219" s="119"/>
      <c r="CF1219" s="119"/>
      <c r="CG1219" s="119"/>
      <c r="CH1219" s="119"/>
      <c r="CI1219" s="119"/>
    </row>
    <row r="1220" spans="1:87" ht="15" hidden="1" customHeight="1" thickTop="1" thickBot="1">
      <c r="A1220" s="170" t="s">
        <v>729</v>
      </c>
      <c r="B1220" s="70" t="s">
        <v>733</v>
      </c>
      <c r="C1220" s="74" t="s">
        <v>730</v>
      </c>
      <c r="D1220" s="72" t="s">
        <v>99</v>
      </c>
      <c r="E1220" s="147" t="s">
        <v>1644</v>
      </c>
      <c r="F1220" s="30" t="s">
        <v>728</v>
      </c>
      <c r="G1220" s="196" t="s">
        <v>134</v>
      </c>
      <c r="H1220" s="25" t="s">
        <v>75</v>
      </c>
      <c r="I1220" s="73" t="s">
        <v>309</v>
      </c>
      <c r="J1220" s="73" t="s">
        <v>16</v>
      </c>
      <c r="K1220" s="25" t="s">
        <v>1591</v>
      </c>
      <c r="L1220" s="25" t="s">
        <v>644</v>
      </c>
      <c r="N1220" s="41" t="s">
        <v>732</v>
      </c>
      <c r="O1220" s="32" t="s">
        <v>1398</v>
      </c>
      <c r="P1220" s="32" t="s">
        <v>1560</v>
      </c>
      <c r="Q1220" s="73" t="s">
        <v>19</v>
      </c>
      <c r="R1220" s="73">
        <v>48</v>
      </c>
      <c r="S1220" s="25" t="s">
        <v>84</v>
      </c>
      <c r="T1220" s="33" t="s">
        <v>15</v>
      </c>
      <c r="V1220" s="73">
        <v>499</v>
      </c>
      <c r="W1220" s="25" t="s">
        <v>58</v>
      </c>
      <c r="X1220" s="73">
        <f>VLOOKUP(W1220,Tables!$M$5:$O$9,3,FALSE)</f>
        <v>1</v>
      </c>
      <c r="Y1220" s="73">
        <f t="shared" si="545"/>
        <v>499</v>
      </c>
      <c r="AA1220" s="26" t="str">
        <f t="shared" si="562"/>
        <v>NOEC</v>
      </c>
      <c r="AB1220" s="26">
        <f>VLOOKUP(AA1220,Tables!C$5:D$40,2,FALSE)</f>
        <v>1</v>
      </c>
      <c r="AC1220" s="26">
        <f t="shared" si="563"/>
        <v>499</v>
      </c>
      <c r="AD1220" s="33" t="str">
        <f t="shared" si="564"/>
        <v>Chronic</v>
      </c>
      <c r="AE1220" s="26">
        <f>VLOOKUP(AD1220,Tables!$C$43:$D$44,2,FALSE)</f>
        <v>1</v>
      </c>
      <c r="AF1220" s="26">
        <f t="shared" si="565"/>
        <v>499</v>
      </c>
      <c r="AG1220" s="27"/>
      <c r="AH1220" s="210" t="str">
        <f t="shared" si="550"/>
        <v>Selenastrum capricornutum</v>
      </c>
      <c r="AI1220" s="112" t="str">
        <f t="shared" si="551"/>
        <v>NOEC</v>
      </c>
      <c r="AJ1220" s="112" t="str">
        <f t="shared" si="552"/>
        <v>Chronic</v>
      </c>
      <c r="AL1220" s="26">
        <f>VLOOKUP(SUM(AB1220,AE1220),Tables!J$5:K$12,2,FALSE)</f>
        <v>1</v>
      </c>
      <c r="AM1220" s="26" t="str">
        <f t="shared" si="553"/>
        <v>YES!!!</v>
      </c>
      <c r="AN1220" s="107" t="str">
        <f>P1220</f>
        <v>Cell death</v>
      </c>
      <c r="AO1220" s="26" t="s">
        <v>1604</v>
      </c>
      <c r="AP1220" s="25" t="str">
        <f>CONCATENATE(R1220," ",S1220)</f>
        <v>48 Hour</v>
      </c>
      <c r="AQ1220" s="26" t="s">
        <v>1609</v>
      </c>
      <c r="AS1220" s="109">
        <f>AF1220</f>
        <v>499</v>
      </c>
      <c r="AT1220" s="73">
        <f>GEOMEAN(AS1220)</f>
        <v>499</v>
      </c>
      <c r="AU1220" s="73">
        <f>MIN(AT1220)</f>
        <v>499</v>
      </c>
      <c r="AW1220" s="208" t="s">
        <v>1845</v>
      </c>
      <c r="AX1220" s="208" t="s">
        <v>1845</v>
      </c>
      <c r="BC1220" s="214"/>
      <c r="BN1220" s="119"/>
      <c r="BO1220" s="119"/>
      <c r="BP1220" s="119"/>
      <c r="BQ1220" s="119"/>
      <c r="BR1220" s="119"/>
      <c r="BS1220" s="119"/>
      <c r="BT1220" s="119"/>
      <c r="BU1220" s="119"/>
      <c r="BV1220" s="119"/>
      <c r="BW1220" s="119"/>
      <c r="BX1220" s="119"/>
      <c r="BY1220" s="119"/>
      <c r="BZ1220" s="119"/>
      <c r="CA1220" s="119"/>
    </row>
    <row r="1221" spans="1:87" ht="15" hidden="1" customHeight="1" thickTop="1" thickBot="1">
      <c r="A1221" s="170" t="s">
        <v>729</v>
      </c>
      <c r="B1221" s="70" t="s">
        <v>1753</v>
      </c>
      <c r="C1221" s="74" t="s">
        <v>730</v>
      </c>
      <c r="D1221" s="72"/>
      <c r="E1221" s="147" t="s">
        <v>1644</v>
      </c>
      <c r="F1221" s="30" t="s">
        <v>728</v>
      </c>
      <c r="G1221" s="196" t="s">
        <v>134</v>
      </c>
      <c r="H1221" s="25" t="s">
        <v>75</v>
      </c>
      <c r="I1221" s="73" t="s">
        <v>309</v>
      </c>
      <c r="J1221" s="73" t="s">
        <v>16</v>
      </c>
      <c r="K1221" s="25" t="s">
        <v>1591</v>
      </c>
      <c r="L1221" s="25" t="s">
        <v>644</v>
      </c>
      <c r="N1221" s="41" t="s">
        <v>732</v>
      </c>
      <c r="O1221" s="32" t="s">
        <v>1398</v>
      </c>
      <c r="P1221" s="32" t="s">
        <v>1560</v>
      </c>
      <c r="Q1221" s="73" t="s">
        <v>19</v>
      </c>
      <c r="R1221" s="73">
        <v>24</v>
      </c>
      <c r="S1221" s="25" t="s">
        <v>84</v>
      </c>
      <c r="T1221" s="25" t="s">
        <v>45</v>
      </c>
      <c r="V1221" s="73">
        <v>499</v>
      </c>
      <c r="W1221" s="25" t="s">
        <v>58</v>
      </c>
      <c r="X1221" s="73">
        <f>VLOOKUP(W1221,Tables!$M$5:$O$9,3,FALSE)</f>
        <v>1</v>
      </c>
      <c r="Y1221" s="73">
        <f t="shared" si="545"/>
        <v>499</v>
      </c>
      <c r="AA1221" s="26" t="str">
        <f>Q1221</f>
        <v>NOEC</v>
      </c>
      <c r="AB1221" s="26">
        <f>VLOOKUP(AA1221,Tables!C$5:D$40,2,FALSE)</f>
        <v>1</v>
      </c>
      <c r="AC1221" s="26">
        <f>Y1221/AB1221</f>
        <v>499</v>
      </c>
      <c r="AD1221" s="33" t="str">
        <f>T1221</f>
        <v>Acute</v>
      </c>
      <c r="AE1221" s="26">
        <f>VLOOKUP(AD1221,Tables!$C$43:$D$44,2,FALSE)</f>
        <v>2</v>
      </c>
      <c r="AF1221" s="26">
        <f>AC1221/AE1221</f>
        <v>249.5</v>
      </c>
      <c r="AG1221" s="27"/>
      <c r="AH1221" s="210" t="str">
        <f>G1221</f>
        <v>Selenastrum capricornutum</v>
      </c>
      <c r="AI1221" s="112" t="str">
        <f>Q1221</f>
        <v>NOEC</v>
      </c>
      <c r="AJ1221" s="112" t="str">
        <f>T1221</f>
        <v>Acute</v>
      </c>
      <c r="AL1221" s="26" t="str">
        <f>VLOOKUP(SUM(AB1221,AE1221),Tables!J$5:K$12,2,FALSE)</f>
        <v>Do Not Use</v>
      </c>
      <c r="AM1221" s="26" t="str">
        <f t="shared" si="553"/>
        <v>Reject</v>
      </c>
      <c r="AN1221" s="107"/>
      <c r="AO1221" s="26"/>
      <c r="AQ1221" s="26"/>
      <c r="AS1221" s="109"/>
      <c r="AT1221" s="73"/>
      <c r="AU1221" s="73"/>
      <c r="AW1221" s="208" t="s">
        <v>1845</v>
      </c>
      <c r="AX1221" s="208" t="s">
        <v>1845</v>
      </c>
      <c r="BC1221" s="214"/>
      <c r="BN1221" s="119"/>
      <c r="BO1221" s="119"/>
      <c r="BP1221" s="119"/>
      <c r="BQ1221" s="119"/>
      <c r="BR1221" s="119"/>
      <c r="BS1221" s="119"/>
      <c r="BT1221" s="119"/>
      <c r="BU1221" s="119"/>
      <c r="BV1221" s="119"/>
      <c r="BW1221" s="119"/>
      <c r="BX1221" s="119"/>
      <c r="BY1221" s="119"/>
      <c r="BZ1221" s="119"/>
      <c r="CA1221" s="119"/>
    </row>
    <row r="1222" spans="1:87" ht="15" hidden="1" customHeight="1" thickTop="1" thickBot="1">
      <c r="A1222" s="170" t="s">
        <v>183</v>
      </c>
      <c r="B1222" s="70" t="s">
        <v>180</v>
      </c>
      <c r="C1222" s="71" t="s">
        <v>184</v>
      </c>
      <c r="E1222" s="147" t="s">
        <v>1644</v>
      </c>
      <c r="F1222" s="129" t="s">
        <v>74</v>
      </c>
      <c r="G1222" s="86" t="s">
        <v>134</v>
      </c>
      <c r="H1222" s="25" t="s">
        <v>75</v>
      </c>
      <c r="I1222" s="73" t="s">
        <v>309</v>
      </c>
      <c r="J1222" s="73" t="s">
        <v>16</v>
      </c>
      <c r="K1222" s="25" t="s">
        <v>1591</v>
      </c>
      <c r="L1222" s="25" t="s">
        <v>181</v>
      </c>
      <c r="M1222" s="87"/>
      <c r="N1222" s="41" t="s">
        <v>182</v>
      </c>
      <c r="O1222" s="32" t="s">
        <v>1398</v>
      </c>
      <c r="P1222" s="32" t="s">
        <v>1399</v>
      </c>
      <c r="Q1222" s="25" t="s">
        <v>51</v>
      </c>
      <c r="R1222" s="25">
        <v>72</v>
      </c>
      <c r="S1222" s="25" t="s">
        <v>84</v>
      </c>
      <c r="T1222" s="33" t="s">
        <v>15</v>
      </c>
      <c r="U1222" s="89"/>
      <c r="V1222" s="25">
        <v>81.400000000000006</v>
      </c>
      <c r="W1222" s="25" t="s">
        <v>58</v>
      </c>
      <c r="X1222" s="73">
        <f>VLOOKUP(W1222,Tables!$M$5:$O$9,3,FALSE)</f>
        <v>1</v>
      </c>
      <c r="Y1222" s="73">
        <f t="shared" si="545"/>
        <v>81.400000000000006</v>
      </c>
      <c r="AA1222" s="26" t="str">
        <f t="shared" si="562"/>
        <v>IC50</v>
      </c>
      <c r="AB1222" s="26">
        <f>VLOOKUP(AA1222,Tables!C$5:D$40,2,FALSE)</f>
        <v>5</v>
      </c>
      <c r="AC1222" s="26">
        <f t="shared" si="563"/>
        <v>16.28</v>
      </c>
      <c r="AD1222" s="33" t="str">
        <f t="shared" si="564"/>
        <v>Chronic</v>
      </c>
      <c r="AE1222" s="26">
        <f>VLOOKUP(AD1222,Tables!$C$43:$D$44,2,FALSE)</f>
        <v>1</v>
      </c>
      <c r="AF1222" s="26">
        <f t="shared" si="565"/>
        <v>16.28</v>
      </c>
      <c r="AG1222" s="27"/>
      <c r="AH1222" s="210" t="str">
        <f t="shared" si="550"/>
        <v>Selenastrum capricornutum</v>
      </c>
      <c r="AI1222" s="112" t="str">
        <f t="shared" si="551"/>
        <v>IC50</v>
      </c>
      <c r="AJ1222" s="112" t="str">
        <f t="shared" si="552"/>
        <v>Chronic</v>
      </c>
      <c r="AK1222" s="105"/>
      <c r="AL1222" s="26">
        <f>VLOOKUP(SUM(AB1222,AE1222),Tables!J$5:K$12,2,FALSE)</f>
        <v>2</v>
      </c>
      <c r="AM1222" s="26" t="str">
        <f t="shared" si="553"/>
        <v>Reject</v>
      </c>
      <c r="AN1222" s="105"/>
      <c r="AO1222" s="113"/>
      <c r="AP1222" s="113"/>
      <c r="AQ1222" s="113"/>
      <c r="AR1222" s="105"/>
      <c r="AS1222" s="105"/>
      <c r="AT1222" s="105"/>
      <c r="AU1222" s="105"/>
      <c r="AV1222" s="105"/>
      <c r="AW1222" s="208" t="s">
        <v>1845</v>
      </c>
      <c r="AX1222" s="208" t="s">
        <v>1845</v>
      </c>
      <c r="AY1222" s="105"/>
      <c r="AZ1222" s="105"/>
      <c r="BA1222" s="105"/>
      <c r="BB1222" s="105"/>
      <c r="BC1222" s="217"/>
      <c r="BD1222" s="105"/>
      <c r="BE1222" s="105"/>
      <c r="BF1222" s="105"/>
      <c r="BG1222" s="105"/>
      <c r="BH1222" s="105"/>
      <c r="BI1222" s="113"/>
      <c r="BN1222" s="119"/>
      <c r="BO1222" s="119"/>
      <c r="BP1222" s="119"/>
      <c r="BQ1222" s="119"/>
      <c r="BR1222" s="119"/>
      <c r="BS1222" s="119"/>
      <c r="BT1222" s="119"/>
      <c r="BU1222" s="119"/>
      <c r="BV1222" s="119"/>
      <c r="BW1222" s="119"/>
      <c r="BX1222" s="119"/>
      <c r="BY1222" s="119"/>
      <c r="BZ1222" s="119"/>
      <c r="CA1222" s="119"/>
    </row>
    <row r="1223" spans="1:87" ht="15" hidden="1" customHeight="1" thickTop="1" thickBot="1">
      <c r="A1223" s="170" t="s">
        <v>678</v>
      </c>
      <c r="B1223" s="70" t="s">
        <v>674</v>
      </c>
      <c r="C1223" s="71" t="s">
        <v>112</v>
      </c>
      <c r="D1223" s="72"/>
      <c r="E1223" s="147" t="s">
        <v>1644</v>
      </c>
      <c r="F1223" s="30" t="s">
        <v>677</v>
      </c>
      <c r="G1223" s="196" t="s">
        <v>134</v>
      </c>
      <c r="H1223" s="25" t="s">
        <v>75</v>
      </c>
      <c r="I1223" s="73" t="s">
        <v>309</v>
      </c>
      <c r="J1223" s="73" t="s">
        <v>16</v>
      </c>
      <c r="K1223" s="25" t="s">
        <v>1591</v>
      </c>
      <c r="L1223" s="73" t="s">
        <v>675</v>
      </c>
      <c r="N1223" s="41" t="s">
        <v>293</v>
      </c>
      <c r="O1223" s="32" t="s">
        <v>1398</v>
      </c>
      <c r="P1223" s="32" t="s">
        <v>1518</v>
      </c>
      <c r="Q1223" s="25" t="s">
        <v>14</v>
      </c>
      <c r="R1223" s="25">
        <v>96</v>
      </c>
      <c r="S1223" s="25" t="s">
        <v>84</v>
      </c>
      <c r="T1223" s="33" t="s">
        <v>15</v>
      </c>
      <c r="U1223" s="33"/>
      <c r="V1223" s="73">
        <v>117</v>
      </c>
      <c r="W1223" s="33" t="s">
        <v>58</v>
      </c>
      <c r="X1223" s="73">
        <f>VLOOKUP(W1223,Tables!$M$5:$O$9,3,FALSE)</f>
        <v>1</v>
      </c>
      <c r="Y1223" s="73">
        <f t="shared" si="545"/>
        <v>117</v>
      </c>
      <c r="AA1223" s="26" t="str">
        <f t="shared" ref="AA1223:AA1227" si="566">Q1223</f>
        <v>EC50</v>
      </c>
      <c r="AB1223" s="26">
        <f>VLOOKUP(AA1223,Tables!C$5:D$40,2,FALSE)</f>
        <v>5</v>
      </c>
      <c r="AC1223" s="26">
        <f t="shared" ref="AC1223:AC1227" si="567">Y1223/AB1223</f>
        <v>23.4</v>
      </c>
      <c r="AD1223" s="33" t="str">
        <f t="shared" ref="AD1223:AD1227" si="568">T1223</f>
        <v>Chronic</v>
      </c>
      <c r="AE1223" s="26">
        <f>VLOOKUP(AD1223,Tables!$C$43:$D$44,2,FALSE)</f>
        <v>1</v>
      </c>
      <c r="AF1223" s="26">
        <f t="shared" ref="AF1223:AF1227" si="569">AC1223/AE1223</f>
        <v>23.4</v>
      </c>
      <c r="AG1223" s="27"/>
      <c r="AH1223" s="210" t="str">
        <f t="shared" si="550"/>
        <v>Selenastrum capricornutum</v>
      </c>
      <c r="AI1223" s="112" t="str">
        <f t="shared" si="551"/>
        <v>EC50</v>
      </c>
      <c r="AJ1223" s="112" t="str">
        <f t="shared" si="552"/>
        <v>Chronic</v>
      </c>
      <c r="AL1223" s="26">
        <f>VLOOKUP(SUM(AB1223,AE1223),Tables!J$5:K$12,2,FALSE)</f>
        <v>2</v>
      </c>
      <c r="AM1223" s="26" t="str">
        <f t="shared" si="553"/>
        <v>Reject</v>
      </c>
      <c r="AS1223"/>
      <c r="AW1223" s="208" t="s">
        <v>1845</v>
      </c>
      <c r="AX1223" s="208" t="s">
        <v>1845</v>
      </c>
      <c r="BC1223" s="214"/>
      <c r="BN1223" s="119"/>
      <c r="BO1223" s="119"/>
      <c r="BP1223" s="119"/>
      <c r="BQ1223" s="119"/>
      <c r="BR1223" s="119"/>
      <c r="BS1223" s="119"/>
      <c r="BT1223" s="119"/>
      <c r="BU1223" s="119"/>
      <c r="BV1223" s="119"/>
      <c r="BW1223" s="119"/>
      <c r="BX1223" s="119"/>
      <c r="BY1223" s="119"/>
      <c r="BZ1223" s="119"/>
      <c r="CA1223" s="119"/>
      <c r="CB1223" s="119"/>
      <c r="CC1223" s="119"/>
      <c r="CD1223" s="119"/>
      <c r="CE1223" s="119"/>
      <c r="CF1223" s="119"/>
      <c r="CG1223" s="119"/>
      <c r="CH1223" s="119"/>
      <c r="CI1223" s="119"/>
    </row>
    <row r="1224" spans="1:87" ht="15" hidden="1" customHeight="1" thickTop="1" thickBot="1">
      <c r="A1224" s="170" t="s">
        <v>678</v>
      </c>
      <c r="B1224" s="70" t="s">
        <v>109</v>
      </c>
      <c r="C1224" s="71" t="s">
        <v>112</v>
      </c>
      <c r="D1224" s="72" t="s">
        <v>1836</v>
      </c>
      <c r="E1224" s="147" t="s">
        <v>1644</v>
      </c>
      <c r="F1224" s="30" t="s">
        <v>677</v>
      </c>
      <c r="G1224" s="196" t="s">
        <v>134</v>
      </c>
      <c r="H1224" s="25" t="s">
        <v>75</v>
      </c>
      <c r="I1224" s="73" t="s">
        <v>309</v>
      </c>
      <c r="J1224" s="73" t="s">
        <v>16</v>
      </c>
      <c r="K1224" s="25" t="s">
        <v>1591</v>
      </c>
      <c r="L1224" s="73" t="s">
        <v>675</v>
      </c>
      <c r="N1224" s="41" t="s">
        <v>676</v>
      </c>
      <c r="O1224" s="32" t="s">
        <v>1398</v>
      </c>
      <c r="P1224" s="32" t="s">
        <v>1518</v>
      </c>
      <c r="Q1224" s="135" t="s">
        <v>20</v>
      </c>
      <c r="R1224" s="135">
        <v>96</v>
      </c>
      <c r="S1224" s="135" t="s">
        <v>84</v>
      </c>
      <c r="T1224" s="139" t="s">
        <v>15</v>
      </c>
      <c r="U1224" s="139"/>
      <c r="V1224" s="136">
        <v>150</v>
      </c>
      <c r="W1224" s="139" t="s">
        <v>58</v>
      </c>
      <c r="X1224" s="136">
        <f>VLOOKUP(W1224,Tables!$M$5:$O$9,3,FALSE)</f>
        <v>1</v>
      </c>
      <c r="Y1224" s="136">
        <f t="shared" si="545"/>
        <v>150</v>
      </c>
      <c r="Z1224" s="137"/>
      <c r="AA1224" s="138" t="str">
        <f t="shared" si="566"/>
        <v>LOEC</v>
      </c>
      <c r="AB1224" s="138">
        <f>VLOOKUP(AA1224,Tables!C$5:D$40,2,FALSE)</f>
        <v>2.5</v>
      </c>
      <c r="AC1224" s="138">
        <f t="shared" si="567"/>
        <v>60</v>
      </c>
      <c r="AD1224" s="139" t="str">
        <f t="shared" si="568"/>
        <v>Chronic</v>
      </c>
      <c r="AE1224" s="138">
        <f>VLOOKUP(AD1224,Tables!$C$43:$D$44,2,FALSE)</f>
        <v>1</v>
      </c>
      <c r="AF1224" s="138">
        <f t="shared" si="569"/>
        <v>60</v>
      </c>
      <c r="AG1224" s="140"/>
      <c r="AH1224" s="187" t="str">
        <f t="shared" si="550"/>
        <v>Selenastrum capricornutum</v>
      </c>
      <c r="AI1224" s="142" t="str">
        <f t="shared" si="551"/>
        <v>LOEC</v>
      </c>
      <c r="AJ1224" s="142" t="str">
        <f t="shared" si="552"/>
        <v>Chronic</v>
      </c>
      <c r="AK1224" s="137"/>
      <c r="AL1224" s="138">
        <f>VLOOKUP(SUM(AB1224,AE1224),Tables!J$5:K$12,2,FALSE)</f>
        <v>2</v>
      </c>
      <c r="AM1224" s="26" t="str">
        <f t="shared" si="553"/>
        <v>Reject</v>
      </c>
      <c r="AN1224" s="137"/>
      <c r="AO1224" s="135"/>
      <c r="AP1224" s="135"/>
      <c r="AQ1224" s="135"/>
      <c r="AR1224" s="137"/>
      <c r="AS1224" s="137"/>
      <c r="AT1224" s="137"/>
      <c r="AU1224" s="137"/>
      <c r="AV1224" s="137"/>
      <c r="AW1224" s="208" t="s">
        <v>1845</v>
      </c>
      <c r="AX1224" s="208" t="s">
        <v>1845</v>
      </c>
      <c r="BC1224" s="214"/>
      <c r="BN1224" s="119"/>
      <c r="BO1224" s="119"/>
      <c r="BP1224" s="119"/>
      <c r="BQ1224" s="119"/>
      <c r="BR1224" s="119"/>
      <c r="BS1224" s="119"/>
      <c r="BT1224" s="119"/>
      <c r="BU1224" s="119"/>
      <c r="BV1224" s="119"/>
      <c r="BW1224" s="119"/>
      <c r="BX1224" s="119"/>
      <c r="BY1224" s="119"/>
      <c r="BZ1224" s="119"/>
      <c r="CA1224" s="119"/>
    </row>
    <row r="1225" spans="1:87" ht="15" hidden="1" customHeight="1" thickTop="1" thickBot="1">
      <c r="A1225" s="170" t="s">
        <v>678</v>
      </c>
      <c r="B1225" s="70" t="s">
        <v>679</v>
      </c>
      <c r="C1225" s="71" t="s">
        <v>112</v>
      </c>
      <c r="D1225" s="72"/>
      <c r="E1225" s="147" t="s">
        <v>1644</v>
      </c>
      <c r="F1225" s="30" t="s">
        <v>677</v>
      </c>
      <c r="G1225" s="196" t="s">
        <v>134</v>
      </c>
      <c r="H1225" s="25" t="s">
        <v>75</v>
      </c>
      <c r="I1225" s="73" t="s">
        <v>309</v>
      </c>
      <c r="J1225" s="73" t="s">
        <v>16</v>
      </c>
      <c r="K1225" s="25" t="s">
        <v>1591</v>
      </c>
      <c r="L1225" s="73" t="s">
        <v>675</v>
      </c>
      <c r="N1225" s="41" t="s">
        <v>676</v>
      </c>
      <c r="O1225" s="32" t="s">
        <v>1398</v>
      </c>
      <c r="P1225" s="32" t="s">
        <v>1518</v>
      </c>
      <c r="Q1225" s="25" t="s">
        <v>19</v>
      </c>
      <c r="R1225" s="25">
        <v>96</v>
      </c>
      <c r="S1225" s="25" t="s">
        <v>84</v>
      </c>
      <c r="T1225" s="33" t="s">
        <v>15</v>
      </c>
      <c r="U1225" s="33"/>
      <c r="V1225" s="73">
        <v>75</v>
      </c>
      <c r="W1225" s="33" t="s">
        <v>58</v>
      </c>
      <c r="X1225" s="73">
        <f>VLOOKUP(W1225,Tables!$M$5:$O$9,3,FALSE)</f>
        <v>1</v>
      </c>
      <c r="Y1225" s="73">
        <f t="shared" si="545"/>
        <v>75</v>
      </c>
      <c r="AA1225" s="26" t="str">
        <f t="shared" si="566"/>
        <v>NOEC</v>
      </c>
      <c r="AB1225" s="26">
        <f>VLOOKUP(AA1225,Tables!C$5:D$40,2,FALSE)</f>
        <v>1</v>
      </c>
      <c r="AC1225" s="26">
        <f t="shared" si="567"/>
        <v>75</v>
      </c>
      <c r="AD1225" s="33" t="str">
        <f t="shared" si="568"/>
        <v>Chronic</v>
      </c>
      <c r="AE1225" s="26">
        <f>VLOOKUP(AD1225,Tables!$C$43:$D$44,2,FALSE)</f>
        <v>1</v>
      </c>
      <c r="AF1225" s="26">
        <f t="shared" si="569"/>
        <v>75</v>
      </c>
      <c r="AG1225" s="27"/>
      <c r="AH1225" s="210" t="str">
        <f t="shared" si="550"/>
        <v>Selenastrum capricornutum</v>
      </c>
      <c r="AI1225" s="112" t="str">
        <f t="shared" si="551"/>
        <v>NOEC</v>
      </c>
      <c r="AJ1225" s="112" t="str">
        <f t="shared" si="552"/>
        <v>Chronic</v>
      </c>
      <c r="AL1225" s="26">
        <f>VLOOKUP(SUM(AB1225,AE1225),Tables!J$5:K$12,2,FALSE)</f>
        <v>1</v>
      </c>
      <c r="AM1225" s="26" t="str">
        <f t="shared" si="553"/>
        <v>YES!!!</v>
      </c>
      <c r="AN1225" s="107" t="str">
        <f>P1225</f>
        <v>Chlorophyll-a concentration</v>
      </c>
      <c r="AO1225" s="26" t="s">
        <v>212</v>
      </c>
      <c r="AP1225" s="25" t="str">
        <f>CONCATENATE(R1225," ",S1225)</f>
        <v>96 Hour</v>
      </c>
      <c r="AQ1225" s="26" t="s">
        <v>1615</v>
      </c>
      <c r="AS1225" s="109">
        <f>AF1225</f>
        <v>75</v>
      </c>
      <c r="AT1225" s="73">
        <f>GEOMEAN(AS1225)</f>
        <v>75</v>
      </c>
      <c r="AW1225" s="208" t="s">
        <v>1845</v>
      </c>
      <c r="AX1225" s="208" t="s">
        <v>1845</v>
      </c>
      <c r="BC1225" s="214"/>
      <c r="BN1225" s="119"/>
      <c r="BO1225" s="119"/>
      <c r="BP1225" s="119"/>
      <c r="BQ1225" s="119"/>
      <c r="BR1225" s="119"/>
      <c r="BS1225" s="119"/>
      <c r="BT1225" s="119"/>
      <c r="BU1225" s="119"/>
      <c r="BV1225" s="119"/>
      <c r="BW1225" s="119"/>
      <c r="BX1225" s="119"/>
      <c r="BY1225" s="119"/>
      <c r="BZ1225" s="119"/>
      <c r="CA1225" s="119"/>
    </row>
    <row r="1226" spans="1:87" ht="15" hidden="1" customHeight="1" thickTop="1" thickBot="1">
      <c r="A1226" s="170" t="s">
        <v>678</v>
      </c>
      <c r="B1226" s="70" t="s">
        <v>1890</v>
      </c>
      <c r="C1226" s="71" t="s">
        <v>112</v>
      </c>
      <c r="D1226" s="72"/>
      <c r="E1226" s="147" t="s">
        <v>1644</v>
      </c>
      <c r="F1226" s="30" t="s">
        <v>677</v>
      </c>
      <c r="G1226" s="196" t="s">
        <v>134</v>
      </c>
      <c r="H1226" s="25" t="s">
        <v>75</v>
      </c>
      <c r="I1226" s="73" t="s">
        <v>309</v>
      </c>
      <c r="J1226" s="73" t="s">
        <v>16</v>
      </c>
      <c r="K1226" s="25" t="s">
        <v>1591</v>
      </c>
      <c r="L1226" s="73" t="s">
        <v>675</v>
      </c>
      <c r="N1226" s="41" t="s">
        <v>676</v>
      </c>
      <c r="O1226" s="32" t="s">
        <v>1398</v>
      </c>
      <c r="P1226" s="32" t="s">
        <v>1518</v>
      </c>
      <c r="Q1226" s="25" t="s">
        <v>18</v>
      </c>
      <c r="R1226" s="25">
        <v>96</v>
      </c>
      <c r="S1226" s="25" t="s">
        <v>84</v>
      </c>
      <c r="T1226" s="33" t="s">
        <v>15</v>
      </c>
      <c r="U1226" s="33"/>
      <c r="V1226" s="73">
        <v>59</v>
      </c>
      <c r="W1226" s="33" t="s">
        <v>58</v>
      </c>
      <c r="X1226" s="73">
        <f>VLOOKUP(W1226,Tables!$M$5:$O$9,3,FALSE)</f>
        <v>1</v>
      </c>
      <c r="Y1226" s="73">
        <f t="shared" ref="Y1226" si="570">V1226*X1226</f>
        <v>59</v>
      </c>
      <c r="AA1226" s="26" t="str">
        <f t="shared" ref="AA1226" si="571">Q1226</f>
        <v>LC50</v>
      </c>
      <c r="AB1226" s="26">
        <f>VLOOKUP(AA1226,Tables!C$5:D$40,2,FALSE)</f>
        <v>5</v>
      </c>
      <c r="AC1226" s="26">
        <f t="shared" ref="AC1226" si="572">Y1226/AB1226</f>
        <v>11.8</v>
      </c>
      <c r="AD1226" s="33" t="str">
        <f t="shared" ref="AD1226" si="573">T1226</f>
        <v>Chronic</v>
      </c>
      <c r="AE1226" s="26">
        <f>VLOOKUP(AD1226,Tables!$C$43:$D$44,2,FALSE)</f>
        <v>1</v>
      </c>
      <c r="AF1226" s="26">
        <f t="shared" ref="AF1226" si="574">AC1226/AE1226</f>
        <v>11.8</v>
      </c>
      <c r="AG1226" s="27"/>
      <c r="AH1226" s="210" t="str">
        <f t="shared" ref="AH1226" si="575">G1226</f>
        <v>Selenastrum capricornutum</v>
      </c>
      <c r="AI1226" s="112" t="str">
        <f t="shared" ref="AI1226" si="576">Q1226</f>
        <v>LC50</v>
      </c>
      <c r="AJ1226" s="112" t="str">
        <f t="shared" ref="AJ1226" si="577">T1226</f>
        <v>Chronic</v>
      </c>
      <c r="AL1226" s="26">
        <f>VLOOKUP(SUM(AB1226,AE1226),Tables!J$5:K$12,2,FALSE)</f>
        <v>2</v>
      </c>
      <c r="AM1226" s="26" t="str">
        <f>IF(AL1226=MIN($AL$1192:$AL$1240),"YES!!!","Reject")</f>
        <v>Reject</v>
      </c>
      <c r="AN1226" s="107"/>
      <c r="AO1226" s="26"/>
      <c r="AQ1226" s="26"/>
      <c r="AS1226" s="109"/>
      <c r="AT1226" s="73"/>
      <c r="AW1226" s="208"/>
      <c r="AX1226" s="208"/>
      <c r="BC1226" s="214"/>
      <c r="BN1226" s="119"/>
      <c r="BO1226" s="119"/>
      <c r="BP1226" s="119"/>
      <c r="BQ1226" s="119"/>
      <c r="BR1226" s="119"/>
      <c r="BS1226" s="119"/>
      <c r="BT1226" s="119"/>
      <c r="BU1226" s="119"/>
      <c r="BV1226" s="119"/>
      <c r="BW1226" s="119"/>
      <c r="BX1226" s="119"/>
      <c r="BY1226" s="119"/>
      <c r="BZ1226" s="119"/>
      <c r="CA1226" s="119"/>
    </row>
    <row r="1227" spans="1:87" ht="15" hidden="1" customHeight="1" thickTop="1" thickBot="1">
      <c r="A1227" s="170" t="s">
        <v>136</v>
      </c>
      <c r="B1227" s="70" t="s">
        <v>133</v>
      </c>
      <c r="C1227" s="71"/>
      <c r="E1227" s="147" t="s">
        <v>1644</v>
      </c>
      <c r="F1227" s="127" t="s">
        <v>74</v>
      </c>
      <c r="G1227" s="86" t="s">
        <v>134</v>
      </c>
      <c r="H1227" s="25" t="s">
        <v>75</v>
      </c>
      <c r="I1227" s="73" t="s">
        <v>309</v>
      </c>
      <c r="J1227" s="73" t="s">
        <v>16</v>
      </c>
      <c r="K1227" s="25" t="s">
        <v>1591</v>
      </c>
      <c r="L1227" s="25" t="s">
        <v>110</v>
      </c>
      <c r="M1227" s="40"/>
      <c r="N1227" s="41" t="s">
        <v>135</v>
      </c>
      <c r="O1227" s="35" t="s">
        <v>1398</v>
      </c>
      <c r="P1227" s="35" t="s">
        <v>1518</v>
      </c>
      <c r="Q1227" s="25" t="s">
        <v>14</v>
      </c>
      <c r="R1227" s="25">
        <v>96</v>
      </c>
      <c r="S1227" s="25" t="s">
        <v>84</v>
      </c>
      <c r="T1227" s="33" t="s">
        <v>15</v>
      </c>
      <c r="U1227"/>
      <c r="V1227" s="25">
        <v>235</v>
      </c>
      <c r="W1227" s="25" t="s">
        <v>58</v>
      </c>
      <c r="X1227" s="73">
        <f>VLOOKUP(W1227,Tables!$M$5:$O$9,3,FALSE)</f>
        <v>1</v>
      </c>
      <c r="Y1227" s="73">
        <f t="shared" si="545"/>
        <v>235</v>
      </c>
      <c r="AA1227" s="26" t="str">
        <f t="shared" si="566"/>
        <v>EC50</v>
      </c>
      <c r="AB1227" s="26">
        <f>VLOOKUP(AA1227,Tables!C$5:D$40,2,FALSE)</f>
        <v>5</v>
      </c>
      <c r="AC1227" s="26">
        <f t="shared" si="567"/>
        <v>47</v>
      </c>
      <c r="AD1227" s="33" t="str">
        <f t="shared" si="568"/>
        <v>Chronic</v>
      </c>
      <c r="AE1227" s="26">
        <f>VLOOKUP(AD1227,Tables!$C$43:$D$44,2,FALSE)</f>
        <v>1</v>
      </c>
      <c r="AF1227" s="26">
        <f t="shared" si="569"/>
        <v>47</v>
      </c>
      <c r="AG1227" s="27"/>
      <c r="AH1227" s="210" t="str">
        <f t="shared" si="550"/>
        <v>Selenastrum capricornutum</v>
      </c>
      <c r="AI1227" s="112" t="str">
        <f t="shared" si="551"/>
        <v>EC50</v>
      </c>
      <c r="AJ1227" s="112" t="str">
        <f t="shared" si="552"/>
        <v>Chronic</v>
      </c>
      <c r="AL1227" s="26">
        <f>VLOOKUP(SUM(AB1227,AE1227),Tables!J$5:K$12,2,FALSE)</f>
        <v>2</v>
      </c>
      <c r="AM1227" s="26" t="str">
        <f t="shared" si="553"/>
        <v>Reject</v>
      </c>
      <c r="AS1227"/>
      <c r="AW1227" s="208" t="s">
        <v>1845</v>
      </c>
      <c r="AX1227" s="208" t="s">
        <v>1845</v>
      </c>
      <c r="BC1227" s="214"/>
      <c r="BN1227" s="119"/>
      <c r="BO1227" s="119"/>
      <c r="BP1227" s="119"/>
      <c r="BQ1227" s="119"/>
      <c r="BR1227" s="119"/>
      <c r="BS1227" s="119"/>
      <c r="BT1227" s="119"/>
      <c r="BU1227" s="119"/>
      <c r="BV1227" s="119"/>
      <c r="BW1227" s="119"/>
      <c r="BX1227" s="119"/>
      <c r="BY1227" s="119"/>
      <c r="BZ1227" s="119"/>
      <c r="CA1227" s="119"/>
    </row>
    <row r="1228" spans="1:87" ht="15" hidden="1" customHeight="1" thickTop="1" thickBot="1">
      <c r="A1228" s="170" t="s">
        <v>625</v>
      </c>
      <c r="B1228" s="70" t="s">
        <v>621</v>
      </c>
      <c r="C1228" s="74" t="s">
        <v>626</v>
      </c>
      <c r="D1228" s="72"/>
      <c r="E1228" s="147" t="s">
        <v>1644</v>
      </c>
      <c r="F1228" s="30" t="s">
        <v>624</v>
      </c>
      <c r="G1228" s="196" t="s">
        <v>134</v>
      </c>
      <c r="H1228" s="25" t="s">
        <v>75</v>
      </c>
      <c r="I1228" s="73" t="s">
        <v>309</v>
      </c>
      <c r="J1228" s="73" t="s">
        <v>16</v>
      </c>
      <c r="K1228" s="25" t="s">
        <v>1591</v>
      </c>
      <c r="L1228" s="25" t="s">
        <v>622</v>
      </c>
      <c r="N1228" s="41" t="s">
        <v>623</v>
      </c>
      <c r="O1228" s="32" t="s">
        <v>1401</v>
      </c>
      <c r="P1228" s="32" t="s">
        <v>1518</v>
      </c>
      <c r="Q1228" s="73" t="s">
        <v>14</v>
      </c>
      <c r="R1228" s="25">
        <v>48</v>
      </c>
      <c r="S1228" s="25" t="s">
        <v>84</v>
      </c>
      <c r="T1228" s="33" t="s">
        <v>15</v>
      </c>
      <c r="V1228" s="73">
        <v>0.27600000000000002</v>
      </c>
      <c r="W1228" s="25" t="s">
        <v>57</v>
      </c>
      <c r="X1228" s="73">
        <f>VLOOKUP(W1228,Tables!$M$5:$O$9,3,FALSE)</f>
        <v>1000</v>
      </c>
      <c r="Y1228" s="73">
        <f t="shared" si="545"/>
        <v>276</v>
      </c>
      <c r="AA1228" s="26" t="str">
        <f t="shared" ref="AA1228:AA1235" si="578">Q1228</f>
        <v>EC50</v>
      </c>
      <c r="AB1228" s="26">
        <f>VLOOKUP(AA1228,Tables!C$5:D$40,2,FALSE)</f>
        <v>5</v>
      </c>
      <c r="AC1228" s="26">
        <f t="shared" ref="AC1228:AC1235" si="579">Y1228/AB1228</f>
        <v>55.2</v>
      </c>
      <c r="AD1228" s="33" t="str">
        <f t="shared" ref="AD1228:AD1235" si="580">T1228</f>
        <v>Chronic</v>
      </c>
      <c r="AE1228" s="26">
        <f>VLOOKUP(AD1228,Tables!$C$43:$D$44,2,FALSE)</f>
        <v>1</v>
      </c>
      <c r="AF1228" s="26">
        <f t="shared" ref="AF1228:AF1235" si="581">AC1228/AE1228</f>
        <v>55.2</v>
      </c>
      <c r="AG1228" s="27"/>
      <c r="AH1228" s="210" t="str">
        <f t="shared" ref="AH1228:AH1235" si="582">G1228</f>
        <v>Selenastrum capricornutum</v>
      </c>
      <c r="AI1228" s="112" t="str">
        <f t="shared" ref="AI1228:AI1235" si="583">Q1228</f>
        <v>EC50</v>
      </c>
      <c r="AJ1228" s="112" t="str">
        <f t="shared" ref="AJ1228:AJ1235" si="584">T1228</f>
        <v>Chronic</v>
      </c>
      <c r="AL1228" s="26">
        <f>VLOOKUP(SUM(AB1228,AE1228),Tables!J$5:K$12,2,FALSE)</f>
        <v>2</v>
      </c>
      <c r="AM1228" s="26" t="str">
        <f t="shared" si="553"/>
        <v>Reject</v>
      </c>
      <c r="AS1228"/>
      <c r="AW1228" s="208" t="s">
        <v>1845</v>
      </c>
      <c r="AX1228" s="208" t="s">
        <v>1845</v>
      </c>
      <c r="BC1228" s="214"/>
      <c r="BN1228" s="119"/>
      <c r="BO1228" s="119"/>
      <c r="BP1228" s="119"/>
      <c r="BQ1228" s="119"/>
      <c r="BR1228" s="119"/>
      <c r="BS1228" s="119"/>
      <c r="BT1228" s="119"/>
      <c r="BU1228" s="119"/>
      <c r="BV1228" s="119"/>
      <c r="BW1228" s="119"/>
      <c r="BX1228" s="119"/>
      <c r="BY1228" s="119"/>
      <c r="BZ1228" s="119"/>
      <c r="CA1228" s="119"/>
    </row>
    <row r="1229" spans="1:87" ht="15" customHeight="1" thickTop="1" thickBot="1">
      <c r="A1229" s="170" t="s">
        <v>625</v>
      </c>
      <c r="B1229" s="70" t="s">
        <v>627</v>
      </c>
      <c r="C1229" s="74" t="s">
        <v>626</v>
      </c>
      <c r="D1229" s="72"/>
      <c r="E1229" s="147" t="s">
        <v>1644</v>
      </c>
      <c r="F1229" s="30" t="s">
        <v>624</v>
      </c>
      <c r="G1229" s="196" t="s">
        <v>134</v>
      </c>
      <c r="H1229" s="25" t="s">
        <v>75</v>
      </c>
      <c r="I1229" s="73" t="s">
        <v>309</v>
      </c>
      <c r="J1229" s="73" t="s">
        <v>16</v>
      </c>
      <c r="K1229" s="25" t="s">
        <v>1591</v>
      </c>
      <c r="L1229" s="25" t="s">
        <v>622</v>
      </c>
      <c r="N1229" s="41" t="s">
        <v>623</v>
      </c>
      <c r="O1229" s="32" t="s">
        <v>1401</v>
      </c>
      <c r="P1229" s="32" t="s">
        <v>1518</v>
      </c>
      <c r="Q1229" s="73" t="s">
        <v>19</v>
      </c>
      <c r="R1229" s="25">
        <v>48</v>
      </c>
      <c r="S1229" s="25" t="s">
        <v>84</v>
      </c>
      <c r="T1229" s="33" t="s">
        <v>15</v>
      </c>
      <c r="V1229" s="73">
        <v>0.05</v>
      </c>
      <c r="W1229" s="25" t="s">
        <v>57</v>
      </c>
      <c r="X1229" s="73">
        <f>VLOOKUP(W1229,Tables!$M$5:$O$9,3,FALSE)</f>
        <v>1000</v>
      </c>
      <c r="Y1229" s="73">
        <f t="shared" si="545"/>
        <v>50</v>
      </c>
      <c r="AA1229" s="26" t="str">
        <f t="shared" si="578"/>
        <v>NOEC</v>
      </c>
      <c r="AB1229" s="26">
        <f>VLOOKUP(AA1229,Tables!C$5:D$40,2,FALSE)</f>
        <v>1</v>
      </c>
      <c r="AC1229" s="26">
        <f t="shared" si="579"/>
        <v>50</v>
      </c>
      <c r="AD1229" s="33" t="str">
        <f t="shared" si="580"/>
        <v>Chronic</v>
      </c>
      <c r="AE1229" s="26">
        <f>VLOOKUP(AD1229,Tables!$C$43:$D$44,2,FALSE)</f>
        <v>1</v>
      </c>
      <c r="AF1229" s="26">
        <f t="shared" si="581"/>
        <v>50</v>
      </c>
      <c r="AG1229" s="27"/>
      <c r="AH1229" s="210" t="str">
        <f t="shared" si="582"/>
        <v>Selenastrum capricornutum</v>
      </c>
      <c r="AI1229" s="112" t="str">
        <f t="shared" si="583"/>
        <v>NOEC</v>
      </c>
      <c r="AJ1229" s="112" t="str">
        <f t="shared" si="584"/>
        <v>Chronic</v>
      </c>
      <c r="AL1229" s="26">
        <f>VLOOKUP(SUM(AB1229,AE1229),Tables!J$5:K$12,2,FALSE)</f>
        <v>1</v>
      </c>
      <c r="AM1229" s="26" t="str">
        <f t="shared" si="553"/>
        <v>YES!!!</v>
      </c>
      <c r="AN1229" s="107" t="str">
        <f>P1229</f>
        <v>Chlorophyll-a concentration</v>
      </c>
      <c r="AO1229" s="26" t="s">
        <v>212</v>
      </c>
      <c r="AP1229" s="25" t="str">
        <f>CONCATENATE(R1229," ",S1229)</f>
        <v>48 Hour</v>
      </c>
      <c r="AQ1229" s="26" t="s">
        <v>1616</v>
      </c>
      <c r="AS1229" s="109">
        <f>AF1229</f>
        <v>50</v>
      </c>
      <c r="AT1229" s="73">
        <f>GEOMEAN(AS1229)</f>
        <v>50</v>
      </c>
      <c r="AW1229" s="208" t="s">
        <v>1845</v>
      </c>
      <c r="AX1229" s="208" t="s">
        <v>1845</v>
      </c>
      <c r="BC1229" s="214"/>
      <c r="BN1229" s="119"/>
      <c r="BO1229" s="119"/>
      <c r="BP1229" s="119"/>
      <c r="BQ1229" s="119"/>
      <c r="BR1229" s="119"/>
      <c r="BS1229" s="119"/>
      <c r="BT1229" s="119"/>
      <c r="BU1229" s="119"/>
      <c r="BV1229" s="119"/>
      <c r="BW1229" s="119"/>
      <c r="BX1229" s="119"/>
      <c r="BY1229" s="119"/>
      <c r="BZ1229" s="119"/>
      <c r="CA1229" s="119"/>
    </row>
    <row r="1230" spans="1:87" ht="15" hidden="1" customHeight="1" thickTop="1" thickBot="1">
      <c r="A1230" s="170" t="s">
        <v>1041</v>
      </c>
      <c r="B1230" s="70" t="s">
        <v>1039</v>
      </c>
      <c r="C1230" s="74" t="s">
        <v>1042</v>
      </c>
      <c r="D1230" s="80"/>
      <c r="E1230" s="147" t="s">
        <v>1644</v>
      </c>
      <c r="F1230" s="75" t="s">
        <v>624</v>
      </c>
      <c r="G1230" s="196" t="s">
        <v>134</v>
      </c>
      <c r="H1230" s="25" t="s">
        <v>75</v>
      </c>
      <c r="I1230" s="73" t="s">
        <v>309</v>
      </c>
      <c r="J1230" s="73" t="s">
        <v>16</v>
      </c>
      <c r="K1230" s="25" t="s">
        <v>1591</v>
      </c>
      <c r="L1230" s="25" t="s">
        <v>194</v>
      </c>
      <c r="N1230" s="41" t="s">
        <v>1040</v>
      </c>
      <c r="O1230" s="32" t="s">
        <v>1401</v>
      </c>
      <c r="P1230" s="32" t="s">
        <v>1399</v>
      </c>
      <c r="Q1230" s="73" t="s">
        <v>14</v>
      </c>
      <c r="R1230" s="25">
        <v>72</v>
      </c>
      <c r="S1230" s="25" t="s">
        <v>84</v>
      </c>
      <c r="T1230" s="25" t="s">
        <v>15</v>
      </c>
      <c r="V1230" s="73">
        <v>164</v>
      </c>
      <c r="W1230" s="25" t="s">
        <v>58</v>
      </c>
      <c r="X1230" s="73">
        <f>VLOOKUP(W1230,Tables!$M$5:$O$9,3,FALSE)</f>
        <v>1</v>
      </c>
      <c r="Y1230" s="73">
        <f t="shared" si="545"/>
        <v>164</v>
      </c>
      <c r="AA1230" s="26" t="str">
        <f t="shared" si="578"/>
        <v>EC50</v>
      </c>
      <c r="AB1230" s="26">
        <f>VLOOKUP(AA1230,Tables!C$5:D$40,2,FALSE)</f>
        <v>5</v>
      </c>
      <c r="AC1230" s="26">
        <f t="shared" si="579"/>
        <v>32.799999999999997</v>
      </c>
      <c r="AD1230" s="33" t="str">
        <f t="shared" si="580"/>
        <v>Chronic</v>
      </c>
      <c r="AE1230" s="26">
        <f>VLOOKUP(AD1230,Tables!$C$43:$D$44,2,FALSE)</f>
        <v>1</v>
      </c>
      <c r="AF1230" s="26">
        <f t="shared" si="581"/>
        <v>32.799999999999997</v>
      </c>
      <c r="AG1230" s="27"/>
      <c r="AH1230" s="210" t="str">
        <f t="shared" si="582"/>
        <v>Selenastrum capricornutum</v>
      </c>
      <c r="AI1230" s="112" t="str">
        <f t="shared" si="583"/>
        <v>EC50</v>
      </c>
      <c r="AJ1230" s="112" t="str">
        <f t="shared" si="584"/>
        <v>Chronic</v>
      </c>
      <c r="AL1230" s="26">
        <f>VLOOKUP(SUM(AB1230,AE1230),Tables!J$5:K$12,2,FALSE)</f>
        <v>2</v>
      </c>
      <c r="AM1230" s="26" t="str">
        <f t="shared" si="553"/>
        <v>Reject</v>
      </c>
      <c r="AS1230"/>
      <c r="AW1230" s="208" t="s">
        <v>1845</v>
      </c>
      <c r="AX1230" s="208" t="s">
        <v>1845</v>
      </c>
      <c r="BC1230" s="214"/>
      <c r="BN1230" s="119"/>
      <c r="BO1230" s="119"/>
      <c r="BP1230" s="119"/>
      <c r="BQ1230" s="119"/>
      <c r="BR1230" s="119"/>
      <c r="BS1230" s="119"/>
      <c r="BT1230" s="119"/>
      <c r="BU1230" s="119"/>
      <c r="BV1230" s="119"/>
      <c r="BW1230" s="119"/>
      <c r="BX1230" s="119"/>
      <c r="BY1230" s="119"/>
      <c r="BZ1230" s="119"/>
      <c r="CA1230" s="119"/>
    </row>
    <row r="1231" spans="1:87" ht="15" customHeight="1" thickTop="1" thickBot="1">
      <c r="A1231" s="170" t="s">
        <v>1041</v>
      </c>
      <c r="B1231" s="70" t="s">
        <v>1043</v>
      </c>
      <c r="C1231" s="74" t="s">
        <v>1042</v>
      </c>
      <c r="D1231" s="80"/>
      <c r="E1231" s="147" t="s">
        <v>1644</v>
      </c>
      <c r="F1231" s="75" t="s">
        <v>624</v>
      </c>
      <c r="G1231" s="196" t="s">
        <v>134</v>
      </c>
      <c r="H1231" s="25" t="s">
        <v>75</v>
      </c>
      <c r="I1231" s="73" t="s">
        <v>309</v>
      </c>
      <c r="J1231" s="73" t="s">
        <v>16</v>
      </c>
      <c r="K1231" s="25" t="s">
        <v>1591</v>
      </c>
      <c r="L1231" s="25" t="s">
        <v>194</v>
      </c>
      <c r="N1231" s="41" t="s">
        <v>1040</v>
      </c>
      <c r="O1231" s="32" t="s">
        <v>1401</v>
      </c>
      <c r="P1231" s="32" t="s">
        <v>1399</v>
      </c>
      <c r="Q1231" s="73" t="s">
        <v>23</v>
      </c>
      <c r="R1231" s="25">
        <v>72</v>
      </c>
      <c r="S1231" s="25" t="s">
        <v>84</v>
      </c>
      <c r="T1231" s="33" t="s">
        <v>15</v>
      </c>
      <c r="V1231" s="73">
        <v>17.2</v>
      </c>
      <c r="W1231" s="25" t="s">
        <v>58</v>
      </c>
      <c r="X1231" s="73">
        <f>VLOOKUP(W1231,Tables!$M$5:$O$9,3,FALSE)</f>
        <v>1</v>
      </c>
      <c r="Y1231" s="73">
        <f t="shared" si="545"/>
        <v>17.2</v>
      </c>
      <c r="AA1231" s="26" t="str">
        <f t="shared" si="578"/>
        <v>EC10</v>
      </c>
      <c r="AB1231" s="26">
        <f>VLOOKUP(AA1231,Tables!C$5:D$40,2,FALSE)</f>
        <v>1</v>
      </c>
      <c r="AC1231" s="26">
        <f t="shared" si="579"/>
        <v>17.2</v>
      </c>
      <c r="AD1231" s="33" t="str">
        <f t="shared" si="580"/>
        <v>Chronic</v>
      </c>
      <c r="AE1231" s="26">
        <f>VLOOKUP(AD1231,Tables!$C$43:$D$44,2,FALSE)</f>
        <v>1</v>
      </c>
      <c r="AF1231" s="26">
        <f t="shared" si="581"/>
        <v>17.2</v>
      </c>
      <c r="AG1231" s="27"/>
      <c r="AH1231" s="210" t="str">
        <f t="shared" si="582"/>
        <v>Selenastrum capricornutum</v>
      </c>
      <c r="AI1231" s="112" t="str">
        <f t="shared" si="583"/>
        <v>EC10</v>
      </c>
      <c r="AJ1231" s="112" t="str">
        <f t="shared" si="584"/>
        <v>Chronic</v>
      </c>
      <c r="AL1231" s="26">
        <f>VLOOKUP(SUM(AB1231,AE1231),Tables!J$5:K$12,2,FALSE)</f>
        <v>1</v>
      </c>
      <c r="AM1231" s="26" t="str">
        <f t="shared" si="553"/>
        <v>YES!!!</v>
      </c>
      <c r="AN1231" s="107" t="str">
        <f>P1231</f>
        <v>Cell density</v>
      </c>
      <c r="AO1231" s="26" t="s">
        <v>96</v>
      </c>
      <c r="AP1231" s="25" t="str">
        <f>CONCATENATE(R1231," ",S1231)</f>
        <v>72 Hour</v>
      </c>
      <c r="AQ1231" s="26" t="s">
        <v>97</v>
      </c>
      <c r="AS1231" s="109">
        <f>AF1231</f>
        <v>17.2</v>
      </c>
      <c r="AW1231" s="208" t="s">
        <v>1845</v>
      </c>
      <c r="AX1231" s="208" t="s">
        <v>1845</v>
      </c>
      <c r="BC1231" s="214"/>
      <c r="BN1231" s="119"/>
      <c r="BO1231" s="119"/>
      <c r="BP1231" s="119"/>
      <c r="BQ1231" s="119"/>
      <c r="BR1231" s="119"/>
      <c r="BS1231" s="119"/>
      <c r="BT1231" s="119"/>
      <c r="BU1231" s="119"/>
      <c r="BV1231" s="119"/>
      <c r="BW1231" s="119"/>
      <c r="BX1231" s="119"/>
      <c r="BY1231" s="119"/>
      <c r="BZ1231" s="119"/>
      <c r="CA1231" s="119"/>
    </row>
    <row r="1232" spans="1:87" ht="15" hidden="1" customHeight="1" thickTop="1" thickBot="1">
      <c r="A1232" s="170" t="s">
        <v>1139</v>
      </c>
      <c r="B1232" s="70" t="s">
        <v>1137</v>
      </c>
      <c r="C1232" s="74" t="s">
        <v>1140</v>
      </c>
      <c r="D1232" s="80"/>
      <c r="E1232" s="147" t="s">
        <v>1644</v>
      </c>
      <c r="F1232" s="127" t="s">
        <v>185</v>
      </c>
      <c r="G1232" s="196" t="s">
        <v>134</v>
      </c>
      <c r="H1232" s="25" t="s">
        <v>75</v>
      </c>
      <c r="I1232" s="73" t="s">
        <v>309</v>
      </c>
      <c r="J1232" s="73" t="s">
        <v>16</v>
      </c>
      <c r="K1232" s="25" t="s">
        <v>1591</v>
      </c>
      <c r="L1232" s="25" t="s">
        <v>110</v>
      </c>
      <c r="N1232" s="41" t="s">
        <v>1138</v>
      </c>
      <c r="O1232" s="32" t="s">
        <v>1401</v>
      </c>
      <c r="P1232" s="32" t="s">
        <v>1576</v>
      </c>
      <c r="Q1232" s="73" t="s">
        <v>14</v>
      </c>
      <c r="R1232" s="73">
        <v>72</v>
      </c>
      <c r="S1232" s="25" t="s">
        <v>84</v>
      </c>
      <c r="T1232" s="33" t="s">
        <v>15</v>
      </c>
      <c r="V1232" s="73">
        <v>110</v>
      </c>
      <c r="W1232" s="25" t="s">
        <v>58</v>
      </c>
      <c r="X1232" s="73">
        <f>VLOOKUP(W1232,Tables!$M$5:$O$9,3,FALSE)</f>
        <v>1</v>
      </c>
      <c r="Y1232" s="73">
        <f t="shared" si="545"/>
        <v>110</v>
      </c>
      <c r="AA1232" s="26" t="str">
        <f t="shared" si="578"/>
        <v>EC50</v>
      </c>
      <c r="AB1232" s="26">
        <f>VLOOKUP(AA1232,Tables!C$5:D$40,2,FALSE)</f>
        <v>5</v>
      </c>
      <c r="AC1232" s="26">
        <f t="shared" si="579"/>
        <v>22</v>
      </c>
      <c r="AD1232" s="33" t="str">
        <f t="shared" si="580"/>
        <v>Chronic</v>
      </c>
      <c r="AE1232" s="26">
        <f>VLOOKUP(AD1232,Tables!$C$43:$D$44,2,FALSE)</f>
        <v>1</v>
      </c>
      <c r="AF1232" s="26">
        <f t="shared" si="581"/>
        <v>22</v>
      </c>
      <c r="AG1232" s="27"/>
      <c r="AH1232" s="210" t="str">
        <f t="shared" si="582"/>
        <v>Selenastrum capricornutum</v>
      </c>
      <c r="AI1232" s="112" t="str">
        <f t="shared" si="583"/>
        <v>EC50</v>
      </c>
      <c r="AJ1232" s="112" t="str">
        <f t="shared" si="584"/>
        <v>Chronic</v>
      </c>
      <c r="AL1232" s="26">
        <f>VLOOKUP(SUM(AB1232,AE1232),Tables!J$5:K$12,2,FALSE)</f>
        <v>2</v>
      </c>
      <c r="AM1232" s="26" t="str">
        <f t="shared" si="553"/>
        <v>Reject</v>
      </c>
      <c r="AS1232"/>
      <c r="AW1232" s="208" t="s">
        <v>1845</v>
      </c>
      <c r="AX1232" s="208" t="s">
        <v>1845</v>
      </c>
      <c r="BC1232" s="214"/>
      <c r="BN1232" s="119"/>
      <c r="BO1232" s="119"/>
      <c r="BP1232" s="119"/>
      <c r="BQ1232" s="119"/>
      <c r="BR1232" s="119"/>
      <c r="BS1232" s="119"/>
      <c r="BT1232" s="119"/>
      <c r="BU1232" s="119"/>
      <c r="BV1232" s="119"/>
      <c r="BW1232" s="119"/>
      <c r="BX1232" s="119"/>
      <c r="BY1232" s="119"/>
      <c r="BZ1232" s="119"/>
      <c r="CA1232" s="119"/>
    </row>
    <row r="1233" spans="1:79" ht="15" hidden="1" customHeight="1" thickTop="1" thickBot="1">
      <c r="A1233" s="170" t="s">
        <v>1139</v>
      </c>
      <c r="B1233" s="70" t="s">
        <v>1141</v>
      </c>
      <c r="C1233" s="74" t="s">
        <v>1140</v>
      </c>
      <c r="D1233" s="80"/>
      <c r="E1233" s="147" t="s">
        <v>1644</v>
      </c>
      <c r="F1233" s="127" t="s">
        <v>185</v>
      </c>
      <c r="G1233" s="196" t="s">
        <v>134</v>
      </c>
      <c r="H1233" s="25" t="s">
        <v>75</v>
      </c>
      <c r="I1233" s="73" t="s">
        <v>309</v>
      </c>
      <c r="J1233" s="73" t="s">
        <v>16</v>
      </c>
      <c r="K1233" s="25" t="s">
        <v>1591</v>
      </c>
      <c r="L1233" s="25" t="s">
        <v>110</v>
      </c>
      <c r="N1233" s="41" t="s">
        <v>1142</v>
      </c>
      <c r="O1233" s="32" t="s">
        <v>1401</v>
      </c>
      <c r="P1233" s="32" t="s">
        <v>1515</v>
      </c>
      <c r="Q1233" s="136" t="s">
        <v>14</v>
      </c>
      <c r="R1233" s="136">
        <v>72</v>
      </c>
      <c r="S1233" s="135" t="s">
        <v>84</v>
      </c>
      <c r="T1233" s="139" t="s">
        <v>15</v>
      </c>
      <c r="U1233" s="135"/>
      <c r="V1233" s="136">
        <v>180</v>
      </c>
      <c r="W1233" s="135" t="s">
        <v>58</v>
      </c>
      <c r="X1233" s="136">
        <f>VLOOKUP(W1233,Tables!$M$5:$O$9,3,FALSE)</f>
        <v>1</v>
      </c>
      <c r="Y1233" s="136">
        <f t="shared" si="545"/>
        <v>180</v>
      </c>
      <c r="Z1233" s="137"/>
      <c r="AA1233" s="138" t="str">
        <f t="shared" si="578"/>
        <v>EC50</v>
      </c>
      <c r="AB1233" s="138">
        <f>VLOOKUP(AA1233,Tables!C$5:D$40,2,FALSE)</f>
        <v>5</v>
      </c>
      <c r="AC1233" s="138">
        <f t="shared" si="579"/>
        <v>36</v>
      </c>
      <c r="AD1233" s="139" t="str">
        <f t="shared" si="580"/>
        <v>Chronic</v>
      </c>
      <c r="AE1233" s="138">
        <f>VLOOKUP(AD1233,Tables!$C$43:$D$44,2,FALSE)</f>
        <v>1</v>
      </c>
      <c r="AF1233" s="138">
        <f t="shared" si="581"/>
        <v>36</v>
      </c>
      <c r="AG1233" s="27"/>
      <c r="AH1233" s="187" t="str">
        <f t="shared" si="582"/>
        <v>Selenastrum capricornutum</v>
      </c>
      <c r="AI1233" s="142" t="str">
        <f t="shared" si="583"/>
        <v>EC50</v>
      </c>
      <c r="AJ1233" s="142" t="str">
        <f t="shared" si="584"/>
        <v>Chronic</v>
      </c>
      <c r="AK1233" s="137"/>
      <c r="AL1233" s="138">
        <f>VLOOKUP(SUM(AB1233,AE1233),Tables!J$5:K$12,2,FALSE)</f>
        <v>2</v>
      </c>
      <c r="AM1233" s="26" t="str">
        <f t="shared" si="553"/>
        <v>Reject</v>
      </c>
      <c r="AN1233" s="137"/>
      <c r="AO1233" s="135"/>
      <c r="AP1233" s="135"/>
      <c r="AQ1233" s="135"/>
      <c r="AR1233" s="137"/>
      <c r="AS1233" s="137"/>
      <c r="AT1233" s="137"/>
      <c r="AU1233" s="137"/>
      <c r="AV1233" s="137"/>
      <c r="AW1233" s="208" t="s">
        <v>1845</v>
      </c>
      <c r="AX1233" s="208" t="s">
        <v>1845</v>
      </c>
      <c r="BC1233" s="214"/>
      <c r="BN1233" s="119"/>
      <c r="BO1233" s="119"/>
      <c r="BP1233" s="119"/>
      <c r="BQ1233" s="119"/>
      <c r="BR1233" s="119"/>
      <c r="BS1233" s="119"/>
      <c r="BT1233" s="119"/>
      <c r="BU1233" s="119"/>
      <c r="BV1233" s="119"/>
      <c r="BW1233" s="119"/>
      <c r="BX1233" s="119"/>
      <c r="BY1233" s="119"/>
      <c r="BZ1233" s="119"/>
      <c r="CA1233" s="119"/>
    </row>
    <row r="1234" spans="1:79" ht="15" hidden="1" customHeight="1" thickTop="1" thickBot="1">
      <c r="A1234" s="170" t="s">
        <v>729</v>
      </c>
      <c r="B1234" s="70" t="s">
        <v>727</v>
      </c>
      <c r="C1234" s="74" t="s">
        <v>730</v>
      </c>
      <c r="D1234" s="72" t="s">
        <v>99</v>
      </c>
      <c r="E1234" s="147" t="s">
        <v>1644</v>
      </c>
      <c r="F1234" s="30" t="s">
        <v>728</v>
      </c>
      <c r="G1234" s="196" t="s">
        <v>134</v>
      </c>
      <c r="H1234" s="25" t="s">
        <v>75</v>
      </c>
      <c r="I1234" s="73" t="s">
        <v>309</v>
      </c>
      <c r="J1234" s="73" t="s">
        <v>16</v>
      </c>
      <c r="K1234" s="25" t="s">
        <v>1591</v>
      </c>
      <c r="L1234" s="25" t="s">
        <v>644</v>
      </c>
      <c r="N1234" s="41" t="s">
        <v>475</v>
      </c>
      <c r="O1234" s="32" t="s">
        <v>1401</v>
      </c>
      <c r="P1234" s="32" t="s">
        <v>1399</v>
      </c>
      <c r="Q1234" s="73" t="s">
        <v>14</v>
      </c>
      <c r="R1234" s="25">
        <v>96</v>
      </c>
      <c r="S1234" s="25" t="s">
        <v>84</v>
      </c>
      <c r="T1234" s="33" t="s">
        <v>15</v>
      </c>
      <c r="V1234" s="73">
        <v>128.19999999999999</v>
      </c>
      <c r="W1234" s="25" t="s">
        <v>58</v>
      </c>
      <c r="X1234" s="73">
        <f>VLOOKUP(W1234,Tables!$M$5:$O$9,3,FALSE)</f>
        <v>1</v>
      </c>
      <c r="Y1234" s="73">
        <f t="shared" si="545"/>
        <v>128.19999999999999</v>
      </c>
      <c r="AA1234" s="26" t="str">
        <f t="shared" si="578"/>
        <v>EC50</v>
      </c>
      <c r="AB1234" s="26">
        <f>VLOOKUP(AA1234,Tables!C$5:D$40,2,FALSE)</f>
        <v>5</v>
      </c>
      <c r="AC1234" s="26">
        <f t="shared" si="579"/>
        <v>25.639999999999997</v>
      </c>
      <c r="AD1234" s="33" t="str">
        <f t="shared" si="580"/>
        <v>Chronic</v>
      </c>
      <c r="AE1234" s="26">
        <f>VLOOKUP(AD1234,Tables!$C$43:$D$44,2,FALSE)</f>
        <v>1</v>
      </c>
      <c r="AF1234" s="26">
        <f t="shared" si="581"/>
        <v>25.639999999999997</v>
      </c>
      <c r="AG1234" s="27"/>
      <c r="AH1234" s="210" t="str">
        <f t="shared" si="582"/>
        <v>Selenastrum capricornutum</v>
      </c>
      <c r="AI1234" s="112" t="str">
        <f t="shared" si="583"/>
        <v>EC50</v>
      </c>
      <c r="AJ1234" s="112" t="str">
        <f t="shared" si="584"/>
        <v>Chronic</v>
      </c>
      <c r="AL1234" s="26">
        <f>VLOOKUP(SUM(AB1234,AE1234),Tables!J$5:K$12,2,FALSE)</f>
        <v>2</v>
      </c>
      <c r="AM1234" s="26" t="str">
        <f t="shared" si="553"/>
        <v>Reject</v>
      </c>
      <c r="AS1234"/>
      <c r="AW1234" s="208" t="s">
        <v>1845</v>
      </c>
      <c r="AX1234" s="208" t="s">
        <v>1845</v>
      </c>
      <c r="BC1234" s="214"/>
      <c r="BN1234" s="119"/>
      <c r="BO1234" s="119"/>
      <c r="BP1234" s="119"/>
      <c r="BQ1234" s="119"/>
      <c r="BR1234" s="119"/>
      <c r="BS1234" s="119"/>
      <c r="BT1234" s="119"/>
      <c r="BU1234" s="119"/>
      <c r="BV1234" s="119"/>
      <c r="BW1234" s="119"/>
      <c r="BX1234" s="119"/>
      <c r="BY1234" s="119"/>
      <c r="BZ1234" s="119"/>
      <c r="CA1234" s="119"/>
    </row>
    <row r="1235" spans="1:79" ht="16.5" hidden="1" customHeight="1" thickTop="1" thickBot="1">
      <c r="A1235" s="170" t="s">
        <v>729</v>
      </c>
      <c r="B1235" s="70" t="s">
        <v>731</v>
      </c>
      <c r="C1235" s="74" t="s">
        <v>730</v>
      </c>
      <c r="D1235" s="72" t="s">
        <v>99</v>
      </c>
      <c r="E1235" s="147" t="s">
        <v>1644</v>
      </c>
      <c r="F1235" s="30" t="s">
        <v>728</v>
      </c>
      <c r="G1235" s="196" t="s">
        <v>134</v>
      </c>
      <c r="H1235" s="25" t="s">
        <v>75</v>
      </c>
      <c r="I1235" s="73" t="s">
        <v>309</v>
      </c>
      <c r="J1235" s="73" t="s">
        <v>16</v>
      </c>
      <c r="K1235" s="25" t="s">
        <v>1591</v>
      </c>
      <c r="L1235" s="25" t="s">
        <v>644</v>
      </c>
      <c r="N1235" s="41" t="s">
        <v>475</v>
      </c>
      <c r="O1235" s="32" t="s">
        <v>1401</v>
      </c>
      <c r="P1235" s="32" t="s">
        <v>1399</v>
      </c>
      <c r="Q1235" s="73" t="s">
        <v>20</v>
      </c>
      <c r="R1235" s="25">
        <v>96</v>
      </c>
      <c r="S1235" s="25" t="s">
        <v>84</v>
      </c>
      <c r="T1235" s="33" t="s">
        <v>15</v>
      </c>
      <c r="V1235" s="73">
        <v>64</v>
      </c>
      <c r="W1235" s="25" t="s">
        <v>58</v>
      </c>
      <c r="X1235" s="73">
        <f>VLOOKUP(W1235,Tables!$M$5:$O$9,3,FALSE)</f>
        <v>1</v>
      </c>
      <c r="Y1235" s="73">
        <f t="shared" si="545"/>
        <v>64</v>
      </c>
      <c r="AA1235" s="26" t="str">
        <f t="shared" si="578"/>
        <v>LOEC</v>
      </c>
      <c r="AB1235" s="26">
        <f>VLOOKUP(AA1235,Tables!C$5:D$40,2,FALSE)</f>
        <v>2.5</v>
      </c>
      <c r="AC1235" s="26">
        <f t="shared" si="579"/>
        <v>25.6</v>
      </c>
      <c r="AD1235" s="33" t="str">
        <f t="shared" si="580"/>
        <v>Chronic</v>
      </c>
      <c r="AE1235" s="26">
        <f>VLOOKUP(AD1235,Tables!$C$43:$D$44,2,FALSE)</f>
        <v>1</v>
      </c>
      <c r="AF1235" s="26">
        <f t="shared" si="581"/>
        <v>25.6</v>
      </c>
      <c r="AG1235" s="27"/>
      <c r="AH1235" s="210" t="str">
        <f t="shared" si="582"/>
        <v>Selenastrum capricornutum</v>
      </c>
      <c r="AI1235" s="112" t="str">
        <f t="shared" si="583"/>
        <v>LOEC</v>
      </c>
      <c r="AJ1235" s="112" t="str">
        <f t="shared" si="584"/>
        <v>Chronic</v>
      </c>
      <c r="AL1235" s="26">
        <f>VLOOKUP(SUM(AB1235,AE1235),Tables!J$5:K$12,2,FALSE)</f>
        <v>2</v>
      </c>
      <c r="AM1235" s="26" t="str">
        <f t="shared" si="553"/>
        <v>Reject</v>
      </c>
      <c r="AS1235"/>
      <c r="AW1235" s="208" t="s">
        <v>1845</v>
      </c>
      <c r="AX1235" s="208" t="s">
        <v>1845</v>
      </c>
      <c r="BC1235" s="214"/>
      <c r="BN1235" s="119"/>
      <c r="BO1235" s="119"/>
      <c r="BP1235" s="119"/>
      <c r="BQ1235" s="119"/>
      <c r="BR1235" s="119"/>
      <c r="BS1235" s="119"/>
      <c r="BT1235" s="119"/>
      <c r="BU1235" s="119"/>
      <c r="BV1235" s="119"/>
      <c r="BW1235" s="119"/>
      <c r="BX1235" s="119"/>
      <c r="BY1235" s="119"/>
      <c r="BZ1235" s="119"/>
      <c r="CA1235" s="119"/>
    </row>
    <row r="1236" spans="1:79" ht="16.5" hidden="1" customHeight="1" thickTop="1" thickBot="1">
      <c r="A1236" s="170" t="s">
        <v>1804</v>
      </c>
      <c r="B1236" s="70" t="s">
        <v>1801</v>
      </c>
      <c r="C1236" s="74">
        <v>1123</v>
      </c>
      <c r="D1236" s="72" t="s">
        <v>307</v>
      </c>
      <c r="E1236" s="147" t="s">
        <v>1644</v>
      </c>
      <c r="F1236" s="129" t="s">
        <v>1800</v>
      </c>
      <c r="G1236" s="196" t="s">
        <v>124</v>
      </c>
      <c r="H1236" s="25" t="s">
        <v>75</v>
      </c>
      <c r="I1236" s="73" t="s">
        <v>309</v>
      </c>
      <c r="J1236" s="73" t="s">
        <v>16</v>
      </c>
      <c r="K1236" s="25" t="s">
        <v>1591</v>
      </c>
      <c r="L1236" s="25" t="s">
        <v>194</v>
      </c>
      <c r="N1236" s="41" t="s">
        <v>315</v>
      </c>
      <c r="O1236" s="32" t="s">
        <v>1398</v>
      </c>
      <c r="P1236" s="32" t="s">
        <v>1399</v>
      </c>
      <c r="Q1236" s="73" t="s">
        <v>20</v>
      </c>
      <c r="R1236" s="25">
        <v>24</v>
      </c>
      <c r="S1236" s="25" t="s">
        <v>84</v>
      </c>
      <c r="T1236" s="33" t="s">
        <v>45</v>
      </c>
      <c r="V1236" s="73">
        <v>137.1</v>
      </c>
      <c r="W1236" s="25" t="s">
        <v>58</v>
      </c>
      <c r="X1236" s="73">
        <f>VLOOKUP(W1236,Tables!$M$5:$O$9,3,FALSE)</f>
        <v>1</v>
      </c>
      <c r="Y1236" s="73">
        <f t="shared" si="545"/>
        <v>137.1</v>
      </c>
      <c r="AA1236" s="26" t="str">
        <f t="shared" ref="AA1236:AA1238" si="585">Q1236</f>
        <v>LOEC</v>
      </c>
      <c r="AB1236" s="26">
        <f>VLOOKUP(AA1236,Tables!C$5:D$40,2,FALSE)</f>
        <v>2.5</v>
      </c>
      <c r="AC1236" s="26">
        <f t="shared" ref="AC1236:AC1238" si="586">Y1236/AB1236</f>
        <v>54.839999999999996</v>
      </c>
      <c r="AD1236" s="33" t="str">
        <f t="shared" ref="AD1236:AD1238" si="587">T1236</f>
        <v>Acute</v>
      </c>
      <c r="AE1236" s="26">
        <f>VLOOKUP(AD1236,Tables!$C$43:$D$44,2,FALSE)</f>
        <v>2</v>
      </c>
      <c r="AF1236" s="26">
        <f t="shared" ref="AF1236:AF1238" si="588">AC1236/AE1236</f>
        <v>27.419999999999998</v>
      </c>
      <c r="AG1236" s="27"/>
      <c r="AH1236" s="210" t="str">
        <f t="shared" ref="AH1236:AH1240" si="589">G1236</f>
        <v>Pseudokirchneriella subcapitata</v>
      </c>
      <c r="AI1236" s="112" t="str">
        <f t="shared" ref="AI1236:AI1238" si="590">Q1236</f>
        <v>LOEC</v>
      </c>
      <c r="AJ1236" s="112" t="str">
        <f t="shared" ref="AJ1236:AJ1238" si="591">T1236</f>
        <v>Acute</v>
      </c>
      <c r="AL1236" s="26" t="str">
        <f>VLOOKUP(SUM(AB1236,AE1236),Tables!J$5:K$12,2,FALSE)</f>
        <v>Do Not Use</v>
      </c>
      <c r="AM1236" s="26" t="str">
        <f t="shared" si="553"/>
        <v>Reject</v>
      </c>
      <c r="AS1236"/>
      <c r="AW1236" s="208" t="s">
        <v>1845</v>
      </c>
      <c r="AX1236" s="208" t="s">
        <v>1845</v>
      </c>
      <c r="BC1236" s="214"/>
      <c r="BN1236" s="119"/>
      <c r="BO1236" s="119"/>
      <c r="BP1236" s="119"/>
      <c r="BQ1236" s="119"/>
      <c r="BR1236" s="119"/>
      <c r="BS1236" s="119"/>
      <c r="BT1236" s="119"/>
      <c r="BU1236" s="119"/>
      <c r="BV1236" s="119"/>
      <c r="BW1236" s="119"/>
      <c r="BX1236" s="119"/>
      <c r="BY1236" s="119"/>
      <c r="BZ1236" s="119"/>
      <c r="CA1236" s="119"/>
    </row>
    <row r="1237" spans="1:79" ht="16.5" hidden="1" customHeight="1" thickTop="1" thickBot="1">
      <c r="A1237" s="170" t="s">
        <v>1804</v>
      </c>
      <c r="B1237" s="70" t="s">
        <v>1802</v>
      </c>
      <c r="C1237" s="74">
        <v>1123</v>
      </c>
      <c r="D1237" s="72" t="s">
        <v>307</v>
      </c>
      <c r="E1237" s="147" t="s">
        <v>1644</v>
      </c>
      <c r="F1237" s="129" t="s">
        <v>1800</v>
      </c>
      <c r="G1237" s="196" t="s">
        <v>124</v>
      </c>
      <c r="H1237" s="25" t="s">
        <v>75</v>
      </c>
      <c r="I1237" s="73" t="s">
        <v>309</v>
      </c>
      <c r="J1237" s="73" t="s">
        <v>16</v>
      </c>
      <c r="K1237" s="25" t="s">
        <v>1591</v>
      </c>
      <c r="L1237" s="25" t="s">
        <v>194</v>
      </c>
      <c r="N1237" s="41" t="s">
        <v>475</v>
      </c>
      <c r="O1237" s="32" t="s">
        <v>1401</v>
      </c>
      <c r="P1237" s="32" t="s">
        <v>1399</v>
      </c>
      <c r="Q1237" s="73" t="s">
        <v>20</v>
      </c>
      <c r="R1237" s="25">
        <v>24</v>
      </c>
      <c r="S1237" s="25" t="s">
        <v>84</v>
      </c>
      <c r="T1237" s="33" t="s">
        <v>45</v>
      </c>
      <c r="V1237" s="73">
        <v>137.1</v>
      </c>
      <c r="W1237" s="25" t="s">
        <v>58</v>
      </c>
      <c r="X1237" s="73">
        <f>VLOOKUP(W1237,Tables!$M$5:$O$9,3,FALSE)</f>
        <v>1</v>
      </c>
      <c r="Y1237" s="73">
        <f t="shared" si="545"/>
        <v>137.1</v>
      </c>
      <c r="AA1237" s="26" t="str">
        <f t="shared" si="585"/>
        <v>LOEC</v>
      </c>
      <c r="AB1237" s="26">
        <f>VLOOKUP(AA1237,Tables!C$5:D$40,2,FALSE)</f>
        <v>2.5</v>
      </c>
      <c r="AC1237" s="26">
        <f t="shared" si="586"/>
        <v>54.839999999999996</v>
      </c>
      <c r="AD1237" s="33" t="str">
        <f t="shared" si="587"/>
        <v>Acute</v>
      </c>
      <c r="AE1237" s="26">
        <f>VLOOKUP(AD1237,Tables!$C$43:$D$44,2,FALSE)</f>
        <v>2</v>
      </c>
      <c r="AF1237" s="26">
        <f t="shared" si="588"/>
        <v>27.419999999999998</v>
      </c>
      <c r="AG1237" s="27"/>
      <c r="AH1237" s="210" t="str">
        <f t="shared" si="589"/>
        <v>Pseudokirchneriella subcapitata</v>
      </c>
      <c r="AI1237" s="112" t="str">
        <f t="shared" si="590"/>
        <v>LOEC</v>
      </c>
      <c r="AJ1237" s="112" t="str">
        <f t="shared" si="591"/>
        <v>Acute</v>
      </c>
      <c r="AL1237" s="26" t="str">
        <f>VLOOKUP(SUM(AB1237,AE1237),Tables!J$5:K$12,2,FALSE)</f>
        <v>Do Not Use</v>
      </c>
      <c r="AM1237" s="26" t="str">
        <f t="shared" si="553"/>
        <v>Reject</v>
      </c>
      <c r="AS1237"/>
      <c r="AW1237" s="208" t="s">
        <v>1845</v>
      </c>
      <c r="AX1237" s="208" t="s">
        <v>1845</v>
      </c>
      <c r="BC1237" s="214"/>
      <c r="BN1237" s="119"/>
      <c r="BO1237" s="119"/>
      <c r="BP1237" s="119"/>
      <c r="BQ1237" s="119"/>
      <c r="BR1237" s="119"/>
      <c r="BS1237" s="119"/>
      <c r="BT1237" s="119"/>
      <c r="BU1237" s="119"/>
      <c r="BV1237" s="119"/>
      <c r="BW1237" s="119"/>
      <c r="BX1237" s="119"/>
      <c r="BY1237" s="119"/>
      <c r="BZ1237" s="119"/>
      <c r="CA1237" s="119"/>
    </row>
    <row r="1238" spans="1:79" ht="16.5" hidden="1" customHeight="1" thickTop="1" thickBot="1">
      <c r="A1238" s="170" t="s">
        <v>1804</v>
      </c>
      <c r="B1238" s="70" t="s">
        <v>1803</v>
      </c>
      <c r="C1238" s="74">
        <v>1123</v>
      </c>
      <c r="D1238" s="72" t="s">
        <v>307</v>
      </c>
      <c r="E1238" s="147" t="s">
        <v>1644</v>
      </c>
      <c r="F1238" s="129" t="s">
        <v>1800</v>
      </c>
      <c r="G1238" s="196" t="s">
        <v>124</v>
      </c>
      <c r="H1238" s="25" t="s">
        <v>75</v>
      </c>
      <c r="I1238" s="73" t="s">
        <v>309</v>
      </c>
      <c r="J1238" s="73" t="s">
        <v>16</v>
      </c>
      <c r="K1238" s="25" t="s">
        <v>1591</v>
      </c>
      <c r="L1238" s="25" t="s">
        <v>194</v>
      </c>
      <c r="N1238" s="41" t="s">
        <v>1805</v>
      </c>
      <c r="O1238" s="32" t="s">
        <v>1398</v>
      </c>
      <c r="P1238" s="32" t="s">
        <v>1518</v>
      </c>
      <c r="Q1238" s="73" t="s">
        <v>20</v>
      </c>
      <c r="R1238" s="25">
        <v>24</v>
      </c>
      <c r="S1238" s="25" t="s">
        <v>84</v>
      </c>
      <c r="T1238" s="33" t="s">
        <v>45</v>
      </c>
      <c r="V1238" s="73">
        <v>137.1</v>
      </c>
      <c r="W1238" s="25" t="s">
        <v>58</v>
      </c>
      <c r="X1238" s="73">
        <f>VLOOKUP(W1238,Tables!$M$5:$O$9,3,FALSE)</f>
        <v>1</v>
      </c>
      <c r="Y1238" s="73">
        <f t="shared" si="545"/>
        <v>137.1</v>
      </c>
      <c r="AA1238" s="26" t="str">
        <f t="shared" si="585"/>
        <v>LOEC</v>
      </c>
      <c r="AB1238" s="26">
        <f>VLOOKUP(AA1238,Tables!C$5:D$40,2,FALSE)</f>
        <v>2.5</v>
      </c>
      <c r="AC1238" s="26">
        <f t="shared" si="586"/>
        <v>54.839999999999996</v>
      </c>
      <c r="AD1238" s="33" t="str">
        <f t="shared" si="587"/>
        <v>Acute</v>
      </c>
      <c r="AE1238" s="26">
        <f>VLOOKUP(AD1238,Tables!$C$43:$D$44,2,FALSE)</f>
        <v>2</v>
      </c>
      <c r="AF1238" s="26">
        <f t="shared" si="588"/>
        <v>27.419999999999998</v>
      </c>
      <c r="AG1238" s="27"/>
      <c r="AH1238" s="210" t="str">
        <f t="shared" si="589"/>
        <v>Pseudokirchneriella subcapitata</v>
      </c>
      <c r="AI1238" s="112" t="str">
        <f t="shared" si="590"/>
        <v>LOEC</v>
      </c>
      <c r="AJ1238" s="112" t="str">
        <f t="shared" si="591"/>
        <v>Acute</v>
      </c>
      <c r="AL1238" s="26" t="str">
        <f>VLOOKUP(SUM(AB1238,AE1238),Tables!J$5:K$12,2,FALSE)</f>
        <v>Do Not Use</v>
      </c>
      <c r="AM1238" s="26" t="str">
        <f t="shared" si="553"/>
        <v>Reject</v>
      </c>
      <c r="AS1238"/>
      <c r="AW1238" s="208" t="s">
        <v>1845</v>
      </c>
      <c r="AX1238" s="208" t="s">
        <v>1845</v>
      </c>
      <c r="BC1238" s="214"/>
      <c r="BN1238" s="119"/>
      <c r="BO1238" s="119"/>
      <c r="BP1238" s="119"/>
      <c r="BQ1238" s="119"/>
      <c r="BR1238" s="119"/>
      <c r="BS1238" s="119"/>
      <c r="BT1238" s="119"/>
      <c r="BU1238" s="119"/>
      <c r="BV1238" s="119"/>
      <c r="BW1238" s="119"/>
      <c r="BX1238" s="119"/>
      <c r="BY1238" s="119"/>
      <c r="BZ1238" s="119"/>
      <c r="CA1238" s="119"/>
    </row>
    <row r="1239" spans="1:79" ht="16.5" hidden="1" customHeight="1" thickTop="1" thickBot="1">
      <c r="A1239" s="223" t="s">
        <v>1884</v>
      </c>
      <c r="B1239" s="224" t="s">
        <v>1885</v>
      </c>
      <c r="C1239" s="74"/>
      <c r="D1239" s="72"/>
      <c r="E1239" s="147" t="s">
        <v>1644</v>
      </c>
      <c r="F1239" s="129" t="s">
        <v>1800</v>
      </c>
      <c r="G1239" s="196" t="s">
        <v>1887</v>
      </c>
      <c r="H1239" s="25" t="s">
        <v>75</v>
      </c>
      <c r="I1239" s="73" t="s">
        <v>309</v>
      </c>
      <c r="J1239" s="73" t="s">
        <v>16</v>
      </c>
      <c r="K1239" s="25" t="s">
        <v>1591</v>
      </c>
      <c r="L1239" s="25" t="s">
        <v>194</v>
      </c>
      <c r="N1239" s="41" t="s">
        <v>1888</v>
      </c>
      <c r="O1239" s="32" t="s">
        <v>1398</v>
      </c>
      <c r="P1239" s="32" t="s">
        <v>1399</v>
      </c>
      <c r="Q1239" s="73" t="s">
        <v>23</v>
      </c>
      <c r="R1239" s="25">
        <v>96</v>
      </c>
      <c r="S1239" s="25" t="s">
        <v>84</v>
      </c>
      <c r="T1239" s="33" t="s">
        <v>15</v>
      </c>
      <c r="V1239" s="73">
        <v>26.9</v>
      </c>
      <c r="W1239" s="25" t="s">
        <v>58</v>
      </c>
      <c r="X1239" s="73">
        <f>VLOOKUP(W1239,Tables!$M$5:$O$9,3,FALSE)</f>
        <v>1</v>
      </c>
      <c r="Y1239" s="73">
        <f t="shared" ref="Y1239:Y1240" si="592">V1239*X1239</f>
        <v>26.9</v>
      </c>
      <c r="AA1239" s="26" t="str">
        <f t="shared" ref="AA1239:AA1240" si="593">Q1239</f>
        <v>EC10</v>
      </c>
      <c r="AB1239" s="26">
        <f>VLOOKUP(AA1239,Tables!C$5:D$40,2,FALSE)</f>
        <v>1</v>
      </c>
      <c r="AC1239" s="26">
        <f t="shared" ref="AC1239:AC1240" si="594">Y1239/AB1239</f>
        <v>26.9</v>
      </c>
      <c r="AD1239" s="33" t="str">
        <f t="shared" ref="AD1239:AD1240" si="595">T1239</f>
        <v>Chronic</v>
      </c>
      <c r="AE1239" s="26">
        <f>VLOOKUP(AD1239,Tables!$C$43:$D$44,2,FALSE)</f>
        <v>1</v>
      </c>
      <c r="AF1239" s="26">
        <f t="shared" ref="AF1239:AF1240" si="596">AC1239/AE1239</f>
        <v>26.9</v>
      </c>
      <c r="AG1239" s="27"/>
      <c r="AH1239" s="210" t="str">
        <f t="shared" si="589"/>
        <v>Raphidocelis subcapitata</v>
      </c>
      <c r="AI1239" s="112" t="str">
        <f t="shared" ref="AI1239:AI1240" si="597">Q1239</f>
        <v>EC10</v>
      </c>
      <c r="AJ1239" s="112" t="str">
        <f t="shared" ref="AJ1239:AJ1240" si="598">T1239</f>
        <v>Chronic</v>
      </c>
      <c r="AL1239" s="26">
        <f>VLOOKUP(SUM(AB1239,AE1239),Tables!J$5:K$12,2,FALSE)</f>
        <v>1</v>
      </c>
      <c r="AM1239" s="26" t="str">
        <f>IF(AL1239=MIN($AL$1192:$AL$1240),"YES!!!","Reject")</f>
        <v>YES!!!</v>
      </c>
      <c r="AN1239" s="107" t="str">
        <f>P1239</f>
        <v>Cell density</v>
      </c>
      <c r="AO1239" s="26" t="s">
        <v>1605</v>
      </c>
      <c r="AP1239" s="25" t="str">
        <f>CONCATENATE(R1239," ",S1239)</f>
        <v>96 Hour</v>
      </c>
      <c r="AQ1239" s="26" t="s">
        <v>1610</v>
      </c>
      <c r="AS1239" s="109">
        <f>AF1239</f>
        <v>26.9</v>
      </c>
      <c r="AT1239" s="73">
        <f>GEOMEAN(AS1239)</f>
        <v>26.9</v>
      </c>
      <c r="AW1239" s="208"/>
      <c r="AX1239" s="208"/>
      <c r="BC1239" s="214"/>
      <c r="BN1239" s="119"/>
      <c r="BO1239" s="119"/>
      <c r="BP1239" s="119"/>
      <c r="BQ1239" s="119"/>
      <c r="BR1239" s="119"/>
      <c r="BS1239" s="119"/>
      <c r="BT1239" s="119"/>
      <c r="BU1239" s="119"/>
      <c r="BV1239" s="119"/>
      <c r="BW1239" s="119"/>
      <c r="BX1239" s="119"/>
      <c r="BY1239" s="119"/>
      <c r="BZ1239" s="119"/>
      <c r="CA1239" s="119"/>
    </row>
    <row r="1240" spans="1:79" ht="16.5" hidden="1" customHeight="1" thickTop="1" thickBot="1">
      <c r="A1240" s="223" t="s">
        <v>1884</v>
      </c>
      <c r="B1240" s="224" t="s">
        <v>1886</v>
      </c>
      <c r="C1240" s="74"/>
      <c r="D1240" s="72"/>
      <c r="E1240" s="147" t="s">
        <v>1644</v>
      </c>
      <c r="F1240" s="129" t="s">
        <v>1800</v>
      </c>
      <c r="G1240" s="196" t="s">
        <v>1887</v>
      </c>
      <c r="H1240" s="25" t="s">
        <v>75</v>
      </c>
      <c r="I1240" s="73" t="s">
        <v>309</v>
      </c>
      <c r="J1240" s="73" t="s">
        <v>16</v>
      </c>
      <c r="K1240" s="25" t="s">
        <v>1591</v>
      </c>
      <c r="L1240" s="25" t="s">
        <v>194</v>
      </c>
      <c r="N1240" s="41" t="s">
        <v>1888</v>
      </c>
      <c r="O1240" s="32" t="s">
        <v>1398</v>
      </c>
      <c r="P1240" s="32" t="s">
        <v>1399</v>
      </c>
      <c r="Q1240" s="73" t="s">
        <v>14</v>
      </c>
      <c r="R1240" s="25">
        <v>96</v>
      </c>
      <c r="S1240" s="25" t="s">
        <v>84</v>
      </c>
      <c r="T1240" s="33" t="s">
        <v>15</v>
      </c>
      <c r="V1240" s="73">
        <v>87.6</v>
      </c>
      <c r="W1240" s="25" t="s">
        <v>58</v>
      </c>
      <c r="X1240" s="73">
        <f>VLOOKUP(W1240,Tables!$M$5:$O$9,3,FALSE)</f>
        <v>1</v>
      </c>
      <c r="Y1240" s="73">
        <f t="shared" si="592"/>
        <v>87.6</v>
      </c>
      <c r="AA1240" s="26" t="str">
        <f t="shared" si="593"/>
        <v>EC50</v>
      </c>
      <c r="AB1240" s="26">
        <f>VLOOKUP(AA1240,Tables!C$5:D$40,2,FALSE)</f>
        <v>5</v>
      </c>
      <c r="AC1240" s="26">
        <f t="shared" si="594"/>
        <v>17.52</v>
      </c>
      <c r="AD1240" s="33" t="str">
        <f t="shared" si="595"/>
        <v>Chronic</v>
      </c>
      <c r="AE1240" s="26">
        <f>VLOOKUP(AD1240,Tables!$C$43:$D$44,2,FALSE)</f>
        <v>1</v>
      </c>
      <c r="AF1240" s="26">
        <f t="shared" si="596"/>
        <v>17.52</v>
      </c>
      <c r="AG1240" s="27"/>
      <c r="AH1240" s="210" t="str">
        <f t="shared" si="589"/>
        <v>Raphidocelis subcapitata</v>
      </c>
      <c r="AI1240" s="112" t="str">
        <f t="shared" si="597"/>
        <v>EC50</v>
      </c>
      <c r="AJ1240" s="112" t="str">
        <f t="shared" si="598"/>
        <v>Chronic</v>
      </c>
      <c r="AL1240" s="26">
        <f>VLOOKUP(SUM(AB1240,AE1240),Tables!J$5:K$12,2,FALSE)</f>
        <v>2</v>
      </c>
      <c r="AM1240" s="26" t="str">
        <f t="shared" ref="AM1240" si="599">IF(AL1240=MIN($AL$1192:$AL$1240),"YES!!!","Reject")</f>
        <v>Reject</v>
      </c>
      <c r="AS1240"/>
      <c r="AW1240" s="208"/>
      <c r="AX1240" s="208"/>
      <c r="BC1240" s="214"/>
      <c r="BN1240" s="119"/>
      <c r="BO1240" s="119"/>
      <c r="BP1240" s="119"/>
      <c r="BQ1240" s="119"/>
      <c r="BR1240" s="119"/>
      <c r="BS1240" s="119"/>
      <c r="BT1240" s="119"/>
      <c r="BU1240" s="119"/>
      <c r="BV1240" s="119"/>
      <c r="BW1240" s="119"/>
      <c r="BX1240" s="119"/>
      <c r="BY1240" s="119"/>
      <c r="BZ1240" s="119"/>
      <c r="CA1240" s="119"/>
    </row>
    <row r="1241" spans="1:79" ht="16.5" hidden="1" customHeight="1" thickTop="1" thickBot="1">
      <c r="A1241" s="167"/>
      <c r="B1241" s="96"/>
      <c r="C1241" s="17"/>
      <c r="D1241" s="99"/>
      <c r="E1241" s="158"/>
      <c r="F1241" s="93"/>
      <c r="G1241" s="94"/>
      <c r="H1241" s="17"/>
      <c r="I1241" s="27"/>
      <c r="J1241" s="17"/>
      <c r="K1241" s="17"/>
      <c r="L1241" s="17"/>
      <c r="M1241" s="27"/>
      <c r="N1241" s="93"/>
      <c r="O1241" s="17"/>
      <c r="P1241" s="17"/>
      <c r="Q1241" s="17"/>
      <c r="R1241" s="17"/>
      <c r="S1241" s="17"/>
      <c r="T1241" s="17"/>
      <c r="U1241" s="17"/>
      <c r="V1241" s="17"/>
      <c r="W1241" s="17"/>
      <c r="X1241" s="95"/>
      <c r="Y1241" s="95"/>
      <c r="Z1241" s="27"/>
      <c r="AA1241" s="17"/>
      <c r="AB1241" s="17"/>
      <c r="AC1241" s="95"/>
      <c r="AD1241" s="20"/>
      <c r="AE1241" s="17"/>
      <c r="AF1241" s="95"/>
      <c r="AG1241" s="27"/>
      <c r="AH1241" s="211"/>
      <c r="AI1241" s="17"/>
      <c r="AJ1241" s="17"/>
      <c r="AK1241" s="27"/>
      <c r="AL1241" s="27"/>
      <c r="AM1241" s="27"/>
      <c r="AN1241" s="27"/>
      <c r="AO1241" s="17"/>
      <c r="AP1241" s="17"/>
      <c r="AQ1241" s="17"/>
      <c r="AR1241" s="27"/>
      <c r="AS1241" s="27"/>
      <c r="AT1241" s="27"/>
      <c r="AU1241" s="27"/>
      <c r="AV1241" s="27"/>
      <c r="AW1241" s="27"/>
      <c r="AX1241" s="115"/>
      <c r="AY1241" s="119"/>
      <c r="AZ1241" s="119"/>
      <c r="BA1241" s="117"/>
      <c r="BB1241" s="117"/>
      <c r="BC1241" s="211"/>
      <c r="BD1241" s="27"/>
      <c r="BE1241" s="27"/>
      <c r="BF1241" s="27"/>
      <c r="BG1241" s="27"/>
      <c r="BH1241" s="115"/>
      <c r="BI1241" s="115"/>
      <c r="BJ1241" s="115"/>
      <c r="BK1241" s="2"/>
      <c r="BL1241" s="2"/>
      <c r="BM1241" s="2"/>
      <c r="BN1241" s="119"/>
      <c r="BO1241" s="119"/>
      <c r="BP1241" s="119"/>
      <c r="BQ1241" s="119"/>
      <c r="BR1241" s="119"/>
      <c r="BS1241" s="119"/>
      <c r="BT1241" s="119"/>
      <c r="BU1241" s="119"/>
      <c r="BV1241" s="119"/>
      <c r="BW1241" s="119"/>
      <c r="BX1241" s="119"/>
      <c r="BY1241" s="119"/>
      <c r="BZ1241" s="119"/>
      <c r="CA1241" s="119"/>
    </row>
    <row r="1242" spans="1:79" ht="16.5" hidden="1" customHeight="1" thickTop="1" thickBot="1">
      <c r="A1242" s="170" t="s">
        <v>358</v>
      </c>
      <c r="B1242" s="70" t="s">
        <v>354</v>
      </c>
      <c r="C1242" s="71">
        <v>160130</v>
      </c>
      <c r="D1242" s="201"/>
      <c r="E1242" s="147" t="s">
        <v>1644</v>
      </c>
      <c r="F1242" s="75" t="s">
        <v>357</v>
      </c>
      <c r="G1242" s="86" t="s">
        <v>355</v>
      </c>
      <c r="H1242" s="25" t="s">
        <v>83</v>
      </c>
      <c r="I1242" s="25" t="s">
        <v>206</v>
      </c>
      <c r="J1242" s="73" t="s">
        <v>408</v>
      </c>
      <c r="K1242" s="25" t="s">
        <v>1590</v>
      </c>
      <c r="L1242" s="73" t="s">
        <v>359</v>
      </c>
      <c r="N1242" s="41" t="s">
        <v>338</v>
      </c>
      <c r="O1242" s="32" t="s">
        <v>48</v>
      </c>
      <c r="P1242" s="32" t="s">
        <v>338</v>
      </c>
      <c r="Q1242" s="25" t="s">
        <v>19</v>
      </c>
      <c r="R1242" s="25">
        <v>21</v>
      </c>
      <c r="S1242" s="25" t="s">
        <v>1370</v>
      </c>
      <c r="T1242" s="33" t="s">
        <v>15</v>
      </c>
      <c r="U1242" s="33"/>
      <c r="V1242" s="73">
        <v>3.2</v>
      </c>
      <c r="W1242" s="33" t="s">
        <v>57</v>
      </c>
      <c r="X1242" s="73">
        <f>VLOOKUP(W1242,Tables!$M$5:$O$9,3,FALSE)</f>
        <v>1000</v>
      </c>
      <c r="Y1242" s="73">
        <f t="shared" ref="Y1242:Y1254" si="600">V1242*X1242</f>
        <v>3200</v>
      </c>
      <c r="AA1242" s="26" t="str">
        <f t="shared" ref="AA1242:AA1254" si="601">Q1242</f>
        <v>NOEC</v>
      </c>
      <c r="AB1242" s="26">
        <f>VLOOKUP(AA1242,Tables!C$5:D$40,2,FALSE)</f>
        <v>1</v>
      </c>
      <c r="AC1242" s="26">
        <f t="shared" ref="AC1242:AC1254" si="602">Y1242/AB1242</f>
        <v>3200</v>
      </c>
      <c r="AD1242" s="33" t="str">
        <f t="shared" ref="AD1242:AD1254" si="603">T1242</f>
        <v>Chronic</v>
      </c>
      <c r="AE1242" s="26">
        <f>VLOOKUP(AD1242,Tables!$C$43:$D$44,2,FALSE)</f>
        <v>1</v>
      </c>
      <c r="AF1242" s="26">
        <f t="shared" ref="AF1242:AF1254" si="604">AC1242/AE1242</f>
        <v>3200</v>
      </c>
      <c r="AG1242" s="27"/>
      <c r="AH1242" s="210" t="str">
        <f t="shared" ref="AH1242:AH1254" si="605">G1242</f>
        <v>Pseudosida ramosa</v>
      </c>
      <c r="AI1242" s="112" t="str">
        <f t="shared" ref="AI1242:AI1254" si="606">Q1242</f>
        <v>NOEC</v>
      </c>
      <c r="AJ1242" s="112" t="str">
        <f t="shared" ref="AJ1242:AJ1254" si="607">T1242</f>
        <v>Chronic</v>
      </c>
      <c r="AL1242" s="26">
        <f>VLOOKUP(SUM(AB1242,AE1242),Tables!J$5:K$12,2,FALSE)</f>
        <v>1</v>
      </c>
      <c r="AM1242" s="26" t="str">
        <f>IF(AL1242=MIN($AL$1242:$AL$1254),"YES!!!","Reject")</f>
        <v>YES!!!</v>
      </c>
      <c r="AN1242" s="107" t="str">
        <f>P1242</f>
        <v>Survival</v>
      </c>
      <c r="AO1242" s="26" t="s">
        <v>96</v>
      </c>
      <c r="AP1242" s="25" t="str">
        <f>CONCATENATE(R1242," ",S1242)</f>
        <v>21 Day</v>
      </c>
      <c r="AQ1242" s="26" t="s">
        <v>97</v>
      </c>
      <c r="AS1242" s="109">
        <f>AF1242</f>
        <v>3200</v>
      </c>
      <c r="AT1242" s="73">
        <f>GEOMEAN(AS1242)</f>
        <v>3200</v>
      </c>
      <c r="AU1242" s="73">
        <f>MIN(AT1242)</f>
        <v>3200</v>
      </c>
      <c r="AV1242" s="73">
        <f>MIN(AU1242:AU1251)</f>
        <v>282.84271247461902</v>
      </c>
      <c r="AW1242" s="208" t="s">
        <v>1845</v>
      </c>
      <c r="AX1242" s="208" t="s">
        <v>1845</v>
      </c>
      <c r="BA1242" s="78" t="str">
        <f>F1242</f>
        <v>Reconstituted soft water</v>
      </c>
      <c r="BB1242" s="107" t="str">
        <f>J1242</f>
        <v>Cladoceran</v>
      </c>
      <c r="BC1242" s="210" t="str">
        <f>G1242</f>
        <v>Pseudosida ramosa</v>
      </c>
      <c r="BD1242" s="107" t="str">
        <f>H1242</f>
        <v>Arthropoda</v>
      </c>
      <c r="BE1242" s="114" t="str">
        <f>I1242</f>
        <v>Branchiopoda</v>
      </c>
      <c r="BF1242" s="112" t="str">
        <f>K1242</f>
        <v>Hetero</v>
      </c>
      <c r="BG1242" s="26">
        <f>AL1242</f>
        <v>1</v>
      </c>
      <c r="BH1242" s="26">
        <f>AV1242</f>
        <v>282.84271247461902</v>
      </c>
      <c r="BI1242" s="208" t="s">
        <v>1845</v>
      </c>
      <c r="BJ1242" s="208" t="s">
        <v>1845</v>
      </c>
      <c r="BN1242" s="119"/>
      <c r="BO1242" s="119"/>
      <c r="BP1242" s="119"/>
      <c r="BQ1242" s="119"/>
      <c r="BR1242" s="119"/>
      <c r="BS1242" s="119"/>
      <c r="BT1242" s="119"/>
      <c r="BU1242" s="119"/>
      <c r="BV1242" s="119"/>
      <c r="BW1242" s="119"/>
      <c r="BX1242" s="119"/>
      <c r="BY1242" s="119"/>
      <c r="BZ1242" s="119"/>
      <c r="CA1242" s="119"/>
    </row>
    <row r="1243" spans="1:79" ht="16.5" hidden="1" customHeight="1" thickTop="1" thickBot="1">
      <c r="A1243" s="170" t="s">
        <v>358</v>
      </c>
      <c r="B1243" s="70" t="s">
        <v>354</v>
      </c>
      <c r="C1243" s="71">
        <v>160130</v>
      </c>
      <c r="D1243" s="201"/>
      <c r="E1243" s="147" t="s">
        <v>1644</v>
      </c>
      <c r="F1243" s="75" t="s">
        <v>357</v>
      </c>
      <c r="G1243" s="86" t="s">
        <v>355</v>
      </c>
      <c r="H1243" s="25" t="s">
        <v>83</v>
      </c>
      <c r="I1243" s="25" t="s">
        <v>206</v>
      </c>
      <c r="J1243" s="73" t="s">
        <v>408</v>
      </c>
      <c r="K1243" s="25" t="s">
        <v>1590</v>
      </c>
      <c r="L1243" s="25" t="s">
        <v>356</v>
      </c>
      <c r="N1243" s="41" t="s">
        <v>48</v>
      </c>
      <c r="O1243" s="32" t="s">
        <v>48</v>
      </c>
      <c r="P1243" s="32" t="s">
        <v>48</v>
      </c>
      <c r="Q1243" s="25" t="s">
        <v>18</v>
      </c>
      <c r="R1243" s="25">
        <v>48</v>
      </c>
      <c r="S1243" s="25" t="s">
        <v>84</v>
      </c>
      <c r="T1243" s="33" t="s">
        <v>45</v>
      </c>
      <c r="U1243" s="33"/>
      <c r="V1243" s="73">
        <v>20.9</v>
      </c>
      <c r="W1243" s="33" t="s">
        <v>57</v>
      </c>
      <c r="X1243" s="73">
        <f>VLOOKUP(W1243,Tables!$M$5:$O$9,3,FALSE)</f>
        <v>1000</v>
      </c>
      <c r="Y1243" s="73">
        <f t="shared" si="600"/>
        <v>20900</v>
      </c>
      <c r="AA1243" s="26" t="str">
        <f t="shared" si="601"/>
        <v>LC50</v>
      </c>
      <c r="AB1243" s="26">
        <f>VLOOKUP(AA1243,Tables!C$5:D$40,2,FALSE)</f>
        <v>5</v>
      </c>
      <c r="AC1243" s="26">
        <f t="shared" si="602"/>
        <v>4180</v>
      </c>
      <c r="AD1243" s="33" t="str">
        <f t="shared" si="603"/>
        <v>Acute</v>
      </c>
      <c r="AE1243" s="26">
        <f>VLOOKUP(AD1243,Tables!$C$43:$D$44,2,FALSE)</f>
        <v>2</v>
      </c>
      <c r="AF1243" s="26">
        <f t="shared" si="604"/>
        <v>2090</v>
      </c>
      <c r="AG1243" s="27"/>
      <c r="AH1243" s="210" t="str">
        <f t="shared" si="605"/>
        <v>Pseudosida ramosa</v>
      </c>
      <c r="AI1243" s="112" t="str">
        <f t="shared" si="606"/>
        <v>LC50</v>
      </c>
      <c r="AJ1243" s="112" t="str">
        <f t="shared" si="607"/>
        <v>Acute</v>
      </c>
      <c r="AL1243" s="26">
        <f>VLOOKUP(SUM(AB1243,AE1243),Tables!J$5:K$12,2,FALSE)</f>
        <v>4</v>
      </c>
      <c r="AM1243" s="26" t="str">
        <f t="shared" ref="AM1243:AM1254" si="608">IF(AL1243=MIN($AL$1242:$AL$1254),"YES!!!","Reject")</f>
        <v>Reject</v>
      </c>
      <c r="AS1243"/>
      <c r="AW1243" s="208" t="s">
        <v>1845</v>
      </c>
      <c r="AX1243" s="208" t="s">
        <v>1845</v>
      </c>
      <c r="BC1243" s="214"/>
      <c r="BN1243" s="119"/>
      <c r="BO1243" s="119"/>
      <c r="BP1243" s="119"/>
      <c r="BQ1243" s="119"/>
      <c r="BR1243" s="119"/>
      <c r="BS1243" s="119"/>
      <c r="BT1243" s="119"/>
      <c r="BU1243" s="119"/>
      <c r="BV1243" s="119"/>
      <c r="BW1243" s="119"/>
      <c r="BX1243" s="119"/>
      <c r="BY1243" s="119"/>
      <c r="BZ1243" s="119"/>
      <c r="CA1243" s="119"/>
    </row>
    <row r="1244" spans="1:79" ht="16.5" hidden="1" customHeight="1" thickTop="1" thickBot="1">
      <c r="A1244" s="170" t="s">
        <v>715</v>
      </c>
      <c r="B1244" s="70" t="s">
        <v>711</v>
      </c>
      <c r="C1244" s="71" t="s">
        <v>716</v>
      </c>
      <c r="D1244" s="72" t="s">
        <v>712</v>
      </c>
      <c r="E1244" s="147" t="s">
        <v>1644</v>
      </c>
      <c r="F1244" s="75" t="s">
        <v>714</v>
      </c>
      <c r="G1244" s="86" t="s">
        <v>355</v>
      </c>
      <c r="H1244" s="25" t="s">
        <v>83</v>
      </c>
      <c r="I1244" s="25" t="s">
        <v>206</v>
      </c>
      <c r="J1244" s="73" t="s">
        <v>408</v>
      </c>
      <c r="K1244" s="25" t="s">
        <v>1590</v>
      </c>
      <c r="L1244" s="73" t="s">
        <v>713</v>
      </c>
      <c r="N1244" s="41" t="s">
        <v>48</v>
      </c>
      <c r="O1244" s="32" t="s">
        <v>48</v>
      </c>
      <c r="P1244" s="32" t="s">
        <v>48</v>
      </c>
      <c r="Q1244" s="25" t="s">
        <v>18</v>
      </c>
      <c r="R1244" s="25">
        <v>48</v>
      </c>
      <c r="S1244" s="25" t="s">
        <v>84</v>
      </c>
      <c r="T1244" s="33" t="s">
        <v>45</v>
      </c>
      <c r="U1244" s="33"/>
      <c r="V1244" s="73">
        <v>17.100000000000001</v>
      </c>
      <c r="W1244" s="33" t="s">
        <v>57</v>
      </c>
      <c r="X1244" s="73">
        <f>VLOOKUP(W1244,Tables!$M$5:$O$9,3,FALSE)</f>
        <v>1000</v>
      </c>
      <c r="Y1244" s="73">
        <f t="shared" si="600"/>
        <v>17100</v>
      </c>
      <c r="AA1244" s="26" t="str">
        <f t="shared" si="601"/>
        <v>LC50</v>
      </c>
      <c r="AB1244" s="26">
        <f>VLOOKUP(AA1244,Tables!C$5:D$40,2,FALSE)</f>
        <v>5</v>
      </c>
      <c r="AC1244" s="26">
        <f t="shared" si="602"/>
        <v>3420</v>
      </c>
      <c r="AD1244" s="33" t="str">
        <f t="shared" si="603"/>
        <v>Acute</v>
      </c>
      <c r="AE1244" s="26">
        <f>VLOOKUP(AD1244,Tables!$C$43:$D$44,2,FALSE)</f>
        <v>2</v>
      </c>
      <c r="AF1244" s="26">
        <f t="shared" si="604"/>
        <v>1710</v>
      </c>
      <c r="AG1244" s="27"/>
      <c r="AH1244" s="210" t="str">
        <f t="shared" si="605"/>
        <v>Pseudosida ramosa</v>
      </c>
      <c r="AI1244" s="112" t="str">
        <f t="shared" si="606"/>
        <v>LC50</v>
      </c>
      <c r="AJ1244" s="112" t="str">
        <f t="shared" si="607"/>
        <v>Acute</v>
      </c>
      <c r="AL1244" s="26">
        <f>VLOOKUP(SUM(AB1244,AE1244),Tables!J$5:K$12,2,FALSE)</f>
        <v>4</v>
      </c>
      <c r="AM1244" s="26" t="str">
        <f t="shared" si="608"/>
        <v>Reject</v>
      </c>
      <c r="AS1244"/>
      <c r="AW1244" s="208" t="s">
        <v>1845</v>
      </c>
      <c r="AX1244" s="208" t="s">
        <v>1845</v>
      </c>
      <c r="BC1244" s="214"/>
      <c r="BN1244" s="119"/>
      <c r="BO1244" s="119"/>
      <c r="BP1244" s="119"/>
      <c r="BQ1244" s="119"/>
      <c r="BR1244" s="119"/>
      <c r="BS1244" s="119"/>
      <c r="BT1244" s="119"/>
      <c r="BU1244" s="119"/>
      <c r="BV1244" s="119"/>
      <c r="BW1244" s="119"/>
      <c r="BX1244" s="119"/>
      <c r="BY1244" s="119"/>
      <c r="BZ1244" s="119"/>
      <c r="CA1244" s="119"/>
    </row>
    <row r="1245" spans="1:79" ht="16.5" hidden="1" customHeight="1" thickTop="1" thickBot="1">
      <c r="A1245" s="170" t="s">
        <v>358</v>
      </c>
      <c r="B1245" s="70" t="s">
        <v>354</v>
      </c>
      <c r="C1245" s="71">
        <v>160130</v>
      </c>
      <c r="D1245" s="201"/>
      <c r="E1245" s="147" t="s">
        <v>1644</v>
      </c>
      <c r="F1245" s="75" t="s">
        <v>357</v>
      </c>
      <c r="G1245" s="86" t="s">
        <v>355</v>
      </c>
      <c r="H1245" s="25" t="s">
        <v>83</v>
      </c>
      <c r="I1245" s="25" t="s">
        <v>206</v>
      </c>
      <c r="J1245" s="73" t="s">
        <v>408</v>
      </c>
      <c r="K1245" s="25" t="s">
        <v>1590</v>
      </c>
      <c r="L1245" s="73" t="s">
        <v>359</v>
      </c>
      <c r="N1245" s="41" t="s">
        <v>364</v>
      </c>
      <c r="O1245" s="32" t="s">
        <v>126</v>
      </c>
      <c r="P1245" s="32" t="s">
        <v>618</v>
      </c>
      <c r="Q1245" s="25" t="s">
        <v>19</v>
      </c>
      <c r="R1245" s="25">
        <v>21</v>
      </c>
      <c r="S1245" s="25" t="s">
        <v>1370</v>
      </c>
      <c r="T1245" s="33" t="s">
        <v>15</v>
      </c>
      <c r="U1245" s="33"/>
      <c r="V1245" s="73">
        <v>0.4</v>
      </c>
      <c r="W1245" s="33" t="s">
        <v>57</v>
      </c>
      <c r="X1245" s="73">
        <f>VLOOKUP(W1245,Tables!$M$5:$O$9,3,FALSE)</f>
        <v>1000</v>
      </c>
      <c r="Y1245" s="73">
        <f t="shared" si="600"/>
        <v>400</v>
      </c>
      <c r="AA1245" s="26" t="str">
        <f t="shared" si="601"/>
        <v>NOEC</v>
      </c>
      <c r="AB1245" s="26">
        <f>VLOOKUP(AA1245,Tables!C$5:D$40,2,FALSE)</f>
        <v>1</v>
      </c>
      <c r="AC1245" s="26">
        <f t="shared" si="602"/>
        <v>400</v>
      </c>
      <c r="AD1245" s="33" t="str">
        <f t="shared" si="603"/>
        <v>Chronic</v>
      </c>
      <c r="AE1245" s="26">
        <f>VLOOKUP(AD1245,Tables!$C$43:$D$44,2,FALSE)</f>
        <v>1</v>
      </c>
      <c r="AF1245" s="26">
        <f t="shared" si="604"/>
        <v>400</v>
      </c>
      <c r="AG1245" s="27"/>
      <c r="AH1245" s="210" t="str">
        <f t="shared" si="605"/>
        <v>Pseudosida ramosa</v>
      </c>
      <c r="AI1245" s="112" t="str">
        <f t="shared" si="606"/>
        <v>NOEC</v>
      </c>
      <c r="AJ1245" s="112" t="str">
        <f t="shared" si="607"/>
        <v>Chronic</v>
      </c>
      <c r="AL1245" s="26">
        <f>VLOOKUP(SUM(AB1245,AE1245),Tables!J$5:K$12,2,FALSE)</f>
        <v>1</v>
      </c>
      <c r="AM1245" s="26" t="str">
        <f t="shared" si="608"/>
        <v>YES!!!</v>
      </c>
      <c r="AN1245" s="107" t="str">
        <f>P1245</f>
        <v>Abundance</v>
      </c>
      <c r="AO1245" s="26" t="s">
        <v>1598</v>
      </c>
      <c r="AP1245" s="25" t="str">
        <f>CONCATENATE(R1245," ",S1245)</f>
        <v>21 Day</v>
      </c>
      <c r="AQ1245" s="26" t="s">
        <v>1599</v>
      </c>
      <c r="AS1245" s="109">
        <f>AF1245</f>
        <v>400</v>
      </c>
      <c r="AT1245" s="73">
        <f>GEOMEAN(AS1245)</f>
        <v>400</v>
      </c>
      <c r="AU1245" s="73">
        <f>MIN(AT1245)</f>
        <v>400</v>
      </c>
      <c r="AW1245" s="208" t="s">
        <v>1845</v>
      </c>
      <c r="AX1245" s="208" t="s">
        <v>1845</v>
      </c>
      <c r="BC1245" s="214"/>
      <c r="BN1245" s="119"/>
      <c r="BO1245" s="119"/>
      <c r="BP1245" s="119"/>
      <c r="BQ1245" s="119"/>
      <c r="BR1245" s="119"/>
      <c r="BS1245" s="119"/>
      <c r="BT1245" s="119"/>
      <c r="BU1245" s="119"/>
      <c r="BV1245" s="119"/>
      <c r="BW1245" s="119"/>
      <c r="BX1245" s="119"/>
      <c r="BY1245" s="119"/>
      <c r="BZ1245" s="119"/>
      <c r="CA1245" s="119"/>
    </row>
    <row r="1246" spans="1:79" ht="16.5" hidden="1" customHeight="1" thickTop="1" thickBot="1">
      <c r="A1246" s="170" t="s">
        <v>358</v>
      </c>
      <c r="B1246" s="70" t="s">
        <v>354</v>
      </c>
      <c r="C1246" s="71">
        <v>160130</v>
      </c>
      <c r="D1246" s="201"/>
      <c r="E1246" s="147" t="s">
        <v>1644</v>
      </c>
      <c r="F1246" s="75" t="s">
        <v>357</v>
      </c>
      <c r="G1246" s="86" t="s">
        <v>355</v>
      </c>
      <c r="H1246" s="25" t="s">
        <v>83</v>
      </c>
      <c r="I1246" s="25" t="s">
        <v>206</v>
      </c>
      <c r="J1246" s="73" t="s">
        <v>408</v>
      </c>
      <c r="K1246" s="25" t="s">
        <v>1590</v>
      </c>
      <c r="L1246" s="73" t="s">
        <v>359</v>
      </c>
      <c r="N1246" s="41" t="s">
        <v>364</v>
      </c>
      <c r="O1246" s="32" t="s">
        <v>126</v>
      </c>
      <c r="P1246" s="32" t="s">
        <v>618</v>
      </c>
      <c r="Q1246" s="25" t="s">
        <v>20</v>
      </c>
      <c r="R1246" s="25">
        <v>21</v>
      </c>
      <c r="S1246" s="25" t="s">
        <v>1370</v>
      </c>
      <c r="T1246" s="33" t="s">
        <v>15</v>
      </c>
      <c r="U1246" s="33"/>
      <c r="V1246" s="73">
        <v>0.8</v>
      </c>
      <c r="W1246" s="33" t="s">
        <v>57</v>
      </c>
      <c r="X1246" s="73">
        <f>VLOOKUP(W1246,Tables!$M$5:$O$9,3,FALSE)</f>
        <v>1000</v>
      </c>
      <c r="Y1246" s="73">
        <f t="shared" si="600"/>
        <v>800</v>
      </c>
      <c r="AA1246" s="26" t="str">
        <f t="shared" si="601"/>
        <v>LOEC</v>
      </c>
      <c r="AB1246" s="26">
        <f>VLOOKUP(AA1246,Tables!C$5:D$40,2,FALSE)</f>
        <v>2.5</v>
      </c>
      <c r="AC1246" s="26">
        <f t="shared" si="602"/>
        <v>320</v>
      </c>
      <c r="AD1246" s="33" t="str">
        <f t="shared" si="603"/>
        <v>Chronic</v>
      </c>
      <c r="AE1246" s="26">
        <f>VLOOKUP(AD1246,Tables!$C$43:$D$44,2,FALSE)</f>
        <v>1</v>
      </c>
      <c r="AF1246" s="26">
        <f t="shared" si="604"/>
        <v>320</v>
      </c>
      <c r="AG1246" s="27"/>
      <c r="AH1246" s="210" t="str">
        <f t="shared" si="605"/>
        <v>Pseudosida ramosa</v>
      </c>
      <c r="AI1246" s="112" t="str">
        <f t="shared" si="606"/>
        <v>LOEC</v>
      </c>
      <c r="AJ1246" s="112" t="str">
        <f t="shared" si="607"/>
        <v>Chronic</v>
      </c>
      <c r="AL1246" s="26">
        <f>VLOOKUP(SUM(AB1246,AE1246),Tables!J$5:K$12,2,FALSE)</f>
        <v>2</v>
      </c>
      <c r="AM1246" s="26" t="str">
        <f t="shared" si="608"/>
        <v>Reject</v>
      </c>
      <c r="AS1246"/>
      <c r="AW1246" s="208" t="s">
        <v>1845</v>
      </c>
      <c r="AX1246" s="208" t="s">
        <v>1845</v>
      </c>
      <c r="BC1246" s="214"/>
      <c r="BN1246" s="119"/>
      <c r="BO1246" s="119"/>
      <c r="BP1246" s="119"/>
      <c r="BQ1246" s="119"/>
      <c r="BR1246" s="119"/>
      <c r="BS1246" s="119"/>
      <c r="BT1246" s="119"/>
      <c r="BU1246" s="119"/>
      <c r="BV1246" s="119"/>
      <c r="BW1246" s="119"/>
      <c r="BX1246" s="119"/>
      <c r="BY1246" s="119"/>
      <c r="BZ1246" s="119"/>
      <c r="CA1246" s="119"/>
    </row>
    <row r="1247" spans="1:79" ht="16.5" hidden="1" customHeight="1" thickTop="1" thickBot="1">
      <c r="A1247" s="170" t="s">
        <v>358</v>
      </c>
      <c r="B1247" s="70" t="s">
        <v>354</v>
      </c>
      <c r="C1247" s="71">
        <v>160130</v>
      </c>
      <c r="D1247" s="201"/>
      <c r="E1247" s="147" t="s">
        <v>1644</v>
      </c>
      <c r="F1247" s="75" t="s">
        <v>357</v>
      </c>
      <c r="G1247" s="86" t="s">
        <v>355</v>
      </c>
      <c r="H1247" s="25" t="s">
        <v>83</v>
      </c>
      <c r="I1247" s="25" t="s">
        <v>206</v>
      </c>
      <c r="J1247" s="73" t="s">
        <v>408</v>
      </c>
      <c r="K1247" s="25" t="s">
        <v>1590</v>
      </c>
      <c r="L1247" s="73" t="s">
        <v>360</v>
      </c>
      <c r="N1247" s="41" t="s">
        <v>361</v>
      </c>
      <c r="O1247" s="32" t="s">
        <v>431</v>
      </c>
      <c r="P1247" s="32" t="s">
        <v>1530</v>
      </c>
      <c r="Q1247" s="25" t="s">
        <v>19</v>
      </c>
      <c r="R1247" s="25">
        <v>21</v>
      </c>
      <c r="S1247" s="25" t="s">
        <v>1370</v>
      </c>
      <c r="T1247" s="33" t="s">
        <v>15</v>
      </c>
      <c r="U1247" s="33"/>
      <c r="V1247" s="73">
        <v>0.2</v>
      </c>
      <c r="W1247" s="33" t="s">
        <v>57</v>
      </c>
      <c r="X1247" s="73">
        <f>VLOOKUP(W1247,Tables!$M$5:$O$9,3,FALSE)</f>
        <v>1000</v>
      </c>
      <c r="Y1247" s="73">
        <f t="shared" si="600"/>
        <v>200</v>
      </c>
      <c r="AA1247" s="26" t="str">
        <f t="shared" si="601"/>
        <v>NOEC</v>
      </c>
      <c r="AB1247" s="26">
        <f>VLOOKUP(AA1247,Tables!C$5:D$40,2,FALSE)</f>
        <v>1</v>
      </c>
      <c r="AC1247" s="26">
        <f t="shared" si="602"/>
        <v>200</v>
      </c>
      <c r="AD1247" s="33" t="str">
        <f t="shared" si="603"/>
        <v>Chronic</v>
      </c>
      <c r="AE1247" s="26">
        <f>VLOOKUP(AD1247,Tables!$C$43:$D$44,2,FALSE)</f>
        <v>1</v>
      </c>
      <c r="AF1247" s="26">
        <f t="shared" si="604"/>
        <v>200</v>
      </c>
      <c r="AG1247" s="27"/>
      <c r="AH1247" s="210" t="str">
        <f t="shared" si="605"/>
        <v>Pseudosida ramosa</v>
      </c>
      <c r="AI1247" s="112" t="str">
        <f t="shared" si="606"/>
        <v>NOEC</v>
      </c>
      <c r="AJ1247" s="112" t="str">
        <f t="shared" si="607"/>
        <v>Chronic</v>
      </c>
      <c r="AL1247" s="26">
        <f>VLOOKUP(SUM(AB1247,AE1247),Tables!J$5:K$12,2,FALSE)</f>
        <v>1</v>
      </c>
      <c r="AM1247" s="26" t="str">
        <f t="shared" si="608"/>
        <v>YES!!!</v>
      </c>
      <c r="AN1247" s="107" t="str">
        <f>P1247</f>
        <v>Eggs per female</v>
      </c>
      <c r="AO1247" s="26" t="s">
        <v>1603</v>
      </c>
      <c r="AP1247" s="25" t="str">
        <f>CONCATENATE(R1247," ",S1247)</f>
        <v>21 Day</v>
      </c>
      <c r="AQ1247" s="26" t="s">
        <v>1607</v>
      </c>
      <c r="AS1247" s="109">
        <f>AF1247</f>
        <v>200</v>
      </c>
      <c r="AT1247" s="73">
        <f>GEOMEAN(AS1247:AS1250)</f>
        <v>282.84271247461902</v>
      </c>
      <c r="AU1247" s="73">
        <f>MIN(AT1247)</f>
        <v>282.84271247461902</v>
      </c>
      <c r="AW1247" s="208" t="s">
        <v>1845</v>
      </c>
      <c r="AX1247" s="208" t="s">
        <v>1845</v>
      </c>
      <c r="BC1247" s="214"/>
      <c r="BN1247" s="119"/>
      <c r="BO1247" s="119"/>
      <c r="BP1247" s="119"/>
      <c r="BQ1247" s="119"/>
      <c r="BR1247" s="119"/>
      <c r="BS1247" s="119"/>
      <c r="BT1247" s="119"/>
      <c r="BU1247" s="119"/>
      <c r="BV1247" s="119"/>
      <c r="BW1247" s="119"/>
      <c r="BX1247" s="119"/>
      <c r="BY1247" s="119"/>
      <c r="BZ1247" s="119"/>
      <c r="CA1247" s="119"/>
    </row>
    <row r="1248" spans="1:79" ht="16.5" hidden="1" customHeight="1" thickTop="1" thickBot="1">
      <c r="A1248" s="170" t="s">
        <v>358</v>
      </c>
      <c r="B1248" s="70" t="s">
        <v>354</v>
      </c>
      <c r="C1248" s="71">
        <v>160130</v>
      </c>
      <c r="D1248" s="201"/>
      <c r="E1248" s="147" t="s">
        <v>1644</v>
      </c>
      <c r="F1248" s="75" t="s">
        <v>357</v>
      </c>
      <c r="G1248" s="86" t="s">
        <v>355</v>
      </c>
      <c r="H1248" s="25" t="s">
        <v>83</v>
      </c>
      <c r="I1248" s="25" t="s">
        <v>206</v>
      </c>
      <c r="J1248" s="73" t="s">
        <v>408</v>
      </c>
      <c r="K1248" s="25" t="s">
        <v>1590</v>
      </c>
      <c r="L1248" s="73" t="s">
        <v>360</v>
      </c>
      <c r="N1248" s="41" t="s">
        <v>361</v>
      </c>
      <c r="O1248" s="32" t="s">
        <v>431</v>
      </c>
      <c r="P1248" s="32" t="s">
        <v>1530</v>
      </c>
      <c r="Q1248" s="25" t="s">
        <v>20</v>
      </c>
      <c r="R1248" s="25">
        <v>21</v>
      </c>
      <c r="S1248" s="25" t="s">
        <v>1370</v>
      </c>
      <c r="T1248" s="33" t="s">
        <v>15</v>
      </c>
      <c r="U1248" s="33"/>
      <c r="V1248" s="73">
        <v>0.4</v>
      </c>
      <c r="W1248" s="33" t="s">
        <v>57</v>
      </c>
      <c r="X1248" s="73">
        <f>VLOOKUP(W1248,Tables!$M$5:$O$9,3,FALSE)</f>
        <v>1000</v>
      </c>
      <c r="Y1248" s="73">
        <f t="shared" si="600"/>
        <v>400</v>
      </c>
      <c r="AA1248" s="26" t="str">
        <f t="shared" si="601"/>
        <v>LOEC</v>
      </c>
      <c r="AB1248" s="26">
        <f>VLOOKUP(AA1248,Tables!C$5:D$40,2,FALSE)</f>
        <v>2.5</v>
      </c>
      <c r="AC1248" s="26">
        <f t="shared" si="602"/>
        <v>160</v>
      </c>
      <c r="AD1248" s="33" t="str">
        <f t="shared" si="603"/>
        <v>Chronic</v>
      </c>
      <c r="AE1248" s="26">
        <f>VLOOKUP(AD1248,Tables!$C$43:$D$44,2,FALSE)</f>
        <v>1</v>
      </c>
      <c r="AF1248" s="26">
        <f t="shared" si="604"/>
        <v>160</v>
      </c>
      <c r="AG1248" s="27"/>
      <c r="AH1248" s="210" t="str">
        <f t="shared" si="605"/>
        <v>Pseudosida ramosa</v>
      </c>
      <c r="AI1248" s="112" t="str">
        <f t="shared" si="606"/>
        <v>LOEC</v>
      </c>
      <c r="AJ1248" s="112" t="str">
        <f t="shared" si="607"/>
        <v>Chronic</v>
      </c>
      <c r="AL1248" s="26">
        <f>VLOOKUP(SUM(AB1248,AE1248),Tables!J$5:K$12,2,FALSE)</f>
        <v>2</v>
      </c>
      <c r="AM1248" s="26" t="str">
        <f t="shared" si="608"/>
        <v>Reject</v>
      </c>
      <c r="AS1248"/>
      <c r="AW1248" s="208" t="s">
        <v>1845</v>
      </c>
      <c r="AX1248" s="208" t="s">
        <v>1845</v>
      </c>
      <c r="BC1248" s="214"/>
      <c r="BN1248" s="119"/>
      <c r="BO1248" s="119"/>
      <c r="BP1248" s="119"/>
      <c r="BQ1248" s="119"/>
      <c r="BR1248" s="119"/>
      <c r="BS1248" s="119"/>
      <c r="BT1248" s="119"/>
      <c r="BU1248" s="119"/>
      <c r="BV1248" s="119"/>
      <c r="BW1248" s="119"/>
      <c r="BX1248" s="119"/>
      <c r="BY1248" s="119"/>
      <c r="BZ1248" s="119"/>
      <c r="CA1248" s="119"/>
    </row>
    <row r="1249" spans="1:87" ht="16.5" hidden="1" customHeight="1" thickTop="1" thickBot="1">
      <c r="A1249" s="170" t="s">
        <v>358</v>
      </c>
      <c r="B1249" s="70" t="s">
        <v>354</v>
      </c>
      <c r="C1249" s="71">
        <v>160130</v>
      </c>
      <c r="D1249" s="201"/>
      <c r="E1249" s="147" t="s">
        <v>1644</v>
      </c>
      <c r="F1249" s="75" t="s">
        <v>357</v>
      </c>
      <c r="G1249" s="86" t="s">
        <v>355</v>
      </c>
      <c r="H1249" s="25" t="s">
        <v>83</v>
      </c>
      <c r="I1249" s="25" t="s">
        <v>206</v>
      </c>
      <c r="J1249" s="73" t="s">
        <v>408</v>
      </c>
      <c r="K1249" s="25" t="s">
        <v>1590</v>
      </c>
      <c r="L1249" s="73" t="s">
        <v>362</v>
      </c>
      <c r="N1249" s="41" t="s">
        <v>361</v>
      </c>
      <c r="O1249" s="32" t="s">
        <v>431</v>
      </c>
      <c r="P1249" s="32" t="s">
        <v>1530</v>
      </c>
      <c r="Q1249" s="25" t="s">
        <v>20</v>
      </c>
      <c r="R1249" s="25">
        <v>21</v>
      </c>
      <c r="S1249" s="25" t="s">
        <v>1370</v>
      </c>
      <c r="T1249" s="33" t="s">
        <v>15</v>
      </c>
      <c r="U1249" s="33"/>
      <c r="V1249" s="73">
        <v>0.8</v>
      </c>
      <c r="W1249" s="33" t="s">
        <v>57</v>
      </c>
      <c r="X1249" s="73">
        <f>VLOOKUP(W1249,Tables!$M$5:$O$9,3,FALSE)</f>
        <v>1000</v>
      </c>
      <c r="Y1249" s="73">
        <f t="shared" si="600"/>
        <v>800</v>
      </c>
      <c r="AA1249" s="26" t="str">
        <f t="shared" si="601"/>
        <v>LOEC</v>
      </c>
      <c r="AB1249" s="26">
        <f>VLOOKUP(AA1249,Tables!C$5:D$40,2,FALSE)</f>
        <v>2.5</v>
      </c>
      <c r="AC1249" s="26">
        <f t="shared" si="602"/>
        <v>320</v>
      </c>
      <c r="AD1249" s="33" t="str">
        <f t="shared" si="603"/>
        <v>Chronic</v>
      </c>
      <c r="AE1249" s="26">
        <f>VLOOKUP(AD1249,Tables!$C$43:$D$44,2,FALSE)</f>
        <v>1</v>
      </c>
      <c r="AF1249" s="26">
        <f t="shared" si="604"/>
        <v>320</v>
      </c>
      <c r="AG1249" s="27"/>
      <c r="AH1249" s="210" t="str">
        <f t="shared" si="605"/>
        <v>Pseudosida ramosa</v>
      </c>
      <c r="AI1249" s="112" t="str">
        <f t="shared" si="606"/>
        <v>LOEC</v>
      </c>
      <c r="AJ1249" s="112" t="str">
        <f t="shared" si="607"/>
        <v>Chronic</v>
      </c>
      <c r="AL1249" s="26">
        <f>VLOOKUP(SUM(AB1249,AE1249),Tables!J$5:K$12,2,FALSE)</f>
        <v>2</v>
      </c>
      <c r="AM1249" s="26" t="str">
        <f t="shared" si="608"/>
        <v>Reject</v>
      </c>
      <c r="AS1249"/>
      <c r="AW1249" s="208" t="s">
        <v>1845</v>
      </c>
      <c r="AX1249" s="208" t="s">
        <v>1845</v>
      </c>
      <c r="BC1249" s="214"/>
      <c r="BN1249" s="119"/>
      <c r="BO1249" s="119"/>
      <c r="BP1249" s="119"/>
      <c r="BQ1249" s="119"/>
      <c r="BR1249" s="119"/>
      <c r="BS1249" s="119"/>
      <c r="BT1249" s="119"/>
      <c r="BU1249" s="119"/>
      <c r="BV1249" s="119"/>
      <c r="BW1249" s="119"/>
      <c r="BX1249" s="119"/>
      <c r="BY1249" s="119"/>
      <c r="BZ1249" s="119"/>
      <c r="CA1249" s="119"/>
    </row>
    <row r="1250" spans="1:87" ht="16.5" hidden="1" customHeight="1" thickTop="1" thickBot="1">
      <c r="A1250" s="170" t="s">
        <v>358</v>
      </c>
      <c r="B1250" s="70" t="s">
        <v>354</v>
      </c>
      <c r="C1250" s="71">
        <v>160130</v>
      </c>
      <c r="D1250" s="201"/>
      <c r="E1250" s="147" t="s">
        <v>1644</v>
      </c>
      <c r="F1250" s="75" t="s">
        <v>357</v>
      </c>
      <c r="G1250" s="86" t="s">
        <v>355</v>
      </c>
      <c r="H1250" s="25" t="s">
        <v>83</v>
      </c>
      <c r="I1250" s="25" t="s">
        <v>206</v>
      </c>
      <c r="J1250" s="73" t="s">
        <v>408</v>
      </c>
      <c r="K1250" s="25" t="s">
        <v>1590</v>
      </c>
      <c r="L1250" s="73" t="s">
        <v>362</v>
      </c>
      <c r="N1250" s="41" t="s">
        <v>361</v>
      </c>
      <c r="O1250" s="32" t="s">
        <v>431</v>
      </c>
      <c r="P1250" s="32" t="s">
        <v>1530</v>
      </c>
      <c r="Q1250" s="25" t="s">
        <v>19</v>
      </c>
      <c r="R1250" s="25">
        <v>21</v>
      </c>
      <c r="S1250" s="25" t="s">
        <v>1370</v>
      </c>
      <c r="T1250" s="33" t="s">
        <v>15</v>
      </c>
      <c r="U1250" s="33"/>
      <c r="V1250" s="73">
        <v>0.4</v>
      </c>
      <c r="W1250" s="33" t="s">
        <v>57</v>
      </c>
      <c r="X1250" s="73">
        <f>VLOOKUP(W1250,Tables!$M$5:$O$9,3,FALSE)</f>
        <v>1000</v>
      </c>
      <c r="Y1250" s="73">
        <f t="shared" si="600"/>
        <v>400</v>
      </c>
      <c r="AA1250" s="26" t="str">
        <f t="shared" si="601"/>
        <v>NOEC</v>
      </c>
      <c r="AB1250" s="26">
        <f>VLOOKUP(AA1250,Tables!C$5:D$40,2,FALSE)</f>
        <v>1</v>
      </c>
      <c r="AC1250" s="26">
        <f t="shared" si="602"/>
        <v>400</v>
      </c>
      <c r="AD1250" s="33" t="str">
        <f t="shared" si="603"/>
        <v>Chronic</v>
      </c>
      <c r="AE1250" s="26">
        <f>VLOOKUP(AD1250,Tables!$C$43:$D$44,2,FALSE)</f>
        <v>1</v>
      </c>
      <c r="AF1250" s="26">
        <f t="shared" si="604"/>
        <v>400</v>
      </c>
      <c r="AG1250" s="27"/>
      <c r="AH1250" s="210" t="str">
        <f t="shared" si="605"/>
        <v>Pseudosida ramosa</v>
      </c>
      <c r="AI1250" s="112" t="str">
        <f t="shared" si="606"/>
        <v>NOEC</v>
      </c>
      <c r="AJ1250" s="112" t="str">
        <f t="shared" si="607"/>
        <v>Chronic</v>
      </c>
      <c r="AL1250" s="26">
        <f>VLOOKUP(SUM(AB1250,AE1250),Tables!J$5:K$12,2,FALSE)</f>
        <v>1</v>
      </c>
      <c r="AM1250" s="26" t="str">
        <f t="shared" si="608"/>
        <v>YES!!!</v>
      </c>
      <c r="AN1250" s="107" t="str">
        <f>P1250</f>
        <v>Eggs per female</v>
      </c>
      <c r="AO1250" s="26" t="s">
        <v>1603</v>
      </c>
      <c r="AP1250" s="25" t="str">
        <f>CONCATENATE(R1250," ",S1250)</f>
        <v>21 Day</v>
      </c>
      <c r="AQ1250" s="26" t="s">
        <v>1607</v>
      </c>
      <c r="AS1250" s="109">
        <f>AF1250</f>
        <v>400</v>
      </c>
      <c r="AW1250" s="208" t="s">
        <v>1845</v>
      </c>
      <c r="AX1250" s="208" t="s">
        <v>1845</v>
      </c>
      <c r="BC1250" s="214"/>
      <c r="BN1250" s="119"/>
      <c r="BO1250" s="119"/>
      <c r="BP1250" s="119"/>
      <c r="BQ1250" s="119"/>
      <c r="BR1250" s="119"/>
      <c r="BS1250" s="119"/>
      <c r="BT1250" s="119"/>
      <c r="BU1250" s="119"/>
      <c r="BV1250" s="119"/>
      <c r="BW1250" s="119"/>
      <c r="BX1250" s="119"/>
      <c r="BY1250" s="119"/>
      <c r="BZ1250" s="119"/>
      <c r="CA1250" s="119"/>
    </row>
    <row r="1251" spans="1:87" ht="16.5" hidden="1" customHeight="1" thickTop="1" thickBot="1">
      <c r="A1251" s="170" t="s">
        <v>358</v>
      </c>
      <c r="B1251" s="70" t="s">
        <v>354</v>
      </c>
      <c r="C1251" s="71">
        <v>160130</v>
      </c>
      <c r="D1251" s="201"/>
      <c r="E1251" s="147" t="s">
        <v>1644</v>
      </c>
      <c r="F1251" s="75" t="s">
        <v>357</v>
      </c>
      <c r="G1251" s="86" t="s">
        <v>355</v>
      </c>
      <c r="H1251" s="25" t="s">
        <v>83</v>
      </c>
      <c r="I1251" s="25" t="s">
        <v>206</v>
      </c>
      <c r="J1251" s="73" t="s">
        <v>408</v>
      </c>
      <c r="K1251" s="25" t="s">
        <v>1590</v>
      </c>
      <c r="L1251" s="73" t="s">
        <v>362</v>
      </c>
      <c r="N1251" s="41" t="s">
        <v>363</v>
      </c>
      <c r="O1251" s="32" t="s">
        <v>431</v>
      </c>
      <c r="P1251" s="32" t="s">
        <v>1531</v>
      </c>
      <c r="Q1251" s="25" t="s">
        <v>19</v>
      </c>
      <c r="R1251" s="25">
        <v>21</v>
      </c>
      <c r="S1251" s="25" t="s">
        <v>1370</v>
      </c>
      <c r="T1251" s="33" t="s">
        <v>15</v>
      </c>
      <c r="U1251" s="33"/>
      <c r="V1251" s="73">
        <v>0.4</v>
      </c>
      <c r="W1251" s="33" t="s">
        <v>57</v>
      </c>
      <c r="X1251" s="73">
        <f>VLOOKUP(W1251,Tables!$M$5:$O$9,3,FALSE)</f>
        <v>1000</v>
      </c>
      <c r="Y1251" s="73">
        <f t="shared" si="600"/>
        <v>400</v>
      </c>
      <c r="AA1251" s="26" t="str">
        <f t="shared" si="601"/>
        <v>NOEC</v>
      </c>
      <c r="AB1251" s="26">
        <f>VLOOKUP(AA1251,Tables!C$5:D$40,2,FALSE)</f>
        <v>1</v>
      </c>
      <c r="AC1251" s="26">
        <f t="shared" si="602"/>
        <v>400</v>
      </c>
      <c r="AD1251" s="33" t="str">
        <f t="shared" si="603"/>
        <v>Chronic</v>
      </c>
      <c r="AE1251" s="26">
        <f>VLOOKUP(AD1251,Tables!$C$43:$D$44,2,FALSE)</f>
        <v>1</v>
      </c>
      <c r="AF1251" s="26">
        <f t="shared" si="604"/>
        <v>400</v>
      </c>
      <c r="AG1251" s="27"/>
      <c r="AH1251" s="210" t="str">
        <f t="shared" si="605"/>
        <v>Pseudosida ramosa</v>
      </c>
      <c r="AI1251" s="112" t="str">
        <f t="shared" si="606"/>
        <v>NOEC</v>
      </c>
      <c r="AJ1251" s="112" t="str">
        <f t="shared" si="607"/>
        <v>Chronic</v>
      </c>
      <c r="AL1251" s="26">
        <f>VLOOKUP(SUM(AB1251,AE1251),Tables!J$5:K$12,2,FALSE)</f>
        <v>1</v>
      </c>
      <c r="AM1251" s="26" t="str">
        <f t="shared" si="608"/>
        <v>YES!!!</v>
      </c>
      <c r="AN1251" s="107" t="str">
        <f>P1251</f>
        <v>Live neonates produced</v>
      </c>
      <c r="AO1251" s="26" t="s">
        <v>212</v>
      </c>
      <c r="AP1251" s="25" t="str">
        <f>CONCATENATE(R1251," ",S1251)</f>
        <v>21 Day</v>
      </c>
      <c r="AQ1251" s="26" t="s">
        <v>1608</v>
      </c>
      <c r="AS1251" s="109">
        <f>AF1251</f>
        <v>400</v>
      </c>
      <c r="AT1251" s="73">
        <f>GEOMEAN(AS1251:AS1254)</f>
        <v>282.84271247461902</v>
      </c>
      <c r="AU1251" s="73">
        <f>MIN(AT1251)</f>
        <v>282.84271247461902</v>
      </c>
      <c r="AW1251" s="208" t="s">
        <v>1845</v>
      </c>
      <c r="AX1251" s="208" t="s">
        <v>1845</v>
      </c>
      <c r="BC1251" s="214"/>
      <c r="BN1251" s="119"/>
      <c r="BO1251" s="119"/>
      <c r="BP1251" s="119"/>
      <c r="BQ1251" s="119"/>
      <c r="BR1251" s="119"/>
      <c r="BS1251" s="119"/>
      <c r="BT1251" s="119"/>
      <c r="BU1251" s="119"/>
      <c r="BV1251" s="119"/>
      <c r="BW1251" s="119"/>
      <c r="BX1251" s="119"/>
      <c r="BY1251" s="119"/>
      <c r="BZ1251" s="119"/>
      <c r="CA1251" s="119"/>
    </row>
    <row r="1252" spans="1:87" ht="16.5" hidden="1" customHeight="1" thickTop="1" thickBot="1">
      <c r="A1252" s="170" t="s">
        <v>358</v>
      </c>
      <c r="B1252" s="70" t="s">
        <v>354</v>
      </c>
      <c r="C1252" s="71">
        <v>160130</v>
      </c>
      <c r="D1252" s="201"/>
      <c r="E1252" s="147" t="s">
        <v>1644</v>
      </c>
      <c r="F1252" s="75" t="s">
        <v>357</v>
      </c>
      <c r="G1252" s="86" t="s">
        <v>355</v>
      </c>
      <c r="H1252" s="25" t="s">
        <v>83</v>
      </c>
      <c r="I1252" s="25" t="s">
        <v>206</v>
      </c>
      <c r="J1252" s="73" t="s">
        <v>408</v>
      </c>
      <c r="K1252" s="25" t="s">
        <v>1590</v>
      </c>
      <c r="L1252" s="73" t="s">
        <v>362</v>
      </c>
      <c r="N1252" s="41" t="s">
        <v>363</v>
      </c>
      <c r="O1252" s="32" t="s">
        <v>431</v>
      </c>
      <c r="P1252" s="32" t="s">
        <v>1531</v>
      </c>
      <c r="Q1252" s="25" t="s">
        <v>20</v>
      </c>
      <c r="R1252" s="25">
        <v>21</v>
      </c>
      <c r="S1252" s="25" t="s">
        <v>1370</v>
      </c>
      <c r="T1252" s="33" t="s">
        <v>15</v>
      </c>
      <c r="U1252" s="33"/>
      <c r="V1252" s="73">
        <v>0.8</v>
      </c>
      <c r="W1252" s="33" t="s">
        <v>57</v>
      </c>
      <c r="X1252" s="73">
        <f>VLOOKUP(W1252,Tables!$M$5:$O$9,3,FALSE)</f>
        <v>1000</v>
      </c>
      <c r="Y1252" s="73">
        <f t="shared" si="600"/>
        <v>800</v>
      </c>
      <c r="AA1252" s="26" t="str">
        <f t="shared" si="601"/>
        <v>LOEC</v>
      </c>
      <c r="AB1252" s="26">
        <f>VLOOKUP(AA1252,Tables!C$5:D$40,2,FALSE)</f>
        <v>2.5</v>
      </c>
      <c r="AC1252" s="26">
        <f t="shared" si="602"/>
        <v>320</v>
      </c>
      <c r="AD1252" s="33" t="str">
        <f t="shared" si="603"/>
        <v>Chronic</v>
      </c>
      <c r="AE1252" s="26">
        <f>VLOOKUP(AD1252,Tables!$C$43:$D$44,2,FALSE)</f>
        <v>1</v>
      </c>
      <c r="AF1252" s="26">
        <f t="shared" si="604"/>
        <v>320</v>
      </c>
      <c r="AG1252" s="27"/>
      <c r="AH1252" s="210" t="str">
        <f t="shared" si="605"/>
        <v>Pseudosida ramosa</v>
      </c>
      <c r="AI1252" s="112" t="str">
        <f t="shared" si="606"/>
        <v>LOEC</v>
      </c>
      <c r="AJ1252" s="112" t="str">
        <f t="shared" si="607"/>
        <v>Chronic</v>
      </c>
      <c r="AL1252" s="26">
        <f>VLOOKUP(SUM(AB1252,AE1252),Tables!J$5:K$12,2,FALSE)</f>
        <v>2</v>
      </c>
      <c r="AM1252" s="26" t="str">
        <f t="shared" si="608"/>
        <v>Reject</v>
      </c>
      <c r="AS1252"/>
      <c r="AW1252" s="208" t="s">
        <v>1845</v>
      </c>
      <c r="AX1252" s="208" t="s">
        <v>1845</v>
      </c>
      <c r="BC1252" s="214"/>
      <c r="BN1252" s="119"/>
      <c r="BO1252" s="119"/>
      <c r="BP1252" s="119"/>
      <c r="BQ1252" s="119"/>
      <c r="BR1252" s="119"/>
      <c r="BS1252" s="119"/>
      <c r="BT1252" s="119"/>
      <c r="BU1252" s="119"/>
      <c r="BV1252" s="119"/>
      <c r="BW1252" s="119"/>
      <c r="BX1252" s="119"/>
      <c r="BY1252" s="119"/>
      <c r="BZ1252" s="119"/>
      <c r="CA1252" s="119"/>
    </row>
    <row r="1253" spans="1:87" ht="16.5" hidden="1" customHeight="1" thickTop="1" thickBot="1">
      <c r="A1253" s="170" t="s">
        <v>358</v>
      </c>
      <c r="B1253" s="70" t="s">
        <v>354</v>
      </c>
      <c r="C1253" s="71">
        <v>160130</v>
      </c>
      <c r="D1253" s="201"/>
      <c r="E1253" s="147" t="s">
        <v>1644</v>
      </c>
      <c r="F1253" s="75" t="s">
        <v>357</v>
      </c>
      <c r="G1253" s="86" t="s">
        <v>355</v>
      </c>
      <c r="H1253" s="25" t="s">
        <v>83</v>
      </c>
      <c r="I1253" s="25" t="s">
        <v>206</v>
      </c>
      <c r="J1253" s="73" t="s">
        <v>408</v>
      </c>
      <c r="K1253" s="25" t="s">
        <v>1590</v>
      </c>
      <c r="L1253" s="73" t="s">
        <v>360</v>
      </c>
      <c r="N1253" s="41" t="s">
        <v>363</v>
      </c>
      <c r="O1253" s="32" t="s">
        <v>431</v>
      </c>
      <c r="P1253" s="32" t="s">
        <v>1531</v>
      </c>
      <c r="Q1253" s="25" t="s">
        <v>20</v>
      </c>
      <c r="R1253" s="25">
        <v>21</v>
      </c>
      <c r="S1253" s="25" t="s">
        <v>1370</v>
      </c>
      <c r="T1253" s="33" t="s">
        <v>15</v>
      </c>
      <c r="U1253" s="33"/>
      <c r="V1253" s="73">
        <v>0.4</v>
      </c>
      <c r="W1253" s="33" t="s">
        <v>57</v>
      </c>
      <c r="X1253" s="73">
        <f>VLOOKUP(W1253,Tables!$M$5:$O$9,3,FALSE)</f>
        <v>1000</v>
      </c>
      <c r="Y1253" s="73">
        <f t="shared" si="600"/>
        <v>400</v>
      </c>
      <c r="AA1253" s="26" t="str">
        <f t="shared" si="601"/>
        <v>LOEC</v>
      </c>
      <c r="AB1253" s="26">
        <f>VLOOKUP(AA1253,Tables!C$5:D$40,2,FALSE)</f>
        <v>2.5</v>
      </c>
      <c r="AC1253" s="26">
        <f t="shared" si="602"/>
        <v>160</v>
      </c>
      <c r="AD1253" s="33" t="str">
        <f t="shared" si="603"/>
        <v>Chronic</v>
      </c>
      <c r="AE1253" s="26">
        <f>VLOOKUP(AD1253,Tables!$C$43:$D$44,2,FALSE)</f>
        <v>1</v>
      </c>
      <c r="AF1253" s="26">
        <f t="shared" si="604"/>
        <v>160</v>
      </c>
      <c r="AG1253" s="27"/>
      <c r="AH1253" s="210" t="str">
        <f t="shared" si="605"/>
        <v>Pseudosida ramosa</v>
      </c>
      <c r="AI1253" s="112" t="str">
        <f t="shared" si="606"/>
        <v>LOEC</v>
      </c>
      <c r="AJ1253" s="112" t="str">
        <f t="shared" si="607"/>
        <v>Chronic</v>
      </c>
      <c r="AL1253" s="26">
        <f>VLOOKUP(SUM(AB1253,AE1253),Tables!J$5:K$12,2,FALSE)</f>
        <v>2</v>
      </c>
      <c r="AM1253" s="26" t="str">
        <f t="shared" si="608"/>
        <v>Reject</v>
      </c>
      <c r="AS1253"/>
      <c r="AW1253" s="208" t="s">
        <v>1845</v>
      </c>
      <c r="AX1253" s="208" t="s">
        <v>1845</v>
      </c>
      <c r="BC1253" s="214"/>
      <c r="BN1253" s="119"/>
      <c r="BO1253" s="119"/>
      <c r="BP1253" s="119"/>
      <c r="BQ1253" s="119"/>
      <c r="BR1253" s="119"/>
      <c r="BS1253" s="119"/>
      <c r="BT1253" s="119"/>
      <c r="BU1253" s="119"/>
      <c r="BV1253" s="119"/>
      <c r="BW1253" s="119"/>
      <c r="BX1253" s="119"/>
      <c r="BY1253" s="119"/>
      <c r="BZ1253" s="119"/>
      <c r="CA1253" s="119"/>
    </row>
    <row r="1254" spans="1:87" ht="16.5" hidden="1" customHeight="1" thickTop="1" thickBot="1">
      <c r="A1254" s="170" t="s">
        <v>358</v>
      </c>
      <c r="B1254" s="70" t="s">
        <v>354</v>
      </c>
      <c r="C1254" s="71">
        <v>160130</v>
      </c>
      <c r="D1254" s="201"/>
      <c r="E1254" s="147" t="s">
        <v>1644</v>
      </c>
      <c r="F1254" s="75" t="s">
        <v>357</v>
      </c>
      <c r="G1254" s="86" t="s">
        <v>355</v>
      </c>
      <c r="H1254" s="25" t="s">
        <v>83</v>
      </c>
      <c r="I1254" s="25" t="s">
        <v>206</v>
      </c>
      <c r="J1254" s="73" t="s">
        <v>408</v>
      </c>
      <c r="K1254" s="25" t="s">
        <v>1590</v>
      </c>
      <c r="L1254" s="73" t="s">
        <v>360</v>
      </c>
      <c r="N1254" s="41" t="s">
        <v>363</v>
      </c>
      <c r="O1254" s="32" t="s">
        <v>431</v>
      </c>
      <c r="P1254" s="32" t="s">
        <v>1531</v>
      </c>
      <c r="Q1254" s="25" t="s">
        <v>19</v>
      </c>
      <c r="R1254" s="25">
        <v>21</v>
      </c>
      <c r="S1254" s="25" t="s">
        <v>1370</v>
      </c>
      <c r="T1254" s="33" t="s">
        <v>15</v>
      </c>
      <c r="U1254" s="33"/>
      <c r="V1254" s="73">
        <v>0.2</v>
      </c>
      <c r="W1254" s="33" t="s">
        <v>57</v>
      </c>
      <c r="X1254" s="73">
        <f>VLOOKUP(W1254,Tables!$M$5:$O$9,3,FALSE)</f>
        <v>1000</v>
      </c>
      <c r="Y1254" s="73">
        <f t="shared" si="600"/>
        <v>200</v>
      </c>
      <c r="AA1254" s="26" t="str">
        <f t="shared" si="601"/>
        <v>NOEC</v>
      </c>
      <c r="AB1254" s="26">
        <f>VLOOKUP(AA1254,Tables!C$5:D$40,2,FALSE)</f>
        <v>1</v>
      </c>
      <c r="AC1254" s="26">
        <f t="shared" si="602"/>
        <v>200</v>
      </c>
      <c r="AD1254" s="33" t="str">
        <f t="shared" si="603"/>
        <v>Chronic</v>
      </c>
      <c r="AE1254" s="26">
        <f>VLOOKUP(AD1254,Tables!$C$43:$D$44,2,FALSE)</f>
        <v>1</v>
      </c>
      <c r="AF1254" s="26">
        <f t="shared" si="604"/>
        <v>200</v>
      </c>
      <c r="AG1254" s="27"/>
      <c r="AH1254" s="210" t="str">
        <f t="shared" si="605"/>
        <v>Pseudosida ramosa</v>
      </c>
      <c r="AI1254" s="112" t="str">
        <f t="shared" si="606"/>
        <v>NOEC</v>
      </c>
      <c r="AJ1254" s="112" t="str">
        <f t="shared" si="607"/>
        <v>Chronic</v>
      </c>
      <c r="AL1254" s="26">
        <f>VLOOKUP(SUM(AB1254,AE1254),Tables!J$5:K$12,2,FALSE)</f>
        <v>1</v>
      </c>
      <c r="AM1254" s="26" t="str">
        <f t="shared" si="608"/>
        <v>YES!!!</v>
      </c>
      <c r="AN1254" s="107" t="str">
        <f>P1254</f>
        <v>Live neonates produced</v>
      </c>
      <c r="AO1254" s="26" t="s">
        <v>212</v>
      </c>
      <c r="AP1254" s="25" t="str">
        <f>CONCATENATE(R1254," ",S1254)</f>
        <v>21 Day</v>
      </c>
      <c r="AQ1254" s="26" t="s">
        <v>1608</v>
      </c>
      <c r="AS1254" s="109">
        <f>AF1254</f>
        <v>200</v>
      </c>
      <c r="AW1254" s="208" t="s">
        <v>1845</v>
      </c>
      <c r="AX1254" s="208" t="s">
        <v>1845</v>
      </c>
      <c r="BC1254" s="214"/>
      <c r="BN1254" s="119"/>
      <c r="BO1254" s="119"/>
      <c r="BP1254" s="119"/>
      <c r="BQ1254" s="119"/>
      <c r="BR1254" s="119"/>
      <c r="BS1254" s="119"/>
      <c r="BT1254" s="119"/>
      <c r="BU1254" s="119"/>
      <c r="BV1254" s="119"/>
      <c r="BW1254" s="119"/>
      <c r="BX1254" s="119"/>
      <c r="BY1254" s="119"/>
      <c r="BZ1254" s="119"/>
      <c r="CA1254" s="119"/>
    </row>
    <row r="1255" spans="1:87" ht="16.5" hidden="1" customHeight="1" thickTop="1" thickBot="1">
      <c r="A1255" s="167"/>
      <c r="B1255" s="96"/>
      <c r="C1255" s="95"/>
      <c r="D1255" s="202"/>
      <c r="E1255" s="159"/>
      <c r="F1255" s="93"/>
      <c r="G1255" s="94"/>
      <c r="H1255" s="17"/>
      <c r="I1255" s="17"/>
      <c r="J1255" s="17"/>
      <c r="K1255" s="17"/>
      <c r="L1255" s="17"/>
      <c r="M1255" s="27"/>
      <c r="N1255" s="93"/>
      <c r="O1255" s="17"/>
      <c r="P1255" s="17"/>
      <c r="Q1255" s="17"/>
      <c r="R1255" s="17"/>
      <c r="S1255" s="17"/>
      <c r="T1255" s="20"/>
      <c r="U1255" s="20"/>
      <c r="V1255" s="17"/>
      <c r="W1255" s="20"/>
      <c r="X1255" s="95"/>
      <c r="Y1255" s="95"/>
      <c r="Z1255" s="27"/>
      <c r="AA1255" s="17"/>
      <c r="AB1255" s="17"/>
      <c r="AC1255" s="95"/>
      <c r="AD1255" s="20"/>
      <c r="AE1255" s="17"/>
      <c r="AF1255" s="95"/>
      <c r="AG1255" s="27"/>
      <c r="AH1255" s="211"/>
      <c r="AI1255" s="17"/>
      <c r="AJ1255" s="17"/>
      <c r="AK1255" s="27"/>
      <c r="AL1255" s="27"/>
      <c r="AM1255" s="27"/>
      <c r="AN1255" s="27"/>
      <c r="AO1255" s="17"/>
      <c r="AP1255" s="17"/>
      <c r="AQ1255" s="17"/>
      <c r="AR1255" s="27"/>
      <c r="AS1255" s="27"/>
      <c r="AT1255" s="27"/>
      <c r="AU1255" s="27"/>
      <c r="AV1255" s="27"/>
      <c r="AW1255" s="27"/>
      <c r="AX1255" s="115"/>
      <c r="AY1255" s="119"/>
      <c r="AZ1255" s="119"/>
      <c r="BA1255" s="117"/>
      <c r="BB1255" s="117"/>
      <c r="BC1255" s="211"/>
      <c r="BD1255" s="27"/>
      <c r="BE1255" s="27"/>
      <c r="BF1255" s="27"/>
      <c r="BG1255" s="27"/>
      <c r="BH1255" s="115"/>
      <c r="BI1255" s="115"/>
      <c r="BJ1255" s="115"/>
      <c r="BK1255" s="2"/>
      <c r="BL1255" s="2"/>
      <c r="BM1255" s="2"/>
      <c r="BN1255" s="119"/>
      <c r="BO1255" s="119"/>
      <c r="BP1255" s="119"/>
      <c r="BQ1255" s="119"/>
      <c r="BR1255" s="119"/>
      <c r="BS1255" s="119"/>
      <c r="BT1255" s="119"/>
      <c r="BU1255" s="119"/>
      <c r="BV1255" s="119"/>
      <c r="BW1255" s="119"/>
      <c r="BX1255" s="119"/>
      <c r="BY1255" s="119"/>
      <c r="BZ1255" s="119"/>
      <c r="CA1255" s="119"/>
    </row>
    <row r="1256" spans="1:87" ht="16.5" hidden="1" customHeight="1" thickTop="1" thickBot="1">
      <c r="A1256" s="170" t="s">
        <v>434</v>
      </c>
      <c r="B1256" s="70" t="s">
        <v>432</v>
      </c>
      <c r="C1256" s="71">
        <v>161986</v>
      </c>
      <c r="D1256" s="72"/>
      <c r="E1256" s="151" t="s">
        <v>1643</v>
      </c>
      <c r="F1256" s="30" t="s">
        <v>285</v>
      </c>
      <c r="G1256" s="86" t="s">
        <v>436</v>
      </c>
      <c r="H1256" s="25" t="s">
        <v>83</v>
      </c>
      <c r="I1256" s="25" t="s">
        <v>366</v>
      </c>
      <c r="J1256" s="73" t="s">
        <v>205</v>
      </c>
      <c r="K1256" s="25" t="s">
        <v>1590</v>
      </c>
      <c r="L1256" s="25" t="s">
        <v>247</v>
      </c>
      <c r="N1256" s="41" t="s">
        <v>48</v>
      </c>
      <c r="O1256" s="32" t="s">
        <v>48</v>
      </c>
      <c r="P1256" s="32" t="s">
        <v>48</v>
      </c>
      <c r="Q1256" s="25" t="s">
        <v>18</v>
      </c>
      <c r="R1256" s="25">
        <v>96</v>
      </c>
      <c r="S1256" s="25" t="s">
        <v>84</v>
      </c>
      <c r="T1256" s="33" t="s">
        <v>45</v>
      </c>
      <c r="U1256" s="33"/>
      <c r="V1256" s="73">
        <v>20.8</v>
      </c>
      <c r="W1256" s="33" t="s">
        <v>57</v>
      </c>
      <c r="X1256" s="73">
        <f>VLOOKUP(W1256,Tables!$M$5:$O$9,3,FALSE)</f>
        <v>1000</v>
      </c>
      <c r="Y1256" s="73">
        <f>V1256*X1256</f>
        <v>20800</v>
      </c>
      <c r="AA1256" s="26" t="str">
        <f>Q1256</f>
        <v>LC50</v>
      </c>
      <c r="AB1256" s="26">
        <f>VLOOKUP(AA1256,Tables!C$5:D$40,2,FALSE)</f>
        <v>5</v>
      </c>
      <c r="AC1256" s="26">
        <f>Y1256/AB1256</f>
        <v>4160</v>
      </c>
      <c r="AD1256" s="33" t="str">
        <f>T1256</f>
        <v>Acute</v>
      </c>
      <c r="AE1256" s="26">
        <f>VLOOKUP(AD1256,Tables!$C$43:$D$44,2,FALSE)</f>
        <v>2</v>
      </c>
      <c r="AF1256" s="26">
        <f>AC1256/AE1256</f>
        <v>2080</v>
      </c>
      <c r="AG1256" s="27"/>
      <c r="AH1256" s="210" t="str">
        <f>G1256</f>
        <v>Quinquelaophonte sp.</v>
      </c>
      <c r="AI1256" s="112" t="str">
        <f>Q1256</f>
        <v>LC50</v>
      </c>
      <c r="AJ1256" s="112" t="str">
        <f>T1256</f>
        <v>Acute</v>
      </c>
      <c r="AL1256" s="26">
        <f>VLOOKUP(SUM(AB1256,AE1256),Tables!J$5:K$12,2,FALSE)</f>
        <v>4</v>
      </c>
      <c r="AM1256" s="26" t="str">
        <f>IF(AL1256=MIN($AL$1256:$AL$1256),"YES!!!","Reject")</f>
        <v>YES!!!</v>
      </c>
      <c r="AN1256" s="107" t="str">
        <f>P1256</f>
        <v>Mortality</v>
      </c>
      <c r="AO1256" s="26" t="s">
        <v>96</v>
      </c>
      <c r="AP1256" s="25" t="str">
        <f>CONCATENATE(R1256," ",S1256)</f>
        <v>96 Hour</v>
      </c>
      <c r="AQ1256" s="26" t="s">
        <v>97</v>
      </c>
      <c r="AS1256" s="109">
        <f>AF1256</f>
        <v>2080</v>
      </c>
      <c r="AT1256" s="73">
        <f>GEOMEAN(AS1256)</f>
        <v>2080</v>
      </c>
      <c r="AU1256" s="73">
        <f>MIN(AT1256)</f>
        <v>2080</v>
      </c>
      <c r="AV1256" s="73">
        <f>MIN(AU1256)</f>
        <v>2080</v>
      </c>
      <c r="AW1256" s="208" t="s">
        <v>1845</v>
      </c>
      <c r="AX1256" s="208" t="s">
        <v>1845</v>
      </c>
      <c r="BA1256" s="78" t="str">
        <f>F1256</f>
        <v>Artificial seawater</v>
      </c>
      <c r="BB1256" s="107" t="str">
        <f>J1256</f>
        <v>Microinvertebrate</v>
      </c>
      <c r="BC1256" s="210" t="str">
        <f>G1256</f>
        <v>Quinquelaophonte sp.</v>
      </c>
      <c r="BD1256" s="107" t="str">
        <f>H1256</f>
        <v>Arthropoda</v>
      </c>
      <c r="BE1256" s="114" t="str">
        <f>I1256</f>
        <v>Maxillopoda</v>
      </c>
      <c r="BF1256" s="112" t="str">
        <f>K1256</f>
        <v>Hetero</v>
      </c>
      <c r="BG1256" s="26">
        <f>AL1256</f>
        <v>4</v>
      </c>
      <c r="BH1256" s="26">
        <f>AV1256</f>
        <v>2080</v>
      </c>
      <c r="BI1256" s="208" t="s">
        <v>1845</v>
      </c>
      <c r="BJ1256" s="208" t="s">
        <v>1845</v>
      </c>
      <c r="BN1256" s="119"/>
      <c r="BO1256" s="119"/>
      <c r="BP1256" s="119"/>
      <c r="BQ1256" s="119"/>
      <c r="BR1256" s="119"/>
      <c r="BS1256" s="119"/>
      <c r="BT1256" s="119"/>
      <c r="BU1256" s="119"/>
      <c r="BV1256" s="119"/>
      <c r="BW1256" s="119"/>
      <c r="BX1256" s="119"/>
      <c r="BY1256" s="119"/>
      <c r="BZ1256" s="119"/>
      <c r="CA1256" s="119"/>
      <c r="CB1256" s="105"/>
      <c r="CC1256" s="105"/>
      <c r="CD1256" s="105"/>
      <c r="CE1256" s="105"/>
      <c r="CF1256" s="105"/>
      <c r="CG1256" s="105"/>
      <c r="CH1256" s="105"/>
      <c r="CI1256" s="105"/>
    </row>
    <row r="1257" spans="1:87" ht="16.5" hidden="1" customHeight="1" thickTop="1" thickBot="1">
      <c r="A1257" s="170" t="s">
        <v>434</v>
      </c>
      <c r="B1257" s="70" t="s">
        <v>432</v>
      </c>
      <c r="C1257" s="71">
        <v>161986</v>
      </c>
      <c r="D1257" s="72"/>
      <c r="E1257" s="151" t="s">
        <v>1643</v>
      </c>
      <c r="F1257" s="30" t="s">
        <v>285</v>
      </c>
      <c r="G1257" s="86" t="s">
        <v>436</v>
      </c>
      <c r="H1257" s="25" t="s">
        <v>83</v>
      </c>
      <c r="I1257" s="25" t="s">
        <v>366</v>
      </c>
      <c r="J1257" s="73" t="s">
        <v>205</v>
      </c>
      <c r="K1257" s="25" t="s">
        <v>1590</v>
      </c>
      <c r="L1257" s="25" t="s">
        <v>247</v>
      </c>
      <c r="N1257" s="41" t="s">
        <v>48</v>
      </c>
      <c r="O1257" s="32" t="s">
        <v>48</v>
      </c>
      <c r="P1257" s="32" t="s">
        <v>48</v>
      </c>
      <c r="Q1257" s="25" t="s">
        <v>49</v>
      </c>
      <c r="R1257" s="25">
        <v>96</v>
      </c>
      <c r="S1257" s="25" t="s">
        <v>84</v>
      </c>
      <c r="T1257" s="33" t="s">
        <v>45</v>
      </c>
      <c r="U1257" s="33"/>
      <c r="V1257" s="73">
        <v>7.11</v>
      </c>
      <c r="W1257" s="33" t="s">
        <v>57</v>
      </c>
      <c r="X1257" s="73">
        <f>VLOOKUP(W1257,Tables!$M$5:$O$9,3,FALSE)</f>
        <v>1000</v>
      </c>
      <c r="Y1257" s="73">
        <f>V1257*X1257</f>
        <v>7110</v>
      </c>
      <c r="AA1257" s="26" t="str">
        <f>Q1257</f>
        <v>LC10</v>
      </c>
      <c r="AB1257" s="26">
        <f>VLOOKUP(AA1257,Tables!C$5:D$40,2,FALSE)</f>
        <v>1</v>
      </c>
      <c r="AC1257" s="26">
        <f>Y1257/AB1257</f>
        <v>7110</v>
      </c>
      <c r="AD1257" s="33" t="str">
        <f>T1257</f>
        <v>Acute</v>
      </c>
      <c r="AE1257" s="26">
        <f>VLOOKUP(AD1257,Tables!$C$43:$D$44,2,FALSE)</f>
        <v>2</v>
      </c>
      <c r="AF1257" s="26">
        <f>AC1257/AE1257</f>
        <v>3555</v>
      </c>
      <c r="AG1257" s="27"/>
      <c r="AH1257" s="210" t="str">
        <f>G1257</f>
        <v>Quinquelaophonte sp.</v>
      </c>
      <c r="AI1257" s="112" t="str">
        <f>Q1257</f>
        <v>LC10</v>
      </c>
      <c r="AJ1257" s="112" t="str">
        <f>T1257</f>
        <v>Acute</v>
      </c>
      <c r="AL1257" s="26" t="str">
        <f>VLOOKUP(SUM(AB1257,AE1257),Tables!J$5:K$12,2,FALSE)</f>
        <v>Do Not Use</v>
      </c>
      <c r="AM1257" s="26" t="str">
        <f>IF(AL1257=MIN($AL$1256:$AL$1256),"YES!!!","Reject")</f>
        <v>Reject</v>
      </c>
      <c r="AN1257" s="107"/>
      <c r="AO1257" s="26"/>
      <c r="AQ1257" s="26"/>
      <c r="AS1257" s="109"/>
      <c r="AT1257" s="73"/>
      <c r="AU1257" s="73"/>
      <c r="AV1257" s="73"/>
      <c r="AW1257" s="208" t="s">
        <v>1845</v>
      </c>
      <c r="AX1257" s="208" t="s">
        <v>1845</v>
      </c>
      <c r="BA1257" s="78"/>
      <c r="BB1257" s="107"/>
      <c r="BC1257" s="210"/>
      <c r="BD1257" s="107"/>
      <c r="BE1257" s="114"/>
      <c r="BF1257" s="112"/>
      <c r="BG1257" s="26"/>
      <c r="BH1257" s="26"/>
      <c r="BI1257" s="119"/>
      <c r="BN1257" s="119"/>
      <c r="BO1257" s="119"/>
      <c r="BP1257" s="119"/>
      <c r="BQ1257" s="119"/>
      <c r="BR1257" s="119"/>
      <c r="BS1257" s="119"/>
      <c r="BT1257" s="119"/>
      <c r="BU1257" s="119"/>
      <c r="BV1257" s="119"/>
      <c r="BW1257" s="119"/>
      <c r="BX1257" s="119"/>
      <c r="BY1257" s="119"/>
      <c r="BZ1257" s="119"/>
      <c r="CA1257" s="119"/>
    </row>
    <row r="1258" spans="1:87" ht="16.5" hidden="1" customHeight="1" thickTop="1" thickBot="1">
      <c r="A1258" s="170" t="s">
        <v>434</v>
      </c>
      <c r="B1258" s="70" t="s">
        <v>432</v>
      </c>
      <c r="C1258" s="71">
        <v>161986</v>
      </c>
      <c r="D1258" s="72"/>
      <c r="E1258" s="151" t="s">
        <v>1643</v>
      </c>
      <c r="F1258" s="30" t="s">
        <v>285</v>
      </c>
      <c r="G1258" s="86" t="s">
        <v>436</v>
      </c>
      <c r="H1258" s="25" t="s">
        <v>83</v>
      </c>
      <c r="I1258" s="25" t="s">
        <v>366</v>
      </c>
      <c r="J1258" s="73" t="s">
        <v>205</v>
      </c>
      <c r="K1258" s="25" t="s">
        <v>1590</v>
      </c>
      <c r="L1258" s="25" t="s">
        <v>247</v>
      </c>
      <c r="N1258" s="41" t="s">
        <v>48</v>
      </c>
      <c r="O1258" s="32" t="s">
        <v>48</v>
      </c>
      <c r="P1258" s="32" t="s">
        <v>48</v>
      </c>
      <c r="Q1258" s="25" t="s">
        <v>435</v>
      </c>
      <c r="R1258" s="25">
        <v>96</v>
      </c>
      <c r="S1258" s="25" t="s">
        <v>84</v>
      </c>
      <c r="T1258" s="33" t="s">
        <v>45</v>
      </c>
      <c r="U1258" s="33"/>
      <c r="V1258" s="73">
        <v>10.6</v>
      </c>
      <c r="W1258" s="33" t="s">
        <v>57</v>
      </c>
      <c r="X1258" s="73">
        <f>VLOOKUP(W1258,Tables!$M$5:$O$9,3,FALSE)</f>
        <v>1000</v>
      </c>
      <c r="Y1258" s="73">
        <f>V1258*X1258</f>
        <v>10600</v>
      </c>
      <c r="AA1258" s="26" t="str">
        <f>Q1258</f>
        <v>LC20</v>
      </c>
      <c r="AB1258" s="26">
        <f>VLOOKUP(AA1258,Tables!C$5:D$40,2,FALSE)</f>
        <v>1</v>
      </c>
      <c r="AC1258" s="26">
        <f>Y1258/AB1258</f>
        <v>10600</v>
      </c>
      <c r="AD1258" s="33" t="str">
        <f>T1258</f>
        <v>Acute</v>
      </c>
      <c r="AE1258" s="26">
        <f>VLOOKUP(AD1258,Tables!$C$43:$D$44,2,FALSE)</f>
        <v>2</v>
      </c>
      <c r="AF1258" s="26">
        <f>AC1258/AE1258</f>
        <v>5300</v>
      </c>
      <c r="AG1258" s="27"/>
      <c r="AH1258" s="210" t="str">
        <f>G1258</f>
        <v>Quinquelaophonte sp.</v>
      </c>
      <c r="AI1258" s="112" t="str">
        <f>Q1258</f>
        <v>LC20</v>
      </c>
      <c r="AJ1258" s="112" t="str">
        <f>T1258</f>
        <v>Acute</v>
      </c>
      <c r="AL1258" s="26" t="str">
        <f>VLOOKUP(SUM(AB1258,AE1258),Tables!J$5:K$12,2,FALSE)</f>
        <v>Do Not Use</v>
      </c>
      <c r="AM1258" s="26" t="str">
        <f>IF(AL1258=MIN($AL$1256:$AL$1256),"YES!!!","Reject")</f>
        <v>Reject</v>
      </c>
      <c r="AN1258" s="107"/>
      <c r="AO1258" s="26"/>
      <c r="AQ1258" s="26"/>
      <c r="AS1258" s="109"/>
      <c r="AT1258" s="73"/>
      <c r="AU1258" s="73"/>
      <c r="AV1258" s="73"/>
      <c r="AW1258" s="208" t="s">
        <v>1845</v>
      </c>
      <c r="AX1258" s="208" t="s">
        <v>1845</v>
      </c>
      <c r="BA1258" s="78"/>
      <c r="BB1258" s="107"/>
      <c r="BC1258" s="210"/>
      <c r="BD1258" s="107"/>
      <c r="BE1258" s="114"/>
      <c r="BF1258" s="112"/>
      <c r="BG1258" s="26"/>
      <c r="BH1258" s="26"/>
      <c r="BI1258" s="119"/>
      <c r="BN1258" s="119"/>
      <c r="BO1258" s="119"/>
      <c r="BP1258" s="119"/>
      <c r="BQ1258" s="119"/>
      <c r="BR1258" s="119"/>
      <c r="BS1258" s="119"/>
      <c r="BT1258" s="119"/>
      <c r="BU1258" s="119"/>
      <c r="BV1258" s="119"/>
      <c r="BW1258" s="119"/>
      <c r="BX1258" s="119"/>
      <c r="BY1258" s="119"/>
      <c r="BZ1258" s="119"/>
      <c r="CA1258" s="119"/>
    </row>
    <row r="1259" spans="1:87" ht="16.5" hidden="1" customHeight="1" thickTop="1" thickBot="1">
      <c r="A1259" s="167"/>
      <c r="B1259" s="96"/>
      <c r="C1259" s="95"/>
      <c r="D1259" s="97"/>
      <c r="E1259" s="150"/>
      <c r="F1259" s="93"/>
      <c r="G1259" s="94"/>
      <c r="H1259" s="17"/>
      <c r="I1259" s="17"/>
      <c r="J1259" s="17"/>
      <c r="K1259" s="17"/>
      <c r="L1259" s="17"/>
      <c r="M1259" s="27"/>
      <c r="N1259" s="93"/>
      <c r="O1259" s="17"/>
      <c r="P1259" s="17"/>
      <c r="Q1259" s="17"/>
      <c r="R1259" s="17"/>
      <c r="S1259" s="17"/>
      <c r="T1259" s="20"/>
      <c r="U1259" s="20"/>
      <c r="V1259" s="17"/>
      <c r="W1259" s="20"/>
      <c r="X1259" s="95"/>
      <c r="Y1259" s="95"/>
      <c r="Z1259" s="27"/>
      <c r="AA1259" s="17"/>
      <c r="AB1259" s="17"/>
      <c r="AC1259" s="95"/>
      <c r="AD1259" s="20"/>
      <c r="AE1259" s="17"/>
      <c r="AF1259" s="95"/>
      <c r="AG1259" s="27"/>
      <c r="AH1259" s="211"/>
      <c r="AI1259" s="17"/>
      <c r="AJ1259" s="17"/>
      <c r="AK1259" s="27"/>
      <c r="AL1259" s="27"/>
      <c r="AM1259" s="27"/>
      <c r="AN1259" s="27"/>
      <c r="AO1259" s="17"/>
      <c r="AP1259" s="17"/>
      <c r="AQ1259" s="17"/>
      <c r="AR1259" s="27"/>
      <c r="AS1259" s="27"/>
      <c r="AT1259" s="27"/>
      <c r="AU1259" s="27"/>
      <c r="AV1259" s="27"/>
      <c r="AW1259" s="27"/>
      <c r="AX1259" s="115"/>
      <c r="AY1259" s="119"/>
      <c r="AZ1259" s="119"/>
      <c r="BA1259" s="117"/>
      <c r="BB1259" s="117"/>
      <c r="BC1259" s="211"/>
      <c r="BD1259" s="27"/>
      <c r="BE1259" s="27"/>
      <c r="BF1259" s="27"/>
      <c r="BG1259" s="27"/>
      <c r="BH1259" s="115"/>
      <c r="BI1259" s="115"/>
      <c r="BJ1259" s="115"/>
      <c r="BK1259" s="2"/>
      <c r="BL1259" s="2"/>
      <c r="BM1259" s="2"/>
      <c r="BN1259" s="119"/>
      <c r="BO1259" s="119"/>
      <c r="BP1259" s="119"/>
      <c r="BQ1259" s="119"/>
      <c r="BR1259" s="119"/>
      <c r="BS1259" s="119"/>
      <c r="BT1259" s="119"/>
      <c r="BU1259" s="119"/>
      <c r="BV1259" s="119"/>
      <c r="BW1259" s="119"/>
      <c r="BX1259" s="119"/>
      <c r="BY1259" s="119"/>
      <c r="BZ1259" s="119"/>
      <c r="CA1259" s="119"/>
    </row>
    <row r="1260" spans="1:87" ht="16.5" hidden="1" customHeight="1" thickTop="1" thickBot="1">
      <c r="A1260" s="170" t="s">
        <v>631</v>
      </c>
      <c r="B1260" s="70" t="s">
        <v>628</v>
      </c>
      <c r="C1260" s="74" t="s">
        <v>632</v>
      </c>
      <c r="D1260" s="72" t="s">
        <v>633</v>
      </c>
      <c r="E1260" s="147" t="s">
        <v>1644</v>
      </c>
      <c r="F1260" s="30" t="s">
        <v>630</v>
      </c>
      <c r="G1260" s="86" t="s">
        <v>629</v>
      </c>
      <c r="H1260" s="25" t="s">
        <v>208</v>
      </c>
      <c r="I1260" s="25" t="s">
        <v>332</v>
      </c>
      <c r="J1260" s="73" t="s">
        <v>331</v>
      </c>
      <c r="K1260" s="25" t="s">
        <v>1590</v>
      </c>
      <c r="L1260" s="25" t="s">
        <v>525</v>
      </c>
      <c r="N1260" s="41" t="s">
        <v>619</v>
      </c>
      <c r="O1260" s="32" t="s">
        <v>1398</v>
      </c>
      <c r="P1260" s="32" t="s">
        <v>1404</v>
      </c>
      <c r="Q1260" s="73" t="s">
        <v>20</v>
      </c>
      <c r="R1260" s="25">
        <v>273</v>
      </c>
      <c r="S1260" s="25" t="s">
        <v>1370</v>
      </c>
      <c r="T1260" s="25" t="s">
        <v>15</v>
      </c>
      <c r="V1260" s="73">
        <v>11.76</v>
      </c>
      <c r="W1260" s="25" t="s">
        <v>58</v>
      </c>
      <c r="X1260" s="73">
        <f>VLOOKUP(W1260,Tables!$M$5:$O$9,3,FALSE)</f>
        <v>1</v>
      </c>
      <c r="Y1260" s="73">
        <f>V1260*X1260</f>
        <v>11.76</v>
      </c>
      <c r="AA1260" s="26" t="str">
        <f>Q1260</f>
        <v>LOEC</v>
      </c>
      <c r="AB1260" s="26">
        <f>VLOOKUP(AA1260,Tables!C$5:D$40,2,FALSE)</f>
        <v>2.5</v>
      </c>
      <c r="AC1260" s="26">
        <f>Y1260/AB1260</f>
        <v>4.7039999999999997</v>
      </c>
      <c r="AD1260" s="33" t="str">
        <f>T1260</f>
        <v>Chronic</v>
      </c>
      <c r="AE1260" s="26">
        <f>VLOOKUP(AD1260,Tables!$C$43:$D$44,2,FALSE)</f>
        <v>1</v>
      </c>
      <c r="AF1260" s="26">
        <f>AC1260/AE1260</f>
        <v>4.7039999999999997</v>
      </c>
      <c r="AG1260" s="27"/>
      <c r="AH1260" s="210" t="str">
        <f>G1260</f>
        <v>Rana clamitans</v>
      </c>
      <c r="AI1260" s="112" t="str">
        <f>Q1260</f>
        <v>LOEC</v>
      </c>
      <c r="AJ1260" s="112" t="str">
        <f>T1260</f>
        <v>Chronic</v>
      </c>
      <c r="AL1260" s="26">
        <f>VLOOKUP(SUM(AB1260,AE1260),Tables!J$5:K$12,2,FALSE)</f>
        <v>2</v>
      </c>
      <c r="AM1260" s="26" t="str">
        <f>IF(AL1260=MIN($AL$1260:$AL$1260),"YES!!!","Reject")</f>
        <v>YES!!!</v>
      </c>
      <c r="AN1260" s="107" t="str">
        <f>P1260</f>
        <v>Snout-vent-length</v>
      </c>
      <c r="AO1260" s="26" t="s">
        <v>96</v>
      </c>
      <c r="AP1260" s="25" t="str">
        <f>CONCATENATE(R1260," ",S1260)</f>
        <v>273 Day</v>
      </c>
      <c r="AQ1260" s="26" t="s">
        <v>97</v>
      </c>
      <c r="AS1260" s="109">
        <f>AF1260</f>
        <v>4.7039999999999997</v>
      </c>
      <c r="AT1260" s="73">
        <f>GEOMEAN(AS1260)</f>
        <v>4.7039999999999997</v>
      </c>
      <c r="AU1260" s="73">
        <f>MIN(AT1260)</f>
        <v>4.7039999999999997</v>
      </c>
      <c r="AV1260" s="73">
        <f>MIN(AU1260)</f>
        <v>4.7039999999999997</v>
      </c>
      <c r="AW1260" s="208" t="s">
        <v>1845</v>
      </c>
      <c r="AX1260" s="208" t="s">
        <v>1845</v>
      </c>
      <c r="BA1260" s="78" t="str">
        <f>F1260</f>
        <v>UV treated/filtered freshwater</v>
      </c>
      <c r="BB1260" s="107" t="str">
        <f>J1260</f>
        <v>Amphibian</v>
      </c>
      <c r="BC1260" s="210" t="str">
        <f>G1260</f>
        <v>Rana clamitans</v>
      </c>
      <c r="BD1260" s="107" t="str">
        <f>H1260</f>
        <v>Chordata</v>
      </c>
      <c r="BE1260" s="114" t="str">
        <f>I1260</f>
        <v>Amphibia</v>
      </c>
      <c r="BF1260" s="112" t="str">
        <f>K1260</f>
        <v>Hetero</v>
      </c>
      <c r="BG1260" s="26">
        <f>AL1260</f>
        <v>2</v>
      </c>
      <c r="BH1260" s="26">
        <f>AV1260</f>
        <v>4.7039999999999997</v>
      </c>
      <c r="BI1260" s="208" t="s">
        <v>1845</v>
      </c>
      <c r="BJ1260" s="208" t="s">
        <v>1845</v>
      </c>
      <c r="BN1260" s="119"/>
      <c r="BO1260" s="119"/>
      <c r="BP1260" s="119"/>
      <c r="BQ1260" s="119"/>
      <c r="BR1260" s="119"/>
      <c r="BS1260" s="119"/>
      <c r="BT1260" s="119"/>
      <c r="BU1260" s="119"/>
      <c r="BV1260" s="119"/>
      <c r="BW1260" s="119"/>
      <c r="BX1260" s="119"/>
      <c r="BY1260" s="119"/>
      <c r="BZ1260" s="119"/>
      <c r="CA1260" s="119"/>
    </row>
    <row r="1261" spans="1:87" ht="16.5" hidden="1" customHeight="1" thickTop="1" thickBot="1">
      <c r="A1261" s="167"/>
      <c r="B1261" s="96"/>
      <c r="C1261" s="98"/>
      <c r="D1261" s="97"/>
      <c r="E1261" s="150"/>
      <c r="F1261" s="93"/>
      <c r="G1261" s="94"/>
      <c r="H1261" s="17"/>
      <c r="I1261" s="17"/>
      <c r="J1261" s="17"/>
      <c r="K1261" s="17"/>
      <c r="L1261" s="17"/>
      <c r="M1261" s="27"/>
      <c r="N1261" s="93"/>
      <c r="O1261" s="17"/>
      <c r="P1261" s="17"/>
      <c r="Q1261" s="17"/>
      <c r="R1261" s="17"/>
      <c r="S1261" s="17"/>
      <c r="T1261" s="17"/>
      <c r="U1261" s="17"/>
      <c r="V1261" s="17"/>
      <c r="W1261" s="17"/>
      <c r="X1261" s="95"/>
      <c r="Y1261" s="95"/>
      <c r="Z1261" s="27"/>
      <c r="AA1261" s="17"/>
      <c r="AB1261" s="17"/>
      <c r="AC1261" s="95"/>
      <c r="AD1261" s="20"/>
      <c r="AE1261" s="17"/>
      <c r="AF1261" s="95"/>
      <c r="AG1261" s="27"/>
      <c r="AH1261" s="211"/>
      <c r="AI1261" s="17"/>
      <c r="AJ1261" s="17"/>
      <c r="AK1261" s="27"/>
      <c r="AL1261" s="27"/>
      <c r="AM1261" s="27"/>
      <c r="AN1261" s="27"/>
      <c r="AO1261" s="17"/>
      <c r="AP1261" s="17"/>
      <c r="AQ1261" s="17"/>
      <c r="AR1261" s="27"/>
      <c r="AS1261" s="27"/>
      <c r="AT1261" s="27"/>
      <c r="AU1261" s="27"/>
      <c r="AV1261" s="27"/>
      <c r="AW1261" s="27"/>
      <c r="AX1261" s="115"/>
      <c r="AY1261" s="119"/>
      <c r="AZ1261" s="119"/>
      <c r="BA1261" s="117"/>
      <c r="BB1261" s="117"/>
      <c r="BC1261" s="211"/>
      <c r="BD1261" s="27"/>
      <c r="BE1261" s="27"/>
      <c r="BF1261" s="27"/>
      <c r="BG1261" s="27"/>
      <c r="BH1261" s="115"/>
      <c r="BI1261" s="115"/>
      <c r="BJ1261" s="115"/>
      <c r="BK1261" s="2"/>
      <c r="BL1261" s="2"/>
      <c r="BM1261" s="2"/>
      <c r="BN1261" s="119"/>
      <c r="BO1261" s="119"/>
      <c r="BP1261" s="119"/>
      <c r="BQ1261" s="119"/>
      <c r="BR1261" s="119"/>
      <c r="BS1261" s="119"/>
      <c r="BT1261" s="119"/>
      <c r="BU1261" s="119"/>
      <c r="BV1261" s="119"/>
      <c r="BW1261" s="119"/>
      <c r="BX1261" s="119"/>
      <c r="BY1261" s="119"/>
      <c r="BZ1261" s="119"/>
      <c r="CA1261" s="119"/>
    </row>
    <row r="1262" spans="1:87" ht="16.5" hidden="1" customHeight="1" thickTop="1" thickBot="1">
      <c r="A1262" s="170" t="s">
        <v>752</v>
      </c>
      <c r="B1262" s="70" t="s">
        <v>789</v>
      </c>
      <c r="C1262" s="74" t="s">
        <v>753</v>
      </c>
      <c r="D1262" s="72" t="s">
        <v>290</v>
      </c>
      <c r="E1262" s="147" t="s">
        <v>1644</v>
      </c>
      <c r="F1262" s="30" t="s">
        <v>751</v>
      </c>
      <c r="G1262" s="86" t="s">
        <v>454</v>
      </c>
      <c r="H1262" s="25" t="s">
        <v>208</v>
      </c>
      <c r="I1262" s="25" t="s">
        <v>332</v>
      </c>
      <c r="J1262" s="73" t="s">
        <v>331</v>
      </c>
      <c r="K1262" s="25" t="s">
        <v>1590</v>
      </c>
      <c r="L1262" s="25" t="s">
        <v>787</v>
      </c>
      <c r="N1262" s="41" t="s">
        <v>757</v>
      </c>
      <c r="O1262" s="32" t="s">
        <v>1398</v>
      </c>
      <c r="P1262" s="32" t="s">
        <v>1411</v>
      </c>
      <c r="Q1262" s="25" t="s">
        <v>19</v>
      </c>
      <c r="R1262" s="25">
        <v>21</v>
      </c>
      <c r="S1262" s="25" t="s">
        <v>1370</v>
      </c>
      <c r="T1262" s="25" t="s">
        <v>15</v>
      </c>
      <c r="V1262" s="73">
        <v>600</v>
      </c>
      <c r="W1262" s="25" t="s">
        <v>58</v>
      </c>
      <c r="X1262" s="73">
        <f>VLOOKUP(W1262,Tables!$M$5:$O$9,3,FALSE)</f>
        <v>1</v>
      </c>
      <c r="Y1262" s="73">
        <f t="shared" ref="Y1262:Y1277" si="609">V1262*X1262</f>
        <v>600</v>
      </c>
      <c r="AA1262" s="26" t="str">
        <f t="shared" ref="AA1262:AA1274" si="610">Q1262</f>
        <v>NOEC</v>
      </c>
      <c r="AB1262" s="26">
        <f>VLOOKUP(AA1262,Tables!C$5:D$40,2,FALSE)</f>
        <v>1</v>
      </c>
      <c r="AC1262" s="26">
        <f t="shared" ref="AC1262:AC1274" si="611">Y1262/AB1262</f>
        <v>600</v>
      </c>
      <c r="AD1262" s="33" t="str">
        <f t="shared" ref="AD1262:AD1274" si="612">T1262</f>
        <v>Chronic</v>
      </c>
      <c r="AE1262" s="26">
        <f>VLOOKUP(AD1262,Tables!$C$43:$D$44,2,FALSE)</f>
        <v>1</v>
      </c>
      <c r="AF1262" s="26">
        <f t="shared" ref="AF1262:AF1274" si="613">AC1262/AE1262</f>
        <v>600</v>
      </c>
      <c r="AG1262" s="27"/>
      <c r="AH1262" s="210" t="str">
        <f t="shared" ref="AH1262:AH1274" si="614">G1262</f>
        <v>Rana pipiens</v>
      </c>
      <c r="AI1262" s="112" t="str">
        <f t="shared" ref="AI1262:AI1274" si="615">Q1262</f>
        <v>NOEC</v>
      </c>
      <c r="AJ1262" s="112" t="str">
        <f t="shared" ref="AJ1262:AJ1274" si="616">T1262</f>
        <v>Chronic</v>
      </c>
      <c r="AL1262" s="26">
        <f>VLOOKUP(SUM(AB1262,AE1262),Tables!J$5:K$12,2,FALSE)</f>
        <v>1</v>
      </c>
      <c r="AM1262" s="26" t="str">
        <f>IF(AL1262=MIN($AL$1262:$AL$1277),"YES!!!","Reject")</f>
        <v>YES!!!</v>
      </c>
      <c r="AN1262" s="107" t="str">
        <f t="shared" ref="AN1262:AN1272" si="617">P1262</f>
        <v>Wet weight</v>
      </c>
      <c r="AO1262" s="26" t="s">
        <v>96</v>
      </c>
      <c r="AP1262" s="25" t="str">
        <f t="shared" ref="AP1262:AP1272" si="618">CONCATENATE(R1262," ",S1262)</f>
        <v>21 Day</v>
      </c>
      <c r="AQ1262" s="26" t="s">
        <v>97</v>
      </c>
      <c r="AS1262" s="109">
        <f t="shared" ref="AS1262:AS1272" si="619">AF1262</f>
        <v>600</v>
      </c>
      <c r="AT1262" s="73">
        <f>GEOMEAN(AS1262,AS1270)</f>
        <v>600</v>
      </c>
      <c r="AU1262" s="73">
        <f t="shared" ref="AU1262:AU1266" si="620">MIN(AT1262)</f>
        <v>600</v>
      </c>
      <c r="AV1262" s="73">
        <f>MIN(AU1262:AU1273)</f>
        <v>192.18</v>
      </c>
      <c r="AW1262" s="208" t="s">
        <v>1845</v>
      </c>
      <c r="AX1262" s="208" t="s">
        <v>1845</v>
      </c>
      <c r="BA1262" s="78" t="str">
        <f>F1262</f>
        <v>Filtered municipal water</v>
      </c>
      <c r="BB1262" s="107" t="str">
        <f>J1262</f>
        <v>Amphibian</v>
      </c>
      <c r="BC1262" s="210" t="str">
        <f>G1262</f>
        <v>Rana pipiens</v>
      </c>
      <c r="BD1262" s="107" t="str">
        <f>H1262</f>
        <v>Chordata</v>
      </c>
      <c r="BE1262" s="114" t="str">
        <f>I1262</f>
        <v>Amphibia</v>
      </c>
      <c r="BF1262" s="112" t="str">
        <f>K1262</f>
        <v>Hetero</v>
      </c>
      <c r="BG1262" s="26">
        <f>AL1262</f>
        <v>1</v>
      </c>
      <c r="BH1262" s="26">
        <f>AV1262</f>
        <v>192.18</v>
      </c>
      <c r="BI1262" s="208" t="s">
        <v>1845</v>
      </c>
      <c r="BJ1262" s="208" t="s">
        <v>1845</v>
      </c>
      <c r="BN1262" s="119"/>
      <c r="BO1262" s="119"/>
      <c r="BP1262" s="119"/>
      <c r="BQ1262" s="119"/>
      <c r="BR1262" s="119"/>
      <c r="BS1262" s="119"/>
      <c r="BT1262" s="119"/>
      <c r="BU1262" s="119"/>
      <c r="BV1262" s="119"/>
      <c r="BW1262" s="119"/>
      <c r="BX1262" s="119"/>
      <c r="BY1262" s="119"/>
      <c r="BZ1262" s="119"/>
      <c r="CA1262" s="119"/>
    </row>
    <row r="1263" spans="1:87" ht="16.5" hidden="1" customHeight="1" thickTop="1" thickBot="1">
      <c r="A1263" s="170" t="s">
        <v>752</v>
      </c>
      <c r="B1263" s="70" t="s">
        <v>791</v>
      </c>
      <c r="C1263" s="74" t="s">
        <v>753</v>
      </c>
      <c r="D1263" s="72" t="s">
        <v>290</v>
      </c>
      <c r="E1263" s="147" t="s">
        <v>1644</v>
      </c>
      <c r="F1263" s="30" t="s">
        <v>751</v>
      </c>
      <c r="G1263" s="86" t="s">
        <v>454</v>
      </c>
      <c r="H1263" s="25" t="s">
        <v>208</v>
      </c>
      <c r="I1263" s="25" t="s">
        <v>332</v>
      </c>
      <c r="J1263" s="73" t="s">
        <v>331</v>
      </c>
      <c r="K1263" s="25" t="s">
        <v>1590</v>
      </c>
      <c r="L1263" s="25" t="s">
        <v>787</v>
      </c>
      <c r="N1263" s="41" t="s">
        <v>792</v>
      </c>
      <c r="O1263" s="32" t="s">
        <v>1398</v>
      </c>
      <c r="P1263" s="32" t="s">
        <v>1406</v>
      </c>
      <c r="Q1263" s="25" t="s">
        <v>19</v>
      </c>
      <c r="R1263" s="25">
        <v>21</v>
      </c>
      <c r="S1263" s="25" t="s">
        <v>1370</v>
      </c>
      <c r="T1263" s="25" t="s">
        <v>15</v>
      </c>
      <c r="V1263" s="73">
        <v>600</v>
      </c>
      <c r="W1263" s="25" t="s">
        <v>58</v>
      </c>
      <c r="X1263" s="73">
        <f>VLOOKUP(W1263,Tables!$M$5:$O$9,3,FALSE)</f>
        <v>1</v>
      </c>
      <c r="Y1263" s="73">
        <f t="shared" si="609"/>
        <v>600</v>
      </c>
      <c r="AA1263" s="26" t="str">
        <f t="shared" si="610"/>
        <v>NOEC</v>
      </c>
      <c r="AB1263" s="26">
        <f>VLOOKUP(AA1263,Tables!C$5:D$40,2,FALSE)</f>
        <v>1</v>
      </c>
      <c r="AC1263" s="26">
        <f t="shared" si="611"/>
        <v>600</v>
      </c>
      <c r="AD1263" s="33" t="str">
        <f t="shared" si="612"/>
        <v>Chronic</v>
      </c>
      <c r="AE1263" s="26">
        <f>VLOOKUP(AD1263,Tables!$C$43:$D$44,2,FALSE)</f>
        <v>1</v>
      </c>
      <c r="AF1263" s="26">
        <f t="shared" si="613"/>
        <v>600</v>
      </c>
      <c r="AG1263" s="27"/>
      <c r="AH1263" s="210" t="str">
        <f t="shared" si="614"/>
        <v>Rana pipiens</v>
      </c>
      <c r="AI1263" s="112" t="str">
        <f t="shared" si="615"/>
        <v>NOEC</v>
      </c>
      <c r="AJ1263" s="112" t="str">
        <f t="shared" si="616"/>
        <v>Chronic</v>
      </c>
      <c r="AL1263" s="26">
        <f>VLOOKUP(SUM(AB1263,AE1263),Tables!J$5:K$12,2,FALSE)</f>
        <v>1</v>
      </c>
      <c r="AM1263" s="26" t="str">
        <f t="shared" ref="AM1263:AM1277" si="621">IF(AL1263=MIN($AL$1262:$AL$1277),"YES!!!","Reject")</f>
        <v>YES!!!</v>
      </c>
      <c r="AN1263" s="107" t="str">
        <f t="shared" si="617"/>
        <v>Total length</v>
      </c>
      <c r="AO1263" s="26" t="s">
        <v>1598</v>
      </c>
      <c r="AP1263" s="25" t="str">
        <f t="shared" si="618"/>
        <v>21 Day</v>
      </c>
      <c r="AQ1263" s="26" t="s">
        <v>1599</v>
      </c>
      <c r="AS1263" s="109">
        <f t="shared" si="619"/>
        <v>600</v>
      </c>
      <c r="AT1263" s="73">
        <f>GEOMEAN(AS1263,AS1271)</f>
        <v>600</v>
      </c>
      <c r="AU1263" s="73">
        <f t="shared" si="620"/>
        <v>600</v>
      </c>
      <c r="AW1263" s="208" t="s">
        <v>1845</v>
      </c>
      <c r="AX1263" s="208" t="s">
        <v>1845</v>
      </c>
      <c r="BC1263" s="214"/>
      <c r="BN1263" s="119"/>
      <c r="BO1263" s="119"/>
      <c r="BP1263" s="119"/>
      <c r="BQ1263" s="119"/>
      <c r="BR1263" s="119"/>
      <c r="BS1263" s="119"/>
      <c r="BT1263" s="119"/>
      <c r="BU1263" s="119"/>
      <c r="BV1263" s="119"/>
      <c r="BW1263" s="119"/>
      <c r="BX1263" s="119"/>
      <c r="BY1263" s="119"/>
      <c r="BZ1263" s="119"/>
      <c r="CA1263" s="119"/>
    </row>
    <row r="1264" spans="1:87" ht="16.5" hidden="1" customHeight="1" thickTop="1" thickBot="1">
      <c r="A1264" s="170" t="s">
        <v>752</v>
      </c>
      <c r="B1264" s="70" t="s">
        <v>793</v>
      </c>
      <c r="C1264" s="74" t="s">
        <v>753</v>
      </c>
      <c r="D1264" s="72" t="s">
        <v>794</v>
      </c>
      <c r="E1264" s="147" t="s">
        <v>1644</v>
      </c>
      <c r="F1264" s="30" t="s">
        <v>751</v>
      </c>
      <c r="G1264" s="86" t="s">
        <v>454</v>
      </c>
      <c r="H1264" s="25" t="s">
        <v>208</v>
      </c>
      <c r="I1264" s="25" t="s">
        <v>332</v>
      </c>
      <c r="J1264" s="73" t="s">
        <v>331</v>
      </c>
      <c r="K1264" s="25" t="s">
        <v>1590</v>
      </c>
      <c r="L1264" s="25" t="s">
        <v>795</v>
      </c>
      <c r="N1264" s="41" t="s">
        <v>768</v>
      </c>
      <c r="O1264" s="32" t="s">
        <v>1398</v>
      </c>
      <c r="P1264" s="32" t="s">
        <v>1561</v>
      </c>
      <c r="Q1264" s="25" t="s">
        <v>19</v>
      </c>
      <c r="R1264" s="25">
        <v>68</v>
      </c>
      <c r="S1264" s="25" t="s">
        <v>1370</v>
      </c>
      <c r="T1264" s="25" t="s">
        <v>15</v>
      </c>
      <c r="V1264" s="73">
        <v>600</v>
      </c>
      <c r="W1264" s="25" t="s">
        <v>58</v>
      </c>
      <c r="X1264" s="73">
        <f>VLOOKUP(W1264,Tables!$M$5:$O$9,3,FALSE)</f>
        <v>1</v>
      </c>
      <c r="Y1264" s="73">
        <f t="shared" si="609"/>
        <v>600</v>
      </c>
      <c r="AA1264" s="26" t="str">
        <f t="shared" si="610"/>
        <v>NOEC</v>
      </c>
      <c r="AB1264" s="26">
        <f>VLOOKUP(AA1264,Tables!C$5:D$40,2,FALSE)</f>
        <v>1</v>
      </c>
      <c r="AC1264" s="26">
        <f t="shared" si="611"/>
        <v>600</v>
      </c>
      <c r="AD1264" s="33" t="str">
        <f t="shared" si="612"/>
        <v>Chronic</v>
      </c>
      <c r="AE1264" s="26">
        <f>VLOOKUP(AD1264,Tables!$C$43:$D$44,2,FALSE)</f>
        <v>1</v>
      </c>
      <c r="AF1264" s="26">
        <f t="shared" si="613"/>
        <v>600</v>
      </c>
      <c r="AG1264" s="27"/>
      <c r="AH1264" s="210" t="str">
        <f t="shared" si="614"/>
        <v>Rana pipiens</v>
      </c>
      <c r="AI1264" s="112" t="str">
        <f t="shared" si="615"/>
        <v>NOEC</v>
      </c>
      <c r="AJ1264" s="112" t="str">
        <f t="shared" si="616"/>
        <v>Chronic</v>
      </c>
      <c r="AL1264" s="26">
        <f>VLOOKUP(SUM(AB1264,AE1264),Tables!J$5:K$12,2,FALSE)</f>
        <v>1</v>
      </c>
      <c r="AM1264" s="26" t="str">
        <f t="shared" si="621"/>
        <v>YES!!!</v>
      </c>
      <c r="AN1264" s="107" t="str">
        <f t="shared" si="617"/>
        <v>Post metamorphic snout-vent-length</v>
      </c>
      <c r="AO1264" s="26" t="s">
        <v>1603</v>
      </c>
      <c r="AP1264" s="25" t="str">
        <f t="shared" si="618"/>
        <v>68 Day</v>
      </c>
      <c r="AQ1264" s="26" t="s">
        <v>1607</v>
      </c>
      <c r="AS1264" s="109">
        <f t="shared" si="619"/>
        <v>600</v>
      </c>
      <c r="AT1264" s="73">
        <f>GEOMEAN(AS1264)</f>
        <v>600</v>
      </c>
      <c r="AU1264" s="73">
        <f t="shared" si="620"/>
        <v>600</v>
      </c>
      <c r="AW1264" s="208" t="s">
        <v>1845</v>
      </c>
      <c r="AX1264" s="208" t="s">
        <v>1845</v>
      </c>
      <c r="BC1264" s="214"/>
      <c r="BN1264" s="119"/>
      <c r="BO1264" s="119"/>
      <c r="BP1264" s="119"/>
      <c r="BQ1264" s="119"/>
      <c r="BR1264" s="119"/>
      <c r="BS1264" s="119"/>
      <c r="BT1264" s="119"/>
      <c r="BU1264" s="119"/>
      <c r="BV1264" s="119"/>
      <c r="BW1264" s="119"/>
      <c r="BX1264" s="119"/>
      <c r="BY1264" s="119"/>
      <c r="BZ1264" s="119"/>
      <c r="CA1264" s="119"/>
    </row>
    <row r="1265" spans="1:87" ht="16.149999999999999" hidden="1" customHeight="1" thickTop="1" thickBot="1">
      <c r="A1265" s="170" t="s">
        <v>752</v>
      </c>
      <c r="B1265" s="70" t="s">
        <v>796</v>
      </c>
      <c r="C1265" s="74" t="s">
        <v>753</v>
      </c>
      <c r="D1265" s="72" t="s">
        <v>794</v>
      </c>
      <c r="E1265" s="147" t="s">
        <v>1644</v>
      </c>
      <c r="F1265" s="30" t="s">
        <v>751</v>
      </c>
      <c r="G1265" s="86" t="s">
        <v>454</v>
      </c>
      <c r="H1265" s="25" t="s">
        <v>208</v>
      </c>
      <c r="I1265" s="25" t="s">
        <v>332</v>
      </c>
      <c r="J1265" s="73" t="s">
        <v>331</v>
      </c>
      <c r="K1265" s="25" t="s">
        <v>1590</v>
      </c>
      <c r="L1265" s="25" t="s">
        <v>797</v>
      </c>
      <c r="N1265" s="41" t="s">
        <v>770</v>
      </c>
      <c r="O1265" s="32" t="s">
        <v>1398</v>
      </c>
      <c r="P1265" s="32" t="s">
        <v>1562</v>
      </c>
      <c r="Q1265" s="25" t="s">
        <v>19</v>
      </c>
      <c r="R1265" s="25">
        <v>68</v>
      </c>
      <c r="S1265" s="25" t="s">
        <v>1370</v>
      </c>
      <c r="T1265" s="25" t="s">
        <v>15</v>
      </c>
      <c r="V1265" s="73">
        <v>600</v>
      </c>
      <c r="W1265" s="25" t="s">
        <v>58</v>
      </c>
      <c r="X1265" s="73">
        <f>VLOOKUP(W1265,Tables!$M$5:$O$9,3,FALSE)</f>
        <v>1</v>
      </c>
      <c r="Y1265" s="73">
        <f t="shared" si="609"/>
        <v>600</v>
      </c>
      <c r="AA1265" s="26" t="str">
        <f t="shared" si="610"/>
        <v>NOEC</v>
      </c>
      <c r="AB1265" s="26">
        <f>VLOOKUP(AA1265,Tables!C$5:D$40,2,FALSE)</f>
        <v>1</v>
      </c>
      <c r="AC1265" s="26">
        <f t="shared" si="611"/>
        <v>600</v>
      </c>
      <c r="AD1265" s="33" t="str">
        <f t="shared" si="612"/>
        <v>Chronic</v>
      </c>
      <c r="AE1265" s="26">
        <f>VLOOKUP(AD1265,Tables!$C$43:$D$44,2,FALSE)</f>
        <v>1</v>
      </c>
      <c r="AF1265" s="26">
        <f t="shared" si="613"/>
        <v>600</v>
      </c>
      <c r="AG1265" s="27"/>
      <c r="AH1265" s="210" t="str">
        <f t="shared" si="614"/>
        <v>Rana pipiens</v>
      </c>
      <c r="AI1265" s="112" t="str">
        <f t="shared" si="615"/>
        <v>NOEC</v>
      </c>
      <c r="AJ1265" s="112" t="str">
        <f t="shared" si="616"/>
        <v>Chronic</v>
      </c>
      <c r="AL1265" s="26">
        <f>VLOOKUP(SUM(AB1265,AE1265),Tables!J$5:K$12,2,FALSE)</f>
        <v>1</v>
      </c>
      <c r="AM1265" s="26" t="str">
        <f t="shared" si="621"/>
        <v>YES!!!</v>
      </c>
      <c r="AN1265" s="107" t="str">
        <f t="shared" si="617"/>
        <v>Post metamorphic wet weight</v>
      </c>
      <c r="AO1265" s="26" t="s">
        <v>212</v>
      </c>
      <c r="AP1265" s="25" t="str">
        <f t="shared" si="618"/>
        <v>68 Day</v>
      </c>
      <c r="AQ1265" s="26" t="s">
        <v>1608</v>
      </c>
      <c r="AS1265" s="109">
        <f t="shared" si="619"/>
        <v>600</v>
      </c>
      <c r="AT1265" s="73">
        <f>GEOMEAN(AS1265)</f>
        <v>600</v>
      </c>
      <c r="AU1265" s="73">
        <f t="shared" si="620"/>
        <v>600</v>
      </c>
      <c r="AW1265" s="208" t="s">
        <v>1845</v>
      </c>
      <c r="AX1265" s="208" t="s">
        <v>1845</v>
      </c>
      <c r="BC1265" s="214"/>
      <c r="BN1265" s="119"/>
      <c r="BO1265" s="119"/>
      <c r="BP1265" s="119"/>
      <c r="BQ1265" s="119"/>
      <c r="BR1265" s="119"/>
      <c r="BS1265" s="119"/>
      <c r="BT1265" s="119"/>
      <c r="BU1265" s="119"/>
      <c r="BV1265" s="119"/>
      <c r="BW1265" s="119"/>
      <c r="BX1265" s="119"/>
      <c r="BY1265" s="119"/>
      <c r="BZ1265" s="119"/>
      <c r="CA1265" s="119"/>
    </row>
    <row r="1266" spans="1:87" ht="16.5" hidden="1" customHeight="1" thickTop="1" thickBot="1">
      <c r="A1266" s="170" t="s">
        <v>752</v>
      </c>
      <c r="B1266" s="70" t="s">
        <v>798</v>
      </c>
      <c r="C1266" s="74" t="s">
        <v>753</v>
      </c>
      <c r="D1266" s="72" t="s">
        <v>794</v>
      </c>
      <c r="E1266" s="147" t="s">
        <v>1644</v>
      </c>
      <c r="F1266" s="30" t="s">
        <v>751</v>
      </c>
      <c r="G1266" s="86" t="s">
        <v>454</v>
      </c>
      <c r="H1266" s="25" t="s">
        <v>208</v>
      </c>
      <c r="I1266" s="25" t="s">
        <v>332</v>
      </c>
      <c r="J1266" s="73" t="s">
        <v>331</v>
      </c>
      <c r="K1266" s="25" t="s">
        <v>1590</v>
      </c>
      <c r="L1266" s="25" t="s">
        <v>799</v>
      </c>
      <c r="N1266" s="41" t="s">
        <v>773</v>
      </c>
      <c r="O1266" s="32" t="s">
        <v>1398</v>
      </c>
      <c r="P1266" s="32" t="s">
        <v>1563</v>
      </c>
      <c r="Q1266" s="25" t="s">
        <v>19</v>
      </c>
      <c r="R1266" s="25">
        <v>68</v>
      </c>
      <c r="S1266" s="25" t="s">
        <v>1370</v>
      </c>
      <c r="T1266" s="25" t="s">
        <v>15</v>
      </c>
      <c r="V1266" s="73">
        <v>600</v>
      </c>
      <c r="W1266" s="25" t="s">
        <v>58</v>
      </c>
      <c r="X1266" s="73">
        <f>VLOOKUP(W1266,Tables!$M$5:$O$9,3,FALSE)</f>
        <v>1</v>
      </c>
      <c r="Y1266" s="73">
        <f t="shared" si="609"/>
        <v>600</v>
      </c>
      <c r="AA1266" s="26" t="str">
        <f t="shared" si="610"/>
        <v>NOEC</v>
      </c>
      <c r="AB1266" s="26">
        <f>VLOOKUP(AA1266,Tables!C$5:D$40,2,FALSE)</f>
        <v>1</v>
      </c>
      <c r="AC1266" s="26">
        <f t="shared" si="611"/>
        <v>600</v>
      </c>
      <c r="AD1266" s="33" t="str">
        <f t="shared" si="612"/>
        <v>Chronic</v>
      </c>
      <c r="AE1266" s="26">
        <f>VLOOKUP(AD1266,Tables!$C$43:$D$44,2,FALSE)</f>
        <v>1</v>
      </c>
      <c r="AF1266" s="26">
        <f t="shared" si="613"/>
        <v>600</v>
      </c>
      <c r="AG1266" s="27"/>
      <c r="AH1266" s="210" t="str">
        <f t="shared" si="614"/>
        <v>Rana pipiens</v>
      </c>
      <c r="AI1266" s="112" t="str">
        <f t="shared" si="615"/>
        <v>NOEC</v>
      </c>
      <c r="AJ1266" s="112" t="str">
        <f t="shared" si="616"/>
        <v>Chronic</v>
      </c>
      <c r="AL1266" s="26">
        <f>VLOOKUP(SUM(AB1266,AE1266),Tables!J$5:K$12,2,FALSE)</f>
        <v>1</v>
      </c>
      <c r="AM1266" s="26" t="str">
        <f t="shared" si="621"/>
        <v>YES!!!</v>
      </c>
      <c r="AN1266" s="107" t="str">
        <f t="shared" si="617"/>
        <v>Post metamorphic dry weight</v>
      </c>
      <c r="AO1266" s="26" t="s">
        <v>1604</v>
      </c>
      <c r="AP1266" s="25" t="str">
        <f t="shared" si="618"/>
        <v>68 Day</v>
      </c>
      <c r="AQ1266" s="26" t="s">
        <v>1609</v>
      </c>
      <c r="AS1266" s="109">
        <f t="shared" si="619"/>
        <v>600</v>
      </c>
      <c r="AT1266" s="73">
        <f>GEOMEAN(AS1266)</f>
        <v>600</v>
      </c>
      <c r="AU1266" s="73">
        <f t="shared" si="620"/>
        <v>600</v>
      </c>
      <c r="AW1266" s="208" t="s">
        <v>1845</v>
      </c>
      <c r="AX1266" s="208" t="s">
        <v>1845</v>
      </c>
      <c r="BC1266" s="214"/>
      <c r="BN1266" s="119"/>
      <c r="BO1266" s="119"/>
      <c r="BP1266" s="119"/>
      <c r="BQ1266" s="119"/>
      <c r="BR1266" s="119"/>
      <c r="BS1266" s="119"/>
      <c r="BT1266" s="119"/>
      <c r="BU1266" s="119"/>
      <c r="BV1266" s="119"/>
      <c r="BW1266" s="119"/>
      <c r="BX1266" s="119"/>
      <c r="BY1266" s="119"/>
      <c r="BZ1266" s="119"/>
      <c r="CA1266" s="119"/>
    </row>
    <row r="1267" spans="1:87" ht="16.5" hidden="1" customHeight="1" thickTop="1" thickBot="1">
      <c r="A1267" s="170" t="s">
        <v>458</v>
      </c>
      <c r="B1267" s="70" t="s">
        <v>1279</v>
      </c>
      <c r="C1267" s="71" t="s">
        <v>459</v>
      </c>
      <c r="D1267" s="82" t="s">
        <v>290</v>
      </c>
      <c r="E1267" s="147" t="s">
        <v>1644</v>
      </c>
      <c r="F1267" s="30" t="s">
        <v>471</v>
      </c>
      <c r="G1267" s="86" t="s">
        <v>454</v>
      </c>
      <c r="H1267" s="25" t="s">
        <v>208</v>
      </c>
      <c r="I1267" s="25" t="s">
        <v>332</v>
      </c>
      <c r="J1267" s="25" t="s">
        <v>331</v>
      </c>
      <c r="K1267" s="25" t="s">
        <v>1590</v>
      </c>
      <c r="L1267" s="25" t="s">
        <v>226</v>
      </c>
      <c r="N1267" s="41" t="s">
        <v>335</v>
      </c>
      <c r="O1267" s="34" t="s">
        <v>1398</v>
      </c>
      <c r="P1267" s="32" t="s">
        <v>455</v>
      </c>
      <c r="Q1267" s="25" t="s">
        <v>19</v>
      </c>
      <c r="R1267" s="25">
        <v>138</v>
      </c>
      <c r="S1267" s="25" t="s">
        <v>1370</v>
      </c>
      <c r="T1267" s="25" t="s">
        <v>15</v>
      </c>
      <c r="V1267" s="25">
        <v>192.18</v>
      </c>
      <c r="W1267" s="25" t="s">
        <v>58</v>
      </c>
      <c r="X1267" s="73">
        <f>VLOOKUP(W1267,Tables!$M$5:$O$9,3,FALSE)</f>
        <v>1</v>
      </c>
      <c r="Y1267" s="73">
        <f t="shared" si="609"/>
        <v>192.18</v>
      </c>
      <c r="AA1267" s="26" t="str">
        <f t="shared" si="610"/>
        <v>NOEC</v>
      </c>
      <c r="AB1267" s="26">
        <f>VLOOKUP(AA1267,Tables!C$5:D$40,2,FALSE)</f>
        <v>1</v>
      </c>
      <c r="AC1267" s="26">
        <f t="shared" si="611"/>
        <v>192.18</v>
      </c>
      <c r="AD1267" s="33" t="str">
        <f t="shared" si="612"/>
        <v>Chronic</v>
      </c>
      <c r="AE1267" s="26">
        <f>VLOOKUP(AD1267,Tables!$C$43:$D$44,2,FALSE)</f>
        <v>1</v>
      </c>
      <c r="AF1267" s="26">
        <f t="shared" si="613"/>
        <v>192.18</v>
      </c>
      <c r="AG1267" s="27"/>
      <c r="AH1267" s="210" t="str">
        <f t="shared" si="614"/>
        <v>Rana pipiens</v>
      </c>
      <c r="AI1267" s="112" t="str">
        <f t="shared" si="615"/>
        <v>NOEC</v>
      </c>
      <c r="AJ1267" s="112" t="str">
        <f t="shared" si="616"/>
        <v>Chronic</v>
      </c>
      <c r="AL1267" s="26">
        <f>VLOOKUP(SUM(AB1267,AE1267),Tables!J$5:K$12,2,FALSE)</f>
        <v>1</v>
      </c>
      <c r="AM1267" s="26" t="str">
        <f t="shared" si="621"/>
        <v>YES!!!</v>
      </c>
      <c r="AN1267" s="107" t="str">
        <f t="shared" si="617"/>
        <v>Body mass</v>
      </c>
      <c r="AO1267" s="26" t="s">
        <v>1605</v>
      </c>
      <c r="AP1267" s="25" t="str">
        <f t="shared" si="618"/>
        <v>138 Day</v>
      </c>
      <c r="AQ1267" s="26" t="s">
        <v>1610</v>
      </c>
      <c r="AS1267" s="109">
        <f t="shared" si="619"/>
        <v>192.18</v>
      </c>
      <c r="AT1267" s="73">
        <f>GEOMEAN(AS1267)</f>
        <v>192.18</v>
      </c>
      <c r="AU1267" s="73">
        <f>MIN(AT1267,AT1275)</f>
        <v>192.18</v>
      </c>
      <c r="AW1267" s="208" t="s">
        <v>1845</v>
      </c>
      <c r="AX1267" s="208" t="s">
        <v>1845</v>
      </c>
      <c r="BC1267" s="214"/>
      <c r="BN1267" s="119"/>
      <c r="BO1267" s="119"/>
      <c r="BP1267" s="119"/>
      <c r="BQ1267" s="119"/>
      <c r="BR1267" s="119"/>
      <c r="BS1267" s="119"/>
      <c r="BT1267" s="119"/>
      <c r="BU1267" s="119"/>
      <c r="BV1267" s="119"/>
      <c r="BW1267" s="119"/>
      <c r="BX1267" s="119"/>
      <c r="BY1267" s="119"/>
      <c r="BZ1267" s="119"/>
      <c r="CA1267" s="119"/>
    </row>
    <row r="1268" spans="1:87" ht="16.5" hidden="1" customHeight="1" thickTop="1" thickBot="1">
      <c r="A1268" s="170" t="s">
        <v>458</v>
      </c>
      <c r="B1268" s="70" t="s">
        <v>1280</v>
      </c>
      <c r="C1268" s="71" t="s">
        <v>459</v>
      </c>
      <c r="D1268" s="82" t="s">
        <v>290</v>
      </c>
      <c r="E1268" s="147" t="s">
        <v>1644</v>
      </c>
      <c r="F1268" s="30" t="s">
        <v>471</v>
      </c>
      <c r="G1268" s="86" t="s">
        <v>454</v>
      </c>
      <c r="H1268" s="25" t="s">
        <v>208</v>
      </c>
      <c r="I1268" s="25" t="s">
        <v>332</v>
      </c>
      <c r="J1268" s="25" t="s">
        <v>331</v>
      </c>
      <c r="K1268" s="25" t="s">
        <v>1590</v>
      </c>
      <c r="L1268" s="25" t="s">
        <v>226</v>
      </c>
      <c r="N1268" s="41" t="s">
        <v>472</v>
      </c>
      <c r="O1268" s="34" t="s">
        <v>1398</v>
      </c>
      <c r="P1268" s="32" t="s">
        <v>1404</v>
      </c>
      <c r="Q1268" s="25" t="s">
        <v>19</v>
      </c>
      <c r="R1268" s="25">
        <v>138</v>
      </c>
      <c r="S1268" s="25" t="s">
        <v>1370</v>
      </c>
      <c r="T1268" s="25" t="s">
        <v>15</v>
      </c>
      <c r="V1268" s="25">
        <v>192.18</v>
      </c>
      <c r="W1268" s="25" t="s">
        <v>58</v>
      </c>
      <c r="X1268" s="73">
        <f>VLOOKUP(W1268,Tables!$M$5:$O$9,3,FALSE)</f>
        <v>1</v>
      </c>
      <c r="Y1268" s="73">
        <f t="shared" si="609"/>
        <v>192.18</v>
      </c>
      <c r="AA1268" s="26" t="str">
        <f t="shared" si="610"/>
        <v>NOEC</v>
      </c>
      <c r="AB1268" s="26">
        <f>VLOOKUP(AA1268,Tables!C$5:D$40,2,FALSE)</f>
        <v>1</v>
      </c>
      <c r="AC1268" s="26">
        <f t="shared" si="611"/>
        <v>192.18</v>
      </c>
      <c r="AD1268" s="33" t="str">
        <f t="shared" si="612"/>
        <v>Chronic</v>
      </c>
      <c r="AE1268" s="26">
        <f>VLOOKUP(AD1268,Tables!$C$43:$D$44,2,FALSE)</f>
        <v>1</v>
      </c>
      <c r="AF1268" s="26">
        <f t="shared" si="613"/>
        <v>192.18</v>
      </c>
      <c r="AG1268" s="27"/>
      <c r="AH1268" s="210" t="str">
        <f t="shared" si="614"/>
        <v>Rana pipiens</v>
      </c>
      <c r="AI1268" s="112" t="str">
        <f t="shared" si="615"/>
        <v>NOEC</v>
      </c>
      <c r="AJ1268" s="112" t="str">
        <f t="shared" si="616"/>
        <v>Chronic</v>
      </c>
      <c r="AL1268" s="26">
        <f>VLOOKUP(SUM(AB1268,AE1268),Tables!J$5:K$12,2,FALSE)</f>
        <v>1</v>
      </c>
      <c r="AM1268" s="26" t="str">
        <f t="shared" si="621"/>
        <v>YES!!!</v>
      </c>
      <c r="AN1268" s="107" t="str">
        <f t="shared" si="617"/>
        <v>Snout-vent-length</v>
      </c>
      <c r="AO1268" s="26" t="s">
        <v>1606</v>
      </c>
      <c r="AP1268" s="25" t="str">
        <f t="shared" si="618"/>
        <v>138 Day</v>
      </c>
      <c r="AQ1268" s="26" t="s">
        <v>1611</v>
      </c>
      <c r="AS1268" s="109">
        <f t="shared" si="619"/>
        <v>192.18</v>
      </c>
      <c r="AT1268" s="73">
        <f>GEOMEAN(AS1268)</f>
        <v>192.18</v>
      </c>
      <c r="AU1268" s="73">
        <f>MIN(AT1268:AT1269)</f>
        <v>192.18</v>
      </c>
      <c r="AW1268" s="208" t="s">
        <v>1845</v>
      </c>
      <c r="AX1268" s="208" t="s">
        <v>1845</v>
      </c>
      <c r="BC1268" s="214"/>
      <c r="BN1268" s="119"/>
      <c r="BO1268" s="119"/>
      <c r="BP1268" s="119"/>
      <c r="BQ1268" s="119"/>
      <c r="BR1268" s="119"/>
      <c r="BS1268" s="119"/>
      <c r="BT1268" s="119"/>
      <c r="BU1268" s="119"/>
      <c r="BV1268" s="119"/>
      <c r="BW1268" s="119"/>
      <c r="BX1268" s="119"/>
      <c r="BY1268" s="119"/>
      <c r="BZ1268" s="119"/>
      <c r="CA1268" s="119"/>
    </row>
    <row r="1269" spans="1:87" ht="16.5" hidden="1" customHeight="1" thickTop="1" thickBot="1">
      <c r="A1269" s="170" t="s">
        <v>752</v>
      </c>
      <c r="B1269" s="70" t="s">
        <v>788</v>
      </c>
      <c r="C1269" s="74" t="s">
        <v>753</v>
      </c>
      <c r="D1269" s="72" t="s">
        <v>290</v>
      </c>
      <c r="E1269" s="147" t="s">
        <v>1644</v>
      </c>
      <c r="F1269" s="30" t="s">
        <v>751</v>
      </c>
      <c r="G1269" s="86" t="s">
        <v>454</v>
      </c>
      <c r="H1269" s="25" t="s">
        <v>208</v>
      </c>
      <c r="I1269" s="25" t="s">
        <v>332</v>
      </c>
      <c r="J1269" s="73" t="s">
        <v>331</v>
      </c>
      <c r="K1269" s="25" t="s">
        <v>1590</v>
      </c>
      <c r="L1269" s="25" t="s">
        <v>787</v>
      </c>
      <c r="N1269" s="41" t="s">
        <v>472</v>
      </c>
      <c r="O1269" s="32" t="s">
        <v>1401</v>
      </c>
      <c r="P1269" s="32" t="s">
        <v>1404</v>
      </c>
      <c r="Q1269" s="25" t="s">
        <v>19</v>
      </c>
      <c r="R1269" s="25">
        <v>21</v>
      </c>
      <c r="S1269" s="25" t="s">
        <v>1370</v>
      </c>
      <c r="T1269" s="25" t="s">
        <v>15</v>
      </c>
      <c r="V1269" s="73">
        <v>600</v>
      </c>
      <c r="W1269" s="25" t="s">
        <v>58</v>
      </c>
      <c r="X1269" s="73">
        <f>VLOOKUP(W1269,Tables!$M$5:$O$9,3,FALSE)</f>
        <v>1</v>
      </c>
      <c r="Y1269" s="73">
        <f t="shared" si="609"/>
        <v>600</v>
      </c>
      <c r="AA1269" s="26" t="str">
        <f t="shared" si="610"/>
        <v>NOEC</v>
      </c>
      <c r="AB1269" s="26">
        <f>VLOOKUP(AA1269,Tables!C$5:D$40,2,FALSE)</f>
        <v>1</v>
      </c>
      <c r="AC1269" s="26">
        <f t="shared" si="611"/>
        <v>600</v>
      </c>
      <c r="AD1269" s="33" t="str">
        <f t="shared" si="612"/>
        <v>Chronic</v>
      </c>
      <c r="AE1269" s="26">
        <f>VLOOKUP(AD1269,Tables!$C$43:$D$44,2,FALSE)</f>
        <v>1</v>
      </c>
      <c r="AF1269" s="26">
        <f t="shared" si="613"/>
        <v>600</v>
      </c>
      <c r="AG1269" s="27"/>
      <c r="AH1269" s="210" t="str">
        <f t="shared" si="614"/>
        <v>Rana pipiens</v>
      </c>
      <c r="AI1269" s="112" t="str">
        <f t="shared" si="615"/>
        <v>NOEC</v>
      </c>
      <c r="AJ1269" s="112" t="str">
        <f t="shared" si="616"/>
        <v>Chronic</v>
      </c>
      <c r="AL1269" s="26">
        <f>VLOOKUP(SUM(AB1269,AE1269),Tables!J$5:K$12,2,FALSE)</f>
        <v>1</v>
      </c>
      <c r="AM1269" s="26" t="str">
        <f t="shared" si="621"/>
        <v>YES!!!</v>
      </c>
      <c r="AN1269" s="107" t="str">
        <f t="shared" si="617"/>
        <v>Snout-vent-length</v>
      </c>
      <c r="AO1269" s="26" t="s">
        <v>1606</v>
      </c>
      <c r="AP1269" s="25" t="str">
        <f t="shared" si="618"/>
        <v>21 Day</v>
      </c>
      <c r="AQ1269" s="26" t="s">
        <v>1622</v>
      </c>
      <c r="AS1269" s="109">
        <f t="shared" si="619"/>
        <v>600</v>
      </c>
      <c r="AT1269" s="73">
        <f>GEOMEAN(AS1269,AS1272)</f>
        <v>600</v>
      </c>
      <c r="AW1269" s="208" t="s">
        <v>1845</v>
      </c>
      <c r="AX1269" s="208" t="s">
        <v>1845</v>
      </c>
      <c r="BC1269" s="214"/>
      <c r="BN1269" s="119"/>
      <c r="BO1269" s="119"/>
      <c r="BP1269" s="119"/>
      <c r="BQ1269" s="119"/>
      <c r="BR1269" s="119"/>
      <c r="BS1269" s="119"/>
      <c r="BT1269" s="119"/>
      <c r="BU1269" s="119"/>
      <c r="BV1269" s="119"/>
      <c r="BW1269" s="119"/>
      <c r="BX1269" s="119"/>
      <c r="BY1269" s="119"/>
      <c r="BZ1269" s="119"/>
      <c r="CA1269" s="119"/>
    </row>
    <row r="1270" spans="1:87" ht="16.5" hidden="1" customHeight="1" thickTop="1" thickBot="1">
      <c r="A1270" s="170" t="s">
        <v>752</v>
      </c>
      <c r="B1270" s="70" t="s">
        <v>790</v>
      </c>
      <c r="C1270" s="74" t="s">
        <v>753</v>
      </c>
      <c r="D1270" s="72" t="s">
        <v>290</v>
      </c>
      <c r="E1270" s="147" t="s">
        <v>1644</v>
      </c>
      <c r="F1270" s="30" t="s">
        <v>751</v>
      </c>
      <c r="G1270" s="86" t="s">
        <v>454</v>
      </c>
      <c r="H1270" s="25" t="s">
        <v>208</v>
      </c>
      <c r="I1270" s="25" t="s">
        <v>332</v>
      </c>
      <c r="J1270" s="73" t="s">
        <v>331</v>
      </c>
      <c r="K1270" s="25" t="s">
        <v>1590</v>
      </c>
      <c r="L1270" s="25" t="s">
        <v>787</v>
      </c>
      <c r="N1270" s="41" t="s">
        <v>759</v>
      </c>
      <c r="O1270" s="32" t="s">
        <v>1401</v>
      </c>
      <c r="P1270" s="32" t="s">
        <v>1411</v>
      </c>
      <c r="Q1270" s="25" t="s">
        <v>19</v>
      </c>
      <c r="R1270" s="25">
        <v>21</v>
      </c>
      <c r="S1270" s="25" t="s">
        <v>1370</v>
      </c>
      <c r="T1270" s="25" t="s">
        <v>15</v>
      </c>
      <c r="V1270" s="73">
        <v>600</v>
      </c>
      <c r="W1270" s="25" t="s">
        <v>58</v>
      </c>
      <c r="X1270" s="73">
        <f>VLOOKUP(W1270,Tables!$M$5:$O$9,3,FALSE)</f>
        <v>1</v>
      </c>
      <c r="Y1270" s="73">
        <f t="shared" si="609"/>
        <v>600</v>
      </c>
      <c r="AA1270" s="26" t="str">
        <f t="shared" si="610"/>
        <v>NOEC</v>
      </c>
      <c r="AB1270" s="26">
        <f>VLOOKUP(AA1270,Tables!C$5:D$40,2,FALSE)</f>
        <v>1</v>
      </c>
      <c r="AC1270" s="26">
        <f t="shared" si="611"/>
        <v>600</v>
      </c>
      <c r="AD1270" s="33" t="str">
        <f t="shared" si="612"/>
        <v>Chronic</v>
      </c>
      <c r="AE1270" s="26">
        <f>VLOOKUP(AD1270,Tables!$C$43:$D$44,2,FALSE)</f>
        <v>1</v>
      </c>
      <c r="AF1270" s="26">
        <f t="shared" si="613"/>
        <v>600</v>
      </c>
      <c r="AG1270" s="27"/>
      <c r="AH1270" s="210" t="str">
        <f t="shared" si="614"/>
        <v>Rana pipiens</v>
      </c>
      <c r="AI1270" s="112" t="str">
        <f t="shared" si="615"/>
        <v>NOEC</v>
      </c>
      <c r="AJ1270" s="112" t="str">
        <f t="shared" si="616"/>
        <v>Chronic</v>
      </c>
      <c r="AL1270" s="26">
        <f>VLOOKUP(SUM(AB1270,AE1270),Tables!J$5:K$12,2,FALSE)</f>
        <v>1</v>
      </c>
      <c r="AM1270" s="26" t="str">
        <f t="shared" si="621"/>
        <v>YES!!!</v>
      </c>
      <c r="AN1270" s="107" t="str">
        <f t="shared" si="617"/>
        <v>Wet weight</v>
      </c>
      <c r="AO1270" s="26" t="s">
        <v>96</v>
      </c>
      <c r="AP1270" s="25" t="str">
        <f>CONCATENATE(R1270," ",S1270)</f>
        <v>21 Day</v>
      </c>
      <c r="AQ1270" s="26" t="s">
        <v>97</v>
      </c>
      <c r="AS1270" s="109">
        <f t="shared" si="619"/>
        <v>600</v>
      </c>
      <c r="AW1270" s="208" t="s">
        <v>1845</v>
      </c>
      <c r="AX1270" s="208" t="s">
        <v>1845</v>
      </c>
      <c r="BC1270" s="214"/>
      <c r="BN1270" s="119"/>
      <c r="BO1270" s="119"/>
      <c r="BP1270" s="119"/>
      <c r="BQ1270" s="119"/>
      <c r="BR1270" s="119"/>
      <c r="BS1270" s="119"/>
      <c r="BT1270" s="119"/>
      <c r="BU1270" s="119"/>
      <c r="BV1270" s="119"/>
      <c r="BW1270" s="119"/>
      <c r="BX1270" s="119"/>
      <c r="BY1270" s="119"/>
      <c r="BZ1270" s="119"/>
      <c r="CA1270" s="119"/>
    </row>
    <row r="1271" spans="1:87" ht="16.5" hidden="1" customHeight="1" thickTop="1" thickBot="1">
      <c r="A1271" s="170" t="s">
        <v>752</v>
      </c>
      <c r="B1271" s="70" t="s">
        <v>791</v>
      </c>
      <c r="C1271" s="74" t="s">
        <v>753</v>
      </c>
      <c r="D1271" s="72" t="s">
        <v>290</v>
      </c>
      <c r="E1271" s="147" t="s">
        <v>1644</v>
      </c>
      <c r="F1271" s="30" t="s">
        <v>751</v>
      </c>
      <c r="G1271" s="86" t="s">
        <v>454</v>
      </c>
      <c r="H1271" s="25" t="s">
        <v>208</v>
      </c>
      <c r="I1271" s="25" t="s">
        <v>332</v>
      </c>
      <c r="J1271" s="73" t="s">
        <v>331</v>
      </c>
      <c r="K1271" s="25" t="s">
        <v>1590</v>
      </c>
      <c r="L1271" s="25" t="s">
        <v>787</v>
      </c>
      <c r="N1271" s="41" t="s">
        <v>762</v>
      </c>
      <c r="O1271" s="32" t="s">
        <v>1401</v>
      </c>
      <c r="P1271" s="32" t="s">
        <v>1406</v>
      </c>
      <c r="Q1271" s="25" t="s">
        <v>19</v>
      </c>
      <c r="R1271" s="25">
        <v>21</v>
      </c>
      <c r="S1271" s="25" t="s">
        <v>1370</v>
      </c>
      <c r="T1271" s="25" t="s">
        <v>15</v>
      </c>
      <c r="V1271" s="73">
        <v>600</v>
      </c>
      <c r="W1271" s="25" t="s">
        <v>58</v>
      </c>
      <c r="X1271" s="73">
        <f>VLOOKUP(W1271,Tables!$M$5:$O$9,3,FALSE)</f>
        <v>1</v>
      </c>
      <c r="Y1271" s="73">
        <f t="shared" si="609"/>
        <v>600</v>
      </c>
      <c r="AA1271" s="26" t="str">
        <f t="shared" si="610"/>
        <v>NOEC</v>
      </c>
      <c r="AB1271" s="26">
        <f>VLOOKUP(AA1271,Tables!C$5:D$40,2,FALSE)</f>
        <v>1</v>
      </c>
      <c r="AC1271" s="26">
        <f t="shared" si="611"/>
        <v>600</v>
      </c>
      <c r="AD1271" s="33" t="str">
        <f t="shared" si="612"/>
        <v>Chronic</v>
      </c>
      <c r="AE1271" s="26">
        <f>VLOOKUP(AD1271,Tables!$C$43:$D$44,2,FALSE)</f>
        <v>1</v>
      </c>
      <c r="AF1271" s="26">
        <f t="shared" si="613"/>
        <v>600</v>
      </c>
      <c r="AG1271" s="27"/>
      <c r="AH1271" s="210" t="str">
        <f t="shared" si="614"/>
        <v>Rana pipiens</v>
      </c>
      <c r="AI1271" s="112" t="str">
        <f t="shared" si="615"/>
        <v>NOEC</v>
      </c>
      <c r="AJ1271" s="112" t="str">
        <f t="shared" si="616"/>
        <v>Chronic</v>
      </c>
      <c r="AL1271" s="26">
        <f>VLOOKUP(SUM(AB1271,AE1271),Tables!J$5:K$12,2,FALSE)</f>
        <v>1</v>
      </c>
      <c r="AM1271" s="26" t="str">
        <f t="shared" si="621"/>
        <v>YES!!!</v>
      </c>
      <c r="AN1271" s="107" t="str">
        <f t="shared" si="617"/>
        <v>Total length</v>
      </c>
      <c r="AO1271" s="26" t="s">
        <v>1598</v>
      </c>
      <c r="AP1271" s="25" t="str">
        <f>CONCATENATE(R1271," ",S1271)</f>
        <v>21 Day</v>
      </c>
      <c r="AQ1271" s="26" t="s">
        <v>1599</v>
      </c>
      <c r="AS1271" s="109">
        <f t="shared" si="619"/>
        <v>600</v>
      </c>
      <c r="AW1271" s="208" t="s">
        <v>1845</v>
      </c>
      <c r="AX1271" s="208" t="s">
        <v>1845</v>
      </c>
      <c r="BC1271" s="214"/>
      <c r="BN1271" s="119"/>
      <c r="BO1271" s="119"/>
      <c r="BP1271" s="119"/>
      <c r="BQ1271" s="119"/>
      <c r="BR1271" s="119"/>
      <c r="BS1271" s="119"/>
      <c r="BT1271" s="119"/>
      <c r="BU1271" s="119"/>
      <c r="BV1271" s="119"/>
      <c r="BW1271" s="119"/>
      <c r="BX1271" s="119"/>
      <c r="BY1271" s="119"/>
      <c r="BZ1271" s="119"/>
      <c r="CA1271" s="119"/>
    </row>
    <row r="1272" spans="1:87" ht="15" hidden="1" customHeight="1" thickTop="1" thickBot="1">
      <c r="A1272" s="170" t="s">
        <v>752</v>
      </c>
      <c r="B1272" s="70" t="s">
        <v>791</v>
      </c>
      <c r="C1272" s="74" t="s">
        <v>753</v>
      </c>
      <c r="D1272" s="72" t="s">
        <v>290</v>
      </c>
      <c r="E1272" s="147" t="s">
        <v>1644</v>
      </c>
      <c r="F1272" s="30" t="s">
        <v>751</v>
      </c>
      <c r="G1272" s="86" t="s">
        <v>454</v>
      </c>
      <c r="H1272" s="25" t="s">
        <v>208</v>
      </c>
      <c r="I1272" s="25" t="s">
        <v>332</v>
      </c>
      <c r="J1272" s="73" t="s">
        <v>331</v>
      </c>
      <c r="K1272" s="25" t="s">
        <v>1590</v>
      </c>
      <c r="L1272" s="25" t="s">
        <v>787</v>
      </c>
      <c r="N1272" s="41" t="s">
        <v>765</v>
      </c>
      <c r="O1272" s="32" t="s">
        <v>1401</v>
      </c>
      <c r="P1272" s="32" t="s">
        <v>1404</v>
      </c>
      <c r="Q1272" s="25" t="s">
        <v>19</v>
      </c>
      <c r="R1272" s="25">
        <v>21</v>
      </c>
      <c r="S1272" s="25" t="s">
        <v>1370</v>
      </c>
      <c r="T1272" s="25" t="s">
        <v>15</v>
      </c>
      <c r="V1272" s="73">
        <v>600</v>
      </c>
      <c r="W1272" s="25" t="s">
        <v>58</v>
      </c>
      <c r="X1272" s="73">
        <f>VLOOKUP(W1272,Tables!$M$5:$O$9,3,FALSE)</f>
        <v>1</v>
      </c>
      <c r="Y1272" s="73">
        <f t="shared" si="609"/>
        <v>600</v>
      </c>
      <c r="AA1272" s="26" t="str">
        <f t="shared" si="610"/>
        <v>NOEC</v>
      </c>
      <c r="AB1272" s="26">
        <f>VLOOKUP(AA1272,Tables!C$5:D$40,2,FALSE)</f>
        <v>1</v>
      </c>
      <c r="AC1272" s="26">
        <f t="shared" si="611"/>
        <v>600</v>
      </c>
      <c r="AD1272" s="33" t="str">
        <f t="shared" si="612"/>
        <v>Chronic</v>
      </c>
      <c r="AE1272" s="26">
        <f>VLOOKUP(AD1272,Tables!$C$43:$D$44,2,FALSE)</f>
        <v>1</v>
      </c>
      <c r="AF1272" s="26">
        <f t="shared" si="613"/>
        <v>600</v>
      </c>
      <c r="AG1272" s="27"/>
      <c r="AH1272" s="210" t="str">
        <f t="shared" si="614"/>
        <v>Rana pipiens</v>
      </c>
      <c r="AI1272" s="112" t="str">
        <f t="shared" si="615"/>
        <v>NOEC</v>
      </c>
      <c r="AJ1272" s="112" t="str">
        <f t="shared" si="616"/>
        <v>Chronic</v>
      </c>
      <c r="AL1272" s="26">
        <f>VLOOKUP(SUM(AB1272,AE1272),Tables!J$5:K$12,2,FALSE)</f>
        <v>1</v>
      </c>
      <c r="AM1272" s="26" t="str">
        <f t="shared" si="621"/>
        <v>YES!!!</v>
      </c>
      <c r="AN1272" s="107" t="str">
        <f t="shared" si="617"/>
        <v>Snout-vent-length</v>
      </c>
      <c r="AO1272" s="26" t="s">
        <v>1606</v>
      </c>
      <c r="AP1272" s="25" t="str">
        <f t="shared" si="618"/>
        <v>21 Day</v>
      </c>
      <c r="AQ1272" s="26" t="s">
        <v>1622</v>
      </c>
      <c r="AS1272" s="109">
        <f t="shared" si="619"/>
        <v>600</v>
      </c>
      <c r="AW1272" s="208" t="s">
        <v>1845</v>
      </c>
      <c r="AX1272" s="208" t="s">
        <v>1845</v>
      </c>
      <c r="BC1272" s="214"/>
      <c r="BN1272" s="119"/>
      <c r="BO1272" s="119"/>
      <c r="BP1272" s="119"/>
      <c r="BQ1272" s="119"/>
      <c r="BR1272" s="119"/>
      <c r="BS1272" s="119"/>
      <c r="BT1272" s="119"/>
      <c r="BU1272" s="119"/>
      <c r="BV1272" s="119"/>
      <c r="BW1272" s="119"/>
      <c r="BX1272" s="119"/>
      <c r="BY1272" s="119"/>
      <c r="BZ1272" s="119"/>
      <c r="CA1272" s="119"/>
      <c r="CB1272" s="119"/>
      <c r="CC1272" s="119"/>
      <c r="CD1272" s="119"/>
      <c r="CE1272" s="119"/>
      <c r="CF1272" s="119"/>
      <c r="CG1272" s="119"/>
      <c r="CH1272" s="119"/>
      <c r="CI1272" s="119"/>
    </row>
    <row r="1273" spans="1:87" ht="15" hidden="1" customHeight="1" thickTop="1" thickBot="1">
      <c r="A1273" s="170" t="s">
        <v>752</v>
      </c>
      <c r="B1273" s="70" t="s">
        <v>786</v>
      </c>
      <c r="C1273" s="74" t="s">
        <v>753</v>
      </c>
      <c r="D1273" s="72" t="s">
        <v>1837</v>
      </c>
      <c r="E1273" s="147" t="s">
        <v>1644</v>
      </c>
      <c r="F1273" s="30" t="s">
        <v>751</v>
      </c>
      <c r="G1273" s="86" t="s">
        <v>454</v>
      </c>
      <c r="H1273" s="25" t="s">
        <v>208</v>
      </c>
      <c r="I1273" s="25" t="s">
        <v>332</v>
      </c>
      <c r="J1273" s="73" t="s">
        <v>331</v>
      </c>
      <c r="K1273" s="25" t="s">
        <v>1590</v>
      </c>
      <c r="L1273" s="25" t="s">
        <v>787</v>
      </c>
      <c r="N1273" s="41" t="s">
        <v>48</v>
      </c>
      <c r="O1273" s="32" t="s">
        <v>48</v>
      </c>
      <c r="P1273" s="32" t="s">
        <v>48</v>
      </c>
      <c r="Q1273" s="135" t="s">
        <v>19</v>
      </c>
      <c r="R1273" s="135">
        <v>21</v>
      </c>
      <c r="S1273" s="135" t="s">
        <v>1370</v>
      </c>
      <c r="T1273" s="135" t="s">
        <v>15</v>
      </c>
      <c r="U1273" s="135"/>
      <c r="V1273" s="136">
        <v>600</v>
      </c>
      <c r="W1273" s="135" t="s">
        <v>58</v>
      </c>
      <c r="X1273" s="136">
        <f>VLOOKUP(W1273,Tables!$M$5:$O$9,3,FALSE)</f>
        <v>1</v>
      </c>
      <c r="Y1273" s="136">
        <f t="shared" si="609"/>
        <v>600</v>
      </c>
      <c r="Z1273" s="137"/>
      <c r="AA1273" s="138" t="str">
        <f t="shared" si="610"/>
        <v>NOEC</v>
      </c>
      <c r="AB1273" s="138">
        <f>VLOOKUP(AA1273,Tables!C$5:D$40,2,FALSE)</f>
        <v>1</v>
      </c>
      <c r="AC1273" s="138">
        <f t="shared" si="611"/>
        <v>600</v>
      </c>
      <c r="AD1273" s="139" t="str">
        <f t="shared" si="612"/>
        <v>Chronic</v>
      </c>
      <c r="AE1273" s="138">
        <f>VLOOKUP(AD1273,Tables!$C$43:$D$44,2,FALSE)</f>
        <v>1</v>
      </c>
      <c r="AF1273" s="138">
        <f t="shared" si="613"/>
        <v>600</v>
      </c>
      <c r="AG1273" s="27"/>
      <c r="AH1273" s="187" t="str">
        <f t="shared" si="614"/>
        <v>Rana pipiens</v>
      </c>
      <c r="AI1273" s="142" t="str">
        <f t="shared" si="615"/>
        <v>NOEC</v>
      </c>
      <c r="AJ1273" s="142" t="str">
        <f t="shared" si="616"/>
        <v>Chronic</v>
      </c>
      <c r="AK1273" s="137"/>
      <c r="AL1273" s="138">
        <f>VLOOKUP(SUM(AB1273,AE1273),Tables!J$5:K$12,2,FALSE)</f>
        <v>1</v>
      </c>
      <c r="AM1273" s="26" t="str">
        <f t="shared" si="621"/>
        <v>YES!!!</v>
      </c>
      <c r="AN1273" s="141"/>
      <c r="AO1273" s="138"/>
      <c r="AP1273" s="135"/>
      <c r="AQ1273" s="138"/>
      <c r="AR1273" s="137"/>
      <c r="AS1273" s="143"/>
      <c r="AT1273" s="136"/>
      <c r="AU1273" s="136">
        <f>MIN(AT1273:AT1274)</f>
        <v>192.18</v>
      </c>
      <c r="AV1273" s="137"/>
      <c r="AW1273" s="208" t="s">
        <v>1845</v>
      </c>
      <c r="AX1273" s="208" t="s">
        <v>1845</v>
      </c>
      <c r="BC1273" s="214"/>
      <c r="BN1273" s="119"/>
      <c r="BO1273" s="119"/>
      <c r="BP1273" s="119"/>
      <c r="BQ1273" s="119"/>
      <c r="BR1273" s="119"/>
      <c r="BS1273" s="119"/>
      <c r="BT1273" s="119"/>
      <c r="BU1273" s="119"/>
      <c r="BV1273" s="119"/>
      <c r="BW1273" s="119"/>
      <c r="BX1273" s="119"/>
      <c r="BY1273" s="119"/>
      <c r="BZ1273" s="119"/>
      <c r="CA1273" s="119"/>
    </row>
    <row r="1274" spans="1:87" ht="15" hidden="1" customHeight="1" thickTop="1" thickBot="1">
      <c r="A1274" s="170" t="s">
        <v>458</v>
      </c>
      <c r="B1274" s="70" t="s">
        <v>1278</v>
      </c>
      <c r="C1274" s="71" t="s">
        <v>459</v>
      </c>
      <c r="D1274" s="82" t="s">
        <v>290</v>
      </c>
      <c r="E1274" s="147" t="s">
        <v>1644</v>
      </c>
      <c r="F1274" s="30" t="s">
        <v>471</v>
      </c>
      <c r="G1274" s="86" t="s">
        <v>454</v>
      </c>
      <c r="H1274" s="25" t="s">
        <v>208</v>
      </c>
      <c r="I1274" s="25" t="s">
        <v>332</v>
      </c>
      <c r="J1274" s="25" t="s">
        <v>331</v>
      </c>
      <c r="K1274" s="25" t="s">
        <v>1590</v>
      </c>
      <c r="L1274" s="25" t="s">
        <v>226</v>
      </c>
      <c r="N1274" s="41" t="s">
        <v>48</v>
      </c>
      <c r="O1274" s="32" t="s">
        <v>48</v>
      </c>
      <c r="P1274" s="32" t="s">
        <v>48</v>
      </c>
      <c r="Q1274" s="25" t="s">
        <v>19</v>
      </c>
      <c r="R1274" s="25">
        <v>138</v>
      </c>
      <c r="S1274" s="25" t="s">
        <v>1370</v>
      </c>
      <c r="T1274" s="25" t="s">
        <v>15</v>
      </c>
      <c r="V1274" s="25">
        <v>192.18</v>
      </c>
      <c r="W1274" s="25" t="s">
        <v>58</v>
      </c>
      <c r="X1274" s="73">
        <f>VLOOKUP(W1274,Tables!$M$5:$O$9,3,FALSE)</f>
        <v>1</v>
      </c>
      <c r="Y1274" s="73">
        <f t="shared" si="609"/>
        <v>192.18</v>
      </c>
      <c r="AA1274" s="26" t="str">
        <f t="shared" si="610"/>
        <v>NOEC</v>
      </c>
      <c r="AB1274" s="26">
        <f>VLOOKUP(AA1274,Tables!C$5:D$40,2,FALSE)</f>
        <v>1</v>
      </c>
      <c r="AC1274" s="26">
        <f t="shared" si="611"/>
        <v>192.18</v>
      </c>
      <c r="AD1274" s="33" t="str">
        <f t="shared" si="612"/>
        <v>Chronic</v>
      </c>
      <c r="AE1274" s="26">
        <f>VLOOKUP(AD1274,Tables!$C$43:$D$44,2,FALSE)</f>
        <v>1</v>
      </c>
      <c r="AF1274" s="26">
        <f t="shared" si="613"/>
        <v>192.18</v>
      </c>
      <c r="AG1274" s="27"/>
      <c r="AH1274" s="210" t="str">
        <f t="shared" si="614"/>
        <v>Rana pipiens</v>
      </c>
      <c r="AI1274" s="112" t="str">
        <f t="shared" si="615"/>
        <v>NOEC</v>
      </c>
      <c r="AJ1274" s="112" t="str">
        <f t="shared" si="616"/>
        <v>Chronic</v>
      </c>
      <c r="AL1274" s="26">
        <f>VLOOKUP(SUM(AB1274,AE1274),Tables!J$5:K$12,2,FALSE)</f>
        <v>1</v>
      </c>
      <c r="AM1274" s="26" t="str">
        <f t="shared" si="621"/>
        <v>YES!!!</v>
      </c>
      <c r="AN1274" s="107" t="str">
        <f>P1274</f>
        <v>Mortality</v>
      </c>
      <c r="AO1274" s="26" t="s">
        <v>1620</v>
      </c>
      <c r="AP1274" s="25" t="str">
        <f>CONCATENATE(R1274," ",S1274)</f>
        <v>138 Day</v>
      </c>
      <c r="AQ1274" s="26" t="s">
        <v>1623</v>
      </c>
      <c r="AS1274" s="109">
        <f>AF1274</f>
        <v>192.18</v>
      </c>
      <c r="AT1274" s="73">
        <f>GEOMEAN(AS1274)</f>
        <v>192.18</v>
      </c>
      <c r="AW1274" s="208" t="s">
        <v>1845</v>
      </c>
      <c r="AX1274" s="208" t="s">
        <v>1845</v>
      </c>
      <c r="BC1274" s="214"/>
      <c r="BN1274" s="119"/>
      <c r="BO1274" s="119"/>
      <c r="BP1274" s="119"/>
      <c r="BQ1274" s="119"/>
      <c r="BR1274" s="119"/>
      <c r="BS1274" s="119"/>
      <c r="BT1274" s="119"/>
      <c r="BU1274" s="119"/>
      <c r="BV1274" s="119"/>
      <c r="BW1274" s="119"/>
      <c r="BX1274" s="119"/>
      <c r="BY1274" s="119"/>
      <c r="BZ1274" s="119"/>
      <c r="CA1274" s="119"/>
    </row>
    <row r="1275" spans="1:87" ht="15" hidden="1" customHeight="1" thickTop="1" thickBot="1">
      <c r="A1275" s="170" t="s">
        <v>1789</v>
      </c>
      <c r="B1275" s="70" t="s">
        <v>1786</v>
      </c>
      <c r="C1275" s="71">
        <v>633</v>
      </c>
      <c r="D1275" s="82" t="s">
        <v>290</v>
      </c>
      <c r="E1275" s="147" t="s">
        <v>1644</v>
      </c>
      <c r="F1275" s="170" t="s">
        <v>471</v>
      </c>
      <c r="G1275" s="86" t="s">
        <v>454</v>
      </c>
      <c r="H1275" s="25" t="s">
        <v>208</v>
      </c>
      <c r="I1275" s="25" t="s">
        <v>332</v>
      </c>
      <c r="J1275" s="25" t="s">
        <v>331</v>
      </c>
      <c r="K1275" s="25" t="s">
        <v>1590</v>
      </c>
      <c r="L1275" s="25" t="s">
        <v>247</v>
      </c>
      <c r="N1275" s="41" t="s">
        <v>1398</v>
      </c>
      <c r="O1275" s="32" t="s">
        <v>335</v>
      </c>
      <c r="P1275" s="32" t="s">
        <v>455</v>
      </c>
      <c r="Q1275" s="25" t="s">
        <v>19</v>
      </c>
      <c r="R1275" s="25">
        <v>14</v>
      </c>
      <c r="S1275" s="25" t="s">
        <v>1370</v>
      </c>
      <c r="T1275" s="25" t="s">
        <v>15</v>
      </c>
      <c r="V1275" s="25">
        <v>20</v>
      </c>
      <c r="W1275" s="33" t="s">
        <v>57</v>
      </c>
      <c r="X1275" s="73">
        <f>VLOOKUP(W1275,Tables!$M$5:$O$9,3,FALSE)</f>
        <v>1000</v>
      </c>
      <c r="Y1275" s="73">
        <f t="shared" si="609"/>
        <v>20000</v>
      </c>
      <c r="AA1275" s="26" t="str">
        <f t="shared" ref="AA1275:AA1277" si="622">Q1275</f>
        <v>NOEC</v>
      </c>
      <c r="AB1275" s="26">
        <f>VLOOKUP(AA1275,Tables!C$5:D$40,2,FALSE)</f>
        <v>1</v>
      </c>
      <c r="AC1275" s="26">
        <f t="shared" ref="AC1275:AC1277" si="623">Y1275/AB1275</f>
        <v>20000</v>
      </c>
      <c r="AD1275" s="33" t="str">
        <f t="shared" ref="AD1275:AD1277" si="624">T1275</f>
        <v>Chronic</v>
      </c>
      <c r="AE1275" s="26">
        <f>VLOOKUP(AD1275,Tables!$C$43:$D$44,2,FALSE)</f>
        <v>1</v>
      </c>
      <c r="AF1275" s="26">
        <f t="shared" ref="AF1275:AF1277" si="625">AC1275/AE1275</f>
        <v>20000</v>
      </c>
      <c r="AG1275" s="27"/>
      <c r="AH1275" s="210" t="str">
        <f t="shared" ref="AH1275:AH1277" si="626">G1275</f>
        <v>Rana pipiens</v>
      </c>
      <c r="AI1275" s="112" t="str">
        <f t="shared" ref="AI1275:AI1277" si="627">Q1275</f>
        <v>NOEC</v>
      </c>
      <c r="AJ1275" s="112" t="str">
        <f t="shared" ref="AJ1275:AJ1277" si="628">T1275</f>
        <v>Chronic</v>
      </c>
      <c r="AL1275" s="26">
        <f>VLOOKUP(SUM(AB1275,AE1275),Tables!J$5:K$12,2,FALSE)</f>
        <v>1</v>
      </c>
      <c r="AM1275" s="26" t="str">
        <f t="shared" si="621"/>
        <v>YES!!!</v>
      </c>
      <c r="AN1275" s="107" t="str">
        <f>P1275</f>
        <v>Body mass</v>
      </c>
      <c r="AO1275" s="26" t="s">
        <v>1605</v>
      </c>
      <c r="AP1275" s="25" t="str">
        <f t="shared" ref="AP1275" si="629">CONCATENATE(R1275," ",S1275)</f>
        <v>14 Day</v>
      </c>
      <c r="AQ1275" s="26" t="s">
        <v>1610</v>
      </c>
      <c r="AS1275" s="109">
        <f>AF1275</f>
        <v>20000</v>
      </c>
      <c r="AT1275" s="73">
        <f>GEOMEAN(AS1275)</f>
        <v>20000</v>
      </c>
      <c r="AW1275" s="208" t="s">
        <v>1845</v>
      </c>
      <c r="AX1275" s="208" t="s">
        <v>1845</v>
      </c>
      <c r="BC1275" s="214"/>
      <c r="BN1275" s="119"/>
      <c r="BO1275" s="119"/>
      <c r="BP1275" s="119"/>
      <c r="BQ1275" s="119"/>
      <c r="BR1275" s="119"/>
      <c r="BS1275" s="119"/>
      <c r="BT1275" s="119"/>
      <c r="BU1275" s="119"/>
      <c r="BV1275" s="119"/>
      <c r="BW1275" s="119"/>
      <c r="BX1275" s="119"/>
      <c r="BY1275" s="119"/>
      <c r="BZ1275" s="119"/>
      <c r="CA1275" s="119"/>
    </row>
    <row r="1276" spans="1:87" ht="15" hidden="1" customHeight="1" thickTop="1" thickBot="1">
      <c r="A1276" s="170" t="s">
        <v>1789</v>
      </c>
      <c r="B1276" s="70" t="s">
        <v>1787</v>
      </c>
      <c r="C1276" s="71">
        <v>633</v>
      </c>
      <c r="D1276" s="82" t="s">
        <v>290</v>
      </c>
      <c r="E1276" s="147" t="s">
        <v>1644</v>
      </c>
      <c r="F1276" s="170" t="s">
        <v>471</v>
      </c>
      <c r="G1276" s="86" t="s">
        <v>454</v>
      </c>
      <c r="H1276" s="25" t="s">
        <v>208</v>
      </c>
      <c r="I1276" s="25" t="s">
        <v>332</v>
      </c>
      <c r="J1276" s="25" t="s">
        <v>331</v>
      </c>
      <c r="K1276" s="25" t="s">
        <v>1590</v>
      </c>
      <c r="L1276" s="25" t="s">
        <v>390</v>
      </c>
      <c r="N1276" s="41" t="s">
        <v>431</v>
      </c>
      <c r="O1276" s="32" t="s">
        <v>1795</v>
      </c>
      <c r="P1276" s="32" t="s">
        <v>1790</v>
      </c>
      <c r="Q1276" s="25" t="s">
        <v>19</v>
      </c>
      <c r="R1276" s="25">
        <v>6</v>
      </c>
      <c r="S1276" s="25" t="s">
        <v>1370</v>
      </c>
      <c r="T1276" s="25" t="s">
        <v>45</v>
      </c>
      <c r="V1276" s="25">
        <v>20</v>
      </c>
      <c r="W1276" s="33" t="s">
        <v>57</v>
      </c>
      <c r="X1276" s="73">
        <f>VLOOKUP(W1276,Tables!$M$5:$O$9,3,FALSE)</f>
        <v>1000</v>
      </c>
      <c r="Y1276" s="73">
        <f t="shared" si="609"/>
        <v>20000</v>
      </c>
      <c r="AA1276" s="26" t="str">
        <f t="shared" si="622"/>
        <v>NOEC</v>
      </c>
      <c r="AB1276" s="26">
        <f>VLOOKUP(AA1276,Tables!C$5:D$40,2,FALSE)</f>
        <v>1</v>
      </c>
      <c r="AC1276" s="26">
        <f t="shared" si="623"/>
        <v>20000</v>
      </c>
      <c r="AD1276" s="33" t="str">
        <f t="shared" si="624"/>
        <v>Acute</v>
      </c>
      <c r="AE1276" s="26">
        <f>VLOOKUP(AD1276,Tables!$C$43:$D$44,2,FALSE)</f>
        <v>2</v>
      </c>
      <c r="AF1276" s="26">
        <f t="shared" si="625"/>
        <v>10000</v>
      </c>
      <c r="AG1276" s="27"/>
      <c r="AH1276" s="210" t="str">
        <f t="shared" si="626"/>
        <v>Rana pipiens</v>
      </c>
      <c r="AI1276" s="112" t="str">
        <f t="shared" si="627"/>
        <v>NOEC</v>
      </c>
      <c r="AJ1276" s="112" t="str">
        <f t="shared" si="628"/>
        <v>Acute</v>
      </c>
      <c r="AL1276" s="26" t="str">
        <f>VLOOKUP(SUM(AB1276,AE1276),Tables!J$5:K$12,2,FALSE)</f>
        <v>Do Not Use</v>
      </c>
      <c r="AM1276" s="26" t="str">
        <f t="shared" si="621"/>
        <v>Reject</v>
      </c>
      <c r="AN1276" s="107"/>
      <c r="AO1276" s="26"/>
      <c r="AQ1276" s="26"/>
      <c r="AS1276" s="109"/>
      <c r="AT1276" s="73"/>
      <c r="AW1276" s="208" t="s">
        <v>1845</v>
      </c>
      <c r="AX1276" s="208" t="s">
        <v>1845</v>
      </c>
      <c r="BC1276" s="214"/>
      <c r="BN1276" s="119"/>
      <c r="BO1276" s="119"/>
      <c r="BP1276" s="119"/>
      <c r="BQ1276" s="119"/>
      <c r="BR1276" s="119"/>
      <c r="BS1276" s="119"/>
      <c r="BT1276" s="119"/>
      <c r="BU1276" s="119"/>
      <c r="BV1276" s="119"/>
      <c r="BW1276" s="119"/>
      <c r="BX1276" s="119"/>
      <c r="BY1276" s="119"/>
      <c r="BZ1276" s="119"/>
      <c r="CA1276" s="119"/>
    </row>
    <row r="1277" spans="1:87" ht="15" hidden="1" customHeight="1" thickTop="1" thickBot="1">
      <c r="A1277" s="170" t="s">
        <v>1789</v>
      </c>
      <c r="B1277" s="70" t="s">
        <v>1788</v>
      </c>
      <c r="C1277" s="71">
        <v>633</v>
      </c>
      <c r="D1277" s="82" t="s">
        <v>290</v>
      </c>
      <c r="E1277" s="147" t="s">
        <v>1644</v>
      </c>
      <c r="F1277" s="170" t="s">
        <v>471</v>
      </c>
      <c r="G1277" s="86" t="s">
        <v>454</v>
      </c>
      <c r="H1277" s="25" t="s">
        <v>208</v>
      </c>
      <c r="I1277" s="25" t="s">
        <v>332</v>
      </c>
      <c r="J1277" s="25" t="s">
        <v>331</v>
      </c>
      <c r="K1277" s="25" t="s">
        <v>1590</v>
      </c>
      <c r="L1277" s="25" t="s">
        <v>1785</v>
      </c>
      <c r="N1277" s="41" t="s">
        <v>48</v>
      </c>
      <c r="O1277" s="32" t="s">
        <v>48</v>
      </c>
      <c r="P1277" s="32" t="s">
        <v>48</v>
      </c>
      <c r="Q1277" s="25" t="s">
        <v>19</v>
      </c>
      <c r="R1277" s="25">
        <v>96</v>
      </c>
      <c r="S1277" s="25" t="s">
        <v>84</v>
      </c>
      <c r="T1277" s="25" t="s">
        <v>45</v>
      </c>
      <c r="V1277" s="25">
        <v>20</v>
      </c>
      <c r="W1277" s="33" t="s">
        <v>57</v>
      </c>
      <c r="X1277" s="73">
        <f>VLOOKUP(W1277,Tables!$M$5:$O$9,3,FALSE)</f>
        <v>1000</v>
      </c>
      <c r="Y1277" s="73">
        <f t="shared" si="609"/>
        <v>20000</v>
      </c>
      <c r="AA1277" s="26" t="str">
        <f t="shared" si="622"/>
        <v>NOEC</v>
      </c>
      <c r="AB1277" s="26">
        <f>VLOOKUP(AA1277,Tables!C$5:D$40,2,FALSE)</f>
        <v>1</v>
      </c>
      <c r="AC1277" s="26">
        <f t="shared" si="623"/>
        <v>20000</v>
      </c>
      <c r="AD1277" s="33" t="str">
        <f t="shared" si="624"/>
        <v>Acute</v>
      </c>
      <c r="AE1277" s="26">
        <f>VLOOKUP(AD1277,Tables!$C$43:$D$44,2,FALSE)</f>
        <v>2</v>
      </c>
      <c r="AF1277" s="26">
        <f t="shared" si="625"/>
        <v>10000</v>
      </c>
      <c r="AG1277" s="27"/>
      <c r="AH1277" s="210" t="str">
        <f t="shared" si="626"/>
        <v>Rana pipiens</v>
      </c>
      <c r="AI1277" s="112" t="str">
        <f t="shared" si="627"/>
        <v>NOEC</v>
      </c>
      <c r="AJ1277" s="112" t="str">
        <f t="shared" si="628"/>
        <v>Acute</v>
      </c>
      <c r="AL1277" s="26" t="str">
        <f>VLOOKUP(SUM(AB1277,AE1277),Tables!J$5:K$12,2,FALSE)</f>
        <v>Do Not Use</v>
      </c>
      <c r="AM1277" s="26" t="str">
        <f t="shared" si="621"/>
        <v>Reject</v>
      </c>
      <c r="AN1277" s="107"/>
      <c r="AO1277" s="26"/>
      <c r="AQ1277" s="26"/>
      <c r="AS1277" s="109"/>
      <c r="AT1277" s="73"/>
      <c r="AW1277" s="208" t="s">
        <v>1845</v>
      </c>
      <c r="AX1277" s="208" t="s">
        <v>1845</v>
      </c>
      <c r="BC1277" s="214"/>
      <c r="BN1277" s="119"/>
      <c r="BO1277" s="119"/>
      <c r="BP1277" s="119"/>
      <c r="BQ1277" s="119"/>
      <c r="BR1277" s="119"/>
      <c r="BS1277" s="119"/>
      <c r="BT1277" s="119"/>
      <c r="BU1277" s="119"/>
      <c r="BV1277" s="119"/>
      <c r="BW1277" s="119"/>
      <c r="BX1277" s="119"/>
      <c r="BY1277" s="119"/>
      <c r="BZ1277" s="119"/>
      <c r="CA1277" s="119"/>
    </row>
    <row r="1278" spans="1:87" ht="16.5" hidden="1" thickTop="1" thickBot="1">
      <c r="A1278" s="167"/>
      <c r="B1278" s="96"/>
      <c r="C1278" s="17"/>
      <c r="D1278" s="97"/>
      <c r="E1278" s="150"/>
      <c r="F1278" s="93"/>
      <c r="G1278" s="94"/>
      <c r="H1278" s="17"/>
      <c r="I1278" s="17"/>
      <c r="J1278" s="17"/>
      <c r="K1278" s="17"/>
      <c r="L1278" s="17"/>
      <c r="M1278" s="27"/>
      <c r="N1278" s="93"/>
      <c r="O1278" s="17"/>
      <c r="P1278" s="17"/>
      <c r="Q1278" s="17"/>
      <c r="R1278" s="17"/>
      <c r="S1278" s="17"/>
      <c r="T1278" s="20"/>
      <c r="U1278" s="17"/>
      <c r="V1278" s="17"/>
      <c r="W1278" s="17"/>
      <c r="X1278" s="95"/>
      <c r="Y1278" s="95"/>
      <c r="Z1278" s="27"/>
      <c r="AA1278" s="17"/>
      <c r="AB1278" s="17"/>
      <c r="AC1278" s="95"/>
      <c r="AD1278" s="20"/>
      <c r="AE1278" s="17"/>
      <c r="AF1278" s="95"/>
      <c r="AG1278" s="27"/>
      <c r="AH1278" s="211"/>
      <c r="AI1278" s="17"/>
      <c r="AJ1278" s="17"/>
      <c r="AK1278" s="27"/>
      <c r="AL1278" s="27"/>
      <c r="AM1278" s="27"/>
      <c r="AN1278" s="27"/>
      <c r="AO1278" s="17"/>
      <c r="AP1278" s="17"/>
      <c r="AQ1278" s="17"/>
      <c r="AR1278" s="27"/>
      <c r="AS1278" s="27"/>
      <c r="AT1278" s="27"/>
      <c r="AU1278" s="27"/>
      <c r="AV1278" s="27"/>
      <c r="AW1278" s="27"/>
      <c r="AX1278" s="115"/>
      <c r="AY1278" s="119"/>
      <c r="AZ1278" s="119"/>
      <c r="BA1278" s="117"/>
      <c r="BB1278" s="117"/>
      <c r="BC1278" s="211"/>
      <c r="BD1278" s="27"/>
      <c r="BE1278" s="27"/>
      <c r="BF1278" s="27"/>
      <c r="BG1278" s="27"/>
      <c r="BH1278" s="115"/>
      <c r="BI1278" s="115"/>
      <c r="BJ1278" s="115"/>
      <c r="BN1278" s="119"/>
      <c r="BO1278" s="119"/>
      <c r="BP1278" s="119"/>
      <c r="BQ1278" s="119"/>
      <c r="BR1278" s="119"/>
      <c r="BS1278" s="119"/>
      <c r="BT1278" s="119"/>
      <c r="BU1278" s="119"/>
      <c r="BV1278" s="119"/>
      <c r="BW1278" s="119"/>
      <c r="BX1278" s="119"/>
      <c r="BY1278" s="119"/>
      <c r="BZ1278" s="119"/>
      <c r="CA1278" s="119"/>
    </row>
    <row r="1279" spans="1:87" ht="16.5" hidden="1" thickTop="1" thickBot="1">
      <c r="A1279" s="170" t="s">
        <v>752</v>
      </c>
      <c r="B1279" s="70" t="s">
        <v>777</v>
      </c>
      <c r="C1279" s="74" t="s">
        <v>753</v>
      </c>
      <c r="D1279" s="189" t="s">
        <v>1840</v>
      </c>
      <c r="E1279" s="147" t="s">
        <v>1644</v>
      </c>
      <c r="F1279" s="30" t="s">
        <v>751</v>
      </c>
      <c r="G1279" s="86" t="s">
        <v>456</v>
      </c>
      <c r="H1279" s="25" t="s">
        <v>208</v>
      </c>
      <c r="I1279" s="25" t="s">
        <v>332</v>
      </c>
      <c r="J1279" s="73" t="s">
        <v>331</v>
      </c>
      <c r="K1279" s="25" t="s">
        <v>1590</v>
      </c>
      <c r="L1279" s="25" t="s">
        <v>775</v>
      </c>
      <c r="N1279" s="41" t="s">
        <v>757</v>
      </c>
      <c r="O1279" s="32" t="s">
        <v>1398</v>
      </c>
      <c r="P1279" s="32" t="s">
        <v>1411</v>
      </c>
      <c r="Q1279" s="135" t="s">
        <v>19</v>
      </c>
      <c r="R1279" s="135">
        <v>21</v>
      </c>
      <c r="S1279" s="135" t="s">
        <v>1370</v>
      </c>
      <c r="T1279" s="135" t="s">
        <v>15</v>
      </c>
      <c r="U1279" s="135"/>
      <c r="V1279" s="136">
        <v>600</v>
      </c>
      <c r="W1279" s="135" t="s">
        <v>58</v>
      </c>
      <c r="X1279" s="136">
        <f>VLOOKUP(W1279,Tables!$M$5:$O$9,3,FALSE)</f>
        <v>1</v>
      </c>
      <c r="Y1279" s="136">
        <f t="shared" ref="Y1279:Y1290" si="630">V1279*X1279</f>
        <v>600</v>
      </c>
      <c r="Z1279" s="137"/>
      <c r="AA1279" s="138" t="str">
        <f t="shared" ref="AA1279:AA1290" si="631">Q1279</f>
        <v>NOEC</v>
      </c>
      <c r="AB1279" s="138">
        <f>VLOOKUP(AA1279,Tables!C$5:D$40,2,FALSE)</f>
        <v>1</v>
      </c>
      <c r="AC1279" s="138">
        <f t="shared" ref="AC1279:AC1290" si="632">Y1279/AB1279</f>
        <v>600</v>
      </c>
      <c r="AD1279" s="139" t="str">
        <f t="shared" ref="AD1279:AD1290" si="633">T1279</f>
        <v>Chronic</v>
      </c>
      <c r="AE1279" s="138">
        <f>VLOOKUP(AD1279,Tables!$C$43:$D$44,2,FALSE)</f>
        <v>1</v>
      </c>
      <c r="AF1279" s="138">
        <f t="shared" ref="AF1279:AF1290" si="634">AC1279/AE1279</f>
        <v>600</v>
      </c>
      <c r="AG1279" s="140"/>
      <c r="AH1279" s="187" t="str">
        <f t="shared" ref="AH1279:AH1290" si="635">G1279</f>
        <v>Rana sylvatica</v>
      </c>
      <c r="AI1279" s="142" t="str">
        <f t="shared" ref="AI1279:AI1290" si="636">Q1279</f>
        <v>NOEC</v>
      </c>
      <c r="AJ1279" s="142" t="str">
        <f t="shared" ref="AJ1279:AJ1290" si="637">T1279</f>
        <v>Chronic</v>
      </c>
      <c r="AK1279" s="137"/>
      <c r="AL1279" s="138">
        <f>VLOOKUP(SUM(AB1279,AE1279),Tables!J$5:K$12,2,FALSE)</f>
        <v>1</v>
      </c>
      <c r="AM1279" s="26" t="str">
        <f>IF(AL1279=MIN($AL$1279:$AL$1290),"YES!!!","Reject")</f>
        <v>YES!!!</v>
      </c>
      <c r="AN1279" s="141"/>
      <c r="AO1279" s="138"/>
      <c r="AP1279" s="135"/>
      <c r="AQ1279" s="138"/>
      <c r="AR1279" s="137"/>
      <c r="AS1279" s="143"/>
      <c r="AT1279" s="136"/>
      <c r="AU1279" s="136"/>
      <c r="AV1279" s="136"/>
      <c r="AW1279" s="208" t="s">
        <v>1845</v>
      </c>
      <c r="AX1279" s="208" t="s">
        <v>1845</v>
      </c>
      <c r="BA1279" s="78"/>
      <c r="BB1279" s="107"/>
      <c r="BC1279" s="210"/>
      <c r="BD1279" s="107"/>
      <c r="BE1279" s="114"/>
      <c r="BF1279" s="112"/>
      <c r="BG1279" s="26"/>
      <c r="BH1279" s="26"/>
      <c r="BI1279" s="26"/>
      <c r="BN1279" s="119"/>
      <c r="BO1279" s="119"/>
      <c r="BP1279" s="119"/>
      <c r="BQ1279" s="119"/>
      <c r="BR1279" s="119"/>
      <c r="BS1279" s="119"/>
      <c r="BT1279" s="119"/>
      <c r="BU1279" s="119"/>
      <c r="BV1279" s="119"/>
      <c r="BW1279" s="119"/>
      <c r="BX1279" s="119"/>
      <c r="BY1279" s="119"/>
      <c r="BZ1279" s="119"/>
      <c r="CA1279" s="119"/>
    </row>
    <row r="1280" spans="1:87" ht="15" hidden="1" customHeight="1" thickTop="1" thickBot="1">
      <c r="A1280" s="170" t="s">
        <v>752</v>
      </c>
      <c r="B1280" s="70" t="s">
        <v>778</v>
      </c>
      <c r="C1280" s="74" t="s">
        <v>753</v>
      </c>
      <c r="D1280" s="189" t="s">
        <v>1838</v>
      </c>
      <c r="E1280" s="147" t="s">
        <v>1644</v>
      </c>
      <c r="F1280" s="30" t="s">
        <v>751</v>
      </c>
      <c r="G1280" s="86" t="s">
        <v>456</v>
      </c>
      <c r="H1280" s="25" t="s">
        <v>208</v>
      </c>
      <c r="I1280" s="25" t="s">
        <v>332</v>
      </c>
      <c r="J1280" s="73" t="s">
        <v>331</v>
      </c>
      <c r="K1280" s="25" t="s">
        <v>1590</v>
      </c>
      <c r="L1280" s="25" t="s">
        <v>775</v>
      </c>
      <c r="N1280" s="41" t="s">
        <v>756</v>
      </c>
      <c r="O1280" s="32" t="s">
        <v>1398</v>
      </c>
      <c r="P1280" s="32" t="s">
        <v>1406</v>
      </c>
      <c r="Q1280" s="135" t="s">
        <v>19</v>
      </c>
      <c r="R1280" s="135">
        <v>21</v>
      </c>
      <c r="S1280" s="135" t="s">
        <v>1370</v>
      </c>
      <c r="T1280" s="135" t="s">
        <v>15</v>
      </c>
      <c r="U1280" s="135"/>
      <c r="V1280" s="136">
        <v>600</v>
      </c>
      <c r="W1280" s="135" t="s">
        <v>58</v>
      </c>
      <c r="X1280" s="136">
        <f>VLOOKUP(W1280,Tables!$M$5:$O$9,3,FALSE)</f>
        <v>1</v>
      </c>
      <c r="Y1280" s="136">
        <f t="shared" si="630"/>
        <v>600</v>
      </c>
      <c r="Z1280" s="137"/>
      <c r="AA1280" s="138" t="str">
        <f t="shared" si="631"/>
        <v>NOEC</v>
      </c>
      <c r="AB1280" s="138">
        <f>VLOOKUP(AA1280,Tables!C$5:D$40,2,FALSE)</f>
        <v>1</v>
      </c>
      <c r="AC1280" s="138">
        <f t="shared" si="632"/>
        <v>600</v>
      </c>
      <c r="AD1280" s="139" t="str">
        <f t="shared" si="633"/>
        <v>Chronic</v>
      </c>
      <c r="AE1280" s="138">
        <f>VLOOKUP(AD1280,Tables!$C$43:$D$44,2,FALSE)</f>
        <v>1</v>
      </c>
      <c r="AF1280" s="138">
        <f t="shared" si="634"/>
        <v>600</v>
      </c>
      <c r="AG1280" s="140"/>
      <c r="AH1280" s="187" t="str">
        <f t="shared" si="635"/>
        <v>Rana sylvatica</v>
      </c>
      <c r="AI1280" s="142" t="str">
        <f t="shared" si="636"/>
        <v>NOEC</v>
      </c>
      <c r="AJ1280" s="142" t="str">
        <f t="shared" si="637"/>
        <v>Chronic</v>
      </c>
      <c r="AK1280" s="137"/>
      <c r="AL1280" s="138">
        <f>VLOOKUP(SUM(AB1280,AE1280),Tables!J$5:K$12,2,FALSE)</f>
        <v>1</v>
      </c>
      <c r="AM1280" s="26" t="str">
        <f t="shared" ref="AM1280:AM1290" si="638">IF(AL1280=MIN($AL$1279:$AL$1290),"YES!!!","Reject")</f>
        <v>YES!!!</v>
      </c>
      <c r="AN1280" s="141"/>
      <c r="AO1280" s="138"/>
      <c r="AP1280" s="135"/>
      <c r="AQ1280" s="138"/>
      <c r="AR1280" s="137"/>
      <c r="AS1280" s="143"/>
      <c r="AT1280" s="136"/>
      <c r="AU1280" s="136"/>
      <c r="AV1280" s="136"/>
      <c r="AW1280" s="208" t="s">
        <v>1845</v>
      </c>
      <c r="AX1280" s="208" t="s">
        <v>1845</v>
      </c>
      <c r="BA1280" s="78"/>
      <c r="BB1280" s="107"/>
      <c r="BC1280" s="210"/>
      <c r="BD1280" s="107"/>
      <c r="BE1280" s="114"/>
      <c r="BF1280" s="112"/>
      <c r="BG1280" s="26"/>
      <c r="BH1280" s="26"/>
      <c r="BK1280" s="2"/>
      <c r="BL1280" s="2"/>
      <c r="BM1280" s="2"/>
      <c r="BN1280" s="119"/>
      <c r="BO1280" s="119"/>
      <c r="BP1280" s="119"/>
      <c r="BQ1280" s="119"/>
      <c r="BR1280" s="119"/>
      <c r="BS1280" s="119"/>
      <c r="BT1280" s="119"/>
      <c r="BU1280" s="119"/>
      <c r="BV1280" s="119"/>
      <c r="BW1280" s="119"/>
      <c r="BX1280" s="119"/>
      <c r="BY1280" s="119"/>
      <c r="BZ1280" s="119"/>
      <c r="CA1280" s="119"/>
    </row>
    <row r="1281" spans="1:87" ht="15" hidden="1" customHeight="1" thickTop="1" thickBot="1">
      <c r="A1281" s="170" t="s">
        <v>752</v>
      </c>
      <c r="B1281" s="70" t="s">
        <v>779</v>
      </c>
      <c r="C1281" s="74" t="s">
        <v>753</v>
      </c>
      <c r="D1281" s="72" t="s">
        <v>1839</v>
      </c>
      <c r="E1281" s="147" t="s">
        <v>1644</v>
      </c>
      <c r="F1281" s="30" t="s">
        <v>751</v>
      </c>
      <c r="G1281" s="86" t="s">
        <v>456</v>
      </c>
      <c r="H1281" s="25" t="s">
        <v>208</v>
      </c>
      <c r="I1281" s="25" t="s">
        <v>332</v>
      </c>
      <c r="J1281" s="73" t="s">
        <v>331</v>
      </c>
      <c r="K1281" s="25" t="s">
        <v>1590</v>
      </c>
      <c r="L1281" s="25" t="s">
        <v>781</v>
      </c>
      <c r="N1281" s="41" t="s">
        <v>768</v>
      </c>
      <c r="O1281" s="32" t="s">
        <v>1398</v>
      </c>
      <c r="P1281" s="32" t="s">
        <v>1561</v>
      </c>
      <c r="Q1281" s="25" t="s">
        <v>19</v>
      </c>
      <c r="R1281" s="25">
        <v>50</v>
      </c>
      <c r="S1281" s="25" t="s">
        <v>1370</v>
      </c>
      <c r="T1281" s="25" t="s">
        <v>15</v>
      </c>
      <c r="V1281" s="73">
        <v>600</v>
      </c>
      <c r="W1281" s="25" t="s">
        <v>58</v>
      </c>
      <c r="X1281" s="73">
        <f>VLOOKUP(W1281,Tables!$M$5:$O$9,3,FALSE)</f>
        <v>1</v>
      </c>
      <c r="Y1281" s="73">
        <f t="shared" si="630"/>
        <v>600</v>
      </c>
      <c r="AA1281" s="26" t="str">
        <f t="shared" si="631"/>
        <v>NOEC</v>
      </c>
      <c r="AB1281" s="26">
        <f>VLOOKUP(AA1281,Tables!C$5:D$40,2,FALSE)</f>
        <v>1</v>
      </c>
      <c r="AC1281" s="26">
        <f t="shared" si="632"/>
        <v>600</v>
      </c>
      <c r="AD1281" s="33" t="str">
        <f t="shared" si="633"/>
        <v>Chronic</v>
      </c>
      <c r="AE1281" s="26">
        <f>VLOOKUP(AD1281,Tables!$C$43:$D$44,2,FALSE)</f>
        <v>1</v>
      </c>
      <c r="AF1281" s="26">
        <f t="shared" si="634"/>
        <v>600</v>
      </c>
      <c r="AG1281" s="27"/>
      <c r="AH1281" s="210" t="str">
        <f t="shared" si="635"/>
        <v>Rana sylvatica</v>
      </c>
      <c r="AI1281" s="112" t="str">
        <f t="shared" si="636"/>
        <v>NOEC</v>
      </c>
      <c r="AJ1281" s="112" t="str">
        <f t="shared" si="637"/>
        <v>Chronic</v>
      </c>
      <c r="AL1281" s="26">
        <f>VLOOKUP(SUM(AB1281,AE1281),Tables!J$5:K$12,2,FALSE)</f>
        <v>1</v>
      </c>
      <c r="AM1281" s="26" t="str">
        <f t="shared" si="638"/>
        <v>YES!!!</v>
      </c>
      <c r="AN1281" s="107" t="str">
        <f>P1281</f>
        <v>Post metamorphic snout-vent-length</v>
      </c>
      <c r="AO1281" s="26" t="s">
        <v>1603</v>
      </c>
      <c r="AP1281" s="25" t="str">
        <f>CONCATENATE(R1281," ",S1281)</f>
        <v>50 Day</v>
      </c>
      <c r="AQ1281" s="26" t="s">
        <v>1607</v>
      </c>
      <c r="AS1281" s="109">
        <f>AF1281</f>
        <v>600</v>
      </c>
      <c r="AT1281" s="73">
        <f>GEOMEAN(AS1281)</f>
        <v>600</v>
      </c>
      <c r="AU1281" s="73">
        <f>MIN(AT1281)</f>
        <v>600</v>
      </c>
      <c r="AV1281" s="73">
        <f>MIN(AU1281:AU1283)</f>
        <v>600</v>
      </c>
      <c r="AW1281" s="208" t="s">
        <v>1845</v>
      </c>
      <c r="AX1281" s="208" t="s">
        <v>1845</v>
      </c>
      <c r="BA1281" s="78" t="str">
        <f>F1281</f>
        <v>Filtered municipal water</v>
      </c>
      <c r="BB1281" s="107" t="str">
        <f>J1281</f>
        <v>Amphibian</v>
      </c>
      <c r="BC1281" s="210" t="str">
        <f>G1281</f>
        <v>Rana sylvatica</v>
      </c>
      <c r="BD1281" s="107" t="str">
        <f>H1281</f>
        <v>Chordata</v>
      </c>
      <c r="BE1281" s="114" t="str">
        <f>I1281</f>
        <v>Amphibia</v>
      </c>
      <c r="BF1281" s="112" t="str">
        <f>K1281</f>
        <v>Hetero</v>
      </c>
      <c r="BG1281" s="26">
        <f>AL1281</f>
        <v>1</v>
      </c>
      <c r="BH1281" s="26">
        <f>AV1281</f>
        <v>600</v>
      </c>
      <c r="BI1281" s="208" t="s">
        <v>1845</v>
      </c>
      <c r="BJ1281" s="208" t="s">
        <v>1845</v>
      </c>
      <c r="BN1281" s="119"/>
      <c r="BO1281" s="119"/>
      <c r="BP1281" s="119"/>
      <c r="BQ1281" s="119"/>
      <c r="BR1281" s="119"/>
      <c r="BS1281" s="119"/>
      <c r="BT1281" s="119"/>
      <c r="BU1281" s="119"/>
      <c r="BV1281" s="119"/>
      <c r="BW1281" s="119"/>
      <c r="BX1281" s="119"/>
      <c r="BY1281" s="119"/>
      <c r="BZ1281" s="119"/>
      <c r="CA1281" s="119"/>
    </row>
    <row r="1282" spans="1:87" ht="15" hidden="1" customHeight="1" thickTop="1" thickBot="1">
      <c r="A1282" s="170" t="s">
        <v>752</v>
      </c>
      <c r="B1282" s="70" t="s">
        <v>782</v>
      </c>
      <c r="C1282" s="74" t="s">
        <v>753</v>
      </c>
      <c r="D1282" s="72" t="s">
        <v>780</v>
      </c>
      <c r="E1282" s="147" t="s">
        <v>1644</v>
      </c>
      <c r="F1282" s="30" t="s">
        <v>751</v>
      </c>
      <c r="G1282" s="86" t="s">
        <v>456</v>
      </c>
      <c r="H1282" s="25" t="s">
        <v>208</v>
      </c>
      <c r="I1282" s="25" t="s">
        <v>332</v>
      </c>
      <c r="J1282" s="73" t="s">
        <v>331</v>
      </c>
      <c r="K1282" s="25" t="s">
        <v>1590</v>
      </c>
      <c r="L1282" s="25" t="s">
        <v>783</v>
      </c>
      <c r="N1282" s="41" t="s">
        <v>770</v>
      </c>
      <c r="O1282" s="32" t="s">
        <v>1398</v>
      </c>
      <c r="P1282" s="32" t="s">
        <v>1562</v>
      </c>
      <c r="Q1282" s="25" t="s">
        <v>19</v>
      </c>
      <c r="R1282" s="25">
        <v>50</v>
      </c>
      <c r="S1282" s="25" t="s">
        <v>1370</v>
      </c>
      <c r="T1282" s="25" t="s">
        <v>15</v>
      </c>
      <c r="V1282" s="73">
        <v>600</v>
      </c>
      <c r="W1282" s="25" t="s">
        <v>58</v>
      </c>
      <c r="X1282" s="73">
        <f>VLOOKUP(W1282,Tables!$M$5:$O$9,3,FALSE)</f>
        <v>1</v>
      </c>
      <c r="Y1282" s="73">
        <f t="shared" si="630"/>
        <v>600</v>
      </c>
      <c r="AA1282" s="26" t="str">
        <f t="shared" si="631"/>
        <v>NOEC</v>
      </c>
      <c r="AB1282" s="26">
        <f>VLOOKUP(AA1282,Tables!C$5:D$40,2,FALSE)</f>
        <v>1</v>
      </c>
      <c r="AC1282" s="26">
        <f t="shared" si="632"/>
        <v>600</v>
      </c>
      <c r="AD1282" s="33" t="str">
        <f t="shared" si="633"/>
        <v>Chronic</v>
      </c>
      <c r="AE1282" s="26">
        <f>VLOOKUP(AD1282,Tables!$C$43:$D$44,2,FALSE)</f>
        <v>1</v>
      </c>
      <c r="AF1282" s="26">
        <f t="shared" si="634"/>
        <v>600</v>
      </c>
      <c r="AG1282" s="27"/>
      <c r="AH1282" s="210" t="str">
        <f t="shared" si="635"/>
        <v>Rana sylvatica</v>
      </c>
      <c r="AI1282" s="112" t="str">
        <f t="shared" si="636"/>
        <v>NOEC</v>
      </c>
      <c r="AJ1282" s="112" t="str">
        <f t="shared" si="637"/>
        <v>Chronic</v>
      </c>
      <c r="AL1282" s="26">
        <f>VLOOKUP(SUM(AB1282,AE1282),Tables!J$5:K$12,2,FALSE)</f>
        <v>1</v>
      </c>
      <c r="AM1282" s="26" t="str">
        <f t="shared" si="638"/>
        <v>YES!!!</v>
      </c>
      <c r="AN1282" s="107" t="str">
        <f>P1282</f>
        <v>Post metamorphic wet weight</v>
      </c>
      <c r="AO1282" s="26" t="s">
        <v>212</v>
      </c>
      <c r="AP1282" s="25" t="str">
        <f>CONCATENATE(R1282," ",S1282)</f>
        <v>50 Day</v>
      </c>
      <c r="AQ1282" s="26" t="s">
        <v>1608</v>
      </c>
      <c r="AS1282" s="109">
        <f>AF1282</f>
        <v>600</v>
      </c>
      <c r="AT1282" s="73">
        <f>GEOMEAN(AS1282)</f>
        <v>600</v>
      </c>
      <c r="AU1282" s="73">
        <f>MIN(AT1282)</f>
        <v>600</v>
      </c>
      <c r="AW1282" s="208" t="s">
        <v>1845</v>
      </c>
      <c r="AX1282" s="208" t="s">
        <v>1845</v>
      </c>
      <c r="BC1282" s="214"/>
      <c r="BN1282" s="119"/>
      <c r="BO1282" s="119"/>
      <c r="BP1282" s="119"/>
      <c r="BQ1282" s="119"/>
      <c r="BR1282" s="119"/>
      <c r="BS1282" s="119"/>
      <c r="BT1282" s="119"/>
      <c r="BU1282" s="119"/>
      <c r="BV1282" s="119"/>
      <c r="BW1282" s="119"/>
      <c r="BX1282" s="119"/>
      <c r="BY1282" s="119"/>
      <c r="BZ1282" s="119"/>
      <c r="CA1282" s="119"/>
    </row>
    <row r="1283" spans="1:87" ht="15" hidden="1" customHeight="1" thickTop="1" thickBot="1">
      <c r="A1283" s="170" t="s">
        <v>752</v>
      </c>
      <c r="B1283" s="70" t="s">
        <v>784</v>
      </c>
      <c r="C1283" s="74" t="s">
        <v>753</v>
      </c>
      <c r="D1283" s="72" t="s">
        <v>780</v>
      </c>
      <c r="E1283" s="147" t="s">
        <v>1644</v>
      </c>
      <c r="F1283" s="30" t="s">
        <v>751</v>
      </c>
      <c r="G1283" s="86" t="s">
        <v>456</v>
      </c>
      <c r="H1283" s="25" t="s">
        <v>208</v>
      </c>
      <c r="I1283" s="25" t="s">
        <v>332</v>
      </c>
      <c r="J1283" s="73" t="s">
        <v>331</v>
      </c>
      <c r="K1283" s="25" t="s">
        <v>1590</v>
      </c>
      <c r="L1283" s="25" t="s">
        <v>785</v>
      </c>
      <c r="N1283" s="41" t="s">
        <v>773</v>
      </c>
      <c r="O1283" s="32" t="s">
        <v>1398</v>
      </c>
      <c r="P1283" s="32" t="s">
        <v>1563</v>
      </c>
      <c r="Q1283" s="25" t="s">
        <v>19</v>
      </c>
      <c r="R1283" s="25">
        <v>50</v>
      </c>
      <c r="S1283" s="25" t="s">
        <v>1370</v>
      </c>
      <c r="T1283" s="25" t="s">
        <v>15</v>
      </c>
      <c r="V1283" s="73">
        <v>600</v>
      </c>
      <c r="W1283" s="25" t="s">
        <v>58</v>
      </c>
      <c r="X1283" s="73">
        <f>VLOOKUP(W1283,Tables!$M$5:$O$9,3,FALSE)</f>
        <v>1</v>
      </c>
      <c r="Y1283" s="73">
        <f t="shared" si="630"/>
        <v>600</v>
      </c>
      <c r="AA1283" s="26" t="str">
        <f t="shared" si="631"/>
        <v>NOEC</v>
      </c>
      <c r="AB1283" s="26">
        <f>VLOOKUP(AA1283,Tables!C$5:D$40,2,FALSE)</f>
        <v>1</v>
      </c>
      <c r="AC1283" s="26">
        <f t="shared" si="632"/>
        <v>600</v>
      </c>
      <c r="AD1283" s="33" t="str">
        <f t="shared" si="633"/>
        <v>Chronic</v>
      </c>
      <c r="AE1283" s="26">
        <f>VLOOKUP(AD1283,Tables!$C$43:$D$44,2,FALSE)</f>
        <v>1</v>
      </c>
      <c r="AF1283" s="26">
        <f t="shared" si="634"/>
        <v>600</v>
      </c>
      <c r="AG1283" s="27"/>
      <c r="AH1283" s="210" t="str">
        <f t="shared" si="635"/>
        <v>Rana sylvatica</v>
      </c>
      <c r="AI1283" s="112" t="str">
        <f t="shared" si="636"/>
        <v>NOEC</v>
      </c>
      <c r="AJ1283" s="112" t="str">
        <f t="shared" si="637"/>
        <v>Chronic</v>
      </c>
      <c r="AL1283" s="26">
        <f>VLOOKUP(SUM(AB1283,AE1283),Tables!J$5:K$12,2,FALSE)</f>
        <v>1</v>
      </c>
      <c r="AM1283" s="26" t="str">
        <f t="shared" si="638"/>
        <v>YES!!!</v>
      </c>
      <c r="AN1283" s="107" t="str">
        <f>P1283</f>
        <v>Post metamorphic dry weight</v>
      </c>
      <c r="AO1283" s="26" t="s">
        <v>1604</v>
      </c>
      <c r="AP1283" s="25" t="str">
        <f>CONCATENATE(R1283," ",S1283)</f>
        <v>50 Day</v>
      </c>
      <c r="AQ1283" s="26" t="s">
        <v>1609</v>
      </c>
      <c r="AS1283" s="109">
        <f>AF1283</f>
        <v>600</v>
      </c>
      <c r="AT1283" s="73">
        <f>GEOMEAN(AS1283)</f>
        <v>600</v>
      </c>
      <c r="AU1283" s="73">
        <f>MIN(AT1283)</f>
        <v>600</v>
      </c>
      <c r="AW1283" s="208" t="s">
        <v>1845</v>
      </c>
      <c r="AX1283" s="208" t="s">
        <v>1845</v>
      </c>
      <c r="BC1283" s="214"/>
      <c r="BN1283" s="119"/>
      <c r="BO1283" s="119"/>
      <c r="BP1283" s="119"/>
      <c r="BQ1283" s="119"/>
      <c r="BR1283" s="119"/>
      <c r="BS1283" s="119"/>
      <c r="BT1283" s="119"/>
      <c r="BU1283" s="119"/>
      <c r="BV1283" s="119"/>
      <c r="BW1283" s="119"/>
      <c r="BX1283" s="119"/>
      <c r="BY1283" s="119"/>
      <c r="BZ1283" s="119"/>
      <c r="CA1283" s="119"/>
    </row>
    <row r="1284" spans="1:87" ht="15" hidden="1" customHeight="1" thickTop="1" thickBot="1">
      <c r="A1284" s="170" t="s">
        <v>752</v>
      </c>
      <c r="B1284" s="70" t="s">
        <v>776</v>
      </c>
      <c r="C1284" s="74" t="s">
        <v>753</v>
      </c>
      <c r="D1284" s="72" t="s">
        <v>290</v>
      </c>
      <c r="E1284" s="147" t="s">
        <v>1644</v>
      </c>
      <c r="F1284" s="30" t="s">
        <v>751</v>
      </c>
      <c r="G1284" s="86" t="s">
        <v>456</v>
      </c>
      <c r="H1284" s="25" t="s">
        <v>208</v>
      </c>
      <c r="I1284" s="25" t="s">
        <v>332</v>
      </c>
      <c r="J1284" s="73" t="s">
        <v>331</v>
      </c>
      <c r="K1284" s="25" t="s">
        <v>1590</v>
      </c>
      <c r="L1284" s="25" t="s">
        <v>775</v>
      </c>
      <c r="N1284" s="41" t="s">
        <v>619</v>
      </c>
      <c r="O1284" s="32" t="s">
        <v>1398</v>
      </c>
      <c r="P1284" s="32" t="s">
        <v>1404</v>
      </c>
      <c r="Q1284" s="135" t="s">
        <v>19</v>
      </c>
      <c r="R1284" s="135">
        <v>21</v>
      </c>
      <c r="S1284" s="135" t="s">
        <v>1370</v>
      </c>
      <c r="T1284" s="135" t="s">
        <v>15</v>
      </c>
      <c r="U1284" s="135"/>
      <c r="V1284" s="136">
        <v>600</v>
      </c>
      <c r="W1284" s="135" t="s">
        <v>58</v>
      </c>
      <c r="X1284" s="136">
        <f>VLOOKUP(W1284,Tables!$M$5:$O$9,3,FALSE)</f>
        <v>1</v>
      </c>
      <c r="Y1284" s="136">
        <f t="shared" si="630"/>
        <v>600</v>
      </c>
      <c r="Z1284" s="137"/>
      <c r="AA1284" s="138" t="str">
        <f t="shared" si="631"/>
        <v>NOEC</v>
      </c>
      <c r="AB1284" s="138">
        <f>VLOOKUP(AA1284,Tables!C$5:D$40,2,FALSE)</f>
        <v>1</v>
      </c>
      <c r="AC1284" s="138">
        <f t="shared" si="632"/>
        <v>600</v>
      </c>
      <c r="AD1284" s="139" t="str">
        <f t="shared" si="633"/>
        <v>Chronic</v>
      </c>
      <c r="AE1284" s="138">
        <f>VLOOKUP(AD1284,Tables!$C$43:$D$44,2,FALSE)</f>
        <v>1</v>
      </c>
      <c r="AF1284" s="138">
        <f t="shared" si="634"/>
        <v>600</v>
      </c>
      <c r="AG1284" s="140"/>
      <c r="AH1284" s="187" t="str">
        <f t="shared" si="635"/>
        <v>Rana sylvatica</v>
      </c>
      <c r="AI1284" s="142" t="str">
        <f t="shared" si="636"/>
        <v>NOEC</v>
      </c>
      <c r="AJ1284" s="142" t="str">
        <f t="shared" si="637"/>
        <v>Chronic</v>
      </c>
      <c r="AK1284" s="137"/>
      <c r="AL1284" s="138">
        <f>VLOOKUP(SUM(AB1284,AE1284),Tables!J$5:K$12,2,FALSE)</f>
        <v>1</v>
      </c>
      <c r="AM1284" s="26" t="str">
        <f t="shared" si="638"/>
        <v>YES!!!</v>
      </c>
      <c r="AN1284" s="141"/>
      <c r="AO1284" s="138"/>
      <c r="AP1284" s="135"/>
      <c r="AQ1284" s="138"/>
      <c r="AR1284" s="137"/>
      <c r="AS1284" s="143"/>
      <c r="AT1284" s="136"/>
      <c r="AU1284" s="136"/>
      <c r="AV1284" s="137"/>
      <c r="AW1284" s="208" t="s">
        <v>1845</v>
      </c>
      <c r="AX1284" s="208" t="s">
        <v>1845</v>
      </c>
      <c r="BC1284" s="214"/>
      <c r="BN1284" s="119"/>
      <c r="BO1284" s="119"/>
      <c r="BP1284" s="119"/>
      <c r="BQ1284" s="119"/>
      <c r="BR1284" s="119"/>
      <c r="BS1284" s="119"/>
      <c r="BT1284" s="119"/>
      <c r="BU1284" s="119"/>
      <c r="BV1284" s="119"/>
      <c r="BW1284" s="119"/>
      <c r="BX1284" s="119"/>
      <c r="BY1284" s="119"/>
      <c r="BZ1284" s="119"/>
      <c r="CA1284" s="119"/>
    </row>
    <row r="1285" spans="1:87" ht="15" hidden="1" customHeight="1" thickTop="1" thickBot="1">
      <c r="A1285" s="170" t="s">
        <v>752</v>
      </c>
      <c r="B1285" s="70" t="s">
        <v>778</v>
      </c>
      <c r="C1285" s="74" t="s">
        <v>753</v>
      </c>
      <c r="D1285" s="72" t="s">
        <v>290</v>
      </c>
      <c r="E1285" s="147" t="s">
        <v>1644</v>
      </c>
      <c r="F1285" s="30" t="s">
        <v>751</v>
      </c>
      <c r="G1285" s="86" t="s">
        <v>456</v>
      </c>
      <c r="H1285" s="25" t="s">
        <v>208</v>
      </c>
      <c r="I1285" s="25" t="s">
        <v>332</v>
      </c>
      <c r="J1285" s="73" t="s">
        <v>331</v>
      </c>
      <c r="K1285" s="25" t="s">
        <v>1590</v>
      </c>
      <c r="L1285" s="25" t="s">
        <v>775</v>
      </c>
      <c r="N1285" s="41" t="s">
        <v>759</v>
      </c>
      <c r="O1285" s="32" t="s">
        <v>1401</v>
      </c>
      <c r="P1285" s="32" t="s">
        <v>1411</v>
      </c>
      <c r="Q1285" s="135" t="s">
        <v>19</v>
      </c>
      <c r="R1285" s="135">
        <v>21</v>
      </c>
      <c r="S1285" s="135" t="s">
        <v>1370</v>
      </c>
      <c r="T1285" s="135" t="s">
        <v>15</v>
      </c>
      <c r="U1285" s="135"/>
      <c r="V1285" s="136">
        <v>600</v>
      </c>
      <c r="W1285" s="135" t="s">
        <v>58</v>
      </c>
      <c r="X1285" s="136">
        <f>VLOOKUP(W1285,Tables!$M$5:$O$9,3,FALSE)</f>
        <v>1</v>
      </c>
      <c r="Y1285" s="136">
        <f t="shared" si="630"/>
        <v>600</v>
      </c>
      <c r="Z1285" s="137"/>
      <c r="AA1285" s="138" t="str">
        <f t="shared" si="631"/>
        <v>NOEC</v>
      </c>
      <c r="AB1285" s="138">
        <f>VLOOKUP(AA1285,Tables!C$5:D$40,2,FALSE)</f>
        <v>1</v>
      </c>
      <c r="AC1285" s="138">
        <f t="shared" si="632"/>
        <v>600</v>
      </c>
      <c r="AD1285" s="139" t="str">
        <f t="shared" si="633"/>
        <v>Chronic</v>
      </c>
      <c r="AE1285" s="138">
        <f>VLOOKUP(AD1285,Tables!$C$43:$D$44,2,FALSE)</f>
        <v>1</v>
      </c>
      <c r="AF1285" s="138">
        <f t="shared" si="634"/>
        <v>600</v>
      </c>
      <c r="AG1285" s="140"/>
      <c r="AH1285" s="187" t="str">
        <f t="shared" si="635"/>
        <v>Rana sylvatica</v>
      </c>
      <c r="AI1285" s="142" t="str">
        <f t="shared" si="636"/>
        <v>NOEC</v>
      </c>
      <c r="AJ1285" s="142" t="str">
        <f t="shared" si="637"/>
        <v>Chronic</v>
      </c>
      <c r="AK1285" s="137"/>
      <c r="AL1285" s="138">
        <f>VLOOKUP(SUM(AB1285,AE1285),Tables!J$5:K$12,2,FALSE)</f>
        <v>1</v>
      </c>
      <c r="AM1285" s="26" t="str">
        <f t="shared" si="638"/>
        <v>YES!!!</v>
      </c>
      <c r="AN1285" s="141"/>
      <c r="AO1285" s="138"/>
      <c r="AP1285" s="135"/>
      <c r="AQ1285" s="138"/>
      <c r="AR1285" s="137"/>
      <c r="AS1285" s="143"/>
      <c r="AT1285" s="137"/>
      <c r="AU1285" s="137"/>
      <c r="AV1285" s="137"/>
      <c r="AW1285" s="208" t="s">
        <v>1845</v>
      </c>
      <c r="AX1285" s="208" t="s">
        <v>1845</v>
      </c>
      <c r="BC1285" s="214"/>
      <c r="BN1285" s="119"/>
      <c r="BO1285" s="119"/>
      <c r="BP1285" s="119"/>
      <c r="BQ1285" s="119"/>
      <c r="BR1285" s="119"/>
      <c r="BS1285" s="119"/>
      <c r="BT1285" s="119"/>
      <c r="BU1285" s="119"/>
      <c r="BV1285" s="119"/>
      <c r="BW1285" s="119"/>
      <c r="BX1285" s="119"/>
      <c r="BY1285" s="119"/>
      <c r="BZ1285" s="119"/>
      <c r="CA1285" s="119"/>
      <c r="CB1285" s="119"/>
      <c r="CC1285" s="119"/>
      <c r="CD1285" s="119"/>
      <c r="CE1285" s="119"/>
      <c r="CF1285" s="119"/>
      <c r="CG1285" s="119"/>
      <c r="CH1285" s="119"/>
      <c r="CI1285" s="119"/>
    </row>
    <row r="1286" spans="1:87" ht="15" hidden="1" customHeight="1" thickTop="1" thickBot="1">
      <c r="A1286" s="170" t="s">
        <v>752</v>
      </c>
      <c r="B1286" s="70" t="s">
        <v>778</v>
      </c>
      <c r="C1286" s="74" t="s">
        <v>753</v>
      </c>
      <c r="D1286" s="72" t="s">
        <v>290</v>
      </c>
      <c r="E1286" s="147" t="s">
        <v>1644</v>
      </c>
      <c r="F1286" s="30" t="s">
        <v>751</v>
      </c>
      <c r="G1286" s="86" t="s">
        <v>456</v>
      </c>
      <c r="H1286" s="25" t="s">
        <v>208</v>
      </c>
      <c r="I1286" s="25" t="s">
        <v>332</v>
      </c>
      <c r="J1286" s="73" t="s">
        <v>331</v>
      </c>
      <c r="K1286" s="25" t="s">
        <v>1590</v>
      </c>
      <c r="L1286" s="25" t="s">
        <v>775</v>
      </c>
      <c r="N1286" s="41" t="s">
        <v>762</v>
      </c>
      <c r="O1286" s="32" t="s">
        <v>1401</v>
      </c>
      <c r="P1286" s="32" t="s">
        <v>1406</v>
      </c>
      <c r="Q1286" s="135" t="s">
        <v>19</v>
      </c>
      <c r="R1286" s="135">
        <v>21</v>
      </c>
      <c r="S1286" s="135" t="s">
        <v>1370</v>
      </c>
      <c r="T1286" s="135" t="s">
        <v>15</v>
      </c>
      <c r="U1286" s="135"/>
      <c r="V1286" s="136">
        <v>600</v>
      </c>
      <c r="W1286" s="135" t="s">
        <v>58</v>
      </c>
      <c r="X1286" s="136">
        <f>VLOOKUP(W1286,Tables!$M$5:$O$9,3,FALSE)</f>
        <v>1</v>
      </c>
      <c r="Y1286" s="136">
        <f t="shared" si="630"/>
        <v>600</v>
      </c>
      <c r="Z1286" s="137"/>
      <c r="AA1286" s="138" t="str">
        <f t="shared" si="631"/>
        <v>NOEC</v>
      </c>
      <c r="AB1286" s="138">
        <f>VLOOKUP(AA1286,Tables!C$5:D$40,2,FALSE)</f>
        <v>1</v>
      </c>
      <c r="AC1286" s="138">
        <f t="shared" si="632"/>
        <v>600</v>
      </c>
      <c r="AD1286" s="139" t="str">
        <f t="shared" si="633"/>
        <v>Chronic</v>
      </c>
      <c r="AE1286" s="138">
        <f>VLOOKUP(AD1286,Tables!$C$43:$D$44,2,FALSE)</f>
        <v>1</v>
      </c>
      <c r="AF1286" s="138">
        <f t="shared" si="634"/>
        <v>600</v>
      </c>
      <c r="AG1286" s="140"/>
      <c r="AH1286" s="187" t="str">
        <f t="shared" si="635"/>
        <v>Rana sylvatica</v>
      </c>
      <c r="AI1286" s="142" t="str">
        <f t="shared" si="636"/>
        <v>NOEC</v>
      </c>
      <c r="AJ1286" s="142" t="str">
        <f t="shared" si="637"/>
        <v>Chronic</v>
      </c>
      <c r="AK1286" s="137"/>
      <c r="AL1286" s="138">
        <f>VLOOKUP(SUM(AB1286,AE1286),Tables!J$5:K$12,2,FALSE)</f>
        <v>1</v>
      </c>
      <c r="AM1286" s="26" t="str">
        <f t="shared" si="638"/>
        <v>YES!!!</v>
      </c>
      <c r="AN1286" s="141"/>
      <c r="AO1286" s="138"/>
      <c r="AP1286" s="135"/>
      <c r="AQ1286" s="138"/>
      <c r="AR1286" s="137"/>
      <c r="AS1286" s="143"/>
      <c r="AT1286" s="137"/>
      <c r="AU1286" s="137"/>
      <c r="AV1286" s="137"/>
      <c r="AW1286" s="208" t="s">
        <v>1845</v>
      </c>
      <c r="AX1286" s="208" t="s">
        <v>1845</v>
      </c>
      <c r="BC1286" s="214"/>
      <c r="BN1286" s="119"/>
      <c r="BO1286" s="119"/>
      <c r="BP1286" s="119"/>
      <c r="BQ1286" s="119"/>
      <c r="BR1286" s="119"/>
      <c r="BS1286" s="119"/>
      <c r="BT1286" s="119"/>
      <c r="BU1286" s="119"/>
      <c r="BV1286" s="119"/>
      <c r="BW1286" s="119"/>
      <c r="BX1286" s="119"/>
      <c r="BY1286" s="119"/>
      <c r="BZ1286" s="119"/>
      <c r="CA1286" s="119"/>
      <c r="CB1286" s="78"/>
      <c r="CC1286" s="107"/>
      <c r="CD1286" s="107"/>
      <c r="CE1286" s="107"/>
      <c r="CF1286" s="114"/>
      <c r="CG1286" s="112"/>
      <c r="CH1286" s="26"/>
      <c r="CI1286" s="26"/>
    </row>
    <row r="1287" spans="1:87" ht="16.5" hidden="1" thickTop="1" thickBot="1">
      <c r="A1287" s="170" t="s">
        <v>752</v>
      </c>
      <c r="B1287" s="70" t="s">
        <v>778</v>
      </c>
      <c r="C1287" s="74" t="s">
        <v>753</v>
      </c>
      <c r="D1287" s="72" t="s">
        <v>290</v>
      </c>
      <c r="E1287" s="147" t="s">
        <v>1644</v>
      </c>
      <c r="F1287" s="30" t="s">
        <v>751</v>
      </c>
      <c r="G1287" s="86" t="s">
        <v>456</v>
      </c>
      <c r="H1287" s="25" t="s">
        <v>208</v>
      </c>
      <c r="I1287" s="25" t="s">
        <v>332</v>
      </c>
      <c r="J1287" s="73" t="s">
        <v>331</v>
      </c>
      <c r="K1287" s="25" t="s">
        <v>1590</v>
      </c>
      <c r="L1287" s="25" t="s">
        <v>775</v>
      </c>
      <c r="N1287" s="41" t="s">
        <v>765</v>
      </c>
      <c r="O1287" s="32" t="s">
        <v>1401</v>
      </c>
      <c r="P1287" s="32" t="s">
        <v>1404</v>
      </c>
      <c r="Q1287" s="135" t="s">
        <v>19</v>
      </c>
      <c r="R1287" s="135">
        <v>21</v>
      </c>
      <c r="S1287" s="135" t="s">
        <v>1370</v>
      </c>
      <c r="T1287" s="135" t="s">
        <v>15</v>
      </c>
      <c r="U1287" s="135"/>
      <c r="V1287" s="136">
        <v>600</v>
      </c>
      <c r="W1287" s="135" t="s">
        <v>58</v>
      </c>
      <c r="X1287" s="136">
        <f>VLOOKUP(W1287,Tables!$M$5:$O$9,3,FALSE)</f>
        <v>1</v>
      </c>
      <c r="Y1287" s="136">
        <f t="shared" si="630"/>
        <v>600</v>
      </c>
      <c r="Z1287" s="137"/>
      <c r="AA1287" s="138" t="str">
        <f t="shared" si="631"/>
        <v>NOEC</v>
      </c>
      <c r="AB1287" s="138">
        <f>VLOOKUP(AA1287,Tables!C$5:D$40,2,FALSE)</f>
        <v>1</v>
      </c>
      <c r="AC1287" s="138">
        <f t="shared" si="632"/>
        <v>600</v>
      </c>
      <c r="AD1287" s="139" t="str">
        <f t="shared" si="633"/>
        <v>Chronic</v>
      </c>
      <c r="AE1287" s="138">
        <f>VLOOKUP(AD1287,Tables!$C$43:$D$44,2,FALSE)</f>
        <v>1</v>
      </c>
      <c r="AF1287" s="138">
        <f t="shared" si="634"/>
        <v>600</v>
      </c>
      <c r="AG1287" s="140"/>
      <c r="AH1287" s="187" t="str">
        <f t="shared" si="635"/>
        <v>Rana sylvatica</v>
      </c>
      <c r="AI1287" s="142" t="str">
        <f t="shared" si="636"/>
        <v>NOEC</v>
      </c>
      <c r="AJ1287" s="142" t="str">
        <f t="shared" si="637"/>
        <v>Chronic</v>
      </c>
      <c r="AK1287" s="137"/>
      <c r="AL1287" s="138">
        <f>VLOOKUP(SUM(AB1287,AE1287),Tables!J$5:K$12,2,FALSE)</f>
        <v>1</v>
      </c>
      <c r="AM1287" s="26" t="str">
        <f t="shared" si="638"/>
        <v>YES!!!</v>
      </c>
      <c r="AN1287" s="141"/>
      <c r="AO1287" s="138"/>
      <c r="AP1287" s="135"/>
      <c r="AQ1287" s="138"/>
      <c r="AR1287" s="137"/>
      <c r="AS1287" s="143"/>
      <c r="AT1287" s="137"/>
      <c r="AU1287" s="137"/>
      <c r="AV1287" s="137"/>
      <c r="AW1287" s="208" t="s">
        <v>1845</v>
      </c>
      <c r="AX1287" s="208" t="s">
        <v>1845</v>
      </c>
      <c r="BC1287" s="214"/>
      <c r="BN1287" s="119"/>
      <c r="BO1287" s="119"/>
      <c r="BP1287" s="119"/>
      <c r="BQ1287" s="119"/>
      <c r="BR1287" s="119"/>
      <c r="BS1287" s="119"/>
      <c r="BT1287" s="119"/>
      <c r="BU1287" s="119"/>
      <c r="BV1287" s="119"/>
      <c r="BW1287" s="119"/>
      <c r="BX1287" s="119"/>
      <c r="BY1287" s="119"/>
      <c r="BZ1287" s="119"/>
      <c r="CA1287" s="119"/>
      <c r="CB1287" s="78"/>
      <c r="CC1287" s="107"/>
      <c r="CD1287" s="107"/>
      <c r="CE1287" s="107"/>
      <c r="CF1287" s="114"/>
      <c r="CG1287" s="112"/>
      <c r="CH1287" s="26"/>
      <c r="CI1287" s="26"/>
    </row>
    <row r="1288" spans="1:87" ht="15" hidden="1" customHeight="1" thickTop="1" thickBot="1">
      <c r="A1288" s="170" t="s">
        <v>752</v>
      </c>
      <c r="B1288" s="70" t="s">
        <v>748</v>
      </c>
      <c r="C1288" s="74" t="s">
        <v>753</v>
      </c>
      <c r="D1288" s="189" t="s">
        <v>1837</v>
      </c>
      <c r="E1288" s="147" t="s">
        <v>1644</v>
      </c>
      <c r="F1288" s="30" t="s">
        <v>751</v>
      </c>
      <c r="G1288" s="86" t="s">
        <v>456</v>
      </c>
      <c r="H1288" s="25" t="s">
        <v>208</v>
      </c>
      <c r="I1288" s="25" t="s">
        <v>332</v>
      </c>
      <c r="J1288" s="73" t="s">
        <v>331</v>
      </c>
      <c r="K1288" s="25" t="s">
        <v>1590</v>
      </c>
      <c r="L1288" s="25" t="s">
        <v>775</v>
      </c>
      <c r="N1288" s="41" t="s">
        <v>48</v>
      </c>
      <c r="O1288" s="32" t="s">
        <v>48</v>
      </c>
      <c r="P1288" s="32" t="s">
        <v>48</v>
      </c>
      <c r="Q1288" s="135" t="s">
        <v>19</v>
      </c>
      <c r="R1288" s="135">
        <v>21</v>
      </c>
      <c r="S1288" s="135" t="s">
        <v>1370</v>
      </c>
      <c r="T1288" s="135" t="s">
        <v>15</v>
      </c>
      <c r="U1288" s="135"/>
      <c r="V1288" s="136">
        <v>600</v>
      </c>
      <c r="W1288" s="135" t="s">
        <v>58</v>
      </c>
      <c r="X1288" s="136">
        <f>VLOOKUP(W1288,Tables!$M$5:$O$9,3,FALSE)</f>
        <v>1</v>
      </c>
      <c r="Y1288" s="136">
        <f t="shared" si="630"/>
        <v>600</v>
      </c>
      <c r="Z1288" s="137"/>
      <c r="AA1288" s="138" t="str">
        <f t="shared" si="631"/>
        <v>NOEC</v>
      </c>
      <c r="AB1288" s="138">
        <f>VLOOKUP(AA1288,Tables!C$5:D$40,2,FALSE)</f>
        <v>1</v>
      </c>
      <c r="AC1288" s="138">
        <f t="shared" si="632"/>
        <v>600</v>
      </c>
      <c r="AD1288" s="139" t="str">
        <f t="shared" si="633"/>
        <v>Chronic</v>
      </c>
      <c r="AE1288" s="138">
        <f>VLOOKUP(AD1288,Tables!$C$43:$D$44,2,FALSE)</f>
        <v>1</v>
      </c>
      <c r="AF1288" s="138">
        <f t="shared" si="634"/>
        <v>600</v>
      </c>
      <c r="AG1288" s="140"/>
      <c r="AH1288" s="187" t="str">
        <f t="shared" si="635"/>
        <v>Rana sylvatica</v>
      </c>
      <c r="AI1288" s="142" t="str">
        <f t="shared" si="636"/>
        <v>NOEC</v>
      </c>
      <c r="AJ1288" s="142" t="str">
        <f t="shared" si="637"/>
        <v>Chronic</v>
      </c>
      <c r="AK1288" s="137"/>
      <c r="AL1288" s="138">
        <f>VLOOKUP(SUM(AB1288,AE1288),Tables!J$5:K$12,2,FALSE)</f>
        <v>1</v>
      </c>
      <c r="AM1288" s="26" t="str">
        <f t="shared" si="638"/>
        <v>YES!!!</v>
      </c>
      <c r="AN1288" s="141"/>
      <c r="AO1288" s="138"/>
      <c r="AP1288" s="135"/>
      <c r="AQ1288" s="138"/>
      <c r="AR1288" s="137"/>
      <c r="AS1288" s="143"/>
      <c r="AT1288" s="136"/>
      <c r="AU1288" s="136"/>
      <c r="AV1288" s="137"/>
      <c r="AW1288" s="208" t="s">
        <v>1845</v>
      </c>
      <c r="AX1288" s="208" t="s">
        <v>1845</v>
      </c>
      <c r="BC1288" s="214"/>
      <c r="BN1288" s="119"/>
      <c r="BO1288" s="119"/>
      <c r="BP1288" s="119"/>
      <c r="BQ1288" s="119"/>
      <c r="BR1288" s="119"/>
      <c r="BS1288" s="119"/>
      <c r="BT1288" s="119"/>
      <c r="BU1288" s="119"/>
      <c r="BV1288" s="119"/>
      <c r="BW1288" s="119"/>
      <c r="BX1288" s="119"/>
      <c r="BY1288" s="119"/>
      <c r="BZ1288" s="119"/>
      <c r="CA1288" s="119"/>
      <c r="CB1288" s="119"/>
      <c r="CC1288" s="119"/>
      <c r="CD1288" s="119"/>
      <c r="CE1288" s="119"/>
      <c r="CF1288" s="119"/>
      <c r="CG1288" s="119"/>
      <c r="CH1288" s="119"/>
      <c r="CI1288" s="119"/>
    </row>
    <row r="1289" spans="1:87" ht="15" hidden="1" customHeight="1" thickTop="1" thickBot="1">
      <c r="A1289" s="170" t="s">
        <v>1789</v>
      </c>
      <c r="B1289" s="70" t="s">
        <v>1791</v>
      </c>
      <c r="C1289" s="71">
        <v>633</v>
      </c>
      <c r="D1289" s="82" t="s">
        <v>290</v>
      </c>
      <c r="E1289" s="147" t="s">
        <v>1644</v>
      </c>
      <c r="F1289" s="170" t="s">
        <v>471</v>
      </c>
      <c r="G1289" s="86" t="s">
        <v>456</v>
      </c>
      <c r="H1289" s="25" t="s">
        <v>208</v>
      </c>
      <c r="I1289" s="25" t="s">
        <v>332</v>
      </c>
      <c r="J1289" s="25" t="s">
        <v>331</v>
      </c>
      <c r="K1289" s="25" t="s">
        <v>1590</v>
      </c>
      <c r="L1289" s="25" t="s">
        <v>390</v>
      </c>
      <c r="N1289" s="41" t="s">
        <v>431</v>
      </c>
      <c r="O1289" s="32" t="s">
        <v>1795</v>
      </c>
      <c r="P1289" s="32" t="s">
        <v>1790</v>
      </c>
      <c r="Q1289" s="25" t="s">
        <v>19</v>
      </c>
      <c r="R1289" s="25">
        <v>6</v>
      </c>
      <c r="S1289" s="25" t="s">
        <v>1370</v>
      </c>
      <c r="T1289" s="25" t="s">
        <v>45</v>
      </c>
      <c r="V1289" s="25">
        <v>20</v>
      </c>
      <c r="W1289" s="33" t="s">
        <v>57</v>
      </c>
      <c r="X1289" s="73">
        <f>VLOOKUP(W1289,Tables!$M$5:$O$9,3,FALSE)</f>
        <v>1000</v>
      </c>
      <c r="Y1289" s="73">
        <f t="shared" si="630"/>
        <v>20000</v>
      </c>
      <c r="AA1289" s="26" t="str">
        <f t="shared" si="631"/>
        <v>NOEC</v>
      </c>
      <c r="AB1289" s="26">
        <f>VLOOKUP(AA1289,Tables!C$5:D$40,2,FALSE)</f>
        <v>1</v>
      </c>
      <c r="AC1289" s="26">
        <f t="shared" si="632"/>
        <v>20000</v>
      </c>
      <c r="AD1289" s="33" t="str">
        <f t="shared" si="633"/>
        <v>Acute</v>
      </c>
      <c r="AE1289" s="26">
        <f>VLOOKUP(AD1289,Tables!$C$43:$D$44,2,FALSE)</f>
        <v>2</v>
      </c>
      <c r="AF1289" s="26">
        <f t="shared" si="634"/>
        <v>10000</v>
      </c>
      <c r="AG1289" s="27"/>
      <c r="AH1289" s="210" t="str">
        <f t="shared" si="635"/>
        <v>Rana sylvatica</v>
      </c>
      <c r="AI1289" s="112" t="str">
        <f t="shared" si="636"/>
        <v>NOEC</v>
      </c>
      <c r="AJ1289" s="112" t="str">
        <f t="shared" si="637"/>
        <v>Acute</v>
      </c>
      <c r="AL1289" s="26" t="str">
        <f>VLOOKUP(SUM(AB1289,AE1289),Tables!J$5:K$12,2,FALSE)</f>
        <v>Do Not Use</v>
      </c>
      <c r="AM1289" s="26" t="str">
        <f t="shared" si="638"/>
        <v>Reject</v>
      </c>
      <c r="AN1289" s="107"/>
      <c r="AO1289" s="26"/>
      <c r="AQ1289" s="26"/>
      <c r="AS1289" s="109"/>
      <c r="AT1289" s="73"/>
      <c r="AU1289" s="73"/>
      <c r="AW1289" s="208" t="s">
        <v>1845</v>
      </c>
      <c r="AX1289" s="208" t="s">
        <v>1845</v>
      </c>
      <c r="BC1289" s="214"/>
      <c r="BN1289" s="119"/>
      <c r="BO1289" s="119"/>
      <c r="BP1289" s="119"/>
      <c r="BQ1289" s="119"/>
      <c r="BR1289" s="119"/>
      <c r="BS1289" s="119"/>
      <c r="BT1289" s="119"/>
      <c r="BU1289" s="119"/>
      <c r="BV1289" s="119"/>
      <c r="BW1289" s="119"/>
      <c r="BX1289" s="119"/>
      <c r="BY1289" s="119"/>
      <c r="BZ1289" s="119"/>
      <c r="CA1289" s="119"/>
      <c r="CB1289" s="119"/>
      <c r="CC1289" s="119"/>
      <c r="CD1289" s="119"/>
      <c r="CE1289" s="119"/>
      <c r="CF1289" s="119"/>
      <c r="CG1289" s="119"/>
      <c r="CH1289" s="119"/>
      <c r="CI1289" s="119"/>
    </row>
    <row r="1290" spans="1:87" ht="15" hidden="1" customHeight="1" thickTop="1" thickBot="1">
      <c r="A1290" s="170" t="s">
        <v>1789</v>
      </c>
      <c r="B1290" s="70" t="s">
        <v>1792</v>
      </c>
      <c r="C1290" s="71">
        <v>633</v>
      </c>
      <c r="D1290" s="82" t="s">
        <v>290</v>
      </c>
      <c r="E1290" s="147" t="s">
        <v>1644</v>
      </c>
      <c r="F1290" s="170" t="s">
        <v>471</v>
      </c>
      <c r="G1290" s="86" t="s">
        <v>456</v>
      </c>
      <c r="H1290" s="25" t="s">
        <v>208</v>
      </c>
      <c r="I1290" s="25" t="s">
        <v>332</v>
      </c>
      <c r="J1290" s="25" t="s">
        <v>331</v>
      </c>
      <c r="K1290" s="25" t="s">
        <v>1590</v>
      </c>
      <c r="L1290" s="25" t="s">
        <v>1785</v>
      </c>
      <c r="N1290" s="41" t="s">
        <v>48</v>
      </c>
      <c r="O1290" s="32" t="s">
        <v>48</v>
      </c>
      <c r="P1290" s="32" t="s">
        <v>48</v>
      </c>
      <c r="Q1290" s="25" t="s">
        <v>19</v>
      </c>
      <c r="R1290" s="25">
        <v>96</v>
      </c>
      <c r="S1290" s="25" t="s">
        <v>84</v>
      </c>
      <c r="T1290" s="25" t="s">
        <v>45</v>
      </c>
      <c r="V1290" s="25">
        <v>20</v>
      </c>
      <c r="W1290" s="33" t="s">
        <v>57</v>
      </c>
      <c r="X1290" s="73">
        <f>VLOOKUP(W1290,Tables!$M$5:$O$9,3,FALSE)</f>
        <v>1000</v>
      </c>
      <c r="Y1290" s="73">
        <f t="shared" si="630"/>
        <v>20000</v>
      </c>
      <c r="AA1290" s="26" t="str">
        <f t="shared" si="631"/>
        <v>NOEC</v>
      </c>
      <c r="AB1290" s="26">
        <f>VLOOKUP(AA1290,Tables!C$5:D$40,2,FALSE)</f>
        <v>1</v>
      </c>
      <c r="AC1290" s="26">
        <f t="shared" si="632"/>
        <v>20000</v>
      </c>
      <c r="AD1290" s="33" t="str">
        <f t="shared" si="633"/>
        <v>Acute</v>
      </c>
      <c r="AE1290" s="26">
        <f>VLOOKUP(AD1290,Tables!$C$43:$D$44,2,FALSE)</f>
        <v>2</v>
      </c>
      <c r="AF1290" s="26">
        <f t="shared" si="634"/>
        <v>10000</v>
      </c>
      <c r="AG1290" s="27"/>
      <c r="AH1290" s="210" t="str">
        <f t="shared" si="635"/>
        <v>Rana sylvatica</v>
      </c>
      <c r="AI1290" s="112" t="str">
        <f t="shared" si="636"/>
        <v>NOEC</v>
      </c>
      <c r="AJ1290" s="112" t="str">
        <f t="shared" si="637"/>
        <v>Acute</v>
      </c>
      <c r="AL1290" s="26" t="str">
        <f>VLOOKUP(SUM(AB1290,AE1290),Tables!J$5:K$12,2,FALSE)</f>
        <v>Do Not Use</v>
      </c>
      <c r="AM1290" s="26" t="str">
        <f t="shared" si="638"/>
        <v>Reject</v>
      </c>
      <c r="AN1290" s="107"/>
      <c r="AO1290" s="26"/>
      <c r="AQ1290" s="26"/>
      <c r="AS1290" s="109"/>
      <c r="AT1290" s="73"/>
      <c r="AU1290" s="73"/>
      <c r="AW1290" s="208" t="s">
        <v>1845</v>
      </c>
      <c r="AX1290" s="208" t="s">
        <v>1845</v>
      </c>
      <c r="BC1290" s="214"/>
      <c r="BN1290" s="119"/>
      <c r="BO1290" s="119"/>
      <c r="BP1290" s="119"/>
      <c r="BQ1290" s="119"/>
      <c r="BR1290" s="119"/>
      <c r="BS1290" s="119"/>
      <c r="BT1290" s="119"/>
      <c r="BU1290" s="119"/>
      <c r="BV1290" s="119"/>
      <c r="BW1290" s="119"/>
      <c r="BX1290" s="119"/>
      <c r="BY1290" s="119"/>
      <c r="BZ1290" s="119"/>
      <c r="CA1290" s="119"/>
    </row>
    <row r="1291" spans="1:87" ht="15" hidden="1" customHeight="1" thickTop="1" thickBot="1">
      <c r="A1291" s="167"/>
      <c r="B1291" s="96"/>
      <c r="C1291" s="17"/>
      <c r="D1291" s="97"/>
      <c r="E1291" s="150"/>
      <c r="F1291" s="93"/>
      <c r="G1291" s="94"/>
      <c r="H1291" s="17"/>
      <c r="I1291" s="17"/>
      <c r="J1291" s="17"/>
      <c r="K1291" s="17"/>
      <c r="L1291" s="17"/>
      <c r="M1291" s="27"/>
      <c r="N1291" s="93"/>
      <c r="O1291" s="17"/>
      <c r="P1291" s="17"/>
      <c r="Q1291" s="17"/>
      <c r="R1291" s="17"/>
      <c r="S1291" s="17"/>
      <c r="T1291" s="20"/>
      <c r="U1291" s="17"/>
      <c r="V1291" s="17"/>
      <c r="W1291" s="17"/>
      <c r="X1291" s="95"/>
      <c r="Y1291" s="95"/>
      <c r="Z1291" s="27"/>
      <c r="AA1291" s="17"/>
      <c r="AB1291" s="17"/>
      <c r="AC1291" s="95"/>
      <c r="AD1291" s="20"/>
      <c r="AE1291" s="17"/>
      <c r="AF1291" s="95"/>
      <c r="AG1291" s="27"/>
      <c r="AH1291" s="211"/>
      <c r="AI1291" s="17"/>
      <c r="AJ1291" s="17"/>
      <c r="AK1291" s="27"/>
      <c r="AL1291" s="27"/>
      <c r="AM1291" s="27"/>
      <c r="AN1291" s="27"/>
      <c r="AO1291" s="17"/>
      <c r="AP1291" s="17"/>
      <c r="AQ1291" s="17"/>
      <c r="AR1291" s="27"/>
      <c r="AS1291" s="27"/>
      <c r="AT1291" s="27"/>
      <c r="AU1291" s="27"/>
      <c r="AV1291" s="27"/>
      <c r="AW1291" s="27"/>
      <c r="AX1291" s="115"/>
      <c r="AY1291" s="119"/>
      <c r="AZ1291" s="119"/>
      <c r="BA1291" s="117"/>
      <c r="BB1291" s="117"/>
      <c r="BC1291" s="211"/>
      <c r="BD1291" s="27"/>
      <c r="BE1291" s="27"/>
      <c r="BF1291" s="27"/>
      <c r="BG1291" s="27"/>
      <c r="BH1291" s="115"/>
      <c r="BI1291" s="115"/>
      <c r="BJ1291" s="115"/>
      <c r="BK1291" s="2"/>
      <c r="BL1291" s="2"/>
      <c r="BM1291" s="2"/>
      <c r="BN1291" s="119"/>
      <c r="BO1291" s="119"/>
      <c r="BP1291" s="119"/>
      <c r="BQ1291" s="119"/>
      <c r="BR1291" s="119"/>
      <c r="BS1291" s="119"/>
      <c r="BT1291" s="119"/>
      <c r="BU1291" s="119"/>
      <c r="BV1291" s="119"/>
      <c r="BW1291" s="119"/>
      <c r="BX1291" s="119"/>
      <c r="BY1291" s="119"/>
      <c r="BZ1291" s="119"/>
      <c r="CA1291" s="119"/>
    </row>
    <row r="1292" spans="1:87" ht="15" hidden="1" customHeight="1" thickTop="1" thickBot="1">
      <c r="A1292" s="170" t="s">
        <v>1384</v>
      </c>
      <c r="B1292" s="85">
        <v>200542</v>
      </c>
      <c r="C1292" s="71" t="s">
        <v>1374</v>
      </c>
      <c r="D1292" s="78"/>
      <c r="E1292" s="147" t="s">
        <v>1644</v>
      </c>
      <c r="F1292" s="30" t="s">
        <v>1375</v>
      </c>
      <c r="G1292" s="92" t="s">
        <v>270</v>
      </c>
      <c r="H1292" s="25" t="s">
        <v>208</v>
      </c>
      <c r="I1292" s="25" t="s">
        <v>513</v>
      </c>
      <c r="J1292" s="25" t="s">
        <v>209</v>
      </c>
      <c r="K1292" s="25" t="s">
        <v>1590</v>
      </c>
      <c r="L1292" s="73" t="s">
        <v>110</v>
      </c>
      <c r="M1292" s="78"/>
      <c r="N1292" s="41" t="s">
        <v>48</v>
      </c>
      <c r="O1292" s="32" t="s">
        <v>48</v>
      </c>
      <c r="P1292" s="32" t="s">
        <v>48</v>
      </c>
      <c r="Q1292" s="25" t="s">
        <v>18</v>
      </c>
      <c r="R1292" s="25">
        <v>48</v>
      </c>
      <c r="S1292" s="25" t="s">
        <v>84</v>
      </c>
      <c r="T1292" s="33" t="s">
        <v>45</v>
      </c>
      <c r="U1292" s="78"/>
      <c r="V1292" s="25">
        <v>500</v>
      </c>
      <c r="W1292" s="25" t="s">
        <v>58</v>
      </c>
      <c r="X1292" s="73">
        <f>VLOOKUP(W1292,Tables!$M$5:$O$9,3,FALSE)</f>
        <v>1</v>
      </c>
      <c r="Y1292" s="73">
        <f>V1292*X1292</f>
        <v>500</v>
      </c>
      <c r="AA1292" s="26" t="str">
        <f>Q1292</f>
        <v>LC50</v>
      </c>
      <c r="AB1292" s="26">
        <f>VLOOKUP(AA1292,Tables!C$5:D$40,2,FALSE)</f>
        <v>5</v>
      </c>
      <c r="AC1292" s="26">
        <f>Y1292/AB1292</f>
        <v>100</v>
      </c>
      <c r="AD1292" s="33" t="str">
        <f>T1292</f>
        <v>Acute</v>
      </c>
      <c r="AE1292" s="26">
        <f>VLOOKUP(AD1292,Tables!$C$43:$D$44,2,FALSE)</f>
        <v>2</v>
      </c>
      <c r="AF1292" s="26">
        <f>AC1292/AE1292</f>
        <v>50</v>
      </c>
      <c r="AG1292" s="27"/>
      <c r="AH1292" s="210" t="str">
        <f>G1292</f>
        <v>Rasbora heteromorpha</v>
      </c>
      <c r="AI1292" s="112" t="str">
        <f>Q1292</f>
        <v>LC50</v>
      </c>
      <c r="AJ1292" s="112" t="str">
        <f>T1292</f>
        <v>Acute</v>
      </c>
      <c r="AK1292" s="78"/>
      <c r="AL1292" s="26">
        <f>VLOOKUP(SUM(AB1292,AE1292),Tables!J$5:K$12,2,FALSE)</f>
        <v>4</v>
      </c>
      <c r="AM1292" s="26" t="str">
        <f>IF(AL1292=MIN($AL$1292:$AL$1293),"YES!!!","Reject")</f>
        <v>YES!!!</v>
      </c>
      <c r="AN1292" s="107" t="str">
        <f>P1292</f>
        <v>Mortality</v>
      </c>
      <c r="AO1292" s="26" t="s">
        <v>96</v>
      </c>
      <c r="AP1292" s="25" t="str">
        <f>CONCATENATE(R1292," ",S1292)</f>
        <v>48 Hour</v>
      </c>
      <c r="AQ1292" s="26" t="s">
        <v>97</v>
      </c>
      <c r="AR1292" s="78"/>
      <c r="AS1292" s="109">
        <f>AF1292</f>
        <v>50</v>
      </c>
      <c r="AT1292" s="73">
        <f>GEOMEAN(AS1292:AS1293)</f>
        <v>525.35702146254789</v>
      </c>
      <c r="AU1292" s="73">
        <f>MIN(AT1292)</f>
        <v>525.35702146254789</v>
      </c>
      <c r="AV1292" s="73">
        <f>MIN(AU1292)</f>
        <v>525.35702146254789</v>
      </c>
      <c r="AW1292" s="208" t="s">
        <v>1845</v>
      </c>
      <c r="AX1292" s="208" t="s">
        <v>1845</v>
      </c>
      <c r="AY1292" s="78"/>
      <c r="AZ1292" s="78"/>
      <c r="BA1292" s="78" t="str">
        <f>F1292</f>
        <v>fresh</v>
      </c>
      <c r="BB1292" s="107" t="str">
        <f>J1292</f>
        <v>Fish</v>
      </c>
      <c r="BC1292" s="210" t="str">
        <f>G1292</f>
        <v>Rasbora heteromorpha</v>
      </c>
      <c r="BD1292" s="107" t="str">
        <f>H1292</f>
        <v>Chordata</v>
      </c>
      <c r="BE1292" s="114" t="str">
        <f>I1292</f>
        <v xml:space="preserve">	Actinopterygii</v>
      </c>
      <c r="BF1292" s="112" t="str">
        <f>K1292</f>
        <v>Hetero</v>
      </c>
      <c r="BG1292" s="26">
        <f>AL1292</f>
        <v>4</v>
      </c>
      <c r="BH1292" s="26">
        <f>AV1292</f>
        <v>525.35702146254789</v>
      </c>
      <c r="BI1292" s="208" t="s">
        <v>1845</v>
      </c>
      <c r="BJ1292" s="208" t="s">
        <v>1845</v>
      </c>
      <c r="BN1292" s="119"/>
      <c r="BO1292" s="119"/>
      <c r="BP1292" s="119"/>
      <c r="BQ1292" s="119"/>
      <c r="BR1292" s="119"/>
      <c r="BS1292" s="119"/>
      <c r="BT1292" s="119"/>
      <c r="BU1292" s="119"/>
      <c r="BV1292" s="119"/>
      <c r="BW1292" s="119"/>
      <c r="BX1292" s="119"/>
      <c r="BY1292" s="119"/>
      <c r="BZ1292" s="119"/>
      <c r="CA1292" s="119"/>
    </row>
    <row r="1293" spans="1:87" ht="15" hidden="1" customHeight="1" thickTop="1" thickBot="1">
      <c r="A1293" s="170" t="s">
        <v>1385</v>
      </c>
      <c r="B1293" s="85">
        <v>200315</v>
      </c>
      <c r="C1293" s="71" t="s">
        <v>1374</v>
      </c>
      <c r="D1293" s="78"/>
      <c r="E1293" s="147" t="s">
        <v>1644</v>
      </c>
      <c r="F1293" s="30" t="s">
        <v>1375</v>
      </c>
      <c r="G1293" s="92" t="s">
        <v>270</v>
      </c>
      <c r="H1293" s="25" t="s">
        <v>208</v>
      </c>
      <c r="I1293" s="25" t="s">
        <v>513</v>
      </c>
      <c r="J1293" s="25" t="s">
        <v>209</v>
      </c>
      <c r="K1293" s="25" t="s">
        <v>1590</v>
      </c>
      <c r="L1293" s="73" t="s">
        <v>110</v>
      </c>
      <c r="M1293" s="78"/>
      <c r="N1293" s="41" t="s">
        <v>48</v>
      </c>
      <c r="O1293" s="32" t="s">
        <v>48</v>
      </c>
      <c r="P1293" s="32" t="s">
        <v>48</v>
      </c>
      <c r="Q1293" s="25" t="s">
        <v>18</v>
      </c>
      <c r="R1293" s="25">
        <v>48</v>
      </c>
      <c r="S1293" s="25" t="s">
        <v>84</v>
      </c>
      <c r="T1293" s="33" t="s">
        <v>45</v>
      </c>
      <c r="U1293" s="78"/>
      <c r="V1293" s="25">
        <v>55200</v>
      </c>
      <c r="W1293" s="25" t="s">
        <v>58</v>
      </c>
      <c r="X1293" s="73">
        <f>VLOOKUP(W1293,Tables!$M$5:$O$9,3,FALSE)</f>
        <v>1</v>
      </c>
      <c r="Y1293" s="73">
        <f>V1293*X1293</f>
        <v>55200</v>
      </c>
      <c r="AA1293" s="26" t="str">
        <f>Q1293</f>
        <v>LC50</v>
      </c>
      <c r="AB1293" s="26">
        <f>VLOOKUP(AA1293,Tables!C$5:D$40,2,FALSE)</f>
        <v>5</v>
      </c>
      <c r="AC1293" s="26">
        <f>Y1293/AB1293</f>
        <v>11040</v>
      </c>
      <c r="AD1293" s="33" t="str">
        <f>T1293</f>
        <v>Acute</v>
      </c>
      <c r="AE1293" s="26">
        <f>VLOOKUP(AD1293,Tables!$C$43:$D$44,2,FALSE)</f>
        <v>2</v>
      </c>
      <c r="AF1293" s="26">
        <f>AC1293/AE1293</f>
        <v>5520</v>
      </c>
      <c r="AG1293" s="27"/>
      <c r="AH1293" s="210" t="str">
        <f>G1293</f>
        <v>Rasbora heteromorpha</v>
      </c>
      <c r="AI1293" s="112" t="str">
        <f>Q1293</f>
        <v>LC50</v>
      </c>
      <c r="AJ1293" s="112" t="str">
        <f>T1293</f>
        <v>Acute</v>
      </c>
      <c r="AK1293" s="78"/>
      <c r="AL1293" s="26">
        <f>VLOOKUP(SUM(AB1293,AE1293),Tables!J$5:K$12,2,FALSE)</f>
        <v>4</v>
      </c>
      <c r="AM1293" s="26" t="str">
        <f>IF(AL1293=MIN($AL$1292:$AL$1293),"YES!!!","Reject")</f>
        <v>YES!!!</v>
      </c>
      <c r="AN1293" s="107" t="str">
        <f>P1293</f>
        <v>Mortality</v>
      </c>
      <c r="AO1293" s="26" t="s">
        <v>96</v>
      </c>
      <c r="AP1293" s="25" t="str">
        <f>CONCATENATE(R1293," ",S1293)</f>
        <v>48 Hour</v>
      </c>
      <c r="AQ1293" s="26" t="s">
        <v>97</v>
      </c>
      <c r="AR1293" s="78"/>
      <c r="AS1293" s="109">
        <f>AF1293</f>
        <v>5520</v>
      </c>
      <c r="AW1293" s="208" t="s">
        <v>1845</v>
      </c>
      <c r="AX1293" s="208" t="s">
        <v>1845</v>
      </c>
      <c r="AY1293" s="78"/>
      <c r="AZ1293" s="78"/>
      <c r="BA1293" s="78"/>
      <c r="BB1293" s="78"/>
      <c r="BC1293" s="215"/>
      <c r="BD1293" s="78"/>
      <c r="BE1293" s="78"/>
      <c r="BF1293" s="78"/>
      <c r="BG1293" s="78"/>
      <c r="BH1293" s="78"/>
      <c r="BI1293" s="73"/>
      <c r="BN1293" s="119"/>
      <c r="BO1293" s="119"/>
      <c r="BP1293" s="119"/>
      <c r="BQ1293" s="119"/>
      <c r="BR1293" s="119"/>
      <c r="BS1293" s="119"/>
      <c r="BT1293" s="119"/>
      <c r="BU1293" s="119"/>
      <c r="BV1293" s="119"/>
      <c r="BW1293" s="119"/>
      <c r="BX1293" s="119"/>
      <c r="BY1293" s="119"/>
      <c r="BZ1293" s="119"/>
      <c r="CA1293" s="119"/>
    </row>
    <row r="1294" spans="1:87" ht="15" hidden="1" customHeight="1" thickTop="1" thickBot="1">
      <c r="A1294" s="167"/>
      <c r="B1294" s="17"/>
      <c r="C1294" s="17"/>
      <c r="D1294" s="27"/>
      <c r="E1294" s="148"/>
      <c r="F1294" s="93"/>
      <c r="G1294" s="94"/>
      <c r="H1294" s="17"/>
      <c r="I1294" s="17"/>
      <c r="J1294" s="17"/>
      <c r="K1294" s="17"/>
      <c r="L1294" s="17"/>
      <c r="M1294" s="27"/>
      <c r="N1294" s="93"/>
      <c r="O1294" s="17"/>
      <c r="P1294" s="17"/>
      <c r="Q1294" s="17"/>
      <c r="R1294" s="17"/>
      <c r="S1294" s="17"/>
      <c r="T1294" s="20"/>
      <c r="U1294" s="27"/>
      <c r="V1294" s="17"/>
      <c r="W1294" s="17"/>
      <c r="X1294" s="95"/>
      <c r="Y1294" s="95"/>
      <c r="Z1294" s="27"/>
      <c r="AA1294" s="17"/>
      <c r="AB1294" s="17"/>
      <c r="AC1294" s="95"/>
      <c r="AD1294" s="20"/>
      <c r="AE1294" s="17"/>
      <c r="AF1294" s="95"/>
      <c r="AG1294" s="27"/>
      <c r="AH1294" s="211"/>
      <c r="AI1294" s="17"/>
      <c r="AJ1294" s="17"/>
      <c r="AK1294" s="27"/>
      <c r="AL1294" s="27"/>
      <c r="AM1294" s="27"/>
      <c r="AN1294" s="27"/>
      <c r="AO1294" s="17"/>
      <c r="AP1294" s="17"/>
      <c r="AQ1294" s="17"/>
      <c r="AR1294" s="27"/>
      <c r="AS1294" s="27"/>
      <c r="AT1294" s="27"/>
      <c r="AU1294" s="27"/>
      <c r="AV1294" s="27"/>
      <c r="AW1294" s="27"/>
      <c r="AX1294" s="115"/>
      <c r="AY1294" s="119"/>
      <c r="AZ1294" s="119"/>
      <c r="BA1294" s="117"/>
      <c r="BB1294" s="117"/>
      <c r="BC1294" s="211"/>
      <c r="BD1294" s="27"/>
      <c r="BE1294" s="27"/>
      <c r="BF1294" s="27"/>
      <c r="BG1294" s="27"/>
      <c r="BH1294" s="115"/>
      <c r="BI1294" s="115"/>
      <c r="BJ1294" s="115"/>
      <c r="BK1294" s="2"/>
      <c r="BL1294" s="2"/>
      <c r="BM1294" s="2"/>
      <c r="BN1294" s="119"/>
      <c r="BO1294" s="119"/>
      <c r="BP1294" s="119"/>
      <c r="BQ1294" s="119"/>
      <c r="BR1294" s="119"/>
      <c r="BS1294" s="119"/>
      <c r="BT1294" s="119"/>
      <c r="BU1294" s="119"/>
      <c r="BV1294" s="119"/>
      <c r="BW1294" s="119"/>
      <c r="BX1294" s="119"/>
      <c r="BY1294" s="119"/>
      <c r="BZ1294" s="119"/>
      <c r="CA1294" s="119"/>
    </row>
    <row r="1295" spans="1:87" ht="15" hidden="1" customHeight="1" thickTop="1" thickBot="1">
      <c r="A1295" s="170" t="s">
        <v>334</v>
      </c>
      <c r="B1295" s="70" t="s">
        <v>329</v>
      </c>
      <c r="C1295" s="71">
        <v>164768</v>
      </c>
      <c r="D1295" s="72" t="s">
        <v>336</v>
      </c>
      <c r="E1295" s="147" t="s">
        <v>1644</v>
      </c>
      <c r="F1295" s="30" t="s">
        <v>333</v>
      </c>
      <c r="G1295" s="86" t="s">
        <v>225</v>
      </c>
      <c r="H1295" s="25" t="s">
        <v>208</v>
      </c>
      <c r="I1295" s="25" t="s">
        <v>332</v>
      </c>
      <c r="J1295" s="73" t="s">
        <v>331</v>
      </c>
      <c r="K1295" s="25" t="s">
        <v>1590</v>
      </c>
      <c r="L1295" s="25" t="s">
        <v>330</v>
      </c>
      <c r="N1295" s="41" t="s">
        <v>337</v>
      </c>
      <c r="O1295" s="32" t="s">
        <v>1407</v>
      </c>
      <c r="P1295" s="32" t="s">
        <v>1525</v>
      </c>
      <c r="Q1295" s="25" t="s">
        <v>19</v>
      </c>
      <c r="R1295" s="73">
        <v>200</v>
      </c>
      <c r="S1295" s="25" t="s">
        <v>1370</v>
      </c>
      <c r="T1295" s="33" t="s">
        <v>15</v>
      </c>
      <c r="U1295" s="33"/>
      <c r="V1295" s="73">
        <v>0.1</v>
      </c>
      <c r="W1295" s="33" t="s">
        <v>58</v>
      </c>
      <c r="X1295" s="73">
        <f>VLOOKUP(W1295,Tables!$M$5:$O$9,3,FALSE)</f>
        <v>1</v>
      </c>
      <c r="Y1295" s="73">
        <f t="shared" ref="Y1295:Y1340" si="639">V1295*X1295</f>
        <v>0.1</v>
      </c>
      <c r="AA1295" s="26" t="str">
        <f t="shared" ref="AA1295:AA1340" si="640">Q1295</f>
        <v>NOEC</v>
      </c>
      <c r="AB1295" s="26">
        <f>VLOOKUP(AA1295,Tables!C$5:D$40,2,FALSE)</f>
        <v>1</v>
      </c>
      <c r="AC1295" s="26">
        <f t="shared" ref="AC1295:AC1340" si="641">Y1295/AB1295</f>
        <v>0.1</v>
      </c>
      <c r="AD1295" s="33" t="str">
        <f t="shared" ref="AD1295:AD1340" si="642">T1295</f>
        <v>Chronic</v>
      </c>
      <c r="AE1295" s="26">
        <f>VLOOKUP(AD1295,Tables!$C$43:$D$44,2,FALSE)</f>
        <v>1</v>
      </c>
      <c r="AF1295" s="26">
        <f t="shared" ref="AF1295:AF1340" si="643">AC1295/AE1295</f>
        <v>0.1</v>
      </c>
      <c r="AG1295" s="27"/>
      <c r="AH1295" s="210" t="str">
        <f t="shared" ref="AH1295:AH1340" si="644">G1295</f>
        <v>Rhinella arenarum</v>
      </c>
      <c r="AI1295" s="112" t="str">
        <f t="shared" ref="AI1295:AI1340" si="645">Q1295</f>
        <v>NOEC</v>
      </c>
      <c r="AJ1295" s="112" t="str">
        <f t="shared" ref="AJ1295:AJ1340" si="646">T1295</f>
        <v>Chronic</v>
      </c>
      <c r="AL1295" s="26">
        <f>VLOOKUP(SUM(AB1295,AE1295),Tables!J$5:K$12,2,FALSE)</f>
        <v>1</v>
      </c>
      <c r="AM1295" s="26" t="str">
        <f t="shared" ref="AM1295:AM1340" si="647">IF(AL1295=MIN($AL$1295:$AL$1340),"YES!!!","Reject")</f>
        <v>YES!!!</v>
      </c>
      <c r="AN1295" s="107" t="str">
        <f>P1295</f>
        <v>Metamorphosis</v>
      </c>
      <c r="AO1295" s="26" t="s">
        <v>96</v>
      </c>
      <c r="AP1295" s="25" t="str">
        <f>CONCATENATE(R1295," ",S1295)</f>
        <v>200 Day</v>
      </c>
      <c r="AQ1295" s="26" t="s">
        <v>97</v>
      </c>
      <c r="AS1295" s="109">
        <f>AF1295</f>
        <v>0.1</v>
      </c>
      <c r="AT1295" s="73">
        <f>GEOMEAN(AS1295)</f>
        <v>0.1</v>
      </c>
      <c r="AU1295" s="73">
        <f>MIN(AT1295)</f>
        <v>0.1</v>
      </c>
      <c r="AV1295" s="203" t="s">
        <v>1880</v>
      </c>
      <c r="AW1295" s="208" t="s">
        <v>1845</v>
      </c>
      <c r="AX1295" s="208" t="s">
        <v>1845</v>
      </c>
      <c r="BC1295" s="214"/>
      <c r="BN1295" s="119"/>
      <c r="BO1295" s="119"/>
      <c r="BP1295" s="119"/>
      <c r="BQ1295" s="119"/>
      <c r="BR1295" s="119"/>
      <c r="BS1295" s="119"/>
      <c r="BT1295" s="119"/>
      <c r="BU1295" s="119"/>
      <c r="BV1295" s="119"/>
      <c r="BW1295" s="119"/>
      <c r="BX1295" s="119"/>
      <c r="BY1295" s="119"/>
      <c r="BZ1295" s="119"/>
      <c r="CA1295" s="119"/>
    </row>
    <row r="1296" spans="1:87" ht="15" hidden="1" customHeight="1" thickTop="1" thickBot="1">
      <c r="A1296" s="170" t="s">
        <v>334</v>
      </c>
      <c r="B1296" s="70" t="s">
        <v>329</v>
      </c>
      <c r="C1296" s="71">
        <v>164768</v>
      </c>
      <c r="D1296" s="72" t="s">
        <v>336</v>
      </c>
      <c r="E1296" s="147" t="s">
        <v>1644</v>
      </c>
      <c r="F1296" s="30" t="s">
        <v>333</v>
      </c>
      <c r="G1296" s="86" t="s">
        <v>225</v>
      </c>
      <c r="H1296" s="25" t="s">
        <v>208</v>
      </c>
      <c r="I1296" s="25" t="s">
        <v>332</v>
      </c>
      <c r="J1296" s="73" t="s">
        <v>331</v>
      </c>
      <c r="K1296" s="25" t="s">
        <v>1590</v>
      </c>
      <c r="L1296" s="25" t="s">
        <v>330</v>
      </c>
      <c r="N1296" s="41" t="s">
        <v>337</v>
      </c>
      <c r="O1296" s="32" t="s">
        <v>1407</v>
      </c>
      <c r="P1296" s="32" t="s">
        <v>1525</v>
      </c>
      <c r="Q1296" s="73" t="s">
        <v>20</v>
      </c>
      <c r="R1296" s="73">
        <v>200</v>
      </c>
      <c r="S1296" s="25" t="s">
        <v>1370</v>
      </c>
      <c r="T1296" s="33" t="s">
        <v>15</v>
      </c>
      <c r="U1296" s="33"/>
      <c r="V1296" s="73">
        <v>1</v>
      </c>
      <c r="W1296" s="33" t="s">
        <v>58</v>
      </c>
      <c r="X1296" s="73">
        <f>VLOOKUP(W1296,Tables!$M$5:$O$9,3,FALSE)</f>
        <v>1</v>
      </c>
      <c r="Y1296" s="73">
        <f t="shared" si="639"/>
        <v>1</v>
      </c>
      <c r="AA1296" s="26" t="str">
        <f t="shared" si="640"/>
        <v>LOEC</v>
      </c>
      <c r="AB1296" s="26">
        <f>VLOOKUP(AA1296,Tables!C$5:D$40,2,FALSE)</f>
        <v>2.5</v>
      </c>
      <c r="AC1296" s="26">
        <f t="shared" si="641"/>
        <v>0.4</v>
      </c>
      <c r="AD1296" s="33" t="str">
        <f t="shared" si="642"/>
        <v>Chronic</v>
      </c>
      <c r="AE1296" s="26">
        <f>VLOOKUP(AD1296,Tables!$C$43:$D$44,2,FALSE)</f>
        <v>1</v>
      </c>
      <c r="AF1296" s="26">
        <f t="shared" si="643"/>
        <v>0.4</v>
      </c>
      <c r="AG1296" s="27"/>
      <c r="AH1296" s="210" t="str">
        <f t="shared" si="644"/>
        <v>Rhinella arenarum</v>
      </c>
      <c r="AI1296" s="112" t="str">
        <f t="shared" si="645"/>
        <v>LOEC</v>
      </c>
      <c r="AJ1296" s="112" t="str">
        <f t="shared" si="646"/>
        <v>Chronic</v>
      </c>
      <c r="AL1296" s="26">
        <f>VLOOKUP(SUM(AB1296,AE1296),Tables!J$5:K$12,2,FALSE)</f>
        <v>2</v>
      </c>
      <c r="AM1296" s="26" t="str">
        <f t="shared" si="647"/>
        <v>Reject</v>
      </c>
      <c r="AS1296"/>
      <c r="AW1296" s="208" t="s">
        <v>1845</v>
      </c>
      <c r="AX1296" s="208" t="s">
        <v>1845</v>
      </c>
      <c r="BC1296" s="214"/>
      <c r="BN1296" s="119"/>
      <c r="BO1296" s="119"/>
      <c r="BP1296" s="119"/>
      <c r="BQ1296" s="119"/>
      <c r="BR1296" s="119"/>
      <c r="BS1296" s="119"/>
      <c r="BT1296" s="119"/>
      <c r="BU1296" s="119"/>
      <c r="BV1296" s="119"/>
      <c r="BW1296" s="119"/>
      <c r="BX1296" s="119"/>
      <c r="BY1296" s="119"/>
      <c r="BZ1296" s="119"/>
      <c r="CA1296" s="119"/>
    </row>
    <row r="1297" spans="1:87" ht="15" hidden="1" customHeight="1" thickTop="1" thickBot="1">
      <c r="A1297" s="170" t="s">
        <v>334</v>
      </c>
      <c r="B1297" s="70" t="s">
        <v>329</v>
      </c>
      <c r="C1297" s="71">
        <v>164768</v>
      </c>
      <c r="D1297" s="72" t="s">
        <v>1664</v>
      </c>
      <c r="E1297" s="147" t="s">
        <v>1644</v>
      </c>
      <c r="F1297" s="30" t="s">
        <v>333</v>
      </c>
      <c r="G1297" s="86" t="s">
        <v>225</v>
      </c>
      <c r="H1297" s="25" t="s">
        <v>208</v>
      </c>
      <c r="I1297" s="25" t="s">
        <v>332</v>
      </c>
      <c r="J1297" s="73" t="s">
        <v>331</v>
      </c>
      <c r="K1297" s="25" t="s">
        <v>1590</v>
      </c>
      <c r="L1297" s="25" t="s">
        <v>330</v>
      </c>
      <c r="N1297" s="41" t="s">
        <v>1662</v>
      </c>
      <c r="O1297" s="32"/>
      <c r="P1297" s="32" t="s">
        <v>1663</v>
      </c>
      <c r="Q1297" s="25" t="s">
        <v>19</v>
      </c>
      <c r="R1297" s="73">
        <v>200</v>
      </c>
      <c r="S1297" s="25" t="s">
        <v>1370</v>
      </c>
      <c r="T1297" s="33" t="s">
        <v>15</v>
      </c>
      <c r="U1297" s="33"/>
      <c r="V1297" s="73">
        <v>1000</v>
      </c>
      <c r="W1297" s="33" t="s">
        <v>58</v>
      </c>
      <c r="X1297" s="73">
        <f>VLOOKUP(W1297,Tables!$M$5:$O$9,3,FALSE)</f>
        <v>1</v>
      </c>
      <c r="Y1297" s="73">
        <f t="shared" si="639"/>
        <v>1000</v>
      </c>
      <c r="AA1297" s="26" t="str">
        <f>Q1297</f>
        <v>NOEC</v>
      </c>
      <c r="AB1297" s="26">
        <f>VLOOKUP(AA1297,Tables!C$5:D$40,2,FALSE)</f>
        <v>1</v>
      </c>
      <c r="AC1297" s="26">
        <f>Y1297/AB1297</f>
        <v>1000</v>
      </c>
      <c r="AD1297" s="33" t="str">
        <f>T1297</f>
        <v>Chronic</v>
      </c>
      <c r="AE1297" s="26">
        <f>VLOOKUP(AD1297,Tables!$C$43:$D$44,2,FALSE)</f>
        <v>1</v>
      </c>
      <c r="AF1297" s="26">
        <f>AC1297/AE1297</f>
        <v>1000</v>
      </c>
      <c r="AG1297" s="27"/>
      <c r="AH1297" s="210" t="str">
        <f>G1297</f>
        <v>Rhinella arenarum</v>
      </c>
      <c r="AI1297" s="112" t="str">
        <f>Q1297</f>
        <v>NOEC</v>
      </c>
      <c r="AJ1297" s="112" t="str">
        <f>T1297</f>
        <v>Chronic</v>
      </c>
      <c r="AL1297" s="26">
        <f>VLOOKUP(SUM(AB1297,AE1297),Tables!J$5:K$12,2,FALSE)</f>
        <v>1</v>
      </c>
      <c r="AM1297" s="26" t="str">
        <f t="shared" si="647"/>
        <v>YES!!!</v>
      </c>
      <c r="AN1297" s="107" t="str">
        <f>P1297</f>
        <v>Snout-vent length</v>
      </c>
      <c r="AO1297" s="25" t="s">
        <v>1598</v>
      </c>
      <c r="AP1297" s="25" t="str">
        <f>CONCATENATE(R1297," ",S1297)</f>
        <v>200 Day</v>
      </c>
      <c r="AQ1297" s="25" t="s">
        <v>1599</v>
      </c>
      <c r="AS1297" s="109">
        <f>AF1297</f>
        <v>1000</v>
      </c>
      <c r="AT1297" s="73">
        <f>GEOMEAN(AS1297)</f>
        <v>1000</v>
      </c>
      <c r="AU1297" s="73">
        <f>MIN(AT1297:AT1298)</f>
        <v>1000</v>
      </c>
      <c r="AV1297" s="203" t="s">
        <v>1880</v>
      </c>
      <c r="AW1297" s="208" t="s">
        <v>1845</v>
      </c>
      <c r="AX1297" s="208" t="s">
        <v>1845</v>
      </c>
      <c r="BC1297" s="214"/>
      <c r="BN1297" s="119"/>
      <c r="BO1297" s="119"/>
      <c r="BP1297" s="119"/>
      <c r="BQ1297" s="119"/>
      <c r="BR1297" s="119"/>
      <c r="BS1297" s="119"/>
      <c r="BT1297" s="119"/>
      <c r="BU1297" s="119"/>
      <c r="BV1297" s="119"/>
      <c r="BW1297" s="119"/>
      <c r="BX1297" s="119"/>
      <c r="BY1297" s="119"/>
      <c r="BZ1297" s="119"/>
      <c r="CA1297" s="119"/>
    </row>
    <row r="1298" spans="1:87" ht="15" hidden="1" customHeight="1" thickTop="1" thickBot="1">
      <c r="A1298" s="170" t="s">
        <v>334</v>
      </c>
      <c r="B1298" s="70" t="s">
        <v>329</v>
      </c>
      <c r="C1298" s="71">
        <v>164768</v>
      </c>
      <c r="D1298" s="72" t="s">
        <v>1664</v>
      </c>
      <c r="E1298" s="147" t="s">
        <v>1644</v>
      </c>
      <c r="F1298" s="30" t="s">
        <v>333</v>
      </c>
      <c r="G1298" s="86" t="s">
        <v>225</v>
      </c>
      <c r="H1298" s="25" t="s">
        <v>208</v>
      </c>
      <c r="I1298" s="25" t="s">
        <v>332</v>
      </c>
      <c r="J1298" s="73" t="s">
        <v>331</v>
      </c>
      <c r="K1298" s="25" t="s">
        <v>1590</v>
      </c>
      <c r="L1298" s="25" t="s">
        <v>330</v>
      </c>
      <c r="N1298" s="41" t="s">
        <v>335</v>
      </c>
      <c r="O1298" s="32"/>
      <c r="P1298" s="32" t="s">
        <v>455</v>
      </c>
      <c r="Q1298" s="25" t="s">
        <v>19</v>
      </c>
      <c r="R1298" s="73">
        <v>200</v>
      </c>
      <c r="S1298" s="25" t="s">
        <v>1370</v>
      </c>
      <c r="T1298" s="33" t="s">
        <v>15</v>
      </c>
      <c r="U1298" s="33"/>
      <c r="V1298" s="73">
        <v>1000</v>
      </c>
      <c r="W1298" s="33" t="s">
        <v>58</v>
      </c>
      <c r="X1298" s="73">
        <f>VLOOKUP(W1298,Tables!$M$5:$O$9,3,FALSE)</f>
        <v>1</v>
      </c>
      <c r="Y1298" s="73">
        <f t="shared" si="639"/>
        <v>1000</v>
      </c>
      <c r="AA1298" s="26" t="str">
        <f>Q1298</f>
        <v>NOEC</v>
      </c>
      <c r="AB1298" s="26">
        <f>VLOOKUP(AA1298,Tables!C$5:D$40,2,FALSE)</f>
        <v>1</v>
      </c>
      <c r="AC1298" s="26">
        <f>Y1298/AB1298</f>
        <v>1000</v>
      </c>
      <c r="AD1298" s="33" t="str">
        <f>T1298</f>
        <v>Chronic</v>
      </c>
      <c r="AE1298" s="26">
        <f>VLOOKUP(AD1298,Tables!$C$43:$D$44,2,FALSE)</f>
        <v>1</v>
      </c>
      <c r="AF1298" s="26">
        <f>AC1298/AE1298</f>
        <v>1000</v>
      </c>
      <c r="AG1298" s="27"/>
      <c r="AH1298" s="210" t="str">
        <f>G1298</f>
        <v>Rhinella arenarum</v>
      </c>
      <c r="AI1298" s="112" t="str">
        <f>Q1298</f>
        <v>NOEC</v>
      </c>
      <c r="AJ1298" s="112" t="str">
        <f>T1298</f>
        <v>Chronic</v>
      </c>
      <c r="AL1298" s="26">
        <f>VLOOKUP(SUM(AB1298,AE1298),Tables!J$5:K$12,2,FALSE)</f>
        <v>1</v>
      </c>
      <c r="AM1298" s="26" t="str">
        <f t="shared" si="647"/>
        <v>YES!!!</v>
      </c>
      <c r="AN1298" s="107" t="str">
        <f>P1298</f>
        <v>Body mass</v>
      </c>
      <c r="AO1298" s="25" t="s">
        <v>1603</v>
      </c>
      <c r="AP1298" s="25" t="str">
        <f>CONCATENATE(R1298," ",S1298)</f>
        <v>200 Day</v>
      </c>
      <c r="AQ1298" s="25" t="s">
        <v>1607</v>
      </c>
      <c r="AS1298" s="109">
        <f>AF1298</f>
        <v>1000</v>
      </c>
      <c r="AT1298" s="73">
        <f>GEOMEAN(AS1298)</f>
        <v>1000</v>
      </c>
      <c r="AW1298" s="208" t="s">
        <v>1845</v>
      </c>
      <c r="AX1298" s="208" t="s">
        <v>1845</v>
      </c>
      <c r="BC1298" s="214"/>
      <c r="BN1298" s="119"/>
      <c r="BO1298" s="119"/>
      <c r="BP1298" s="119"/>
      <c r="BQ1298" s="119"/>
      <c r="BR1298" s="119"/>
      <c r="BS1298" s="119"/>
      <c r="BT1298" s="119"/>
      <c r="BU1298" s="119"/>
      <c r="BV1298" s="119"/>
      <c r="BW1298" s="119"/>
      <c r="BX1298" s="119"/>
      <c r="BY1298" s="119"/>
      <c r="BZ1298" s="119"/>
      <c r="CA1298" s="119"/>
    </row>
    <row r="1299" spans="1:87" ht="15" hidden="1" customHeight="1" thickTop="1" thickBot="1">
      <c r="A1299" s="170" t="s">
        <v>334</v>
      </c>
      <c r="B1299" s="70" t="s">
        <v>1699</v>
      </c>
      <c r="C1299" s="74" t="s">
        <v>519</v>
      </c>
      <c r="D1299" s="72"/>
      <c r="E1299" s="147" t="s">
        <v>1644</v>
      </c>
      <c r="F1299" s="30" t="s">
        <v>517</v>
      </c>
      <c r="G1299" s="86" t="s">
        <v>225</v>
      </c>
      <c r="H1299" s="25" t="s">
        <v>208</v>
      </c>
      <c r="I1299" s="25" t="s">
        <v>332</v>
      </c>
      <c r="J1299" s="25" t="s">
        <v>331</v>
      </c>
      <c r="K1299" s="25" t="s">
        <v>1590</v>
      </c>
      <c r="L1299" s="25" t="s">
        <v>525</v>
      </c>
      <c r="N1299" s="41" t="s">
        <v>48</v>
      </c>
      <c r="O1299" s="32" t="s">
        <v>48</v>
      </c>
      <c r="P1299" s="32" t="s">
        <v>48</v>
      </c>
      <c r="Q1299" s="25" t="s">
        <v>49</v>
      </c>
      <c r="R1299" s="73">
        <v>2</v>
      </c>
      <c r="S1299" s="25" t="s">
        <v>1370</v>
      </c>
      <c r="T1299" s="33" t="s">
        <v>45</v>
      </c>
      <c r="U1299" s="33"/>
      <c r="V1299" s="73">
        <v>25.76</v>
      </c>
      <c r="W1299" s="33" t="s">
        <v>58</v>
      </c>
      <c r="X1299" s="73">
        <f>VLOOKUP(W1299,Tables!$M$5:$O$9,3,FALSE)</f>
        <v>1</v>
      </c>
      <c r="Y1299" s="73">
        <f t="shared" si="639"/>
        <v>25.76</v>
      </c>
      <c r="AA1299" s="26" t="str">
        <f>Q1299</f>
        <v>LC10</v>
      </c>
      <c r="AB1299" s="26">
        <f>VLOOKUP(AA1299,Tables!C$5:D$40,2,FALSE)</f>
        <v>1</v>
      </c>
      <c r="AC1299" s="26">
        <f>Y1299/AB1299</f>
        <v>25.76</v>
      </c>
      <c r="AD1299" s="33" t="str">
        <f>T1299</f>
        <v>Acute</v>
      </c>
      <c r="AE1299" s="26">
        <f>VLOOKUP(AD1299,Tables!$C$43:$D$44,2,FALSE)</f>
        <v>2</v>
      </c>
      <c r="AF1299" s="26">
        <f>AC1299/AE1299</f>
        <v>12.88</v>
      </c>
      <c r="AG1299" s="27"/>
      <c r="AH1299" s="210" t="str">
        <f>G1299</f>
        <v>Rhinella arenarum</v>
      </c>
      <c r="AI1299" s="112" t="str">
        <f>Q1299</f>
        <v>LC10</v>
      </c>
      <c r="AJ1299" s="112" t="str">
        <f>T1299</f>
        <v>Acute</v>
      </c>
      <c r="AL1299" s="26" t="str">
        <f>VLOOKUP(SUM(AB1299,AE1299),Tables!J$5:K$12,2,FALSE)</f>
        <v>Do Not Use</v>
      </c>
      <c r="AM1299" s="26" t="str">
        <f t="shared" si="647"/>
        <v>Reject</v>
      </c>
      <c r="AN1299" s="107"/>
      <c r="AS1299" s="109"/>
      <c r="AT1299" s="73"/>
      <c r="AW1299" s="208" t="s">
        <v>1845</v>
      </c>
      <c r="AX1299" s="208" t="s">
        <v>1845</v>
      </c>
      <c r="BC1299" s="214"/>
      <c r="BN1299" s="119"/>
      <c r="BO1299" s="119"/>
      <c r="BP1299" s="119"/>
      <c r="BQ1299" s="119"/>
      <c r="BR1299" s="119"/>
      <c r="BS1299" s="119"/>
      <c r="BT1299" s="119"/>
      <c r="BU1299" s="119"/>
      <c r="BV1299" s="119"/>
      <c r="BW1299" s="119"/>
      <c r="BX1299" s="119"/>
      <c r="BY1299" s="119"/>
      <c r="BZ1299" s="119"/>
      <c r="CA1299" s="119"/>
    </row>
    <row r="1300" spans="1:87" ht="15" hidden="1" customHeight="1" thickTop="1" thickBot="1">
      <c r="A1300" s="170" t="s">
        <v>334</v>
      </c>
      <c r="B1300" s="70" t="s">
        <v>1700</v>
      </c>
      <c r="C1300" s="74" t="s">
        <v>519</v>
      </c>
      <c r="D1300" s="72" t="s">
        <v>99</v>
      </c>
      <c r="E1300" s="147" t="s">
        <v>1644</v>
      </c>
      <c r="F1300" s="30" t="s">
        <v>517</v>
      </c>
      <c r="G1300" s="86" t="s">
        <v>225</v>
      </c>
      <c r="H1300" s="25" t="s">
        <v>208</v>
      </c>
      <c r="I1300" s="25" t="s">
        <v>332</v>
      </c>
      <c r="J1300" s="25" t="s">
        <v>331</v>
      </c>
      <c r="K1300" s="25" t="s">
        <v>1590</v>
      </c>
      <c r="L1300" s="25" t="s">
        <v>525</v>
      </c>
      <c r="N1300" s="41" t="s">
        <v>48</v>
      </c>
      <c r="O1300" s="32" t="s">
        <v>48</v>
      </c>
      <c r="P1300" s="32" t="s">
        <v>48</v>
      </c>
      <c r="Q1300" s="25" t="s">
        <v>49</v>
      </c>
      <c r="R1300" s="73">
        <v>4</v>
      </c>
      <c r="S1300" s="25" t="s">
        <v>1370</v>
      </c>
      <c r="T1300" s="33" t="s">
        <v>45</v>
      </c>
      <c r="U1300" s="33"/>
      <c r="V1300" s="73">
        <v>18.28</v>
      </c>
      <c r="W1300" s="33" t="s">
        <v>58</v>
      </c>
      <c r="X1300" s="73">
        <f>VLOOKUP(W1300,Tables!$M$5:$O$9,3,FALSE)</f>
        <v>1</v>
      </c>
      <c r="Y1300" s="73">
        <f t="shared" si="639"/>
        <v>18.28</v>
      </c>
      <c r="AA1300" s="26" t="str">
        <f>Q1300</f>
        <v>LC10</v>
      </c>
      <c r="AB1300" s="26">
        <f>VLOOKUP(AA1300,Tables!C$5:D$40,2,FALSE)</f>
        <v>1</v>
      </c>
      <c r="AC1300" s="26">
        <f>Y1300/AB1300</f>
        <v>18.28</v>
      </c>
      <c r="AD1300" s="33" t="str">
        <f>T1300</f>
        <v>Acute</v>
      </c>
      <c r="AE1300" s="26">
        <f>VLOOKUP(AD1300,Tables!$C$43:$D$44,2,FALSE)</f>
        <v>2</v>
      </c>
      <c r="AF1300" s="26">
        <f>AC1300/AE1300</f>
        <v>9.14</v>
      </c>
      <c r="AG1300" s="27"/>
      <c r="AH1300" s="210" t="str">
        <f>G1300</f>
        <v>Rhinella arenarum</v>
      </c>
      <c r="AI1300" s="112" t="str">
        <f>Q1300</f>
        <v>LC10</v>
      </c>
      <c r="AJ1300" s="112" t="str">
        <f>T1300</f>
        <v>Acute</v>
      </c>
      <c r="AL1300" s="26" t="str">
        <f>VLOOKUP(SUM(AB1300,AE1300),Tables!J$5:K$12,2,FALSE)</f>
        <v>Do Not Use</v>
      </c>
      <c r="AM1300" s="26" t="str">
        <f t="shared" si="647"/>
        <v>Reject</v>
      </c>
      <c r="AN1300" s="107"/>
      <c r="AS1300" s="109"/>
      <c r="AT1300" s="73"/>
      <c r="AW1300" s="208" t="s">
        <v>1845</v>
      </c>
      <c r="AX1300" s="208" t="s">
        <v>1845</v>
      </c>
      <c r="BC1300" s="214"/>
      <c r="BN1300" s="119"/>
      <c r="BO1300" s="119"/>
      <c r="BP1300" s="119"/>
      <c r="BQ1300" s="119"/>
      <c r="BR1300" s="119"/>
      <c r="BS1300" s="119"/>
      <c r="BT1300" s="119"/>
      <c r="BU1300" s="119"/>
      <c r="BV1300" s="119"/>
      <c r="BW1300" s="119"/>
      <c r="BX1300" s="119"/>
      <c r="BY1300" s="119"/>
      <c r="BZ1300" s="119"/>
      <c r="CA1300" s="119"/>
    </row>
    <row r="1301" spans="1:87" ht="15" hidden="1" customHeight="1" thickTop="1" thickBot="1">
      <c r="A1301" s="170" t="s">
        <v>518</v>
      </c>
      <c r="B1301" s="70" t="s">
        <v>530</v>
      </c>
      <c r="C1301" s="74" t="s">
        <v>519</v>
      </c>
      <c r="D1301" s="72" t="s">
        <v>99</v>
      </c>
      <c r="E1301" s="147" t="s">
        <v>1644</v>
      </c>
      <c r="F1301" s="30" t="s">
        <v>517</v>
      </c>
      <c r="G1301" s="86" t="s">
        <v>225</v>
      </c>
      <c r="H1301" s="25" t="s">
        <v>208</v>
      </c>
      <c r="I1301" s="25" t="s">
        <v>332</v>
      </c>
      <c r="J1301" s="25" t="s">
        <v>331</v>
      </c>
      <c r="K1301" s="25" t="s">
        <v>1590</v>
      </c>
      <c r="L1301" s="25" t="s">
        <v>525</v>
      </c>
      <c r="N1301" s="41" t="s">
        <v>48</v>
      </c>
      <c r="O1301" s="32" t="s">
        <v>48</v>
      </c>
      <c r="P1301" s="32" t="s">
        <v>48</v>
      </c>
      <c r="Q1301" s="73" t="s">
        <v>18</v>
      </c>
      <c r="R1301" s="73">
        <v>4</v>
      </c>
      <c r="S1301" s="25" t="s">
        <v>1370</v>
      </c>
      <c r="T1301" s="33" t="s">
        <v>45</v>
      </c>
      <c r="U1301" s="33"/>
      <c r="V1301" s="73">
        <v>27.16</v>
      </c>
      <c r="W1301" s="33" t="s">
        <v>57</v>
      </c>
      <c r="X1301" s="73">
        <f>VLOOKUP(W1301,Tables!$M$5:$O$9,3,FALSE)</f>
        <v>1000</v>
      </c>
      <c r="Y1301" s="73">
        <f t="shared" si="639"/>
        <v>27160</v>
      </c>
      <c r="AA1301" s="26" t="str">
        <f t="shared" si="640"/>
        <v>LC50</v>
      </c>
      <c r="AB1301" s="26">
        <f>VLOOKUP(AA1301,Tables!C$5:D$40,2,FALSE)</f>
        <v>5</v>
      </c>
      <c r="AC1301" s="26">
        <f t="shared" si="641"/>
        <v>5432</v>
      </c>
      <c r="AD1301" s="33" t="str">
        <f t="shared" si="642"/>
        <v>Acute</v>
      </c>
      <c r="AE1301" s="26">
        <f>VLOOKUP(AD1301,Tables!$C$43:$D$44,2,FALSE)</f>
        <v>2</v>
      </c>
      <c r="AF1301" s="26">
        <f t="shared" si="643"/>
        <v>2716</v>
      </c>
      <c r="AG1301" s="27"/>
      <c r="AH1301" s="210" t="str">
        <f t="shared" si="644"/>
        <v>Rhinella arenarum</v>
      </c>
      <c r="AI1301" s="112" t="str">
        <f t="shared" si="645"/>
        <v>LC50</v>
      </c>
      <c r="AJ1301" s="112" t="str">
        <f t="shared" si="646"/>
        <v>Acute</v>
      </c>
      <c r="AL1301" s="26">
        <f>VLOOKUP(SUM(AB1301,AE1301),Tables!J$5:K$12,2,FALSE)</f>
        <v>4</v>
      </c>
      <c r="AM1301" s="26" t="str">
        <f t="shared" si="647"/>
        <v>Reject</v>
      </c>
      <c r="AS1301"/>
      <c r="AW1301" s="208" t="s">
        <v>1845</v>
      </c>
      <c r="AX1301" s="208" t="s">
        <v>1845</v>
      </c>
      <c r="BC1301" s="214"/>
      <c r="BN1301" s="119"/>
      <c r="BO1301" s="119"/>
      <c r="BP1301" s="119"/>
      <c r="BQ1301" s="119"/>
      <c r="BR1301" s="119"/>
      <c r="BS1301" s="119"/>
      <c r="BT1301" s="119"/>
      <c r="BU1301" s="119"/>
      <c r="BV1301" s="119"/>
      <c r="BW1301" s="119"/>
      <c r="BX1301" s="119"/>
      <c r="BY1301" s="119"/>
      <c r="BZ1301" s="119"/>
      <c r="CA1301" s="119"/>
    </row>
    <row r="1302" spans="1:87" ht="15" hidden="1" customHeight="1" thickTop="1" thickBot="1">
      <c r="A1302" s="170" t="s">
        <v>518</v>
      </c>
      <c r="B1302" s="70" t="s">
        <v>526</v>
      </c>
      <c r="C1302" s="74" t="s">
        <v>519</v>
      </c>
      <c r="D1302" s="72" t="s">
        <v>99</v>
      </c>
      <c r="E1302" s="147" t="s">
        <v>1644</v>
      </c>
      <c r="F1302" s="30" t="s">
        <v>517</v>
      </c>
      <c r="G1302" s="86" t="s">
        <v>225</v>
      </c>
      <c r="H1302" s="25" t="s">
        <v>208</v>
      </c>
      <c r="I1302" s="25" t="s">
        <v>332</v>
      </c>
      <c r="J1302" s="25" t="s">
        <v>331</v>
      </c>
      <c r="K1302" s="25" t="s">
        <v>1590</v>
      </c>
      <c r="L1302" s="25" t="s">
        <v>525</v>
      </c>
      <c r="N1302" s="41" t="s">
        <v>48</v>
      </c>
      <c r="O1302" s="32" t="s">
        <v>48</v>
      </c>
      <c r="P1302" s="32" t="s">
        <v>48</v>
      </c>
      <c r="Q1302" s="73" t="s">
        <v>49</v>
      </c>
      <c r="R1302" s="73">
        <v>7</v>
      </c>
      <c r="S1302" s="25" t="s">
        <v>1370</v>
      </c>
      <c r="T1302" s="79" t="s">
        <v>15</v>
      </c>
      <c r="U1302" s="79"/>
      <c r="V1302" s="73">
        <v>13.61</v>
      </c>
      <c r="W1302" s="79" t="s">
        <v>57</v>
      </c>
      <c r="X1302" s="73">
        <f>VLOOKUP(W1302,Tables!$M$5:$O$9,3,FALSE)</f>
        <v>1000</v>
      </c>
      <c r="Y1302" s="73">
        <f t="shared" si="639"/>
        <v>13610</v>
      </c>
      <c r="AA1302" s="26" t="str">
        <f t="shared" si="640"/>
        <v>LC10</v>
      </c>
      <c r="AB1302" s="26">
        <f>VLOOKUP(AA1302,Tables!C$5:D$40,2,FALSE)</f>
        <v>1</v>
      </c>
      <c r="AC1302" s="26">
        <f t="shared" si="641"/>
        <v>13610</v>
      </c>
      <c r="AD1302" s="33" t="str">
        <f t="shared" si="642"/>
        <v>Chronic</v>
      </c>
      <c r="AE1302" s="26">
        <f>VLOOKUP(AD1302,Tables!$C$43:$D$44,2,FALSE)</f>
        <v>1</v>
      </c>
      <c r="AF1302" s="26">
        <f t="shared" si="643"/>
        <v>13610</v>
      </c>
      <c r="AG1302" s="27"/>
      <c r="AH1302" s="210" t="str">
        <f t="shared" si="644"/>
        <v>Rhinella arenarum</v>
      </c>
      <c r="AI1302" s="112" t="str">
        <f t="shared" si="645"/>
        <v>LC10</v>
      </c>
      <c r="AJ1302" s="112" t="str">
        <f t="shared" si="646"/>
        <v>Chronic</v>
      </c>
      <c r="AL1302" s="26">
        <f>VLOOKUP(SUM(AB1302,AE1302),Tables!J$5:K$12,2,FALSE)</f>
        <v>1</v>
      </c>
      <c r="AM1302" s="26" t="str">
        <f t="shared" si="647"/>
        <v>YES!!!</v>
      </c>
      <c r="AN1302" s="107" t="str">
        <f>P1302</f>
        <v>Mortality</v>
      </c>
      <c r="AO1302" s="26" t="s">
        <v>212</v>
      </c>
      <c r="AP1302" s="25" t="str">
        <f>CONCATENATE(R1302," ",S1302)</f>
        <v>7 Day</v>
      </c>
      <c r="AQ1302" s="26" t="s">
        <v>1608</v>
      </c>
      <c r="AS1302" s="109">
        <f>AF1302</f>
        <v>13610</v>
      </c>
      <c r="AT1302" s="73">
        <f>GEOMEAN(AS1302,AS1304)</f>
        <v>14876.108362068355</v>
      </c>
      <c r="AU1302" s="73">
        <f>MIN(AT1302:AT1333)</f>
        <v>3061.1193521197029</v>
      </c>
      <c r="AV1302" s="73">
        <f>MIN(AU1302)</f>
        <v>3061.1193521197029</v>
      </c>
      <c r="AW1302" s="208" t="s">
        <v>1845</v>
      </c>
      <c r="AX1302" s="208" t="s">
        <v>1845</v>
      </c>
      <c r="BA1302" s="78" t="str">
        <f>F1302</f>
        <v>A.S. test solution</v>
      </c>
      <c r="BB1302" s="107" t="str">
        <f>J1302</f>
        <v>Amphibian</v>
      </c>
      <c r="BC1302" s="210" t="str">
        <f>G1302</f>
        <v>Rhinella arenarum</v>
      </c>
      <c r="BD1302" s="107" t="str">
        <f>H1302</f>
        <v>Chordata</v>
      </c>
      <c r="BE1302" s="114" t="str">
        <f>I1302</f>
        <v>Amphibia</v>
      </c>
      <c r="BF1302" s="112" t="str">
        <f>K1302</f>
        <v>Hetero</v>
      </c>
      <c r="BG1302" s="26">
        <f>AL1302</f>
        <v>1</v>
      </c>
      <c r="BH1302" s="26">
        <f>AV1302</f>
        <v>3061.1193521197029</v>
      </c>
      <c r="BI1302" s="208" t="s">
        <v>1845</v>
      </c>
      <c r="BJ1302" s="208" t="s">
        <v>1845</v>
      </c>
      <c r="BN1302" s="119"/>
      <c r="BO1302" s="119"/>
      <c r="BP1302" s="119"/>
      <c r="BQ1302" s="119"/>
      <c r="BR1302" s="119"/>
      <c r="BS1302" s="119"/>
      <c r="BT1302" s="119"/>
      <c r="BU1302" s="119"/>
      <c r="BV1302" s="119"/>
      <c r="BW1302" s="119"/>
      <c r="BX1302" s="119"/>
      <c r="BY1302" s="119"/>
      <c r="BZ1302" s="119"/>
      <c r="CA1302" s="119"/>
    </row>
    <row r="1303" spans="1:87" ht="15" hidden="1" customHeight="1" thickTop="1" thickBot="1">
      <c r="A1303" s="170" t="s">
        <v>518</v>
      </c>
      <c r="B1303" s="70" t="s">
        <v>531</v>
      </c>
      <c r="C1303" s="74" t="s">
        <v>519</v>
      </c>
      <c r="D1303" s="72" t="s">
        <v>99</v>
      </c>
      <c r="E1303" s="147" t="s">
        <v>1644</v>
      </c>
      <c r="F1303" s="30" t="s">
        <v>517</v>
      </c>
      <c r="G1303" s="86" t="s">
        <v>225</v>
      </c>
      <c r="H1303" s="25" t="s">
        <v>208</v>
      </c>
      <c r="I1303" s="25" t="s">
        <v>332</v>
      </c>
      <c r="J1303" s="25" t="s">
        <v>331</v>
      </c>
      <c r="K1303" s="25" t="s">
        <v>1590</v>
      </c>
      <c r="L1303" s="25" t="s">
        <v>525</v>
      </c>
      <c r="N1303" s="41" t="s">
        <v>48</v>
      </c>
      <c r="O1303" s="32" t="s">
        <v>48</v>
      </c>
      <c r="P1303" s="32" t="s">
        <v>48</v>
      </c>
      <c r="Q1303" s="73" t="s">
        <v>18</v>
      </c>
      <c r="R1303" s="73">
        <v>7</v>
      </c>
      <c r="S1303" s="25" t="s">
        <v>1370</v>
      </c>
      <c r="T1303" s="79" t="s">
        <v>15</v>
      </c>
      <c r="U1303" s="79"/>
      <c r="V1303" s="73">
        <v>20.11</v>
      </c>
      <c r="W1303" s="79" t="s">
        <v>57</v>
      </c>
      <c r="X1303" s="73">
        <f>VLOOKUP(W1303,Tables!$M$5:$O$9,3,FALSE)</f>
        <v>1000</v>
      </c>
      <c r="Y1303" s="73">
        <f t="shared" si="639"/>
        <v>20110</v>
      </c>
      <c r="AA1303" s="26" t="str">
        <f t="shared" si="640"/>
        <v>LC50</v>
      </c>
      <c r="AB1303" s="26">
        <f>VLOOKUP(AA1303,Tables!C$5:D$40,2,FALSE)</f>
        <v>5</v>
      </c>
      <c r="AC1303" s="26">
        <f t="shared" si="641"/>
        <v>4022</v>
      </c>
      <c r="AD1303" s="33" t="str">
        <f t="shared" si="642"/>
        <v>Chronic</v>
      </c>
      <c r="AE1303" s="26">
        <f>VLOOKUP(AD1303,Tables!$C$43:$D$44,2,FALSE)</f>
        <v>1</v>
      </c>
      <c r="AF1303" s="26">
        <f t="shared" si="643"/>
        <v>4022</v>
      </c>
      <c r="AG1303" s="27"/>
      <c r="AH1303" s="210" t="str">
        <f t="shared" si="644"/>
        <v>Rhinella arenarum</v>
      </c>
      <c r="AI1303" s="112" t="str">
        <f t="shared" si="645"/>
        <v>LC50</v>
      </c>
      <c r="AJ1303" s="112" t="str">
        <f t="shared" si="646"/>
        <v>Chronic</v>
      </c>
      <c r="AL1303" s="26">
        <f>VLOOKUP(SUM(AB1303,AE1303),Tables!J$5:K$12,2,FALSE)</f>
        <v>2</v>
      </c>
      <c r="AM1303" s="26" t="str">
        <f t="shared" si="647"/>
        <v>Reject</v>
      </c>
      <c r="AS1303"/>
      <c r="AW1303" s="208" t="s">
        <v>1845</v>
      </c>
      <c r="AX1303" s="208" t="s">
        <v>1845</v>
      </c>
      <c r="BC1303" s="214"/>
      <c r="BN1303" s="119"/>
      <c r="BO1303" s="119"/>
      <c r="BP1303" s="119"/>
      <c r="BQ1303" s="119"/>
      <c r="BR1303" s="119"/>
      <c r="BS1303" s="119"/>
      <c r="BT1303" s="119"/>
      <c r="BU1303" s="119"/>
      <c r="BV1303" s="119"/>
      <c r="BW1303" s="119"/>
      <c r="BX1303" s="119"/>
      <c r="BY1303" s="119"/>
      <c r="BZ1303" s="119"/>
      <c r="CA1303" s="119"/>
    </row>
    <row r="1304" spans="1:87" ht="15" hidden="1" customHeight="1" thickTop="1" thickBot="1">
      <c r="A1304" s="170" t="s">
        <v>518</v>
      </c>
      <c r="B1304" s="70" t="s">
        <v>535</v>
      </c>
      <c r="C1304" s="74" t="s">
        <v>519</v>
      </c>
      <c r="D1304" s="72" t="s">
        <v>99</v>
      </c>
      <c r="E1304" s="147" t="s">
        <v>1644</v>
      </c>
      <c r="F1304" s="30" t="s">
        <v>517</v>
      </c>
      <c r="G1304" s="86" t="s">
        <v>225</v>
      </c>
      <c r="H1304" s="25" t="s">
        <v>208</v>
      </c>
      <c r="I1304" s="25" t="s">
        <v>332</v>
      </c>
      <c r="J1304" s="25" t="s">
        <v>331</v>
      </c>
      <c r="K1304" s="25" t="s">
        <v>1590</v>
      </c>
      <c r="L1304" s="25" t="s">
        <v>536</v>
      </c>
      <c r="N1304" s="41" t="s">
        <v>48</v>
      </c>
      <c r="O1304" s="32" t="s">
        <v>48</v>
      </c>
      <c r="P1304" s="32" t="s">
        <v>48</v>
      </c>
      <c r="Q1304" s="73" t="s">
        <v>49</v>
      </c>
      <c r="R1304" s="73">
        <v>7</v>
      </c>
      <c r="S1304" s="25" t="s">
        <v>1370</v>
      </c>
      <c r="T1304" s="79" t="s">
        <v>15</v>
      </c>
      <c r="U1304" s="79"/>
      <c r="V1304" s="73">
        <v>16.260000000000002</v>
      </c>
      <c r="W1304" s="79" t="s">
        <v>57</v>
      </c>
      <c r="X1304" s="73">
        <f>VLOOKUP(W1304,Tables!$M$5:$O$9,3,FALSE)</f>
        <v>1000</v>
      </c>
      <c r="Y1304" s="73">
        <f t="shared" si="639"/>
        <v>16260.000000000002</v>
      </c>
      <c r="AA1304" s="26" t="str">
        <f t="shared" si="640"/>
        <v>LC10</v>
      </c>
      <c r="AB1304" s="26">
        <f>VLOOKUP(AA1304,Tables!C$5:D$40,2,FALSE)</f>
        <v>1</v>
      </c>
      <c r="AC1304" s="26">
        <f t="shared" si="641"/>
        <v>16260.000000000002</v>
      </c>
      <c r="AD1304" s="33" t="str">
        <f t="shared" si="642"/>
        <v>Chronic</v>
      </c>
      <c r="AE1304" s="26">
        <f>VLOOKUP(AD1304,Tables!$C$43:$D$44,2,FALSE)</f>
        <v>1</v>
      </c>
      <c r="AF1304" s="26">
        <f t="shared" si="643"/>
        <v>16260.000000000002</v>
      </c>
      <c r="AG1304" s="27"/>
      <c r="AH1304" s="210" t="str">
        <f t="shared" si="644"/>
        <v>Rhinella arenarum</v>
      </c>
      <c r="AI1304" s="112" t="str">
        <f t="shared" si="645"/>
        <v>LC10</v>
      </c>
      <c r="AJ1304" s="112" t="str">
        <f t="shared" si="646"/>
        <v>Chronic</v>
      </c>
      <c r="AL1304" s="26">
        <f>VLOOKUP(SUM(AB1304,AE1304),Tables!J$5:K$12,2,FALSE)</f>
        <v>1</v>
      </c>
      <c r="AM1304" s="26" t="str">
        <f t="shared" si="647"/>
        <v>YES!!!</v>
      </c>
      <c r="AN1304" s="107" t="str">
        <f>P1304</f>
        <v>Mortality</v>
      </c>
      <c r="AO1304" s="26" t="s">
        <v>212</v>
      </c>
      <c r="AP1304" s="25" t="str">
        <f>CONCATENATE(R1304," ",S1304)</f>
        <v>7 Day</v>
      </c>
      <c r="AQ1304" s="26" t="s">
        <v>1608</v>
      </c>
      <c r="AS1304" s="109">
        <f>AF1304</f>
        <v>16260.000000000002</v>
      </c>
      <c r="AW1304" s="208" t="s">
        <v>1845</v>
      </c>
      <c r="AX1304" s="208" t="s">
        <v>1845</v>
      </c>
      <c r="BC1304" s="214"/>
      <c r="BN1304" s="119"/>
      <c r="BO1304" s="119"/>
      <c r="BP1304" s="119"/>
      <c r="BQ1304" s="119"/>
      <c r="BR1304" s="119"/>
      <c r="BS1304" s="119"/>
      <c r="BT1304" s="119"/>
      <c r="BU1304" s="119"/>
      <c r="BV1304" s="119"/>
      <c r="BW1304" s="119"/>
      <c r="BX1304" s="119"/>
      <c r="BY1304" s="119"/>
      <c r="BZ1304" s="119"/>
      <c r="CA1304" s="119"/>
    </row>
    <row r="1305" spans="1:87" ht="15" hidden="1" customHeight="1" thickTop="1" thickBot="1">
      <c r="A1305" s="170" t="s">
        <v>518</v>
      </c>
      <c r="B1305" s="70" t="s">
        <v>545</v>
      </c>
      <c r="C1305" s="74" t="s">
        <v>519</v>
      </c>
      <c r="D1305" s="72" t="s">
        <v>99</v>
      </c>
      <c r="E1305" s="147" t="s">
        <v>1644</v>
      </c>
      <c r="F1305" s="30" t="s">
        <v>517</v>
      </c>
      <c r="G1305" s="86" t="s">
        <v>225</v>
      </c>
      <c r="H1305" s="25" t="s">
        <v>208</v>
      </c>
      <c r="I1305" s="25" t="s">
        <v>332</v>
      </c>
      <c r="J1305" s="25" t="s">
        <v>331</v>
      </c>
      <c r="K1305" s="25" t="s">
        <v>1590</v>
      </c>
      <c r="L1305" s="25" t="s">
        <v>525</v>
      </c>
      <c r="N1305" s="41" t="s">
        <v>48</v>
      </c>
      <c r="O1305" s="32" t="s">
        <v>48</v>
      </c>
      <c r="P1305" s="32" t="s">
        <v>48</v>
      </c>
      <c r="Q1305" s="73" t="s">
        <v>19</v>
      </c>
      <c r="R1305" s="73">
        <v>7</v>
      </c>
      <c r="S1305" s="25" t="s">
        <v>1370</v>
      </c>
      <c r="T1305" s="79" t="s">
        <v>15</v>
      </c>
      <c r="U1305" s="79"/>
      <c r="V1305" s="73">
        <v>1</v>
      </c>
      <c r="W1305" s="79" t="s">
        <v>57</v>
      </c>
      <c r="X1305" s="73">
        <f>VLOOKUP(W1305,Tables!$M$5:$O$9,3,FALSE)</f>
        <v>1000</v>
      </c>
      <c r="Y1305" s="73">
        <f t="shared" si="639"/>
        <v>1000</v>
      </c>
      <c r="AA1305" s="26" t="str">
        <f t="shared" si="640"/>
        <v>NOEC</v>
      </c>
      <c r="AB1305" s="26">
        <f>VLOOKUP(AA1305,Tables!C$5:D$40,2,FALSE)</f>
        <v>1</v>
      </c>
      <c r="AC1305" s="26">
        <f t="shared" si="641"/>
        <v>1000</v>
      </c>
      <c r="AD1305" s="33" t="str">
        <f t="shared" si="642"/>
        <v>Chronic</v>
      </c>
      <c r="AE1305" s="26">
        <f>VLOOKUP(AD1305,Tables!$C$43:$D$44,2,FALSE)</f>
        <v>1</v>
      </c>
      <c r="AF1305" s="26">
        <f t="shared" si="643"/>
        <v>1000</v>
      </c>
      <c r="AG1305" s="27"/>
      <c r="AH1305" s="210" t="str">
        <f t="shared" si="644"/>
        <v>Rhinella arenarum</v>
      </c>
      <c r="AI1305" s="112" t="str">
        <f t="shared" si="645"/>
        <v>NOEC</v>
      </c>
      <c r="AJ1305" s="112" t="str">
        <f t="shared" si="646"/>
        <v>Chronic</v>
      </c>
      <c r="AL1305" s="26">
        <f>VLOOKUP(SUM(AB1305,AE1305),Tables!J$5:K$12,2,FALSE)</f>
        <v>1</v>
      </c>
      <c r="AM1305" s="26" t="str">
        <f t="shared" si="647"/>
        <v>YES!!!</v>
      </c>
      <c r="AN1305" s="107" t="str">
        <f>P1305</f>
        <v>Mortality</v>
      </c>
      <c r="AO1305" s="26" t="s">
        <v>212</v>
      </c>
      <c r="AP1305" s="25" t="str">
        <f>CONCATENATE(R1305," ",S1305)</f>
        <v>7 Day</v>
      </c>
      <c r="AQ1305" s="26" t="s">
        <v>1608</v>
      </c>
      <c r="AS1305" s="109">
        <f>AF1305</f>
        <v>1000</v>
      </c>
      <c r="AV1305" s="203" t="s">
        <v>1880</v>
      </c>
      <c r="AW1305" s="208" t="s">
        <v>1845</v>
      </c>
      <c r="AX1305" s="208" t="s">
        <v>1845</v>
      </c>
      <c r="BC1305" s="214"/>
      <c r="BN1305" s="119"/>
      <c r="BO1305" s="119"/>
      <c r="BP1305" s="119"/>
      <c r="BQ1305" s="119"/>
      <c r="BR1305" s="119"/>
      <c r="BS1305" s="119"/>
      <c r="BT1305" s="119"/>
      <c r="BU1305" s="119"/>
      <c r="BV1305" s="119"/>
      <c r="BW1305" s="119"/>
      <c r="BX1305" s="119"/>
      <c r="BY1305" s="119"/>
      <c r="BZ1305" s="119"/>
      <c r="CA1305" s="119"/>
      <c r="CB1305" s="119"/>
      <c r="CC1305" s="119"/>
      <c r="CD1305" s="119"/>
      <c r="CE1305" s="119"/>
      <c r="CF1305" s="119"/>
      <c r="CG1305" s="119"/>
      <c r="CH1305" s="119"/>
      <c r="CI1305" s="119"/>
    </row>
    <row r="1306" spans="1:87" ht="15" hidden="1" customHeight="1" thickTop="1" thickBot="1">
      <c r="A1306" s="170" t="s">
        <v>518</v>
      </c>
      <c r="B1306" s="70" t="s">
        <v>549</v>
      </c>
      <c r="C1306" s="74" t="s">
        <v>519</v>
      </c>
      <c r="D1306" s="72" t="s">
        <v>99</v>
      </c>
      <c r="E1306" s="147" t="s">
        <v>1644</v>
      </c>
      <c r="F1306" s="30" t="s">
        <v>517</v>
      </c>
      <c r="G1306" s="86" t="s">
        <v>225</v>
      </c>
      <c r="H1306" s="25" t="s">
        <v>208</v>
      </c>
      <c r="I1306" s="25" t="s">
        <v>332</v>
      </c>
      <c r="J1306" s="25" t="s">
        <v>331</v>
      </c>
      <c r="K1306" s="25" t="s">
        <v>1590</v>
      </c>
      <c r="L1306" s="25" t="s">
        <v>536</v>
      </c>
      <c r="N1306" s="41" t="s">
        <v>48</v>
      </c>
      <c r="O1306" s="32" t="s">
        <v>48</v>
      </c>
      <c r="P1306" s="32" t="s">
        <v>48</v>
      </c>
      <c r="Q1306" s="73" t="s">
        <v>19</v>
      </c>
      <c r="R1306" s="73">
        <v>7</v>
      </c>
      <c r="S1306" s="25" t="s">
        <v>1370</v>
      </c>
      <c r="T1306" s="79" t="s">
        <v>15</v>
      </c>
      <c r="U1306" s="79"/>
      <c r="V1306" s="73">
        <v>5</v>
      </c>
      <c r="W1306" s="79" t="s">
        <v>57</v>
      </c>
      <c r="X1306" s="73">
        <f>VLOOKUP(W1306,Tables!$M$5:$O$9,3,FALSE)</f>
        <v>1000</v>
      </c>
      <c r="Y1306" s="73">
        <f t="shared" si="639"/>
        <v>5000</v>
      </c>
      <c r="AA1306" s="26" t="str">
        <f t="shared" si="640"/>
        <v>NOEC</v>
      </c>
      <c r="AB1306" s="26">
        <f>VLOOKUP(AA1306,Tables!C$5:D$40,2,FALSE)</f>
        <v>1</v>
      </c>
      <c r="AC1306" s="26">
        <f t="shared" si="641"/>
        <v>5000</v>
      </c>
      <c r="AD1306" s="33" t="str">
        <f t="shared" si="642"/>
        <v>Chronic</v>
      </c>
      <c r="AE1306" s="26">
        <f>VLOOKUP(AD1306,Tables!$C$43:$D$44,2,FALSE)</f>
        <v>1</v>
      </c>
      <c r="AF1306" s="26">
        <f t="shared" si="643"/>
        <v>5000</v>
      </c>
      <c r="AG1306" s="27"/>
      <c r="AH1306" s="210" t="str">
        <f t="shared" si="644"/>
        <v>Rhinella arenarum</v>
      </c>
      <c r="AI1306" s="112" t="str">
        <f t="shared" si="645"/>
        <v>NOEC</v>
      </c>
      <c r="AJ1306" s="112" t="str">
        <f t="shared" si="646"/>
        <v>Chronic</v>
      </c>
      <c r="AL1306" s="26">
        <f>VLOOKUP(SUM(AB1306,AE1306),Tables!J$5:K$12,2,FALSE)</f>
        <v>1</v>
      </c>
      <c r="AM1306" s="26" t="str">
        <f t="shared" si="647"/>
        <v>YES!!!</v>
      </c>
      <c r="AN1306" s="107" t="str">
        <f>P1306</f>
        <v>Mortality</v>
      </c>
      <c r="AO1306" s="26" t="s">
        <v>212</v>
      </c>
      <c r="AP1306" s="25" t="str">
        <f>CONCATENATE(R1306," ",S1306)</f>
        <v>7 Day</v>
      </c>
      <c r="AQ1306" s="26" t="s">
        <v>1608</v>
      </c>
      <c r="AS1306" s="109">
        <f>AF1306</f>
        <v>5000</v>
      </c>
      <c r="AV1306" s="203" t="s">
        <v>1880</v>
      </c>
      <c r="AW1306" s="208" t="s">
        <v>1845</v>
      </c>
      <c r="AX1306" s="208" t="s">
        <v>1845</v>
      </c>
      <c r="BC1306" s="214"/>
      <c r="BN1306" s="119"/>
      <c r="BO1306" s="119"/>
      <c r="BP1306" s="119"/>
      <c r="BQ1306" s="119"/>
      <c r="BR1306" s="119"/>
      <c r="BS1306" s="119"/>
      <c r="BT1306" s="119"/>
      <c r="BU1306" s="119"/>
      <c r="BV1306" s="119"/>
      <c r="BW1306" s="119"/>
      <c r="BX1306" s="119"/>
      <c r="BY1306" s="119"/>
      <c r="BZ1306" s="119"/>
      <c r="CA1306" s="119"/>
      <c r="CB1306" s="78"/>
      <c r="CC1306" s="107"/>
      <c r="CD1306" s="107"/>
      <c r="CE1306" s="107"/>
      <c r="CF1306" s="114"/>
      <c r="CG1306" s="112"/>
      <c r="CH1306" s="26"/>
      <c r="CI1306" s="26"/>
    </row>
    <row r="1307" spans="1:87" ht="15" hidden="1" customHeight="1" thickTop="1" thickBot="1">
      <c r="A1307" s="170" t="s">
        <v>518</v>
      </c>
      <c r="B1307" s="70" t="s">
        <v>555</v>
      </c>
      <c r="C1307" s="74" t="s">
        <v>519</v>
      </c>
      <c r="D1307" s="72" t="s">
        <v>99</v>
      </c>
      <c r="E1307" s="147" t="s">
        <v>1644</v>
      </c>
      <c r="F1307" s="30" t="s">
        <v>517</v>
      </c>
      <c r="G1307" s="86" t="s">
        <v>225</v>
      </c>
      <c r="H1307" s="25" t="s">
        <v>208</v>
      </c>
      <c r="I1307" s="25" t="s">
        <v>332</v>
      </c>
      <c r="J1307" s="25" t="s">
        <v>331</v>
      </c>
      <c r="K1307" s="25" t="s">
        <v>1590</v>
      </c>
      <c r="L1307" s="25" t="s">
        <v>536</v>
      </c>
      <c r="N1307" s="41" t="s">
        <v>48</v>
      </c>
      <c r="O1307" s="32" t="s">
        <v>48</v>
      </c>
      <c r="P1307" s="32" t="s">
        <v>48</v>
      </c>
      <c r="Q1307" s="73" t="s">
        <v>20</v>
      </c>
      <c r="R1307" s="73">
        <v>7</v>
      </c>
      <c r="S1307" s="25" t="s">
        <v>1370</v>
      </c>
      <c r="T1307" s="79" t="s">
        <v>15</v>
      </c>
      <c r="U1307" s="79"/>
      <c r="V1307" s="73">
        <v>10</v>
      </c>
      <c r="W1307" s="79" t="s">
        <v>57</v>
      </c>
      <c r="X1307" s="73">
        <f>VLOOKUP(W1307,Tables!$M$5:$O$9,3,FALSE)</f>
        <v>1000</v>
      </c>
      <c r="Y1307" s="73">
        <f t="shared" si="639"/>
        <v>10000</v>
      </c>
      <c r="AA1307" s="26" t="str">
        <f t="shared" si="640"/>
        <v>LOEC</v>
      </c>
      <c r="AB1307" s="26">
        <f>VLOOKUP(AA1307,Tables!C$5:D$40,2,FALSE)</f>
        <v>2.5</v>
      </c>
      <c r="AC1307" s="26">
        <f t="shared" si="641"/>
        <v>4000</v>
      </c>
      <c r="AD1307" s="33" t="str">
        <f t="shared" si="642"/>
        <v>Chronic</v>
      </c>
      <c r="AE1307" s="26">
        <f>VLOOKUP(AD1307,Tables!$C$43:$D$44,2,FALSE)</f>
        <v>1</v>
      </c>
      <c r="AF1307" s="26">
        <f t="shared" si="643"/>
        <v>4000</v>
      </c>
      <c r="AG1307" s="27"/>
      <c r="AH1307" s="210" t="str">
        <f t="shared" si="644"/>
        <v>Rhinella arenarum</v>
      </c>
      <c r="AI1307" s="112" t="str">
        <f t="shared" si="645"/>
        <v>LOEC</v>
      </c>
      <c r="AJ1307" s="112" t="str">
        <f t="shared" si="646"/>
        <v>Chronic</v>
      </c>
      <c r="AL1307" s="26">
        <f>VLOOKUP(SUM(AB1307,AE1307),Tables!J$5:K$12,2,FALSE)</f>
        <v>2</v>
      </c>
      <c r="AM1307" s="26" t="str">
        <f t="shared" si="647"/>
        <v>Reject</v>
      </c>
      <c r="AS1307"/>
      <c r="AW1307" s="208" t="s">
        <v>1845</v>
      </c>
      <c r="AX1307" s="208" t="s">
        <v>1845</v>
      </c>
      <c r="BC1307" s="214"/>
      <c r="BN1307" s="119"/>
      <c r="BO1307" s="119"/>
      <c r="BP1307" s="119"/>
      <c r="BQ1307" s="119"/>
      <c r="BR1307" s="119"/>
      <c r="BS1307" s="119"/>
      <c r="BT1307" s="119"/>
      <c r="BU1307" s="119"/>
      <c r="BV1307" s="119"/>
      <c r="BW1307" s="119"/>
      <c r="BX1307" s="119"/>
      <c r="BY1307" s="119"/>
      <c r="BZ1307" s="119"/>
      <c r="CA1307" s="119"/>
      <c r="CB1307" s="78"/>
      <c r="CC1307" s="107"/>
      <c r="CD1307" s="107"/>
      <c r="CE1307" s="107"/>
      <c r="CF1307" s="114"/>
      <c r="CG1307" s="112"/>
      <c r="CH1307" s="26"/>
      <c r="CI1307" s="26"/>
    </row>
    <row r="1308" spans="1:87" ht="15" hidden="1" customHeight="1" thickTop="1" thickBot="1">
      <c r="A1308" s="170" t="s">
        <v>518</v>
      </c>
      <c r="B1308" s="70" t="s">
        <v>515</v>
      </c>
      <c r="C1308" s="74" t="s">
        <v>519</v>
      </c>
      <c r="D1308" s="72" t="s">
        <v>99</v>
      </c>
      <c r="E1308" s="147" t="s">
        <v>1644</v>
      </c>
      <c r="F1308" s="30" t="s">
        <v>517</v>
      </c>
      <c r="G1308" s="86" t="s">
        <v>225</v>
      </c>
      <c r="H1308" s="25" t="s">
        <v>208</v>
      </c>
      <c r="I1308" s="25" t="s">
        <v>332</v>
      </c>
      <c r="J1308" s="25" t="s">
        <v>331</v>
      </c>
      <c r="K1308" s="25" t="s">
        <v>1590</v>
      </c>
      <c r="L1308" s="25" t="s">
        <v>516</v>
      </c>
      <c r="N1308" s="41" t="s">
        <v>48</v>
      </c>
      <c r="O1308" s="32" t="s">
        <v>48</v>
      </c>
      <c r="P1308" s="32" t="s">
        <v>48</v>
      </c>
      <c r="Q1308" s="73" t="s">
        <v>49</v>
      </c>
      <c r="R1308" s="73">
        <v>10</v>
      </c>
      <c r="S1308" s="25" t="s">
        <v>1370</v>
      </c>
      <c r="T1308" s="79" t="s">
        <v>15</v>
      </c>
      <c r="U1308" s="79"/>
      <c r="V1308" s="73">
        <v>15.31</v>
      </c>
      <c r="W1308" s="79" t="s">
        <v>57</v>
      </c>
      <c r="X1308" s="73">
        <f>VLOOKUP(W1308,Tables!$M$5:$O$9,3,FALSE)</f>
        <v>1000</v>
      </c>
      <c r="Y1308" s="73">
        <f t="shared" si="639"/>
        <v>15310</v>
      </c>
      <c r="AA1308" s="26" t="str">
        <f t="shared" si="640"/>
        <v>LC10</v>
      </c>
      <c r="AB1308" s="26">
        <f>VLOOKUP(AA1308,Tables!C$5:D$40,2,FALSE)</f>
        <v>1</v>
      </c>
      <c r="AC1308" s="26">
        <f t="shared" si="641"/>
        <v>15310</v>
      </c>
      <c r="AD1308" s="33" t="str">
        <f t="shared" si="642"/>
        <v>Chronic</v>
      </c>
      <c r="AE1308" s="26">
        <f>VLOOKUP(AD1308,Tables!$C$43:$D$44,2,FALSE)</f>
        <v>1</v>
      </c>
      <c r="AF1308" s="26">
        <f t="shared" si="643"/>
        <v>15310</v>
      </c>
      <c r="AG1308" s="27"/>
      <c r="AH1308" s="210" t="str">
        <f t="shared" si="644"/>
        <v>Rhinella arenarum</v>
      </c>
      <c r="AI1308" s="112" t="str">
        <f t="shared" si="645"/>
        <v>LC10</v>
      </c>
      <c r="AJ1308" s="112" t="str">
        <f t="shared" si="646"/>
        <v>Chronic</v>
      </c>
      <c r="AL1308" s="26">
        <f>VLOOKUP(SUM(AB1308,AE1308),Tables!J$5:K$12,2,FALSE)</f>
        <v>1</v>
      </c>
      <c r="AM1308" s="26" t="str">
        <f t="shared" si="647"/>
        <v>YES!!!</v>
      </c>
      <c r="AN1308" s="107" t="str">
        <f>P1308</f>
        <v>Mortality</v>
      </c>
      <c r="AO1308" s="26" t="s">
        <v>212</v>
      </c>
      <c r="AP1308" s="25" t="str">
        <f>CONCATENATE(R1308," ",S1308)</f>
        <v>10 Day</v>
      </c>
      <c r="AQ1308" s="26" t="s">
        <v>1615</v>
      </c>
      <c r="AS1308" s="109">
        <f>AF1308</f>
        <v>15310</v>
      </c>
      <c r="AT1308" s="73">
        <f>GEOMEAN(AS1308:AS1310)</f>
        <v>11094.701438073942</v>
      </c>
      <c r="AW1308" s="208" t="s">
        <v>1845</v>
      </c>
      <c r="AX1308" s="208" t="s">
        <v>1845</v>
      </c>
      <c r="BC1308" s="214"/>
      <c r="BN1308" s="119"/>
      <c r="BO1308" s="119"/>
      <c r="BP1308" s="119"/>
      <c r="BQ1308" s="119"/>
      <c r="BR1308" s="119"/>
      <c r="BS1308" s="119"/>
      <c r="BT1308" s="119"/>
      <c r="BU1308" s="119"/>
      <c r="BV1308" s="119"/>
      <c r="BW1308" s="119"/>
      <c r="BX1308" s="119"/>
      <c r="BY1308" s="119"/>
      <c r="BZ1308" s="119"/>
      <c r="CA1308" s="119"/>
    </row>
    <row r="1309" spans="1:87" ht="15" hidden="1" customHeight="1" thickTop="1" thickBot="1">
      <c r="A1309" s="170" t="s">
        <v>518</v>
      </c>
      <c r="B1309" s="70" t="s">
        <v>522</v>
      </c>
      <c r="C1309" s="74" t="s">
        <v>519</v>
      </c>
      <c r="D1309" s="72" t="s">
        <v>99</v>
      </c>
      <c r="E1309" s="147" t="s">
        <v>1644</v>
      </c>
      <c r="F1309" s="30" t="s">
        <v>517</v>
      </c>
      <c r="G1309" s="86" t="s">
        <v>225</v>
      </c>
      <c r="H1309" s="25" t="s">
        <v>208</v>
      </c>
      <c r="I1309" s="25" t="s">
        <v>332</v>
      </c>
      <c r="J1309" s="25" t="s">
        <v>331</v>
      </c>
      <c r="K1309" s="25" t="s">
        <v>1590</v>
      </c>
      <c r="L1309" s="25" t="s">
        <v>516</v>
      </c>
      <c r="N1309" s="41" t="s">
        <v>48</v>
      </c>
      <c r="O1309" s="32" t="s">
        <v>48</v>
      </c>
      <c r="P1309" s="32" t="s">
        <v>48</v>
      </c>
      <c r="Q1309" s="73" t="s">
        <v>18</v>
      </c>
      <c r="R1309" s="73">
        <v>10</v>
      </c>
      <c r="S1309" s="25" t="s">
        <v>1370</v>
      </c>
      <c r="T1309" s="79" t="s">
        <v>15</v>
      </c>
      <c r="U1309" s="79"/>
      <c r="V1309" s="73">
        <v>25.37</v>
      </c>
      <c r="W1309" s="79" t="s">
        <v>57</v>
      </c>
      <c r="X1309" s="73">
        <f>VLOOKUP(W1309,Tables!$M$5:$O$9,3,FALSE)</f>
        <v>1000</v>
      </c>
      <c r="Y1309" s="73">
        <f t="shared" si="639"/>
        <v>25370</v>
      </c>
      <c r="AA1309" s="26" t="str">
        <f t="shared" si="640"/>
        <v>LC50</v>
      </c>
      <c r="AB1309" s="26">
        <f>VLOOKUP(AA1309,Tables!C$5:D$40,2,FALSE)</f>
        <v>5</v>
      </c>
      <c r="AC1309" s="26">
        <f t="shared" si="641"/>
        <v>5074</v>
      </c>
      <c r="AD1309" s="33" t="str">
        <f t="shared" si="642"/>
        <v>Chronic</v>
      </c>
      <c r="AE1309" s="26">
        <f>VLOOKUP(AD1309,Tables!$C$43:$D$44,2,FALSE)</f>
        <v>1</v>
      </c>
      <c r="AF1309" s="26">
        <f t="shared" si="643"/>
        <v>5074</v>
      </c>
      <c r="AG1309" s="27"/>
      <c r="AH1309" s="210" t="str">
        <f t="shared" si="644"/>
        <v>Rhinella arenarum</v>
      </c>
      <c r="AI1309" s="112" t="str">
        <f t="shared" si="645"/>
        <v>LC50</v>
      </c>
      <c r="AJ1309" s="112" t="str">
        <f t="shared" si="646"/>
        <v>Chronic</v>
      </c>
      <c r="AL1309" s="26">
        <f>VLOOKUP(SUM(AB1309,AE1309),Tables!J$5:K$12,2,FALSE)</f>
        <v>2</v>
      </c>
      <c r="AM1309" s="26" t="str">
        <f t="shared" si="647"/>
        <v>Reject</v>
      </c>
      <c r="AS1309"/>
      <c r="AW1309" s="208" t="s">
        <v>1845</v>
      </c>
      <c r="AX1309" s="208" t="s">
        <v>1845</v>
      </c>
      <c r="BC1309" s="214"/>
      <c r="BN1309" s="119"/>
      <c r="BO1309" s="119"/>
      <c r="BP1309" s="119"/>
      <c r="BQ1309" s="119"/>
      <c r="BR1309" s="119"/>
      <c r="BS1309" s="119"/>
      <c r="BT1309" s="119"/>
      <c r="BU1309" s="119"/>
      <c r="BV1309" s="119"/>
      <c r="BW1309" s="119"/>
      <c r="BX1309" s="119"/>
      <c r="BY1309" s="119"/>
      <c r="BZ1309" s="119"/>
      <c r="CA1309" s="119"/>
    </row>
    <row r="1310" spans="1:87" ht="15" hidden="1" customHeight="1" thickTop="1" thickBot="1">
      <c r="A1310" s="170" t="s">
        <v>518</v>
      </c>
      <c r="B1310" s="70" t="s">
        <v>527</v>
      </c>
      <c r="C1310" s="74" t="s">
        <v>519</v>
      </c>
      <c r="D1310" s="72" t="s">
        <v>99</v>
      </c>
      <c r="E1310" s="147" t="s">
        <v>1644</v>
      </c>
      <c r="F1310" s="30" t="s">
        <v>517</v>
      </c>
      <c r="G1310" s="86" t="s">
        <v>225</v>
      </c>
      <c r="H1310" s="25" t="s">
        <v>208</v>
      </c>
      <c r="I1310" s="25" t="s">
        <v>332</v>
      </c>
      <c r="J1310" s="25" t="s">
        <v>331</v>
      </c>
      <c r="K1310" s="25" t="s">
        <v>1590</v>
      </c>
      <c r="L1310" s="25" t="s">
        <v>525</v>
      </c>
      <c r="N1310" s="41" t="s">
        <v>48</v>
      </c>
      <c r="O1310" s="32" t="s">
        <v>48</v>
      </c>
      <c r="P1310" s="32" t="s">
        <v>48</v>
      </c>
      <c r="Q1310" s="73" t="s">
        <v>49</v>
      </c>
      <c r="R1310" s="73">
        <v>10</v>
      </c>
      <c r="S1310" s="25" t="s">
        <v>1370</v>
      </c>
      <c r="T1310" s="79" t="s">
        <v>15</v>
      </c>
      <c r="U1310" s="79"/>
      <c r="V1310" s="73">
        <v>8.0399999999999991</v>
      </c>
      <c r="W1310" s="79" t="s">
        <v>57</v>
      </c>
      <c r="X1310" s="73">
        <f>VLOOKUP(W1310,Tables!$M$5:$O$9,3,FALSE)</f>
        <v>1000</v>
      </c>
      <c r="Y1310" s="73">
        <f t="shared" si="639"/>
        <v>8039.9999999999991</v>
      </c>
      <c r="AA1310" s="26" t="str">
        <f t="shared" si="640"/>
        <v>LC10</v>
      </c>
      <c r="AB1310" s="26">
        <f>VLOOKUP(AA1310,Tables!C$5:D$40,2,FALSE)</f>
        <v>1</v>
      </c>
      <c r="AC1310" s="26">
        <f t="shared" si="641"/>
        <v>8039.9999999999991</v>
      </c>
      <c r="AD1310" s="33" t="str">
        <f t="shared" si="642"/>
        <v>Chronic</v>
      </c>
      <c r="AE1310" s="26">
        <f>VLOOKUP(AD1310,Tables!$C$43:$D$44,2,FALSE)</f>
        <v>1</v>
      </c>
      <c r="AF1310" s="26">
        <f t="shared" si="643"/>
        <v>8039.9999999999991</v>
      </c>
      <c r="AG1310" s="27"/>
      <c r="AH1310" s="210" t="str">
        <f t="shared" si="644"/>
        <v>Rhinella arenarum</v>
      </c>
      <c r="AI1310" s="112" t="str">
        <f t="shared" si="645"/>
        <v>LC10</v>
      </c>
      <c r="AJ1310" s="112" t="str">
        <f t="shared" si="646"/>
        <v>Chronic</v>
      </c>
      <c r="AL1310" s="26">
        <f>VLOOKUP(SUM(AB1310,AE1310),Tables!J$5:K$12,2,FALSE)</f>
        <v>1</v>
      </c>
      <c r="AM1310" s="26" t="str">
        <f t="shared" si="647"/>
        <v>YES!!!</v>
      </c>
      <c r="AN1310" s="107" t="str">
        <f>P1310</f>
        <v>Mortality</v>
      </c>
      <c r="AO1310" s="26" t="s">
        <v>212</v>
      </c>
      <c r="AP1310" s="25" t="str">
        <f>CONCATENATE(R1310," ",S1310)</f>
        <v>10 Day</v>
      </c>
      <c r="AQ1310" s="26" t="s">
        <v>1615</v>
      </c>
      <c r="AS1310" s="109">
        <f>AF1310</f>
        <v>8039.9999999999991</v>
      </c>
      <c r="AW1310" s="208" t="s">
        <v>1845</v>
      </c>
      <c r="AX1310" s="208" t="s">
        <v>1845</v>
      </c>
      <c r="BC1310" s="214"/>
      <c r="BN1310" s="119"/>
      <c r="BO1310" s="119"/>
      <c r="BP1310" s="119"/>
      <c r="BQ1310" s="119"/>
      <c r="BR1310" s="119"/>
      <c r="BS1310" s="119"/>
      <c r="BT1310" s="119"/>
      <c r="BU1310" s="119"/>
      <c r="BV1310" s="119"/>
      <c r="BW1310" s="119"/>
      <c r="BX1310" s="119"/>
      <c r="BY1310" s="119"/>
      <c r="BZ1310" s="119"/>
      <c r="CA1310" s="119"/>
    </row>
    <row r="1311" spans="1:87" ht="15" hidden="1" customHeight="1" thickTop="1" thickBot="1">
      <c r="A1311" s="170" t="s">
        <v>518</v>
      </c>
      <c r="B1311" s="70" t="s">
        <v>532</v>
      </c>
      <c r="C1311" s="74" t="s">
        <v>519</v>
      </c>
      <c r="D1311" s="72" t="s">
        <v>99</v>
      </c>
      <c r="E1311" s="147" t="s">
        <v>1644</v>
      </c>
      <c r="F1311" s="30" t="s">
        <v>517</v>
      </c>
      <c r="G1311" s="86" t="s">
        <v>225</v>
      </c>
      <c r="H1311" s="25" t="s">
        <v>208</v>
      </c>
      <c r="I1311" s="25" t="s">
        <v>332</v>
      </c>
      <c r="J1311" s="25" t="s">
        <v>331</v>
      </c>
      <c r="K1311" s="25" t="s">
        <v>1590</v>
      </c>
      <c r="L1311" s="25" t="s">
        <v>525</v>
      </c>
      <c r="N1311" s="41" t="s">
        <v>48</v>
      </c>
      <c r="O1311" s="32" t="s">
        <v>48</v>
      </c>
      <c r="P1311" s="32" t="s">
        <v>48</v>
      </c>
      <c r="Q1311" s="73" t="s">
        <v>18</v>
      </c>
      <c r="R1311" s="73">
        <v>10</v>
      </c>
      <c r="S1311" s="25" t="s">
        <v>1370</v>
      </c>
      <c r="T1311" s="79" t="s">
        <v>15</v>
      </c>
      <c r="U1311" s="79"/>
      <c r="V1311" s="73">
        <v>14.48</v>
      </c>
      <c r="W1311" s="79" t="s">
        <v>57</v>
      </c>
      <c r="X1311" s="73">
        <f>VLOOKUP(W1311,Tables!$M$5:$O$9,3,FALSE)</f>
        <v>1000</v>
      </c>
      <c r="Y1311" s="73">
        <f t="shared" si="639"/>
        <v>14480</v>
      </c>
      <c r="AA1311" s="26" t="str">
        <f t="shared" si="640"/>
        <v>LC50</v>
      </c>
      <c r="AB1311" s="26">
        <f>VLOOKUP(AA1311,Tables!C$5:D$40,2,FALSE)</f>
        <v>5</v>
      </c>
      <c r="AC1311" s="26">
        <f t="shared" si="641"/>
        <v>2896</v>
      </c>
      <c r="AD1311" s="33" t="str">
        <f t="shared" si="642"/>
        <v>Chronic</v>
      </c>
      <c r="AE1311" s="26">
        <f>VLOOKUP(AD1311,Tables!$C$43:$D$44,2,FALSE)</f>
        <v>1</v>
      </c>
      <c r="AF1311" s="26">
        <f t="shared" si="643"/>
        <v>2896</v>
      </c>
      <c r="AG1311" s="27"/>
      <c r="AH1311" s="210" t="str">
        <f t="shared" si="644"/>
        <v>Rhinella arenarum</v>
      </c>
      <c r="AI1311" s="112" t="str">
        <f t="shared" si="645"/>
        <v>LC50</v>
      </c>
      <c r="AJ1311" s="112" t="str">
        <f t="shared" si="646"/>
        <v>Chronic</v>
      </c>
      <c r="AL1311" s="26">
        <f>VLOOKUP(SUM(AB1311,AE1311),Tables!J$5:K$12,2,FALSE)</f>
        <v>2</v>
      </c>
      <c r="AM1311" s="26" t="str">
        <f t="shared" si="647"/>
        <v>Reject</v>
      </c>
      <c r="AS1311"/>
      <c r="AW1311" s="208" t="s">
        <v>1845</v>
      </c>
      <c r="AX1311" s="208" t="s">
        <v>1845</v>
      </c>
      <c r="BC1311" s="214"/>
      <c r="BN1311" s="119"/>
      <c r="BO1311" s="119"/>
      <c r="BP1311" s="119"/>
      <c r="BQ1311" s="119"/>
      <c r="BR1311" s="119"/>
      <c r="BS1311" s="119"/>
      <c r="BT1311" s="119"/>
      <c r="BU1311" s="119"/>
      <c r="BV1311" s="119"/>
      <c r="BW1311" s="119"/>
      <c r="BX1311" s="119"/>
      <c r="BY1311" s="119"/>
      <c r="BZ1311" s="119"/>
      <c r="CA1311" s="119"/>
    </row>
    <row r="1312" spans="1:87" ht="15" hidden="1" customHeight="1" thickTop="1" thickBot="1">
      <c r="A1312" s="170" t="s">
        <v>518</v>
      </c>
      <c r="B1312" s="70" t="s">
        <v>543</v>
      </c>
      <c r="C1312" s="74" t="s">
        <v>519</v>
      </c>
      <c r="D1312" s="72" t="s">
        <v>99</v>
      </c>
      <c r="E1312" s="147" t="s">
        <v>1644</v>
      </c>
      <c r="F1312" s="30" t="s">
        <v>517</v>
      </c>
      <c r="G1312" s="86" t="s">
        <v>225</v>
      </c>
      <c r="H1312" s="25" t="s">
        <v>208</v>
      </c>
      <c r="I1312" s="25" t="s">
        <v>332</v>
      </c>
      <c r="J1312" s="25" t="s">
        <v>331</v>
      </c>
      <c r="K1312" s="25" t="s">
        <v>1590</v>
      </c>
      <c r="L1312" s="25" t="s">
        <v>516</v>
      </c>
      <c r="N1312" s="41" t="s">
        <v>48</v>
      </c>
      <c r="O1312" s="32" t="s">
        <v>48</v>
      </c>
      <c r="P1312" s="32" t="s">
        <v>48</v>
      </c>
      <c r="Q1312" s="73" t="s">
        <v>20</v>
      </c>
      <c r="R1312" s="73">
        <v>10</v>
      </c>
      <c r="S1312" s="25" t="s">
        <v>1370</v>
      </c>
      <c r="T1312" s="79" t="s">
        <v>15</v>
      </c>
      <c r="U1312" s="79"/>
      <c r="V1312" s="73">
        <v>21.5</v>
      </c>
      <c r="W1312" s="79" t="s">
        <v>57</v>
      </c>
      <c r="X1312" s="73">
        <f>VLOOKUP(W1312,Tables!$M$5:$O$9,3,FALSE)</f>
        <v>1000</v>
      </c>
      <c r="Y1312" s="73">
        <f t="shared" si="639"/>
        <v>21500</v>
      </c>
      <c r="AA1312" s="26" t="str">
        <f t="shared" si="640"/>
        <v>LOEC</v>
      </c>
      <c r="AB1312" s="26">
        <f>VLOOKUP(AA1312,Tables!C$5:D$40,2,FALSE)</f>
        <v>2.5</v>
      </c>
      <c r="AC1312" s="26">
        <f t="shared" si="641"/>
        <v>8600</v>
      </c>
      <c r="AD1312" s="33" t="str">
        <f t="shared" si="642"/>
        <v>Chronic</v>
      </c>
      <c r="AE1312" s="26">
        <f>VLOOKUP(AD1312,Tables!$C$43:$D$44,2,FALSE)</f>
        <v>1</v>
      </c>
      <c r="AF1312" s="26">
        <f t="shared" si="643"/>
        <v>8600</v>
      </c>
      <c r="AG1312" s="27"/>
      <c r="AH1312" s="210" t="str">
        <f t="shared" si="644"/>
        <v>Rhinella arenarum</v>
      </c>
      <c r="AI1312" s="112" t="str">
        <f t="shared" si="645"/>
        <v>LOEC</v>
      </c>
      <c r="AJ1312" s="112" t="str">
        <f t="shared" si="646"/>
        <v>Chronic</v>
      </c>
      <c r="AL1312" s="26">
        <f>VLOOKUP(SUM(AB1312,AE1312),Tables!J$5:K$12,2,FALSE)</f>
        <v>2</v>
      </c>
      <c r="AM1312" s="26" t="str">
        <f t="shared" si="647"/>
        <v>Reject</v>
      </c>
      <c r="AS1312"/>
      <c r="AW1312" s="208" t="s">
        <v>1845</v>
      </c>
      <c r="AX1312" s="208" t="s">
        <v>1845</v>
      </c>
      <c r="BC1312" s="214"/>
      <c r="BN1312" s="119"/>
      <c r="BO1312" s="119"/>
      <c r="BP1312" s="119"/>
      <c r="BQ1312" s="119"/>
      <c r="BR1312" s="119"/>
      <c r="BS1312" s="119"/>
      <c r="BT1312" s="119"/>
      <c r="BU1312" s="119"/>
      <c r="BV1312" s="119"/>
      <c r="BW1312" s="119"/>
      <c r="BX1312" s="119"/>
      <c r="BY1312" s="119"/>
      <c r="BZ1312" s="119"/>
      <c r="CA1312" s="119"/>
    </row>
    <row r="1313" spans="1:87" ht="15" hidden="1" customHeight="1" thickTop="1" thickBot="1">
      <c r="A1313" s="170" t="s">
        <v>518</v>
      </c>
      <c r="B1313" s="70" t="s">
        <v>544</v>
      </c>
      <c r="C1313" s="74" t="s">
        <v>519</v>
      </c>
      <c r="D1313" s="72" t="s">
        <v>99</v>
      </c>
      <c r="E1313" s="147" t="s">
        <v>1644</v>
      </c>
      <c r="F1313" s="30" t="s">
        <v>517</v>
      </c>
      <c r="G1313" s="86" t="s">
        <v>225</v>
      </c>
      <c r="H1313" s="25" t="s">
        <v>208</v>
      </c>
      <c r="I1313" s="25" t="s">
        <v>332</v>
      </c>
      <c r="J1313" s="25" t="s">
        <v>331</v>
      </c>
      <c r="K1313" s="25" t="s">
        <v>1590</v>
      </c>
      <c r="L1313" s="25" t="s">
        <v>516</v>
      </c>
      <c r="N1313" s="41" t="s">
        <v>48</v>
      </c>
      <c r="O1313" s="32" t="s">
        <v>48</v>
      </c>
      <c r="P1313" s="32" t="s">
        <v>48</v>
      </c>
      <c r="Q1313" s="73" t="s">
        <v>19</v>
      </c>
      <c r="R1313" s="73">
        <v>10</v>
      </c>
      <c r="S1313" s="25" t="s">
        <v>1370</v>
      </c>
      <c r="T1313" s="79" t="s">
        <v>15</v>
      </c>
      <c r="U1313" s="79"/>
      <c r="V1313" s="73">
        <v>18.899999999999999</v>
      </c>
      <c r="W1313" s="79" t="s">
        <v>57</v>
      </c>
      <c r="X1313" s="73">
        <f>VLOOKUP(W1313,Tables!$M$5:$O$9,3,FALSE)</f>
        <v>1000</v>
      </c>
      <c r="Y1313" s="73">
        <f t="shared" si="639"/>
        <v>18900</v>
      </c>
      <c r="AA1313" s="26" t="str">
        <f t="shared" si="640"/>
        <v>NOEC</v>
      </c>
      <c r="AB1313" s="26">
        <f>VLOOKUP(AA1313,Tables!C$5:D$40,2,FALSE)</f>
        <v>1</v>
      </c>
      <c r="AC1313" s="26">
        <f t="shared" si="641"/>
        <v>18900</v>
      </c>
      <c r="AD1313" s="33" t="str">
        <f t="shared" si="642"/>
        <v>Chronic</v>
      </c>
      <c r="AE1313" s="26">
        <f>VLOOKUP(AD1313,Tables!$C$43:$D$44,2,FALSE)</f>
        <v>1</v>
      </c>
      <c r="AF1313" s="26">
        <f t="shared" si="643"/>
        <v>18900</v>
      </c>
      <c r="AG1313" s="27"/>
      <c r="AH1313" s="210" t="str">
        <f t="shared" si="644"/>
        <v>Rhinella arenarum</v>
      </c>
      <c r="AI1313" s="112" t="str">
        <f t="shared" si="645"/>
        <v>NOEC</v>
      </c>
      <c r="AJ1313" s="112" t="str">
        <f t="shared" si="646"/>
        <v>Chronic</v>
      </c>
      <c r="AL1313" s="26">
        <f>VLOOKUP(SUM(AB1313,AE1313),Tables!J$5:K$12,2,FALSE)</f>
        <v>1</v>
      </c>
      <c r="AM1313" s="26" t="str">
        <f t="shared" si="647"/>
        <v>YES!!!</v>
      </c>
      <c r="AN1313" s="107" t="str">
        <f>P1313</f>
        <v>Mortality</v>
      </c>
      <c r="AO1313" s="26" t="s">
        <v>212</v>
      </c>
      <c r="AP1313" s="25" t="str">
        <f>CONCATENATE(R1313," ",S1313)</f>
        <v>10 Day</v>
      </c>
      <c r="AQ1313" s="26" t="s">
        <v>1615</v>
      </c>
      <c r="AS1313" s="109">
        <f>AF1313</f>
        <v>18900</v>
      </c>
      <c r="AV1313" s="203" t="s">
        <v>1880</v>
      </c>
      <c r="AW1313" s="208" t="s">
        <v>1845</v>
      </c>
      <c r="AX1313" s="208" t="s">
        <v>1845</v>
      </c>
      <c r="BC1313" s="214"/>
      <c r="BN1313" s="119"/>
      <c r="BO1313" s="119"/>
      <c r="BP1313" s="119"/>
      <c r="BQ1313" s="119"/>
      <c r="BR1313" s="119"/>
      <c r="BS1313" s="119"/>
      <c r="BT1313" s="119"/>
      <c r="BU1313" s="119"/>
      <c r="BV1313" s="119"/>
      <c r="BW1313" s="119"/>
      <c r="BX1313" s="119"/>
      <c r="BY1313" s="119"/>
      <c r="BZ1313" s="119"/>
      <c r="CA1313" s="119"/>
    </row>
    <row r="1314" spans="1:87" ht="15" hidden="1" customHeight="1" thickTop="1" thickBot="1">
      <c r="A1314" s="170" t="s">
        <v>518</v>
      </c>
      <c r="B1314" s="70" t="s">
        <v>520</v>
      </c>
      <c r="C1314" s="74" t="s">
        <v>519</v>
      </c>
      <c r="D1314" s="72" t="s">
        <v>99</v>
      </c>
      <c r="E1314" s="147" t="s">
        <v>1644</v>
      </c>
      <c r="F1314" s="30" t="s">
        <v>517</v>
      </c>
      <c r="G1314" s="86" t="s">
        <v>225</v>
      </c>
      <c r="H1314" s="25" t="s">
        <v>208</v>
      </c>
      <c r="I1314" s="25" t="s">
        <v>332</v>
      </c>
      <c r="J1314" s="25" t="s">
        <v>331</v>
      </c>
      <c r="K1314" s="25" t="s">
        <v>1590</v>
      </c>
      <c r="L1314" s="25" t="s">
        <v>516</v>
      </c>
      <c r="N1314" s="41" t="s">
        <v>48</v>
      </c>
      <c r="O1314" s="32" t="s">
        <v>48</v>
      </c>
      <c r="P1314" s="32" t="s">
        <v>48</v>
      </c>
      <c r="Q1314" s="73" t="s">
        <v>49</v>
      </c>
      <c r="R1314" s="73">
        <v>14</v>
      </c>
      <c r="S1314" s="25" t="s">
        <v>1370</v>
      </c>
      <c r="T1314" s="79" t="s">
        <v>15</v>
      </c>
      <c r="U1314" s="79"/>
      <c r="V1314" s="73">
        <v>7.84</v>
      </c>
      <c r="W1314" s="79" t="s">
        <v>57</v>
      </c>
      <c r="X1314" s="73">
        <f>VLOOKUP(W1314,Tables!$M$5:$O$9,3,FALSE)</f>
        <v>1000</v>
      </c>
      <c r="Y1314" s="73">
        <f t="shared" si="639"/>
        <v>7840</v>
      </c>
      <c r="AA1314" s="26" t="str">
        <f t="shared" si="640"/>
        <v>LC10</v>
      </c>
      <c r="AB1314" s="26">
        <f>VLOOKUP(AA1314,Tables!C$5:D$40,2,FALSE)</f>
        <v>1</v>
      </c>
      <c r="AC1314" s="26">
        <f t="shared" si="641"/>
        <v>7840</v>
      </c>
      <c r="AD1314" s="33" t="str">
        <f t="shared" si="642"/>
        <v>Chronic</v>
      </c>
      <c r="AE1314" s="26">
        <f>VLOOKUP(AD1314,Tables!$C$43:$D$44,2,FALSE)</f>
        <v>1</v>
      </c>
      <c r="AF1314" s="26">
        <f t="shared" si="643"/>
        <v>7840</v>
      </c>
      <c r="AG1314" s="27"/>
      <c r="AH1314" s="210" t="str">
        <f t="shared" si="644"/>
        <v>Rhinella arenarum</v>
      </c>
      <c r="AI1314" s="112" t="str">
        <f t="shared" si="645"/>
        <v>LC10</v>
      </c>
      <c r="AJ1314" s="112" t="str">
        <f t="shared" si="646"/>
        <v>Chronic</v>
      </c>
      <c r="AL1314" s="26">
        <f>VLOOKUP(SUM(AB1314,AE1314),Tables!J$5:K$12,2,FALSE)</f>
        <v>1</v>
      </c>
      <c r="AM1314" s="26" t="str">
        <f t="shared" si="647"/>
        <v>YES!!!</v>
      </c>
      <c r="AN1314" s="107" t="str">
        <f>P1314</f>
        <v>Mortality</v>
      </c>
      <c r="AO1314" s="26" t="s">
        <v>212</v>
      </c>
      <c r="AP1314" s="25" t="str">
        <f>CONCATENATE(R1314," ",S1314)</f>
        <v>14 Day</v>
      </c>
      <c r="AQ1314" s="26" t="s">
        <v>1616</v>
      </c>
      <c r="AS1314" s="109">
        <f>AF1314</f>
        <v>7840</v>
      </c>
      <c r="AT1314" s="73">
        <f>GEOMEAN(AS1314:AS1318)</f>
        <v>6932.9056277909995</v>
      </c>
      <c r="AW1314" s="208" t="s">
        <v>1845</v>
      </c>
      <c r="AX1314" s="208" t="s">
        <v>1845</v>
      </c>
      <c r="BC1314" s="214"/>
      <c r="BN1314" s="119"/>
      <c r="BO1314" s="119"/>
      <c r="BP1314" s="119"/>
      <c r="BQ1314" s="119"/>
      <c r="BR1314" s="119"/>
      <c r="BS1314" s="119"/>
      <c r="BT1314" s="119"/>
      <c r="BU1314" s="119"/>
      <c r="BV1314" s="119"/>
      <c r="BW1314" s="119"/>
      <c r="BX1314" s="119"/>
      <c r="BY1314" s="119"/>
      <c r="BZ1314" s="119"/>
      <c r="CA1314" s="119"/>
    </row>
    <row r="1315" spans="1:87" ht="15" hidden="1" customHeight="1" thickTop="1" thickBot="1">
      <c r="A1315" s="170" t="s">
        <v>518</v>
      </c>
      <c r="B1315" s="70" t="s">
        <v>523</v>
      </c>
      <c r="C1315" s="74" t="s">
        <v>519</v>
      </c>
      <c r="D1315" s="72" t="s">
        <v>99</v>
      </c>
      <c r="E1315" s="147" t="s">
        <v>1644</v>
      </c>
      <c r="F1315" s="30" t="s">
        <v>517</v>
      </c>
      <c r="G1315" s="86" t="s">
        <v>225</v>
      </c>
      <c r="H1315" s="25" t="s">
        <v>208</v>
      </c>
      <c r="I1315" s="25" t="s">
        <v>332</v>
      </c>
      <c r="J1315" s="25" t="s">
        <v>331</v>
      </c>
      <c r="K1315" s="25" t="s">
        <v>1590</v>
      </c>
      <c r="L1315" s="25" t="s">
        <v>516</v>
      </c>
      <c r="N1315" s="41" t="s">
        <v>48</v>
      </c>
      <c r="O1315" s="32" t="s">
        <v>48</v>
      </c>
      <c r="P1315" s="32" t="s">
        <v>48</v>
      </c>
      <c r="Q1315" s="73" t="s">
        <v>18</v>
      </c>
      <c r="R1315" s="73">
        <v>14</v>
      </c>
      <c r="S1315" s="25" t="s">
        <v>1370</v>
      </c>
      <c r="T1315" s="79" t="s">
        <v>15</v>
      </c>
      <c r="U1315" s="79"/>
      <c r="V1315" s="73">
        <v>14.41</v>
      </c>
      <c r="W1315" s="79" t="s">
        <v>57</v>
      </c>
      <c r="X1315" s="73">
        <f>VLOOKUP(W1315,Tables!$M$5:$O$9,3,FALSE)</f>
        <v>1000</v>
      </c>
      <c r="Y1315" s="73">
        <f t="shared" si="639"/>
        <v>14410</v>
      </c>
      <c r="AA1315" s="26" t="str">
        <f t="shared" si="640"/>
        <v>LC50</v>
      </c>
      <c r="AB1315" s="26">
        <f>VLOOKUP(AA1315,Tables!C$5:D$40,2,FALSE)</f>
        <v>5</v>
      </c>
      <c r="AC1315" s="26">
        <f t="shared" si="641"/>
        <v>2882</v>
      </c>
      <c r="AD1315" s="33" t="str">
        <f t="shared" si="642"/>
        <v>Chronic</v>
      </c>
      <c r="AE1315" s="26">
        <f>VLOOKUP(AD1315,Tables!$C$43:$D$44,2,FALSE)</f>
        <v>1</v>
      </c>
      <c r="AF1315" s="26">
        <f t="shared" si="643"/>
        <v>2882</v>
      </c>
      <c r="AG1315" s="27"/>
      <c r="AH1315" s="210" t="str">
        <f t="shared" si="644"/>
        <v>Rhinella arenarum</v>
      </c>
      <c r="AI1315" s="112" t="str">
        <f t="shared" si="645"/>
        <v>LC50</v>
      </c>
      <c r="AJ1315" s="112" t="str">
        <f t="shared" si="646"/>
        <v>Chronic</v>
      </c>
      <c r="AL1315" s="26">
        <f>VLOOKUP(SUM(AB1315,AE1315),Tables!J$5:K$12,2,FALSE)</f>
        <v>2</v>
      </c>
      <c r="AM1315" s="26" t="str">
        <f t="shared" si="647"/>
        <v>Reject</v>
      </c>
      <c r="AS1315"/>
      <c r="AW1315" s="208" t="s">
        <v>1845</v>
      </c>
      <c r="AX1315" s="208" t="s">
        <v>1845</v>
      </c>
      <c r="BC1315" s="214"/>
      <c r="BN1315" s="119"/>
      <c r="BO1315" s="119"/>
      <c r="BP1315" s="119"/>
      <c r="BQ1315" s="119"/>
      <c r="BR1315" s="119"/>
      <c r="BS1315" s="119"/>
      <c r="BT1315" s="119"/>
      <c r="BU1315" s="119"/>
      <c r="BV1315" s="119"/>
      <c r="BW1315" s="119"/>
      <c r="BX1315" s="119"/>
      <c r="BY1315" s="119"/>
      <c r="BZ1315" s="119"/>
      <c r="CA1315" s="119"/>
    </row>
    <row r="1316" spans="1:87" ht="15" hidden="1" customHeight="1" thickTop="1" thickBot="1">
      <c r="A1316" s="170" t="s">
        <v>518</v>
      </c>
      <c r="B1316" s="70" t="s">
        <v>528</v>
      </c>
      <c r="C1316" s="74" t="s">
        <v>519</v>
      </c>
      <c r="D1316" s="72" t="s">
        <v>99</v>
      </c>
      <c r="E1316" s="147" t="s">
        <v>1644</v>
      </c>
      <c r="F1316" s="30" t="s">
        <v>517</v>
      </c>
      <c r="G1316" s="86" t="s">
        <v>225</v>
      </c>
      <c r="H1316" s="25" t="s">
        <v>208</v>
      </c>
      <c r="I1316" s="25" t="s">
        <v>332</v>
      </c>
      <c r="J1316" s="25" t="s">
        <v>331</v>
      </c>
      <c r="K1316" s="25" t="s">
        <v>1590</v>
      </c>
      <c r="L1316" s="25" t="s">
        <v>525</v>
      </c>
      <c r="N1316" s="41" t="s">
        <v>48</v>
      </c>
      <c r="O1316" s="32" t="s">
        <v>48</v>
      </c>
      <c r="P1316" s="32" t="s">
        <v>48</v>
      </c>
      <c r="Q1316" s="73" t="s">
        <v>49</v>
      </c>
      <c r="R1316" s="73">
        <v>14</v>
      </c>
      <c r="S1316" s="25" t="s">
        <v>1370</v>
      </c>
      <c r="T1316" s="79" t="s">
        <v>15</v>
      </c>
      <c r="U1316" s="79"/>
      <c r="V1316" s="73">
        <v>3.36</v>
      </c>
      <c r="W1316" s="79" t="s">
        <v>57</v>
      </c>
      <c r="X1316" s="73">
        <f>VLOOKUP(W1316,Tables!$M$5:$O$9,3,FALSE)</f>
        <v>1000</v>
      </c>
      <c r="Y1316" s="73">
        <f t="shared" si="639"/>
        <v>3360</v>
      </c>
      <c r="AA1316" s="26" t="str">
        <f t="shared" si="640"/>
        <v>LC10</v>
      </c>
      <c r="AB1316" s="26">
        <f>VLOOKUP(AA1316,Tables!C$5:D$40,2,FALSE)</f>
        <v>1</v>
      </c>
      <c r="AC1316" s="26">
        <f t="shared" si="641"/>
        <v>3360</v>
      </c>
      <c r="AD1316" s="33" t="str">
        <f t="shared" si="642"/>
        <v>Chronic</v>
      </c>
      <c r="AE1316" s="26">
        <f>VLOOKUP(AD1316,Tables!$C$43:$D$44,2,FALSE)</f>
        <v>1</v>
      </c>
      <c r="AF1316" s="26">
        <f t="shared" si="643"/>
        <v>3360</v>
      </c>
      <c r="AG1316" s="27"/>
      <c r="AH1316" s="210" t="str">
        <f t="shared" si="644"/>
        <v>Rhinella arenarum</v>
      </c>
      <c r="AI1316" s="112" t="str">
        <f t="shared" si="645"/>
        <v>LC10</v>
      </c>
      <c r="AJ1316" s="112" t="str">
        <f t="shared" si="646"/>
        <v>Chronic</v>
      </c>
      <c r="AL1316" s="26">
        <f>VLOOKUP(SUM(AB1316,AE1316),Tables!J$5:K$12,2,FALSE)</f>
        <v>1</v>
      </c>
      <c r="AM1316" s="26" t="str">
        <f t="shared" si="647"/>
        <v>YES!!!</v>
      </c>
      <c r="AN1316" s="107" t="str">
        <f>P1316</f>
        <v>Mortality</v>
      </c>
      <c r="AO1316" s="26" t="s">
        <v>212</v>
      </c>
      <c r="AP1316" s="25" t="str">
        <f>CONCATENATE(R1316," ",S1316)</f>
        <v>14 Day</v>
      </c>
      <c r="AQ1316" s="26" t="s">
        <v>1616</v>
      </c>
      <c r="AS1316" s="109">
        <f>AF1316</f>
        <v>3360</v>
      </c>
      <c r="AW1316" s="208" t="s">
        <v>1845</v>
      </c>
      <c r="AX1316" s="208" t="s">
        <v>1845</v>
      </c>
      <c r="BC1316" s="214"/>
      <c r="BN1316" s="119"/>
      <c r="BO1316" s="119"/>
      <c r="BP1316" s="119"/>
      <c r="BQ1316" s="119"/>
      <c r="BR1316" s="119"/>
      <c r="BS1316" s="119"/>
      <c r="BT1316" s="119"/>
      <c r="BU1316" s="119"/>
      <c r="BV1316" s="119"/>
      <c r="BW1316" s="119"/>
      <c r="BX1316" s="119"/>
      <c r="BY1316" s="119"/>
      <c r="BZ1316" s="119"/>
      <c r="CA1316" s="119"/>
    </row>
    <row r="1317" spans="1:87" ht="15" hidden="1" customHeight="1" thickTop="1" thickBot="1">
      <c r="A1317" s="170" t="s">
        <v>518</v>
      </c>
      <c r="B1317" s="70" t="s">
        <v>533</v>
      </c>
      <c r="C1317" s="74" t="s">
        <v>519</v>
      </c>
      <c r="D1317" s="72" t="s">
        <v>99</v>
      </c>
      <c r="E1317" s="147" t="s">
        <v>1644</v>
      </c>
      <c r="F1317" s="30" t="s">
        <v>517</v>
      </c>
      <c r="G1317" s="86" t="s">
        <v>225</v>
      </c>
      <c r="H1317" s="25" t="s">
        <v>208</v>
      </c>
      <c r="I1317" s="25" t="s">
        <v>332</v>
      </c>
      <c r="J1317" s="25" t="s">
        <v>331</v>
      </c>
      <c r="K1317" s="25" t="s">
        <v>1590</v>
      </c>
      <c r="L1317" s="25" t="s">
        <v>525</v>
      </c>
      <c r="N1317" s="41" t="s">
        <v>48</v>
      </c>
      <c r="O1317" s="32" t="s">
        <v>48</v>
      </c>
      <c r="P1317" s="32" t="s">
        <v>48</v>
      </c>
      <c r="Q1317" s="73" t="s">
        <v>18</v>
      </c>
      <c r="R1317" s="73">
        <v>14</v>
      </c>
      <c r="S1317" s="25" t="s">
        <v>1370</v>
      </c>
      <c r="T1317" s="79" t="s">
        <v>15</v>
      </c>
      <c r="U1317" s="79"/>
      <c r="V1317" s="73">
        <v>7.03</v>
      </c>
      <c r="W1317" s="79" t="s">
        <v>57</v>
      </c>
      <c r="X1317" s="73">
        <f>VLOOKUP(W1317,Tables!$M$5:$O$9,3,FALSE)</f>
        <v>1000</v>
      </c>
      <c r="Y1317" s="73">
        <f t="shared" si="639"/>
        <v>7030</v>
      </c>
      <c r="AA1317" s="26" t="str">
        <f t="shared" si="640"/>
        <v>LC50</v>
      </c>
      <c r="AB1317" s="26">
        <f>VLOOKUP(AA1317,Tables!C$5:D$40,2,FALSE)</f>
        <v>5</v>
      </c>
      <c r="AC1317" s="26">
        <f t="shared" si="641"/>
        <v>1406</v>
      </c>
      <c r="AD1317" s="33" t="str">
        <f t="shared" si="642"/>
        <v>Chronic</v>
      </c>
      <c r="AE1317" s="26">
        <f>VLOOKUP(AD1317,Tables!$C$43:$D$44,2,FALSE)</f>
        <v>1</v>
      </c>
      <c r="AF1317" s="26">
        <f t="shared" si="643"/>
        <v>1406</v>
      </c>
      <c r="AG1317" s="27"/>
      <c r="AH1317" s="210" t="str">
        <f t="shared" si="644"/>
        <v>Rhinella arenarum</v>
      </c>
      <c r="AI1317" s="112" t="str">
        <f t="shared" si="645"/>
        <v>LC50</v>
      </c>
      <c r="AJ1317" s="112" t="str">
        <f t="shared" si="646"/>
        <v>Chronic</v>
      </c>
      <c r="AL1317" s="26">
        <f>VLOOKUP(SUM(AB1317,AE1317),Tables!J$5:K$12,2,FALSE)</f>
        <v>2</v>
      </c>
      <c r="AM1317" s="26" t="str">
        <f t="shared" si="647"/>
        <v>Reject</v>
      </c>
      <c r="AS1317"/>
      <c r="AW1317" s="208" t="s">
        <v>1845</v>
      </c>
      <c r="AX1317" s="208" t="s">
        <v>1845</v>
      </c>
      <c r="BC1317" s="214"/>
      <c r="BN1317" s="119"/>
      <c r="BO1317" s="119"/>
      <c r="BP1317" s="119"/>
      <c r="BQ1317" s="119"/>
      <c r="BR1317" s="119"/>
      <c r="BS1317" s="119"/>
      <c r="BT1317" s="119"/>
      <c r="BU1317" s="119"/>
      <c r="BV1317" s="119"/>
      <c r="BW1317" s="119"/>
      <c r="BX1317" s="119"/>
      <c r="BY1317" s="119"/>
      <c r="BZ1317" s="119"/>
      <c r="CA1317" s="119"/>
      <c r="CB1317" s="119"/>
      <c r="CC1317" s="119"/>
      <c r="CD1317" s="119"/>
      <c r="CE1317" s="119"/>
      <c r="CF1317" s="119"/>
      <c r="CG1317" s="119"/>
      <c r="CH1317" s="119"/>
      <c r="CI1317" s="119"/>
    </row>
    <row r="1318" spans="1:87" ht="15" hidden="1" customHeight="1" thickTop="1" thickBot="1">
      <c r="A1318" s="170" t="s">
        <v>518</v>
      </c>
      <c r="B1318" s="70" t="s">
        <v>537</v>
      </c>
      <c r="C1318" s="74" t="s">
        <v>519</v>
      </c>
      <c r="D1318" s="72" t="s">
        <v>99</v>
      </c>
      <c r="E1318" s="147" t="s">
        <v>1644</v>
      </c>
      <c r="F1318" s="30" t="s">
        <v>517</v>
      </c>
      <c r="G1318" s="86" t="s">
        <v>225</v>
      </c>
      <c r="H1318" s="25" t="s">
        <v>208</v>
      </c>
      <c r="I1318" s="25" t="s">
        <v>332</v>
      </c>
      <c r="J1318" s="25" t="s">
        <v>331</v>
      </c>
      <c r="K1318" s="25" t="s">
        <v>1590</v>
      </c>
      <c r="L1318" s="25" t="s">
        <v>536</v>
      </c>
      <c r="N1318" s="41" t="s">
        <v>48</v>
      </c>
      <c r="O1318" s="32" t="s">
        <v>48</v>
      </c>
      <c r="P1318" s="32" t="s">
        <v>48</v>
      </c>
      <c r="Q1318" s="73" t="s">
        <v>49</v>
      </c>
      <c r="R1318" s="73">
        <v>14</v>
      </c>
      <c r="S1318" s="25" t="s">
        <v>1370</v>
      </c>
      <c r="T1318" s="79" t="s">
        <v>15</v>
      </c>
      <c r="U1318" s="79"/>
      <c r="V1318" s="73">
        <v>12.65</v>
      </c>
      <c r="W1318" s="79" t="s">
        <v>57</v>
      </c>
      <c r="X1318" s="73">
        <f>VLOOKUP(W1318,Tables!$M$5:$O$9,3,FALSE)</f>
        <v>1000</v>
      </c>
      <c r="Y1318" s="73">
        <f t="shared" si="639"/>
        <v>12650</v>
      </c>
      <c r="AA1318" s="26" t="str">
        <f t="shared" si="640"/>
        <v>LC10</v>
      </c>
      <c r="AB1318" s="26">
        <f>VLOOKUP(AA1318,Tables!C$5:D$40,2,FALSE)</f>
        <v>1</v>
      </c>
      <c r="AC1318" s="26">
        <f t="shared" si="641"/>
        <v>12650</v>
      </c>
      <c r="AD1318" s="33" t="str">
        <f t="shared" si="642"/>
        <v>Chronic</v>
      </c>
      <c r="AE1318" s="26">
        <f>VLOOKUP(AD1318,Tables!$C$43:$D$44,2,FALSE)</f>
        <v>1</v>
      </c>
      <c r="AF1318" s="26">
        <f t="shared" si="643"/>
        <v>12650</v>
      </c>
      <c r="AG1318" s="27"/>
      <c r="AH1318" s="210" t="str">
        <f t="shared" si="644"/>
        <v>Rhinella arenarum</v>
      </c>
      <c r="AI1318" s="112" t="str">
        <f t="shared" si="645"/>
        <v>LC10</v>
      </c>
      <c r="AJ1318" s="112" t="str">
        <f t="shared" si="646"/>
        <v>Chronic</v>
      </c>
      <c r="AL1318" s="26">
        <f>VLOOKUP(SUM(AB1318,AE1318),Tables!J$5:K$12,2,FALSE)</f>
        <v>1</v>
      </c>
      <c r="AM1318" s="26" t="str">
        <f t="shared" si="647"/>
        <v>YES!!!</v>
      </c>
      <c r="AN1318" s="107" t="str">
        <f>P1318</f>
        <v>Mortality</v>
      </c>
      <c r="AO1318" s="26" t="s">
        <v>212</v>
      </c>
      <c r="AP1318" s="25" t="str">
        <f>CONCATENATE(R1318," ",S1318)</f>
        <v>14 Day</v>
      </c>
      <c r="AQ1318" s="26" t="s">
        <v>1616</v>
      </c>
      <c r="AS1318" s="109">
        <f>AF1318</f>
        <v>12650</v>
      </c>
      <c r="AW1318" s="208" t="s">
        <v>1845</v>
      </c>
      <c r="AX1318" s="208" t="s">
        <v>1845</v>
      </c>
      <c r="BC1318" s="214"/>
      <c r="BN1318" s="119"/>
      <c r="BO1318" s="119"/>
      <c r="BP1318" s="119"/>
      <c r="BQ1318" s="119"/>
      <c r="BR1318" s="119"/>
      <c r="BS1318" s="119"/>
      <c r="BT1318" s="119"/>
      <c r="BU1318" s="119"/>
      <c r="BV1318" s="119"/>
      <c r="BW1318" s="119"/>
      <c r="BX1318" s="119"/>
      <c r="BY1318" s="119"/>
      <c r="BZ1318" s="119"/>
      <c r="CA1318" s="119"/>
      <c r="CB1318" s="78"/>
      <c r="CC1318" s="78"/>
      <c r="CD1318" s="78"/>
      <c r="CE1318" s="78"/>
      <c r="CF1318" s="78"/>
      <c r="CG1318" s="78"/>
      <c r="CH1318" s="78"/>
      <c r="CI1318" s="78"/>
    </row>
    <row r="1319" spans="1:87" ht="15" hidden="1" customHeight="1" thickTop="1" thickBot="1">
      <c r="A1319" s="170" t="s">
        <v>518</v>
      </c>
      <c r="B1319" s="70" t="s">
        <v>540</v>
      </c>
      <c r="C1319" s="74" t="s">
        <v>519</v>
      </c>
      <c r="D1319" s="72" t="s">
        <v>99</v>
      </c>
      <c r="E1319" s="147" t="s">
        <v>1644</v>
      </c>
      <c r="F1319" s="30" t="s">
        <v>517</v>
      </c>
      <c r="G1319" s="86" t="s">
        <v>225</v>
      </c>
      <c r="H1319" s="25" t="s">
        <v>208</v>
      </c>
      <c r="I1319" s="25" t="s">
        <v>332</v>
      </c>
      <c r="J1319" s="25" t="s">
        <v>331</v>
      </c>
      <c r="K1319" s="25" t="s">
        <v>1590</v>
      </c>
      <c r="L1319" s="25" t="s">
        <v>536</v>
      </c>
      <c r="N1319" s="41" t="s">
        <v>48</v>
      </c>
      <c r="O1319" s="32" t="s">
        <v>48</v>
      </c>
      <c r="P1319" s="32" t="s">
        <v>48</v>
      </c>
      <c r="Q1319" s="73" t="s">
        <v>18</v>
      </c>
      <c r="R1319" s="73">
        <v>14</v>
      </c>
      <c r="S1319" s="25" t="s">
        <v>1370</v>
      </c>
      <c r="T1319" s="79" t="s">
        <v>15</v>
      </c>
      <c r="U1319" s="79"/>
      <c r="V1319" s="73">
        <v>18.27</v>
      </c>
      <c r="W1319" s="79" t="s">
        <v>57</v>
      </c>
      <c r="X1319" s="73">
        <f>VLOOKUP(W1319,Tables!$M$5:$O$9,3,FALSE)</f>
        <v>1000</v>
      </c>
      <c r="Y1319" s="73">
        <f t="shared" si="639"/>
        <v>18270</v>
      </c>
      <c r="AA1319" s="26" t="str">
        <f t="shared" si="640"/>
        <v>LC50</v>
      </c>
      <c r="AB1319" s="26">
        <f>VLOOKUP(AA1319,Tables!C$5:D$40,2,FALSE)</f>
        <v>5</v>
      </c>
      <c r="AC1319" s="26">
        <f t="shared" si="641"/>
        <v>3654</v>
      </c>
      <c r="AD1319" s="33" t="str">
        <f t="shared" si="642"/>
        <v>Chronic</v>
      </c>
      <c r="AE1319" s="26">
        <f>VLOOKUP(AD1319,Tables!$C$43:$D$44,2,FALSE)</f>
        <v>1</v>
      </c>
      <c r="AF1319" s="26">
        <f t="shared" si="643"/>
        <v>3654</v>
      </c>
      <c r="AG1319" s="27"/>
      <c r="AH1319" s="210" t="str">
        <f t="shared" si="644"/>
        <v>Rhinella arenarum</v>
      </c>
      <c r="AI1319" s="112" t="str">
        <f t="shared" si="645"/>
        <v>LC50</v>
      </c>
      <c r="AJ1319" s="112" t="str">
        <f t="shared" si="646"/>
        <v>Chronic</v>
      </c>
      <c r="AL1319" s="26">
        <f>VLOOKUP(SUM(AB1319,AE1319),Tables!J$5:K$12,2,FALSE)</f>
        <v>2</v>
      </c>
      <c r="AM1319" s="26" t="str">
        <f t="shared" si="647"/>
        <v>Reject</v>
      </c>
      <c r="AS1319"/>
      <c r="AW1319" s="208" t="s">
        <v>1845</v>
      </c>
      <c r="AX1319" s="208" t="s">
        <v>1845</v>
      </c>
      <c r="BC1319" s="214"/>
      <c r="BN1319" s="119"/>
      <c r="BO1319" s="119"/>
      <c r="BP1319" s="119"/>
      <c r="BQ1319" s="119"/>
      <c r="BR1319" s="119"/>
      <c r="BS1319" s="119"/>
      <c r="BT1319" s="119"/>
      <c r="BU1319" s="119"/>
      <c r="BV1319" s="119"/>
      <c r="BW1319" s="119"/>
      <c r="BX1319" s="119"/>
      <c r="BY1319" s="119"/>
      <c r="BZ1319" s="119"/>
      <c r="CA1319" s="119"/>
      <c r="CB1319" s="119"/>
      <c r="CC1319" s="119"/>
      <c r="CD1319" s="119"/>
      <c r="CE1319" s="119"/>
      <c r="CF1319" s="119"/>
      <c r="CG1319" s="119"/>
      <c r="CH1319" s="119"/>
      <c r="CI1319" s="119"/>
    </row>
    <row r="1320" spans="1:87" ht="15" hidden="1" customHeight="1" thickTop="1" thickBot="1">
      <c r="A1320" s="170" t="s">
        <v>518</v>
      </c>
      <c r="B1320" s="70" t="s">
        <v>546</v>
      </c>
      <c r="C1320" s="74" t="s">
        <v>519</v>
      </c>
      <c r="D1320" s="72" t="s">
        <v>99</v>
      </c>
      <c r="E1320" s="147" t="s">
        <v>1644</v>
      </c>
      <c r="F1320" s="30" t="s">
        <v>517</v>
      </c>
      <c r="G1320" s="86" t="s">
        <v>225</v>
      </c>
      <c r="H1320" s="25" t="s">
        <v>208</v>
      </c>
      <c r="I1320" s="25" t="s">
        <v>332</v>
      </c>
      <c r="J1320" s="25" t="s">
        <v>331</v>
      </c>
      <c r="K1320" s="25" t="s">
        <v>1590</v>
      </c>
      <c r="L1320" s="25" t="s">
        <v>525</v>
      </c>
      <c r="N1320" s="41" t="s">
        <v>48</v>
      </c>
      <c r="O1320" s="32" t="s">
        <v>48</v>
      </c>
      <c r="P1320" s="32" t="s">
        <v>48</v>
      </c>
      <c r="Q1320" s="73" t="s">
        <v>19</v>
      </c>
      <c r="R1320" s="73">
        <v>14</v>
      </c>
      <c r="S1320" s="25" t="s">
        <v>1370</v>
      </c>
      <c r="T1320" s="79" t="s">
        <v>15</v>
      </c>
      <c r="U1320" s="79"/>
      <c r="V1320" s="73">
        <v>1</v>
      </c>
      <c r="W1320" s="79" t="s">
        <v>57</v>
      </c>
      <c r="X1320" s="73">
        <f>VLOOKUP(W1320,Tables!$M$5:$O$9,3,FALSE)</f>
        <v>1000</v>
      </c>
      <c r="Y1320" s="73">
        <f t="shared" si="639"/>
        <v>1000</v>
      </c>
      <c r="AA1320" s="26" t="str">
        <f t="shared" si="640"/>
        <v>NOEC</v>
      </c>
      <c r="AB1320" s="26">
        <f>VLOOKUP(AA1320,Tables!C$5:D$40,2,FALSE)</f>
        <v>1</v>
      </c>
      <c r="AC1320" s="26">
        <f t="shared" si="641"/>
        <v>1000</v>
      </c>
      <c r="AD1320" s="33" t="str">
        <f t="shared" si="642"/>
        <v>Chronic</v>
      </c>
      <c r="AE1320" s="26">
        <f>VLOOKUP(AD1320,Tables!$C$43:$D$44,2,FALSE)</f>
        <v>1</v>
      </c>
      <c r="AF1320" s="26">
        <f t="shared" si="643"/>
        <v>1000</v>
      </c>
      <c r="AG1320" s="27"/>
      <c r="AH1320" s="210" t="str">
        <f t="shared" si="644"/>
        <v>Rhinella arenarum</v>
      </c>
      <c r="AI1320" s="112" t="str">
        <f t="shared" si="645"/>
        <v>NOEC</v>
      </c>
      <c r="AJ1320" s="112" t="str">
        <f t="shared" si="646"/>
        <v>Chronic</v>
      </c>
      <c r="AL1320" s="26">
        <f>VLOOKUP(SUM(AB1320,AE1320),Tables!J$5:K$12,2,FALSE)</f>
        <v>1</v>
      </c>
      <c r="AM1320" s="26" t="str">
        <f t="shared" si="647"/>
        <v>YES!!!</v>
      </c>
      <c r="AN1320" s="107" t="str">
        <f>P1320</f>
        <v>Mortality</v>
      </c>
      <c r="AO1320" s="26" t="s">
        <v>212</v>
      </c>
      <c r="AP1320" s="25" t="str">
        <f>CONCATENATE(R1320," ",S1320)</f>
        <v>14 Day</v>
      </c>
      <c r="AQ1320" s="26" t="s">
        <v>1616</v>
      </c>
      <c r="AS1320" s="109">
        <f>AF1320</f>
        <v>1000</v>
      </c>
      <c r="AV1320" s="203" t="s">
        <v>1880</v>
      </c>
      <c r="AW1320" s="208" t="s">
        <v>1845</v>
      </c>
      <c r="AX1320" s="208" t="s">
        <v>1845</v>
      </c>
      <c r="BC1320" s="214"/>
      <c r="BN1320" s="119"/>
      <c r="BO1320" s="119"/>
      <c r="BP1320" s="119"/>
      <c r="BQ1320" s="119"/>
      <c r="BR1320" s="119"/>
      <c r="BS1320" s="119"/>
      <c r="BT1320" s="119"/>
      <c r="BU1320" s="119"/>
      <c r="BV1320" s="119"/>
      <c r="BW1320" s="119"/>
      <c r="BX1320" s="119"/>
      <c r="BY1320" s="119"/>
      <c r="BZ1320" s="119"/>
      <c r="CA1320" s="119"/>
    </row>
    <row r="1321" spans="1:87" ht="15" hidden="1" customHeight="1" thickTop="1" thickBot="1">
      <c r="A1321" s="170" t="s">
        <v>518</v>
      </c>
      <c r="B1321" s="70" t="s">
        <v>550</v>
      </c>
      <c r="C1321" s="74" t="s">
        <v>519</v>
      </c>
      <c r="D1321" s="72" t="s">
        <v>99</v>
      </c>
      <c r="E1321" s="147" t="s">
        <v>1644</v>
      </c>
      <c r="F1321" s="30" t="s">
        <v>517</v>
      </c>
      <c r="G1321" s="86" t="s">
        <v>225</v>
      </c>
      <c r="H1321" s="25" t="s">
        <v>208</v>
      </c>
      <c r="I1321" s="25" t="s">
        <v>332</v>
      </c>
      <c r="J1321" s="25" t="s">
        <v>331</v>
      </c>
      <c r="K1321" s="25" t="s">
        <v>1590</v>
      </c>
      <c r="L1321" s="25" t="s">
        <v>536</v>
      </c>
      <c r="N1321" s="41" t="s">
        <v>48</v>
      </c>
      <c r="O1321" s="32" t="s">
        <v>48</v>
      </c>
      <c r="P1321" s="32" t="s">
        <v>48</v>
      </c>
      <c r="Q1321" s="73" t="s">
        <v>19</v>
      </c>
      <c r="R1321" s="73">
        <v>14</v>
      </c>
      <c r="S1321" s="25" t="s">
        <v>1370</v>
      </c>
      <c r="T1321" s="79" t="s">
        <v>15</v>
      </c>
      <c r="U1321" s="79"/>
      <c r="V1321" s="73">
        <v>5</v>
      </c>
      <c r="W1321" s="79" t="s">
        <v>57</v>
      </c>
      <c r="X1321" s="73">
        <f>VLOOKUP(W1321,Tables!$M$5:$O$9,3,FALSE)</f>
        <v>1000</v>
      </c>
      <c r="Y1321" s="73">
        <f t="shared" si="639"/>
        <v>5000</v>
      </c>
      <c r="AA1321" s="26" t="str">
        <f t="shared" si="640"/>
        <v>NOEC</v>
      </c>
      <c r="AB1321" s="26">
        <f>VLOOKUP(AA1321,Tables!C$5:D$40,2,FALSE)</f>
        <v>1</v>
      </c>
      <c r="AC1321" s="26">
        <f t="shared" si="641"/>
        <v>5000</v>
      </c>
      <c r="AD1321" s="33" t="str">
        <f t="shared" si="642"/>
        <v>Chronic</v>
      </c>
      <c r="AE1321" s="26">
        <f>VLOOKUP(AD1321,Tables!$C$43:$D$44,2,FALSE)</f>
        <v>1</v>
      </c>
      <c r="AF1321" s="26">
        <f t="shared" si="643"/>
        <v>5000</v>
      </c>
      <c r="AG1321" s="27"/>
      <c r="AH1321" s="210" t="str">
        <f t="shared" si="644"/>
        <v>Rhinella arenarum</v>
      </c>
      <c r="AI1321" s="112" t="str">
        <f t="shared" si="645"/>
        <v>NOEC</v>
      </c>
      <c r="AJ1321" s="112" t="str">
        <f t="shared" si="646"/>
        <v>Chronic</v>
      </c>
      <c r="AL1321" s="26">
        <f>VLOOKUP(SUM(AB1321,AE1321),Tables!J$5:K$12,2,FALSE)</f>
        <v>1</v>
      </c>
      <c r="AM1321" s="26" t="str">
        <f t="shared" si="647"/>
        <v>YES!!!</v>
      </c>
      <c r="AN1321" s="107" t="str">
        <f>P1321</f>
        <v>Mortality</v>
      </c>
      <c r="AO1321" s="26" t="s">
        <v>212</v>
      </c>
      <c r="AP1321" s="25" t="str">
        <f>CONCATENATE(R1321," ",S1321)</f>
        <v>14 Day</v>
      </c>
      <c r="AQ1321" s="26" t="s">
        <v>1616</v>
      </c>
      <c r="AS1321" s="109">
        <f>AF1321</f>
        <v>5000</v>
      </c>
      <c r="AV1321" s="203" t="s">
        <v>1880</v>
      </c>
      <c r="AW1321" s="208" t="s">
        <v>1845</v>
      </c>
      <c r="AX1321" s="208" t="s">
        <v>1845</v>
      </c>
      <c r="BC1321" s="214"/>
      <c r="BN1321" s="119"/>
      <c r="BO1321" s="119"/>
      <c r="BP1321" s="119"/>
      <c r="BQ1321" s="119"/>
      <c r="BR1321" s="119"/>
      <c r="BS1321" s="119"/>
      <c r="BT1321" s="119"/>
      <c r="BU1321" s="119"/>
      <c r="BV1321" s="119"/>
      <c r="BW1321" s="119"/>
      <c r="BX1321" s="119"/>
      <c r="BY1321" s="119"/>
      <c r="BZ1321" s="119"/>
      <c r="CA1321" s="119"/>
    </row>
    <row r="1322" spans="1:87" ht="15" hidden="1" customHeight="1" thickTop="1" thickBot="1">
      <c r="A1322" s="170" t="s">
        <v>518</v>
      </c>
      <c r="B1322" s="70" t="s">
        <v>556</v>
      </c>
      <c r="C1322" s="74" t="s">
        <v>519</v>
      </c>
      <c r="D1322" s="72" t="s">
        <v>99</v>
      </c>
      <c r="E1322" s="147" t="s">
        <v>1644</v>
      </c>
      <c r="F1322" s="30" t="s">
        <v>517</v>
      </c>
      <c r="G1322" s="86" t="s">
        <v>225</v>
      </c>
      <c r="H1322" s="25" t="s">
        <v>208</v>
      </c>
      <c r="I1322" s="25" t="s">
        <v>332</v>
      </c>
      <c r="J1322" s="25" t="s">
        <v>331</v>
      </c>
      <c r="K1322" s="25" t="s">
        <v>1590</v>
      </c>
      <c r="L1322" s="25" t="s">
        <v>536</v>
      </c>
      <c r="N1322" s="41" t="s">
        <v>48</v>
      </c>
      <c r="O1322" s="32" t="s">
        <v>48</v>
      </c>
      <c r="P1322" s="32" t="s">
        <v>48</v>
      </c>
      <c r="Q1322" s="73" t="s">
        <v>20</v>
      </c>
      <c r="R1322" s="73">
        <v>14</v>
      </c>
      <c r="S1322" s="25" t="s">
        <v>1370</v>
      </c>
      <c r="T1322" s="79" t="s">
        <v>15</v>
      </c>
      <c r="U1322" s="79"/>
      <c r="V1322" s="73">
        <v>10</v>
      </c>
      <c r="W1322" s="79" t="s">
        <v>57</v>
      </c>
      <c r="X1322" s="73">
        <f>VLOOKUP(W1322,Tables!$M$5:$O$9,3,FALSE)</f>
        <v>1000</v>
      </c>
      <c r="Y1322" s="73">
        <f t="shared" si="639"/>
        <v>10000</v>
      </c>
      <c r="AA1322" s="26" t="str">
        <f t="shared" si="640"/>
        <v>LOEC</v>
      </c>
      <c r="AB1322" s="26">
        <f>VLOOKUP(AA1322,Tables!C$5:D$40,2,FALSE)</f>
        <v>2.5</v>
      </c>
      <c r="AC1322" s="26">
        <f t="shared" si="641"/>
        <v>4000</v>
      </c>
      <c r="AD1322" s="33" t="str">
        <f t="shared" si="642"/>
        <v>Chronic</v>
      </c>
      <c r="AE1322" s="26">
        <f>VLOOKUP(AD1322,Tables!$C$43:$D$44,2,FALSE)</f>
        <v>1</v>
      </c>
      <c r="AF1322" s="26">
        <f t="shared" si="643"/>
        <v>4000</v>
      </c>
      <c r="AG1322" s="27"/>
      <c r="AH1322" s="210" t="str">
        <f t="shared" si="644"/>
        <v>Rhinella arenarum</v>
      </c>
      <c r="AI1322" s="112" t="str">
        <f t="shared" si="645"/>
        <v>LOEC</v>
      </c>
      <c r="AJ1322" s="112" t="str">
        <f t="shared" si="646"/>
        <v>Chronic</v>
      </c>
      <c r="AL1322" s="26">
        <f>VLOOKUP(SUM(AB1322,AE1322),Tables!J$5:K$12,2,FALSE)</f>
        <v>2</v>
      </c>
      <c r="AM1322" s="26" t="str">
        <f t="shared" si="647"/>
        <v>Reject</v>
      </c>
      <c r="AS1322"/>
      <c r="AW1322" s="208" t="s">
        <v>1845</v>
      </c>
      <c r="AX1322" s="208" t="s">
        <v>1845</v>
      </c>
      <c r="BC1322" s="214"/>
      <c r="BN1322" s="119"/>
      <c r="BO1322" s="119"/>
      <c r="BP1322" s="119"/>
      <c r="BQ1322" s="119"/>
      <c r="BR1322" s="119"/>
      <c r="BS1322" s="119"/>
      <c r="BT1322" s="119"/>
      <c r="BU1322" s="119"/>
      <c r="BV1322" s="119"/>
      <c r="BW1322" s="119"/>
      <c r="BX1322" s="119"/>
      <c r="BY1322" s="119"/>
      <c r="BZ1322" s="119"/>
      <c r="CA1322" s="119"/>
    </row>
    <row r="1323" spans="1:87" ht="15" hidden="1" customHeight="1" thickTop="1" thickBot="1">
      <c r="A1323" s="170" t="s">
        <v>518</v>
      </c>
      <c r="B1323" s="70" t="s">
        <v>521</v>
      </c>
      <c r="C1323" s="74" t="s">
        <v>519</v>
      </c>
      <c r="D1323" s="72" t="s">
        <v>99</v>
      </c>
      <c r="E1323" s="147" t="s">
        <v>1644</v>
      </c>
      <c r="F1323" s="30" t="s">
        <v>517</v>
      </c>
      <c r="G1323" s="86" t="s">
        <v>225</v>
      </c>
      <c r="H1323" s="25" t="s">
        <v>208</v>
      </c>
      <c r="I1323" s="25" t="s">
        <v>332</v>
      </c>
      <c r="J1323" s="25" t="s">
        <v>331</v>
      </c>
      <c r="K1323" s="25" t="s">
        <v>1590</v>
      </c>
      <c r="L1323" s="25" t="s">
        <v>516</v>
      </c>
      <c r="N1323" s="41" t="s">
        <v>48</v>
      </c>
      <c r="O1323" s="32" t="s">
        <v>48</v>
      </c>
      <c r="P1323" s="32" t="s">
        <v>48</v>
      </c>
      <c r="Q1323" s="73" t="s">
        <v>49</v>
      </c>
      <c r="R1323" s="73">
        <v>21</v>
      </c>
      <c r="S1323" s="25" t="s">
        <v>1370</v>
      </c>
      <c r="T1323" s="79" t="s">
        <v>15</v>
      </c>
      <c r="U1323" s="79"/>
      <c r="V1323" s="73">
        <v>3.51</v>
      </c>
      <c r="W1323" s="79" t="s">
        <v>57</v>
      </c>
      <c r="X1323" s="73">
        <f>VLOOKUP(W1323,Tables!$M$5:$O$9,3,FALSE)</f>
        <v>1000</v>
      </c>
      <c r="Y1323" s="73">
        <f t="shared" si="639"/>
        <v>3510</v>
      </c>
      <c r="AA1323" s="26" t="str">
        <f t="shared" si="640"/>
        <v>LC10</v>
      </c>
      <c r="AB1323" s="26">
        <f>VLOOKUP(AA1323,Tables!C$5:D$40,2,FALSE)</f>
        <v>1</v>
      </c>
      <c r="AC1323" s="26">
        <f t="shared" si="641"/>
        <v>3510</v>
      </c>
      <c r="AD1323" s="33" t="str">
        <f t="shared" si="642"/>
        <v>Chronic</v>
      </c>
      <c r="AE1323" s="26">
        <f>VLOOKUP(AD1323,Tables!$C$43:$D$44,2,FALSE)</f>
        <v>1</v>
      </c>
      <c r="AF1323" s="26">
        <f t="shared" si="643"/>
        <v>3510</v>
      </c>
      <c r="AG1323" s="27"/>
      <c r="AH1323" s="210" t="str">
        <f t="shared" si="644"/>
        <v>Rhinella arenarum</v>
      </c>
      <c r="AI1323" s="112" t="str">
        <f t="shared" si="645"/>
        <v>LC10</v>
      </c>
      <c r="AJ1323" s="112" t="str">
        <f t="shared" si="646"/>
        <v>Chronic</v>
      </c>
      <c r="AL1323" s="26">
        <f>VLOOKUP(SUM(AB1323,AE1323),Tables!J$5:K$12,2,FALSE)</f>
        <v>1</v>
      </c>
      <c r="AM1323" s="26" t="str">
        <f t="shared" si="647"/>
        <v>YES!!!</v>
      </c>
      <c r="AN1323" s="107" t="str">
        <f>P1323</f>
        <v>Mortality</v>
      </c>
      <c r="AO1323" s="26" t="s">
        <v>212</v>
      </c>
      <c r="AP1323" s="25" t="str">
        <f>CONCATENATE(R1323," ",S1323)</f>
        <v>21 Day</v>
      </c>
      <c r="AQ1323" s="26" t="s">
        <v>1617</v>
      </c>
      <c r="AS1323" s="109">
        <f>AF1323</f>
        <v>3510</v>
      </c>
      <c r="AT1323" s="73">
        <f>GEOMEAN(AS1323:AS1327)</f>
        <v>3061.1193521197029</v>
      </c>
      <c r="AW1323" s="208" t="s">
        <v>1845</v>
      </c>
      <c r="AX1323" s="208" t="s">
        <v>1845</v>
      </c>
      <c r="BC1323" s="214"/>
      <c r="BN1323" s="119"/>
      <c r="BO1323" s="119"/>
      <c r="BP1323" s="119"/>
      <c r="BQ1323" s="119"/>
      <c r="BR1323" s="119"/>
      <c r="BS1323" s="119"/>
      <c r="BT1323" s="119"/>
      <c r="BU1323" s="119"/>
      <c r="BV1323" s="119"/>
      <c r="BW1323" s="119"/>
      <c r="BX1323" s="119"/>
      <c r="BY1323" s="119"/>
      <c r="BZ1323" s="119"/>
      <c r="CA1323" s="119"/>
    </row>
    <row r="1324" spans="1:87" ht="15" hidden="1" customHeight="1" thickTop="1" thickBot="1">
      <c r="A1324" s="170" t="s">
        <v>518</v>
      </c>
      <c r="B1324" s="70" t="s">
        <v>524</v>
      </c>
      <c r="C1324" s="74" t="s">
        <v>519</v>
      </c>
      <c r="D1324" s="72" t="s">
        <v>99</v>
      </c>
      <c r="E1324" s="147" t="s">
        <v>1644</v>
      </c>
      <c r="F1324" s="30" t="s">
        <v>517</v>
      </c>
      <c r="G1324" s="86" t="s">
        <v>225</v>
      </c>
      <c r="H1324" s="25" t="s">
        <v>208</v>
      </c>
      <c r="I1324" s="25" t="s">
        <v>332</v>
      </c>
      <c r="J1324" s="25" t="s">
        <v>331</v>
      </c>
      <c r="K1324" s="25" t="s">
        <v>1590</v>
      </c>
      <c r="L1324" s="25" t="s">
        <v>516</v>
      </c>
      <c r="N1324" s="41" t="s">
        <v>48</v>
      </c>
      <c r="O1324" s="32" t="s">
        <v>48</v>
      </c>
      <c r="P1324" s="32" t="s">
        <v>48</v>
      </c>
      <c r="Q1324" s="73" t="s">
        <v>18</v>
      </c>
      <c r="R1324" s="73">
        <v>21</v>
      </c>
      <c r="S1324" s="25" t="s">
        <v>1370</v>
      </c>
      <c r="T1324" s="79" t="s">
        <v>15</v>
      </c>
      <c r="U1324" s="79"/>
      <c r="V1324" s="73">
        <v>7.15</v>
      </c>
      <c r="W1324" s="79" t="s">
        <v>57</v>
      </c>
      <c r="X1324" s="73">
        <f>VLOOKUP(W1324,Tables!$M$5:$O$9,3,FALSE)</f>
        <v>1000</v>
      </c>
      <c r="Y1324" s="73">
        <f t="shared" si="639"/>
        <v>7150</v>
      </c>
      <c r="AA1324" s="26" t="str">
        <f t="shared" si="640"/>
        <v>LC50</v>
      </c>
      <c r="AB1324" s="26">
        <f>VLOOKUP(AA1324,Tables!C$5:D$40,2,FALSE)</f>
        <v>5</v>
      </c>
      <c r="AC1324" s="26">
        <f t="shared" si="641"/>
        <v>1430</v>
      </c>
      <c r="AD1324" s="33" t="str">
        <f t="shared" si="642"/>
        <v>Chronic</v>
      </c>
      <c r="AE1324" s="26">
        <f>VLOOKUP(AD1324,Tables!$C$43:$D$44,2,FALSE)</f>
        <v>1</v>
      </c>
      <c r="AF1324" s="26">
        <f t="shared" si="643"/>
        <v>1430</v>
      </c>
      <c r="AG1324" s="27"/>
      <c r="AH1324" s="210" t="str">
        <f t="shared" si="644"/>
        <v>Rhinella arenarum</v>
      </c>
      <c r="AI1324" s="112" t="str">
        <f t="shared" si="645"/>
        <v>LC50</v>
      </c>
      <c r="AJ1324" s="112" t="str">
        <f t="shared" si="646"/>
        <v>Chronic</v>
      </c>
      <c r="AL1324" s="26">
        <f>VLOOKUP(SUM(AB1324,AE1324),Tables!J$5:K$12,2,FALSE)</f>
        <v>2</v>
      </c>
      <c r="AM1324" s="26" t="str">
        <f t="shared" si="647"/>
        <v>Reject</v>
      </c>
      <c r="AS1324"/>
      <c r="AW1324" s="208" t="s">
        <v>1845</v>
      </c>
      <c r="AX1324" s="208" t="s">
        <v>1845</v>
      </c>
      <c r="BC1324" s="214"/>
      <c r="BN1324" s="119"/>
      <c r="BO1324" s="119"/>
      <c r="BP1324" s="119"/>
      <c r="BQ1324" s="119"/>
      <c r="BR1324" s="119"/>
      <c r="BS1324" s="119"/>
      <c r="BT1324" s="119"/>
      <c r="BU1324" s="119"/>
      <c r="BV1324" s="119"/>
      <c r="BW1324" s="119"/>
      <c r="BX1324" s="119"/>
      <c r="BY1324" s="119"/>
      <c r="BZ1324" s="119"/>
      <c r="CA1324" s="119"/>
    </row>
    <row r="1325" spans="1:87" ht="15" hidden="1" customHeight="1" thickTop="1" thickBot="1">
      <c r="A1325" s="170" t="s">
        <v>518</v>
      </c>
      <c r="B1325" s="70" t="s">
        <v>529</v>
      </c>
      <c r="C1325" s="74" t="s">
        <v>519</v>
      </c>
      <c r="D1325" s="72" t="s">
        <v>99</v>
      </c>
      <c r="E1325" s="147" t="s">
        <v>1644</v>
      </c>
      <c r="F1325" s="30" t="s">
        <v>517</v>
      </c>
      <c r="G1325" s="86" t="s">
        <v>225</v>
      </c>
      <c r="H1325" s="25" t="s">
        <v>208</v>
      </c>
      <c r="I1325" s="25" t="s">
        <v>332</v>
      </c>
      <c r="J1325" s="25" t="s">
        <v>331</v>
      </c>
      <c r="K1325" s="25" t="s">
        <v>1590</v>
      </c>
      <c r="L1325" s="25" t="s">
        <v>525</v>
      </c>
      <c r="N1325" s="41" t="s">
        <v>48</v>
      </c>
      <c r="O1325" s="32" t="s">
        <v>48</v>
      </c>
      <c r="P1325" s="32" t="s">
        <v>48</v>
      </c>
      <c r="Q1325" s="73" t="s">
        <v>49</v>
      </c>
      <c r="R1325" s="73">
        <v>21</v>
      </c>
      <c r="S1325" s="25" t="s">
        <v>1370</v>
      </c>
      <c r="T1325" s="79" t="s">
        <v>15</v>
      </c>
      <c r="U1325" s="79"/>
      <c r="V1325" s="73">
        <v>0.71</v>
      </c>
      <c r="W1325" s="79" t="s">
        <v>57</v>
      </c>
      <c r="X1325" s="73">
        <f>VLOOKUP(W1325,Tables!$M$5:$O$9,3,FALSE)</f>
        <v>1000</v>
      </c>
      <c r="Y1325" s="73">
        <f t="shared" si="639"/>
        <v>710</v>
      </c>
      <c r="AA1325" s="26" t="str">
        <f t="shared" si="640"/>
        <v>LC10</v>
      </c>
      <c r="AB1325" s="26">
        <f>VLOOKUP(AA1325,Tables!C$5:D$40,2,FALSE)</f>
        <v>1</v>
      </c>
      <c r="AC1325" s="26">
        <f t="shared" si="641"/>
        <v>710</v>
      </c>
      <c r="AD1325" s="33" t="str">
        <f t="shared" si="642"/>
        <v>Chronic</v>
      </c>
      <c r="AE1325" s="26">
        <f>VLOOKUP(AD1325,Tables!$C$43:$D$44,2,FALSE)</f>
        <v>1</v>
      </c>
      <c r="AF1325" s="26">
        <f t="shared" si="643"/>
        <v>710</v>
      </c>
      <c r="AG1325" s="27"/>
      <c r="AH1325" s="210" t="str">
        <f t="shared" si="644"/>
        <v>Rhinella arenarum</v>
      </c>
      <c r="AI1325" s="112" t="str">
        <f t="shared" si="645"/>
        <v>LC10</v>
      </c>
      <c r="AJ1325" s="112" t="str">
        <f t="shared" si="646"/>
        <v>Chronic</v>
      </c>
      <c r="AL1325" s="26">
        <f>VLOOKUP(SUM(AB1325,AE1325),Tables!J$5:K$12,2,FALSE)</f>
        <v>1</v>
      </c>
      <c r="AM1325" s="26" t="str">
        <f t="shared" si="647"/>
        <v>YES!!!</v>
      </c>
      <c r="AN1325" s="107" t="str">
        <f>P1325</f>
        <v>Mortality</v>
      </c>
      <c r="AO1325" s="26" t="s">
        <v>212</v>
      </c>
      <c r="AP1325" s="25" t="str">
        <f>CONCATENATE(R1325," ",S1325)</f>
        <v>21 Day</v>
      </c>
      <c r="AQ1325" s="26" t="s">
        <v>1617</v>
      </c>
      <c r="AS1325" s="109">
        <f>AF1325</f>
        <v>710</v>
      </c>
      <c r="AW1325" s="208" t="s">
        <v>1845</v>
      </c>
      <c r="AX1325" s="208" t="s">
        <v>1845</v>
      </c>
      <c r="BC1325" s="214"/>
      <c r="BN1325" s="119"/>
      <c r="BO1325" s="119"/>
      <c r="BP1325" s="119"/>
      <c r="BQ1325" s="119"/>
      <c r="BR1325" s="119"/>
      <c r="BS1325" s="119"/>
      <c r="BT1325" s="119"/>
      <c r="BU1325" s="119"/>
      <c r="BV1325" s="119"/>
      <c r="BW1325" s="119"/>
      <c r="BX1325" s="119"/>
      <c r="BY1325" s="119"/>
      <c r="BZ1325" s="119"/>
      <c r="CA1325" s="119"/>
    </row>
    <row r="1326" spans="1:87" ht="15" hidden="1" customHeight="1" thickTop="1" thickBot="1">
      <c r="A1326" s="170" t="s">
        <v>518</v>
      </c>
      <c r="B1326" s="70" t="s">
        <v>534</v>
      </c>
      <c r="C1326" s="74" t="s">
        <v>519</v>
      </c>
      <c r="D1326" s="72" t="s">
        <v>99</v>
      </c>
      <c r="E1326" s="147" t="s">
        <v>1644</v>
      </c>
      <c r="F1326" s="30" t="s">
        <v>517</v>
      </c>
      <c r="G1326" s="86" t="s">
        <v>225</v>
      </c>
      <c r="H1326" s="25" t="s">
        <v>208</v>
      </c>
      <c r="I1326" s="25" t="s">
        <v>332</v>
      </c>
      <c r="J1326" s="25" t="s">
        <v>331</v>
      </c>
      <c r="K1326" s="25" t="s">
        <v>1590</v>
      </c>
      <c r="L1326" s="25" t="s">
        <v>525</v>
      </c>
      <c r="N1326" s="41" t="s">
        <v>48</v>
      </c>
      <c r="O1326" s="32" t="s">
        <v>48</v>
      </c>
      <c r="P1326" s="32" t="s">
        <v>48</v>
      </c>
      <c r="Q1326" s="73" t="s">
        <v>18</v>
      </c>
      <c r="R1326" s="73">
        <v>21</v>
      </c>
      <c r="S1326" s="25" t="s">
        <v>1370</v>
      </c>
      <c r="T1326" s="79" t="s">
        <v>15</v>
      </c>
      <c r="U1326" s="79"/>
      <c r="V1326" s="73">
        <v>2.3199999999999998</v>
      </c>
      <c r="W1326" s="79" t="s">
        <v>57</v>
      </c>
      <c r="X1326" s="73">
        <f>VLOOKUP(W1326,Tables!$M$5:$O$9,3,FALSE)</f>
        <v>1000</v>
      </c>
      <c r="Y1326" s="73">
        <f t="shared" si="639"/>
        <v>2320</v>
      </c>
      <c r="AA1326" s="26" t="str">
        <f t="shared" si="640"/>
        <v>LC50</v>
      </c>
      <c r="AB1326" s="26">
        <f>VLOOKUP(AA1326,Tables!C$5:D$40,2,FALSE)</f>
        <v>5</v>
      </c>
      <c r="AC1326" s="26">
        <f t="shared" si="641"/>
        <v>464</v>
      </c>
      <c r="AD1326" s="33" t="str">
        <f t="shared" si="642"/>
        <v>Chronic</v>
      </c>
      <c r="AE1326" s="26">
        <f>VLOOKUP(AD1326,Tables!$C$43:$D$44,2,FALSE)</f>
        <v>1</v>
      </c>
      <c r="AF1326" s="26">
        <f t="shared" si="643"/>
        <v>464</v>
      </c>
      <c r="AG1326" s="27"/>
      <c r="AH1326" s="210" t="str">
        <f t="shared" si="644"/>
        <v>Rhinella arenarum</v>
      </c>
      <c r="AI1326" s="112" t="str">
        <f t="shared" si="645"/>
        <v>LC50</v>
      </c>
      <c r="AJ1326" s="112" t="str">
        <f t="shared" si="646"/>
        <v>Chronic</v>
      </c>
      <c r="AL1326" s="26">
        <f>VLOOKUP(SUM(AB1326,AE1326),Tables!J$5:K$12,2,FALSE)</f>
        <v>2</v>
      </c>
      <c r="AM1326" s="26" t="str">
        <f t="shared" si="647"/>
        <v>Reject</v>
      </c>
      <c r="AS1326"/>
      <c r="AW1326" s="208" t="s">
        <v>1845</v>
      </c>
      <c r="AX1326" s="208" t="s">
        <v>1845</v>
      </c>
      <c r="BC1326" s="214"/>
      <c r="BN1326" s="119"/>
      <c r="BO1326" s="119"/>
      <c r="BP1326" s="119"/>
      <c r="BQ1326" s="119"/>
      <c r="BR1326" s="119"/>
      <c r="BS1326" s="119"/>
      <c r="BT1326" s="119"/>
      <c r="BU1326" s="119"/>
      <c r="BV1326" s="119"/>
      <c r="BW1326" s="119"/>
      <c r="BX1326" s="119"/>
      <c r="BY1326" s="119"/>
      <c r="BZ1326" s="119"/>
      <c r="CA1326" s="119"/>
    </row>
    <row r="1327" spans="1:87" ht="15" hidden="1" customHeight="1" thickTop="1" thickBot="1">
      <c r="A1327" s="170" t="s">
        <v>518</v>
      </c>
      <c r="B1327" s="70" t="s">
        <v>538</v>
      </c>
      <c r="C1327" s="74" t="s">
        <v>519</v>
      </c>
      <c r="D1327" s="72" t="s">
        <v>99</v>
      </c>
      <c r="E1327" s="147" t="s">
        <v>1644</v>
      </c>
      <c r="F1327" s="30" t="s">
        <v>517</v>
      </c>
      <c r="G1327" s="86" t="s">
        <v>225</v>
      </c>
      <c r="H1327" s="25" t="s">
        <v>208</v>
      </c>
      <c r="I1327" s="25" t="s">
        <v>332</v>
      </c>
      <c r="J1327" s="25" t="s">
        <v>331</v>
      </c>
      <c r="K1327" s="25" t="s">
        <v>1590</v>
      </c>
      <c r="L1327" s="25" t="s">
        <v>536</v>
      </c>
      <c r="N1327" s="41" t="s">
        <v>48</v>
      </c>
      <c r="O1327" s="32" t="s">
        <v>48</v>
      </c>
      <c r="P1327" s="32" t="s">
        <v>48</v>
      </c>
      <c r="Q1327" s="73" t="s">
        <v>49</v>
      </c>
      <c r="R1327" s="73">
        <v>21</v>
      </c>
      <c r="S1327" s="25" t="s">
        <v>1370</v>
      </c>
      <c r="T1327" s="79" t="s">
        <v>15</v>
      </c>
      <c r="U1327" s="79"/>
      <c r="V1327" s="73">
        <v>11.51</v>
      </c>
      <c r="W1327" s="79" t="s">
        <v>57</v>
      </c>
      <c r="X1327" s="73">
        <f>VLOOKUP(W1327,Tables!$M$5:$O$9,3,FALSE)</f>
        <v>1000</v>
      </c>
      <c r="Y1327" s="73">
        <f t="shared" si="639"/>
        <v>11510</v>
      </c>
      <c r="AA1327" s="26" t="str">
        <f t="shared" si="640"/>
        <v>LC10</v>
      </c>
      <c r="AB1327" s="26">
        <f>VLOOKUP(AA1327,Tables!C$5:D$40,2,FALSE)</f>
        <v>1</v>
      </c>
      <c r="AC1327" s="26">
        <f t="shared" si="641"/>
        <v>11510</v>
      </c>
      <c r="AD1327" s="33" t="str">
        <f t="shared" si="642"/>
        <v>Chronic</v>
      </c>
      <c r="AE1327" s="26">
        <f>VLOOKUP(AD1327,Tables!$C$43:$D$44,2,FALSE)</f>
        <v>1</v>
      </c>
      <c r="AF1327" s="26">
        <f t="shared" si="643"/>
        <v>11510</v>
      </c>
      <c r="AG1327" s="27"/>
      <c r="AH1327" s="210" t="str">
        <f t="shared" si="644"/>
        <v>Rhinella arenarum</v>
      </c>
      <c r="AI1327" s="112" t="str">
        <f t="shared" si="645"/>
        <v>LC10</v>
      </c>
      <c r="AJ1327" s="112" t="str">
        <f t="shared" si="646"/>
        <v>Chronic</v>
      </c>
      <c r="AL1327" s="26">
        <f>VLOOKUP(SUM(AB1327,AE1327),Tables!J$5:K$12,2,FALSE)</f>
        <v>1</v>
      </c>
      <c r="AM1327" s="26" t="str">
        <f t="shared" si="647"/>
        <v>YES!!!</v>
      </c>
      <c r="AN1327" s="107" t="str">
        <f>P1327</f>
        <v>Mortality</v>
      </c>
      <c r="AO1327" s="26" t="s">
        <v>212</v>
      </c>
      <c r="AP1327" s="25" t="str">
        <f>CONCATENATE(R1327," ",S1327)</f>
        <v>21 Day</v>
      </c>
      <c r="AQ1327" s="26" t="s">
        <v>1617</v>
      </c>
      <c r="AS1327" s="109">
        <f>AF1327</f>
        <v>11510</v>
      </c>
      <c r="AW1327" s="208" t="s">
        <v>1845</v>
      </c>
      <c r="AX1327" s="208" t="s">
        <v>1845</v>
      </c>
      <c r="BC1327" s="214"/>
      <c r="BN1327" s="119"/>
      <c r="BO1327" s="119"/>
      <c r="BP1327" s="119"/>
      <c r="BQ1327" s="119"/>
      <c r="BR1327" s="119"/>
      <c r="BS1327" s="119"/>
      <c r="BT1327" s="119"/>
      <c r="BU1327" s="119"/>
      <c r="BV1327" s="119"/>
      <c r="BW1327" s="119"/>
      <c r="BX1327" s="119"/>
      <c r="BY1327" s="119"/>
      <c r="BZ1327" s="119"/>
      <c r="CA1327" s="119"/>
    </row>
    <row r="1328" spans="1:87" ht="15" hidden="1" customHeight="1" thickTop="1" thickBot="1">
      <c r="A1328" s="170" t="s">
        <v>518</v>
      </c>
      <c r="B1328" s="70" t="s">
        <v>541</v>
      </c>
      <c r="C1328" s="74" t="s">
        <v>519</v>
      </c>
      <c r="D1328" s="72" t="s">
        <v>99</v>
      </c>
      <c r="E1328" s="147" t="s">
        <v>1644</v>
      </c>
      <c r="F1328" s="30" t="s">
        <v>517</v>
      </c>
      <c r="G1328" s="86" t="s">
        <v>225</v>
      </c>
      <c r="H1328" s="25" t="s">
        <v>208</v>
      </c>
      <c r="I1328" s="25" t="s">
        <v>332</v>
      </c>
      <c r="J1328" s="25" t="s">
        <v>331</v>
      </c>
      <c r="K1328" s="25" t="s">
        <v>1590</v>
      </c>
      <c r="L1328" s="25" t="s">
        <v>536</v>
      </c>
      <c r="N1328" s="41" t="s">
        <v>48</v>
      </c>
      <c r="O1328" s="32" t="s">
        <v>48</v>
      </c>
      <c r="P1328" s="32" t="s">
        <v>48</v>
      </c>
      <c r="Q1328" s="73" t="s">
        <v>18</v>
      </c>
      <c r="R1328" s="73">
        <v>21</v>
      </c>
      <c r="S1328" s="25" t="s">
        <v>1370</v>
      </c>
      <c r="T1328" s="79" t="s">
        <v>15</v>
      </c>
      <c r="U1328" s="79"/>
      <c r="V1328" s="73">
        <v>14.43</v>
      </c>
      <c r="W1328" s="79" t="s">
        <v>57</v>
      </c>
      <c r="X1328" s="73">
        <f>VLOOKUP(W1328,Tables!$M$5:$O$9,3,FALSE)</f>
        <v>1000</v>
      </c>
      <c r="Y1328" s="73">
        <f t="shared" si="639"/>
        <v>14430</v>
      </c>
      <c r="AA1328" s="26" t="str">
        <f t="shared" si="640"/>
        <v>LC50</v>
      </c>
      <c r="AB1328" s="26">
        <f>VLOOKUP(AA1328,Tables!C$5:D$40,2,FALSE)</f>
        <v>5</v>
      </c>
      <c r="AC1328" s="26">
        <f t="shared" si="641"/>
        <v>2886</v>
      </c>
      <c r="AD1328" s="33" t="str">
        <f t="shared" si="642"/>
        <v>Chronic</v>
      </c>
      <c r="AE1328" s="26">
        <f>VLOOKUP(AD1328,Tables!$C$43:$D$44,2,FALSE)</f>
        <v>1</v>
      </c>
      <c r="AF1328" s="26">
        <f t="shared" si="643"/>
        <v>2886</v>
      </c>
      <c r="AG1328" s="27"/>
      <c r="AH1328" s="210" t="str">
        <f t="shared" si="644"/>
        <v>Rhinella arenarum</v>
      </c>
      <c r="AI1328" s="112" t="str">
        <f t="shared" si="645"/>
        <v>LC50</v>
      </c>
      <c r="AJ1328" s="112" t="str">
        <f t="shared" si="646"/>
        <v>Chronic</v>
      </c>
      <c r="AL1328" s="26">
        <f>VLOOKUP(SUM(AB1328,AE1328),Tables!J$5:K$12,2,FALSE)</f>
        <v>2</v>
      </c>
      <c r="AM1328" s="26" t="str">
        <f t="shared" si="647"/>
        <v>Reject</v>
      </c>
      <c r="AS1328"/>
      <c r="AW1328" s="208" t="s">
        <v>1845</v>
      </c>
      <c r="AX1328" s="208" t="s">
        <v>1845</v>
      </c>
      <c r="BC1328" s="214"/>
      <c r="BN1328" s="119"/>
      <c r="BO1328" s="119"/>
      <c r="BP1328" s="119"/>
      <c r="BQ1328" s="119"/>
      <c r="BR1328" s="119"/>
      <c r="BS1328" s="119"/>
      <c r="BT1328" s="119"/>
      <c r="BU1328" s="119"/>
      <c r="BV1328" s="119"/>
      <c r="BW1328" s="119"/>
      <c r="BX1328" s="119"/>
      <c r="BY1328" s="119"/>
      <c r="BZ1328" s="119"/>
      <c r="CA1328" s="119"/>
    </row>
    <row r="1329" spans="1:79" ht="15" hidden="1" customHeight="1" thickTop="1" thickBot="1">
      <c r="A1329" s="170" t="s">
        <v>518</v>
      </c>
      <c r="B1329" s="70" t="s">
        <v>547</v>
      </c>
      <c r="C1329" s="74" t="s">
        <v>519</v>
      </c>
      <c r="D1329" s="72" t="s">
        <v>99</v>
      </c>
      <c r="E1329" s="147" t="s">
        <v>1644</v>
      </c>
      <c r="F1329" s="30" t="s">
        <v>517</v>
      </c>
      <c r="G1329" s="86" t="s">
        <v>225</v>
      </c>
      <c r="H1329" s="25" t="s">
        <v>208</v>
      </c>
      <c r="I1329" s="25" t="s">
        <v>332</v>
      </c>
      <c r="J1329" s="25" t="s">
        <v>331</v>
      </c>
      <c r="K1329" s="25" t="s">
        <v>1590</v>
      </c>
      <c r="L1329" s="25" t="s">
        <v>525</v>
      </c>
      <c r="N1329" s="41" t="s">
        <v>48</v>
      </c>
      <c r="O1329" s="32" t="s">
        <v>48</v>
      </c>
      <c r="P1329" s="32" t="s">
        <v>48</v>
      </c>
      <c r="Q1329" s="73" t="s">
        <v>19</v>
      </c>
      <c r="R1329" s="73">
        <v>21</v>
      </c>
      <c r="S1329" s="25" t="s">
        <v>1370</v>
      </c>
      <c r="T1329" s="79" t="s">
        <v>15</v>
      </c>
      <c r="U1329" s="79"/>
      <c r="V1329" s="73">
        <v>0.1</v>
      </c>
      <c r="W1329" s="79" t="s">
        <v>57</v>
      </c>
      <c r="X1329" s="73">
        <f>VLOOKUP(W1329,Tables!$M$5:$O$9,3,FALSE)</f>
        <v>1000</v>
      </c>
      <c r="Y1329" s="73">
        <f t="shared" si="639"/>
        <v>100</v>
      </c>
      <c r="AA1329" s="26" t="str">
        <f t="shared" si="640"/>
        <v>NOEC</v>
      </c>
      <c r="AB1329" s="26">
        <f>VLOOKUP(AA1329,Tables!C$5:D$40,2,FALSE)</f>
        <v>1</v>
      </c>
      <c r="AC1329" s="26">
        <f t="shared" si="641"/>
        <v>100</v>
      </c>
      <c r="AD1329" s="33" t="str">
        <f t="shared" si="642"/>
        <v>Chronic</v>
      </c>
      <c r="AE1329" s="26">
        <f>VLOOKUP(AD1329,Tables!$C$43:$D$44,2,FALSE)</f>
        <v>1</v>
      </c>
      <c r="AF1329" s="26">
        <f t="shared" si="643"/>
        <v>100</v>
      </c>
      <c r="AG1329" s="27"/>
      <c r="AH1329" s="210" t="str">
        <f t="shared" si="644"/>
        <v>Rhinella arenarum</v>
      </c>
      <c r="AI1329" s="112" t="str">
        <f t="shared" si="645"/>
        <v>NOEC</v>
      </c>
      <c r="AJ1329" s="112" t="str">
        <f t="shared" si="646"/>
        <v>Chronic</v>
      </c>
      <c r="AL1329" s="26">
        <f>VLOOKUP(SUM(AB1329,AE1329),Tables!J$5:K$12,2,FALSE)</f>
        <v>1</v>
      </c>
      <c r="AM1329" s="26" t="str">
        <f t="shared" si="647"/>
        <v>YES!!!</v>
      </c>
      <c r="AN1329" s="107" t="str">
        <f>P1329</f>
        <v>Mortality</v>
      </c>
      <c r="AO1329" s="26" t="s">
        <v>212</v>
      </c>
      <c r="AP1329" s="25" t="str">
        <f>CONCATENATE(R1329," ",S1329)</f>
        <v>21 Day</v>
      </c>
      <c r="AQ1329" s="26" t="s">
        <v>1617</v>
      </c>
      <c r="AS1329" s="109">
        <f>AF1329</f>
        <v>100</v>
      </c>
      <c r="AV1329" s="203" t="s">
        <v>1880</v>
      </c>
      <c r="AW1329" s="208" t="s">
        <v>1845</v>
      </c>
      <c r="AX1329" s="208" t="s">
        <v>1845</v>
      </c>
      <c r="BC1329" s="214"/>
      <c r="BN1329" s="119"/>
      <c r="BO1329" s="119"/>
      <c r="BP1329" s="119"/>
      <c r="BQ1329" s="119"/>
      <c r="BR1329" s="119"/>
      <c r="BS1329" s="119"/>
      <c r="BT1329" s="119"/>
      <c r="BU1329" s="119"/>
      <c r="BV1329" s="119"/>
      <c r="BW1329" s="119"/>
      <c r="BX1329" s="119"/>
      <c r="BY1329" s="119"/>
      <c r="BZ1329" s="119"/>
      <c r="CA1329" s="119"/>
    </row>
    <row r="1330" spans="1:79" ht="15" hidden="1" customHeight="1" thickTop="1" thickBot="1">
      <c r="A1330" s="170" t="s">
        <v>518</v>
      </c>
      <c r="B1330" s="70" t="s">
        <v>548</v>
      </c>
      <c r="C1330" s="74" t="s">
        <v>519</v>
      </c>
      <c r="D1330" s="72" t="s">
        <v>99</v>
      </c>
      <c r="E1330" s="147" t="s">
        <v>1644</v>
      </c>
      <c r="F1330" s="30" t="s">
        <v>517</v>
      </c>
      <c r="G1330" s="86" t="s">
        <v>225</v>
      </c>
      <c r="H1330" s="25" t="s">
        <v>208</v>
      </c>
      <c r="I1330" s="25" t="s">
        <v>332</v>
      </c>
      <c r="J1330" s="25" t="s">
        <v>331</v>
      </c>
      <c r="K1330" s="25" t="s">
        <v>1590</v>
      </c>
      <c r="L1330" s="25" t="s">
        <v>525</v>
      </c>
      <c r="N1330" s="41" t="s">
        <v>48</v>
      </c>
      <c r="O1330" s="32" t="s">
        <v>48</v>
      </c>
      <c r="P1330" s="32" t="s">
        <v>48</v>
      </c>
      <c r="Q1330" s="73" t="s">
        <v>20</v>
      </c>
      <c r="R1330" s="73">
        <v>21</v>
      </c>
      <c r="S1330" s="25" t="s">
        <v>1370</v>
      </c>
      <c r="T1330" s="79" t="s">
        <v>15</v>
      </c>
      <c r="U1330" s="79"/>
      <c r="V1330" s="73">
        <v>1</v>
      </c>
      <c r="W1330" s="79" t="s">
        <v>57</v>
      </c>
      <c r="X1330" s="73">
        <f>VLOOKUP(W1330,Tables!$M$5:$O$9,3,FALSE)</f>
        <v>1000</v>
      </c>
      <c r="Y1330" s="73">
        <f t="shared" si="639"/>
        <v>1000</v>
      </c>
      <c r="AA1330" s="26" t="str">
        <f t="shared" si="640"/>
        <v>LOEC</v>
      </c>
      <c r="AB1330" s="26">
        <f>VLOOKUP(AA1330,Tables!C$5:D$40,2,FALSE)</f>
        <v>2.5</v>
      </c>
      <c r="AC1330" s="26">
        <f t="shared" si="641"/>
        <v>400</v>
      </c>
      <c r="AD1330" s="33" t="str">
        <f t="shared" si="642"/>
        <v>Chronic</v>
      </c>
      <c r="AE1330" s="26">
        <f>VLOOKUP(AD1330,Tables!$C$43:$D$44,2,FALSE)</f>
        <v>1</v>
      </c>
      <c r="AF1330" s="26">
        <f t="shared" si="643"/>
        <v>400</v>
      </c>
      <c r="AG1330" s="27"/>
      <c r="AH1330" s="210" t="str">
        <f t="shared" si="644"/>
        <v>Rhinella arenarum</v>
      </c>
      <c r="AI1330" s="112" t="str">
        <f t="shared" si="645"/>
        <v>LOEC</v>
      </c>
      <c r="AJ1330" s="112" t="str">
        <f t="shared" si="646"/>
        <v>Chronic</v>
      </c>
      <c r="AL1330" s="26">
        <f>VLOOKUP(SUM(AB1330,AE1330),Tables!J$5:K$12,2,FALSE)</f>
        <v>2</v>
      </c>
      <c r="AM1330" s="26" t="str">
        <f t="shared" si="647"/>
        <v>Reject</v>
      </c>
      <c r="AS1330"/>
      <c r="AW1330" s="208" t="s">
        <v>1845</v>
      </c>
      <c r="AX1330" s="208" t="s">
        <v>1845</v>
      </c>
      <c r="BC1330" s="214"/>
      <c r="BN1330" s="119"/>
      <c r="BO1330" s="119"/>
      <c r="BP1330" s="119"/>
      <c r="BQ1330" s="119"/>
      <c r="BR1330" s="119"/>
      <c r="BS1330" s="119"/>
      <c r="BT1330" s="119"/>
      <c r="BU1330" s="119"/>
      <c r="BV1330" s="119"/>
      <c r="BW1330" s="119"/>
      <c r="BX1330" s="119"/>
      <c r="BY1330" s="119"/>
      <c r="BZ1330" s="119"/>
      <c r="CA1330" s="119"/>
    </row>
    <row r="1331" spans="1:79" ht="15" hidden="1" customHeight="1" thickTop="1" thickBot="1">
      <c r="A1331" s="170" t="s">
        <v>518</v>
      </c>
      <c r="B1331" s="70" t="s">
        <v>551</v>
      </c>
      <c r="C1331" s="74" t="s">
        <v>519</v>
      </c>
      <c r="D1331" s="72" t="s">
        <v>99</v>
      </c>
      <c r="E1331" s="147" t="s">
        <v>1644</v>
      </c>
      <c r="F1331" s="30" t="s">
        <v>517</v>
      </c>
      <c r="G1331" s="86" t="s">
        <v>225</v>
      </c>
      <c r="H1331" s="25" t="s">
        <v>208</v>
      </c>
      <c r="I1331" s="25" t="s">
        <v>332</v>
      </c>
      <c r="J1331" s="25" t="s">
        <v>331</v>
      </c>
      <c r="K1331" s="25" t="s">
        <v>1590</v>
      </c>
      <c r="L1331" s="25" t="s">
        <v>536</v>
      </c>
      <c r="N1331" s="41" t="s">
        <v>48</v>
      </c>
      <c r="O1331" s="32" t="s">
        <v>48</v>
      </c>
      <c r="P1331" s="32" t="s">
        <v>48</v>
      </c>
      <c r="Q1331" s="73" t="s">
        <v>19</v>
      </c>
      <c r="R1331" s="73">
        <v>21</v>
      </c>
      <c r="S1331" s="25" t="s">
        <v>1370</v>
      </c>
      <c r="T1331" s="79" t="s">
        <v>15</v>
      </c>
      <c r="U1331" s="79"/>
      <c r="V1331" s="73">
        <v>5</v>
      </c>
      <c r="W1331" s="79" t="s">
        <v>57</v>
      </c>
      <c r="X1331" s="73">
        <f>VLOOKUP(W1331,Tables!$M$5:$O$9,3,FALSE)</f>
        <v>1000</v>
      </c>
      <c r="Y1331" s="73">
        <f t="shared" si="639"/>
        <v>5000</v>
      </c>
      <c r="AA1331" s="26" t="str">
        <f t="shared" si="640"/>
        <v>NOEC</v>
      </c>
      <c r="AB1331" s="26">
        <f>VLOOKUP(AA1331,Tables!C$5:D$40,2,FALSE)</f>
        <v>1</v>
      </c>
      <c r="AC1331" s="26">
        <f t="shared" si="641"/>
        <v>5000</v>
      </c>
      <c r="AD1331" s="33" t="str">
        <f t="shared" si="642"/>
        <v>Chronic</v>
      </c>
      <c r="AE1331" s="26">
        <f>VLOOKUP(AD1331,Tables!$C$43:$D$44,2,FALSE)</f>
        <v>1</v>
      </c>
      <c r="AF1331" s="26">
        <f t="shared" si="643"/>
        <v>5000</v>
      </c>
      <c r="AG1331" s="27"/>
      <c r="AH1331" s="210" t="str">
        <f t="shared" si="644"/>
        <v>Rhinella arenarum</v>
      </c>
      <c r="AI1331" s="112" t="str">
        <f t="shared" si="645"/>
        <v>NOEC</v>
      </c>
      <c r="AJ1331" s="112" t="str">
        <f t="shared" si="646"/>
        <v>Chronic</v>
      </c>
      <c r="AL1331" s="26">
        <f>VLOOKUP(SUM(AB1331,AE1331),Tables!J$5:K$12,2,FALSE)</f>
        <v>1</v>
      </c>
      <c r="AM1331" s="26" t="str">
        <f t="shared" si="647"/>
        <v>YES!!!</v>
      </c>
      <c r="AN1331" s="107" t="str">
        <f>P1331</f>
        <v>Mortality</v>
      </c>
      <c r="AO1331" s="26" t="s">
        <v>212</v>
      </c>
      <c r="AP1331" s="25" t="str">
        <f>CONCATENATE(R1331," ",S1331)</f>
        <v>21 Day</v>
      </c>
      <c r="AQ1331" s="26" t="s">
        <v>1617</v>
      </c>
      <c r="AS1331" s="109">
        <f>AF1331</f>
        <v>5000</v>
      </c>
      <c r="AV1331" s="203" t="s">
        <v>1880</v>
      </c>
      <c r="AW1331" s="208" t="s">
        <v>1845</v>
      </c>
      <c r="AX1331" s="208" t="s">
        <v>1845</v>
      </c>
      <c r="BC1331" s="214"/>
      <c r="BN1331" s="119"/>
      <c r="BO1331" s="119"/>
      <c r="BP1331" s="119"/>
      <c r="BQ1331" s="119"/>
      <c r="BR1331" s="119"/>
      <c r="BS1331" s="119"/>
      <c r="BT1331" s="119"/>
      <c r="BU1331" s="119"/>
      <c r="BV1331" s="119"/>
      <c r="BW1331" s="119"/>
      <c r="BX1331" s="119"/>
      <c r="BY1331" s="119"/>
      <c r="BZ1331" s="119"/>
      <c r="CA1331" s="119"/>
    </row>
    <row r="1332" spans="1:79" ht="15" hidden="1" customHeight="1" thickTop="1" thickBot="1">
      <c r="A1332" s="170" t="s">
        <v>518</v>
      </c>
      <c r="B1332" s="70" t="s">
        <v>557</v>
      </c>
      <c r="C1332" s="74" t="s">
        <v>519</v>
      </c>
      <c r="D1332" s="72" t="s">
        <v>99</v>
      </c>
      <c r="E1332" s="147" t="s">
        <v>1644</v>
      </c>
      <c r="F1332" s="30" t="s">
        <v>517</v>
      </c>
      <c r="G1332" s="86" t="s">
        <v>225</v>
      </c>
      <c r="H1332" s="25" t="s">
        <v>208</v>
      </c>
      <c r="I1332" s="25" t="s">
        <v>332</v>
      </c>
      <c r="J1332" s="25" t="s">
        <v>331</v>
      </c>
      <c r="K1332" s="25" t="s">
        <v>1590</v>
      </c>
      <c r="L1332" s="25" t="s">
        <v>536</v>
      </c>
      <c r="N1332" s="41" t="s">
        <v>48</v>
      </c>
      <c r="O1332" s="32" t="s">
        <v>48</v>
      </c>
      <c r="P1332" s="32" t="s">
        <v>48</v>
      </c>
      <c r="Q1332" s="73" t="s">
        <v>20</v>
      </c>
      <c r="R1332" s="73">
        <v>21</v>
      </c>
      <c r="S1332" s="25" t="s">
        <v>1370</v>
      </c>
      <c r="T1332" s="79" t="s">
        <v>15</v>
      </c>
      <c r="U1332" s="79"/>
      <c r="V1332" s="73">
        <v>10</v>
      </c>
      <c r="W1332" s="79" t="s">
        <v>57</v>
      </c>
      <c r="X1332" s="73">
        <f>VLOOKUP(W1332,Tables!$M$5:$O$9,3,FALSE)</f>
        <v>1000</v>
      </c>
      <c r="Y1332" s="73">
        <f t="shared" si="639"/>
        <v>10000</v>
      </c>
      <c r="AA1332" s="26" t="str">
        <f t="shared" si="640"/>
        <v>LOEC</v>
      </c>
      <c r="AB1332" s="26">
        <f>VLOOKUP(AA1332,Tables!C$5:D$40,2,FALSE)</f>
        <v>2.5</v>
      </c>
      <c r="AC1332" s="26">
        <f t="shared" si="641"/>
        <v>4000</v>
      </c>
      <c r="AD1332" s="33" t="str">
        <f t="shared" si="642"/>
        <v>Chronic</v>
      </c>
      <c r="AE1332" s="26">
        <f>VLOOKUP(AD1332,Tables!$C$43:$D$44,2,FALSE)</f>
        <v>1</v>
      </c>
      <c r="AF1332" s="26">
        <f t="shared" si="643"/>
        <v>4000</v>
      </c>
      <c r="AG1332" s="27"/>
      <c r="AH1332" s="210" t="str">
        <f t="shared" si="644"/>
        <v>Rhinella arenarum</v>
      </c>
      <c r="AI1332" s="112" t="str">
        <f t="shared" si="645"/>
        <v>LOEC</v>
      </c>
      <c r="AJ1332" s="112" t="str">
        <f t="shared" si="646"/>
        <v>Chronic</v>
      </c>
      <c r="AL1332" s="26">
        <f>VLOOKUP(SUM(AB1332,AE1332),Tables!J$5:K$12,2,FALSE)</f>
        <v>2</v>
      </c>
      <c r="AM1332" s="26" t="str">
        <f t="shared" si="647"/>
        <v>Reject</v>
      </c>
      <c r="AS1332"/>
      <c r="AW1332" s="208" t="s">
        <v>1845</v>
      </c>
      <c r="AX1332" s="208" t="s">
        <v>1845</v>
      </c>
      <c r="BC1332" s="214"/>
      <c r="BN1332" s="119"/>
      <c r="BO1332" s="119"/>
      <c r="BP1332" s="119"/>
      <c r="BQ1332" s="119"/>
      <c r="BR1332" s="119"/>
      <c r="BS1332" s="119"/>
      <c r="BT1332" s="119"/>
      <c r="BU1332" s="119"/>
      <c r="BV1332" s="119"/>
      <c r="BW1332" s="119"/>
      <c r="BX1332" s="119"/>
      <c r="BY1332" s="119"/>
      <c r="BZ1332" s="119"/>
      <c r="CA1332" s="119"/>
    </row>
    <row r="1333" spans="1:79" ht="15" hidden="1" customHeight="1" thickTop="1" thickBot="1">
      <c r="A1333" s="170" t="s">
        <v>518</v>
      </c>
      <c r="B1333" s="70" t="s">
        <v>539</v>
      </c>
      <c r="C1333" s="74" t="s">
        <v>519</v>
      </c>
      <c r="D1333" s="72" t="s">
        <v>99</v>
      </c>
      <c r="E1333" s="147" t="s">
        <v>1644</v>
      </c>
      <c r="F1333" s="30" t="s">
        <v>517</v>
      </c>
      <c r="G1333" s="86" t="s">
        <v>225</v>
      </c>
      <c r="H1333" s="25" t="s">
        <v>208</v>
      </c>
      <c r="I1333" s="25" t="s">
        <v>332</v>
      </c>
      <c r="J1333" s="25" t="s">
        <v>331</v>
      </c>
      <c r="K1333" s="25" t="s">
        <v>1590</v>
      </c>
      <c r="L1333" s="25" t="s">
        <v>536</v>
      </c>
      <c r="N1333" s="41" t="s">
        <v>48</v>
      </c>
      <c r="O1333" s="32" t="s">
        <v>48</v>
      </c>
      <c r="P1333" s="32" t="s">
        <v>48</v>
      </c>
      <c r="Q1333" s="73" t="s">
        <v>49</v>
      </c>
      <c r="R1333" s="73">
        <v>28</v>
      </c>
      <c r="S1333" s="25" t="s">
        <v>1370</v>
      </c>
      <c r="T1333" s="79" t="s">
        <v>15</v>
      </c>
      <c r="U1333" s="79"/>
      <c r="V1333" s="73">
        <v>10.02</v>
      </c>
      <c r="W1333" s="79" t="s">
        <v>57</v>
      </c>
      <c r="X1333" s="73">
        <f>VLOOKUP(W1333,Tables!$M$5:$O$9,3,FALSE)</f>
        <v>1000</v>
      </c>
      <c r="Y1333" s="73">
        <f t="shared" si="639"/>
        <v>10020</v>
      </c>
      <c r="AA1333" s="26" t="str">
        <f t="shared" si="640"/>
        <v>LC10</v>
      </c>
      <c r="AB1333" s="26">
        <f>VLOOKUP(AA1333,Tables!C$5:D$40,2,FALSE)</f>
        <v>1</v>
      </c>
      <c r="AC1333" s="26">
        <f t="shared" si="641"/>
        <v>10020</v>
      </c>
      <c r="AD1333" s="33" t="str">
        <f t="shared" si="642"/>
        <v>Chronic</v>
      </c>
      <c r="AE1333" s="26">
        <f>VLOOKUP(AD1333,Tables!$C$43:$D$44,2,FALSE)</f>
        <v>1</v>
      </c>
      <c r="AF1333" s="26">
        <f t="shared" si="643"/>
        <v>10020</v>
      </c>
      <c r="AG1333" s="27"/>
      <c r="AH1333" s="210" t="str">
        <f t="shared" si="644"/>
        <v>Rhinella arenarum</v>
      </c>
      <c r="AI1333" s="112" t="str">
        <f t="shared" si="645"/>
        <v>LC10</v>
      </c>
      <c r="AJ1333" s="112" t="str">
        <f t="shared" si="646"/>
        <v>Chronic</v>
      </c>
      <c r="AL1333" s="26">
        <f>VLOOKUP(SUM(AB1333,AE1333),Tables!J$5:K$12,2,FALSE)</f>
        <v>1</v>
      </c>
      <c r="AM1333" s="26" t="str">
        <f t="shared" si="647"/>
        <v>YES!!!</v>
      </c>
      <c r="AN1333" s="107" t="str">
        <f>P1333</f>
        <v>Mortality</v>
      </c>
      <c r="AO1333" s="26" t="s">
        <v>212</v>
      </c>
      <c r="AP1333" s="25" t="str">
        <f>CONCATENATE(R1333," ",S1333)</f>
        <v>28 Day</v>
      </c>
      <c r="AQ1333" s="26" t="s">
        <v>1624</v>
      </c>
      <c r="AS1333" s="109">
        <f>AF1333</f>
        <v>10020</v>
      </c>
      <c r="AT1333" s="73">
        <f>GEOMEAN(AS1333)</f>
        <v>10020</v>
      </c>
      <c r="AW1333" s="208" t="s">
        <v>1845</v>
      </c>
      <c r="AX1333" s="208" t="s">
        <v>1845</v>
      </c>
      <c r="BC1333" s="214"/>
      <c r="BN1333" s="119"/>
      <c r="BO1333" s="119"/>
      <c r="BP1333" s="119"/>
      <c r="BQ1333" s="119"/>
      <c r="BR1333" s="119"/>
      <c r="BS1333" s="119"/>
      <c r="BT1333" s="119"/>
      <c r="BU1333" s="119"/>
      <c r="BV1333" s="119"/>
      <c r="BW1333" s="119"/>
      <c r="BX1333" s="119"/>
      <c r="BY1333" s="119"/>
      <c r="BZ1333" s="119"/>
      <c r="CA1333" s="119"/>
    </row>
    <row r="1334" spans="1:79" ht="15" hidden="1" customHeight="1" thickTop="1" thickBot="1">
      <c r="A1334" s="170" t="s">
        <v>518</v>
      </c>
      <c r="B1334" s="70" t="s">
        <v>542</v>
      </c>
      <c r="C1334" s="74" t="s">
        <v>519</v>
      </c>
      <c r="D1334" s="72" t="s">
        <v>99</v>
      </c>
      <c r="E1334" s="147" t="s">
        <v>1644</v>
      </c>
      <c r="F1334" s="30" t="s">
        <v>517</v>
      </c>
      <c r="G1334" s="86" t="s">
        <v>225</v>
      </c>
      <c r="H1334" s="25" t="s">
        <v>208</v>
      </c>
      <c r="I1334" s="25" t="s">
        <v>332</v>
      </c>
      <c r="J1334" s="25" t="s">
        <v>331</v>
      </c>
      <c r="K1334" s="25" t="s">
        <v>1590</v>
      </c>
      <c r="L1334" s="25" t="s">
        <v>536</v>
      </c>
      <c r="N1334" s="41" t="s">
        <v>48</v>
      </c>
      <c r="O1334" s="32" t="s">
        <v>48</v>
      </c>
      <c r="P1334" s="32" t="s">
        <v>48</v>
      </c>
      <c r="Q1334" s="73" t="s">
        <v>18</v>
      </c>
      <c r="R1334" s="73">
        <v>28</v>
      </c>
      <c r="S1334" s="25" t="s">
        <v>1370</v>
      </c>
      <c r="T1334" s="79" t="s">
        <v>15</v>
      </c>
      <c r="U1334" s="79"/>
      <c r="V1334" s="73">
        <v>12.63</v>
      </c>
      <c r="W1334" s="79" t="s">
        <v>57</v>
      </c>
      <c r="X1334" s="73">
        <f>VLOOKUP(W1334,Tables!$M$5:$O$9,3,FALSE)</f>
        <v>1000</v>
      </c>
      <c r="Y1334" s="73">
        <f t="shared" si="639"/>
        <v>12630</v>
      </c>
      <c r="AA1334" s="26" t="str">
        <f t="shared" si="640"/>
        <v>LC50</v>
      </c>
      <c r="AB1334" s="26">
        <f>VLOOKUP(AA1334,Tables!C$5:D$40,2,FALSE)</f>
        <v>5</v>
      </c>
      <c r="AC1334" s="26">
        <f t="shared" si="641"/>
        <v>2526</v>
      </c>
      <c r="AD1334" s="33" t="str">
        <f t="shared" si="642"/>
        <v>Chronic</v>
      </c>
      <c r="AE1334" s="26">
        <f>VLOOKUP(AD1334,Tables!$C$43:$D$44,2,FALSE)</f>
        <v>1</v>
      </c>
      <c r="AF1334" s="26">
        <f t="shared" si="643"/>
        <v>2526</v>
      </c>
      <c r="AG1334" s="27"/>
      <c r="AH1334" s="210" t="str">
        <f t="shared" si="644"/>
        <v>Rhinella arenarum</v>
      </c>
      <c r="AI1334" s="112" t="str">
        <f t="shared" si="645"/>
        <v>LC50</v>
      </c>
      <c r="AJ1334" s="112" t="str">
        <f t="shared" si="646"/>
        <v>Chronic</v>
      </c>
      <c r="AL1334" s="26">
        <f>VLOOKUP(SUM(AB1334,AE1334),Tables!J$5:K$12,2,FALSE)</f>
        <v>2</v>
      </c>
      <c r="AM1334" s="26" t="str">
        <f t="shared" si="647"/>
        <v>Reject</v>
      </c>
      <c r="AS1334"/>
      <c r="AW1334" s="208" t="s">
        <v>1845</v>
      </c>
      <c r="AX1334" s="208" t="s">
        <v>1845</v>
      </c>
      <c r="BC1334" s="214"/>
      <c r="BN1334" s="119"/>
      <c r="BO1334" s="119"/>
      <c r="BP1334" s="119"/>
      <c r="BQ1334" s="119"/>
      <c r="BR1334" s="119"/>
      <c r="BS1334" s="112"/>
      <c r="BT1334" s="26"/>
      <c r="BU1334" s="26"/>
      <c r="BV1334" s="119"/>
      <c r="BW1334" s="119"/>
      <c r="BX1334" s="119"/>
      <c r="BY1334" s="119"/>
      <c r="BZ1334" s="119"/>
      <c r="CA1334" s="119"/>
    </row>
    <row r="1335" spans="1:79" ht="15" hidden="1" customHeight="1" thickTop="1" thickBot="1">
      <c r="A1335" s="170" t="s">
        <v>518</v>
      </c>
      <c r="B1335" s="70" t="s">
        <v>552</v>
      </c>
      <c r="C1335" s="74" t="s">
        <v>519</v>
      </c>
      <c r="D1335" s="72" t="s">
        <v>99</v>
      </c>
      <c r="E1335" s="147" t="s">
        <v>1644</v>
      </c>
      <c r="F1335" s="30" t="s">
        <v>517</v>
      </c>
      <c r="G1335" s="86" t="s">
        <v>225</v>
      </c>
      <c r="H1335" s="25" t="s">
        <v>208</v>
      </c>
      <c r="I1335" s="25" t="s">
        <v>332</v>
      </c>
      <c r="J1335" s="25" t="s">
        <v>331</v>
      </c>
      <c r="K1335" s="25" t="s">
        <v>1590</v>
      </c>
      <c r="L1335" s="25" t="s">
        <v>536</v>
      </c>
      <c r="N1335" s="41" t="s">
        <v>48</v>
      </c>
      <c r="O1335" s="32" t="s">
        <v>48</v>
      </c>
      <c r="P1335" s="32" t="s">
        <v>48</v>
      </c>
      <c r="Q1335" s="73" t="s">
        <v>19</v>
      </c>
      <c r="R1335" s="73">
        <v>28</v>
      </c>
      <c r="S1335" s="25" t="s">
        <v>1370</v>
      </c>
      <c r="T1335" s="79" t="s">
        <v>15</v>
      </c>
      <c r="U1335" s="79"/>
      <c r="V1335" s="73">
        <v>5</v>
      </c>
      <c r="W1335" s="79" t="s">
        <v>57</v>
      </c>
      <c r="X1335" s="73">
        <f>VLOOKUP(W1335,Tables!$M$5:$O$9,3,FALSE)</f>
        <v>1000</v>
      </c>
      <c r="Y1335" s="73">
        <f t="shared" si="639"/>
        <v>5000</v>
      </c>
      <c r="AA1335" s="26" t="str">
        <f t="shared" si="640"/>
        <v>NOEC</v>
      </c>
      <c r="AB1335" s="26">
        <f>VLOOKUP(AA1335,Tables!C$5:D$40,2,FALSE)</f>
        <v>1</v>
      </c>
      <c r="AC1335" s="26">
        <f t="shared" si="641"/>
        <v>5000</v>
      </c>
      <c r="AD1335" s="33" t="str">
        <f t="shared" si="642"/>
        <v>Chronic</v>
      </c>
      <c r="AE1335" s="26">
        <f>VLOOKUP(AD1335,Tables!$C$43:$D$44,2,FALSE)</f>
        <v>1</v>
      </c>
      <c r="AF1335" s="26">
        <f t="shared" si="643"/>
        <v>5000</v>
      </c>
      <c r="AG1335" s="27"/>
      <c r="AH1335" s="210" t="str">
        <f t="shared" si="644"/>
        <v>Rhinella arenarum</v>
      </c>
      <c r="AI1335" s="112" t="str">
        <f t="shared" si="645"/>
        <v>NOEC</v>
      </c>
      <c r="AJ1335" s="112" t="str">
        <f t="shared" si="646"/>
        <v>Chronic</v>
      </c>
      <c r="AL1335" s="26">
        <f>VLOOKUP(SUM(AB1335,AE1335),Tables!J$5:K$12,2,FALSE)</f>
        <v>1</v>
      </c>
      <c r="AM1335" s="26" t="str">
        <f t="shared" si="647"/>
        <v>YES!!!</v>
      </c>
      <c r="AN1335" s="107" t="str">
        <f>P1335</f>
        <v>Mortality</v>
      </c>
      <c r="AO1335" s="26" t="s">
        <v>212</v>
      </c>
      <c r="AP1335" s="25" t="str">
        <f>CONCATENATE(R1335," ",S1335)</f>
        <v>28 Day</v>
      </c>
      <c r="AQ1335" s="26" t="s">
        <v>1624</v>
      </c>
      <c r="AS1335" s="109">
        <f>AF1335</f>
        <v>5000</v>
      </c>
      <c r="AV1335" s="203" t="s">
        <v>1880</v>
      </c>
      <c r="AW1335" s="208" t="s">
        <v>1845</v>
      </c>
      <c r="AX1335" s="208" t="s">
        <v>1845</v>
      </c>
      <c r="BC1335" s="214"/>
      <c r="BN1335" s="119"/>
      <c r="BO1335" s="119"/>
      <c r="BP1335" s="119"/>
      <c r="BQ1335" s="119"/>
      <c r="BR1335" s="119"/>
      <c r="BS1335" s="119"/>
      <c r="BT1335" s="119"/>
      <c r="BU1335" s="119"/>
      <c r="BV1335" s="119"/>
      <c r="BW1335" s="119"/>
      <c r="BX1335" s="119"/>
      <c r="BY1335" s="119"/>
      <c r="BZ1335" s="119"/>
      <c r="CA1335" s="119"/>
    </row>
    <row r="1336" spans="1:79" ht="15" hidden="1" customHeight="1" thickTop="1" thickBot="1">
      <c r="A1336" s="170" t="s">
        <v>518</v>
      </c>
      <c r="B1336" s="70" t="s">
        <v>558</v>
      </c>
      <c r="C1336" s="74" t="s">
        <v>519</v>
      </c>
      <c r="D1336" s="72" t="s">
        <v>99</v>
      </c>
      <c r="E1336" s="147" t="s">
        <v>1644</v>
      </c>
      <c r="F1336" s="30" t="s">
        <v>517</v>
      </c>
      <c r="G1336" s="86" t="s">
        <v>225</v>
      </c>
      <c r="H1336" s="25" t="s">
        <v>208</v>
      </c>
      <c r="I1336" s="25" t="s">
        <v>332</v>
      </c>
      <c r="J1336" s="25" t="s">
        <v>331</v>
      </c>
      <c r="K1336" s="25" t="s">
        <v>1590</v>
      </c>
      <c r="L1336" s="25" t="s">
        <v>536</v>
      </c>
      <c r="N1336" s="41" t="s">
        <v>48</v>
      </c>
      <c r="O1336" s="32" t="s">
        <v>48</v>
      </c>
      <c r="P1336" s="32" t="s">
        <v>48</v>
      </c>
      <c r="Q1336" s="73" t="s">
        <v>20</v>
      </c>
      <c r="R1336" s="73">
        <v>28</v>
      </c>
      <c r="S1336" s="25" t="s">
        <v>1370</v>
      </c>
      <c r="T1336" s="79" t="s">
        <v>15</v>
      </c>
      <c r="U1336" s="79"/>
      <c r="V1336" s="73">
        <v>10</v>
      </c>
      <c r="W1336" s="79" t="s">
        <v>57</v>
      </c>
      <c r="X1336" s="73">
        <f>VLOOKUP(W1336,Tables!$M$5:$O$9,3,FALSE)</f>
        <v>1000</v>
      </c>
      <c r="Y1336" s="73">
        <f t="shared" si="639"/>
        <v>10000</v>
      </c>
      <c r="AA1336" s="26" t="str">
        <f t="shared" si="640"/>
        <v>LOEC</v>
      </c>
      <c r="AB1336" s="26">
        <f>VLOOKUP(AA1336,Tables!C$5:D$40,2,FALSE)</f>
        <v>2.5</v>
      </c>
      <c r="AC1336" s="26">
        <f t="shared" si="641"/>
        <v>4000</v>
      </c>
      <c r="AD1336" s="33" t="str">
        <f t="shared" si="642"/>
        <v>Chronic</v>
      </c>
      <c r="AE1336" s="26">
        <f>VLOOKUP(AD1336,Tables!$C$43:$D$44,2,FALSE)</f>
        <v>1</v>
      </c>
      <c r="AF1336" s="26">
        <f t="shared" si="643"/>
        <v>4000</v>
      </c>
      <c r="AG1336" s="27"/>
      <c r="AH1336" s="210" t="str">
        <f t="shared" si="644"/>
        <v>Rhinella arenarum</v>
      </c>
      <c r="AI1336" s="112" t="str">
        <f t="shared" si="645"/>
        <v>LOEC</v>
      </c>
      <c r="AJ1336" s="112" t="str">
        <f t="shared" si="646"/>
        <v>Chronic</v>
      </c>
      <c r="AL1336" s="26">
        <f>VLOOKUP(SUM(AB1336,AE1336),Tables!J$5:K$12,2,FALSE)</f>
        <v>2</v>
      </c>
      <c r="AM1336" s="26" t="str">
        <f t="shared" si="647"/>
        <v>Reject</v>
      </c>
      <c r="AS1336"/>
      <c r="AW1336" s="208" t="s">
        <v>1845</v>
      </c>
      <c r="AX1336" s="208" t="s">
        <v>1845</v>
      </c>
      <c r="BC1336" s="214"/>
      <c r="BN1336" s="119"/>
      <c r="BO1336" s="119"/>
      <c r="BP1336" s="119"/>
      <c r="BQ1336" s="119"/>
      <c r="BR1336" s="119"/>
      <c r="BS1336" s="119"/>
      <c r="BT1336" s="119"/>
      <c r="BU1336" s="119"/>
      <c r="BV1336" s="119"/>
      <c r="BW1336" s="119"/>
      <c r="BX1336" s="119"/>
      <c r="BY1336" s="119"/>
      <c r="BZ1336" s="119"/>
      <c r="CA1336" s="119"/>
    </row>
    <row r="1337" spans="1:79" ht="15" hidden="1" customHeight="1" thickTop="1" thickBot="1">
      <c r="A1337" s="170" t="s">
        <v>518</v>
      </c>
      <c r="B1337" s="70" t="s">
        <v>553</v>
      </c>
      <c r="C1337" s="74" t="s">
        <v>519</v>
      </c>
      <c r="D1337" s="72" t="s">
        <v>99</v>
      </c>
      <c r="E1337" s="147" t="s">
        <v>1644</v>
      </c>
      <c r="F1337" s="30" t="s">
        <v>517</v>
      </c>
      <c r="G1337" s="86" t="s">
        <v>225</v>
      </c>
      <c r="H1337" s="25" t="s">
        <v>208</v>
      </c>
      <c r="I1337" s="25" t="s">
        <v>332</v>
      </c>
      <c r="J1337" s="25" t="s">
        <v>331</v>
      </c>
      <c r="K1337" s="25" t="s">
        <v>1590</v>
      </c>
      <c r="L1337" s="25" t="s">
        <v>536</v>
      </c>
      <c r="N1337" s="41" t="s">
        <v>48</v>
      </c>
      <c r="O1337" s="32" t="s">
        <v>48</v>
      </c>
      <c r="P1337" s="32" t="s">
        <v>48</v>
      </c>
      <c r="Q1337" s="73" t="s">
        <v>19</v>
      </c>
      <c r="R1337" s="73">
        <v>35</v>
      </c>
      <c r="S1337" s="25" t="s">
        <v>1370</v>
      </c>
      <c r="T1337" s="79" t="s">
        <v>15</v>
      </c>
      <c r="U1337" s="79"/>
      <c r="V1337" s="73">
        <v>5</v>
      </c>
      <c r="W1337" s="79" t="s">
        <v>57</v>
      </c>
      <c r="X1337" s="73">
        <f>VLOOKUP(W1337,Tables!$M$5:$O$9,3,FALSE)</f>
        <v>1000</v>
      </c>
      <c r="Y1337" s="73">
        <f t="shared" si="639"/>
        <v>5000</v>
      </c>
      <c r="AA1337" s="26" t="str">
        <f t="shared" si="640"/>
        <v>NOEC</v>
      </c>
      <c r="AB1337" s="26">
        <f>VLOOKUP(AA1337,Tables!C$5:D$40,2,FALSE)</f>
        <v>1</v>
      </c>
      <c r="AC1337" s="26">
        <f t="shared" si="641"/>
        <v>5000</v>
      </c>
      <c r="AD1337" s="33" t="str">
        <f t="shared" si="642"/>
        <v>Chronic</v>
      </c>
      <c r="AE1337" s="26">
        <f>VLOOKUP(AD1337,Tables!$C$43:$D$44,2,FALSE)</f>
        <v>1</v>
      </c>
      <c r="AF1337" s="26">
        <f t="shared" si="643"/>
        <v>5000</v>
      </c>
      <c r="AG1337" s="27"/>
      <c r="AH1337" s="210" t="str">
        <f t="shared" si="644"/>
        <v>Rhinella arenarum</v>
      </c>
      <c r="AI1337" s="112" t="str">
        <f t="shared" si="645"/>
        <v>NOEC</v>
      </c>
      <c r="AJ1337" s="112" t="str">
        <f t="shared" si="646"/>
        <v>Chronic</v>
      </c>
      <c r="AL1337" s="26">
        <f>VLOOKUP(SUM(AB1337,AE1337),Tables!J$5:K$12,2,FALSE)</f>
        <v>1</v>
      </c>
      <c r="AM1337" s="26" t="str">
        <f t="shared" si="647"/>
        <v>YES!!!</v>
      </c>
      <c r="AN1337" s="107" t="str">
        <f>P1337</f>
        <v>Mortality</v>
      </c>
      <c r="AO1337" s="26" t="s">
        <v>212</v>
      </c>
      <c r="AP1337" s="25" t="str">
        <f>CONCATENATE(R1337," ",S1337)</f>
        <v>35 Day</v>
      </c>
      <c r="AQ1337" s="26" t="s">
        <v>1625</v>
      </c>
      <c r="AS1337" s="109">
        <f>AF1337</f>
        <v>5000</v>
      </c>
      <c r="AT1337" s="73"/>
      <c r="AV1337" s="203" t="s">
        <v>1880</v>
      </c>
      <c r="AW1337" s="208" t="s">
        <v>1845</v>
      </c>
      <c r="AX1337" s="208" t="s">
        <v>1845</v>
      </c>
      <c r="BC1337" s="214"/>
      <c r="BN1337" s="119"/>
      <c r="BO1337" s="119"/>
      <c r="BP1337" s="119"/>
      <c r="BQ1337" s="119"/>
      <c r="BR1337" s="119"/>
      <c r="BS1337" s="119"/>
      <c r="BT1337" s="119"/>
      <c r="BU1337" s="119"/>
      <c r="BV1337" s="119"/>
      <c r="BW1337" s="119"/>
      <c r="BX1337" s="119"/>
      <c r="BY1337" s="119"/>
      <c r="BZ1337" s="119"/>
      <c r="CA1337" s="119"/>
    </row>
    <row r="1338" spans="1:79" ht="15" hidden="1" customHeight="1" thickTop="1" thickBot="1">
      <c r="A1338" s="170" t="s">
        <v>518</v>
      </c>
      <c r="B1338" s="70" t="s">
        <v>559</v>
      </c>
      <c r="C1338" s="74" t="s">
        <v>519</v>
      </c>
      <c r="D1338" s="72" t="s">
        <v>560</v>
      </c>
      <c r="E1338" s="147" t="s">
        <v>1644</v>
      </c>
      <c r="F1338" s="30" t="s">
        <v>517</v>
      </c>
      <c r="G1338" s="86" t="s">
        <v>225</v>
      </c>
      <c r="H1338" s="25" t="s">
        <v>208</v>
      </c>
      <c r="I1338" s="25" t="s">
        <v>332</v>
      </c>
      <c r="J1338" s="25" t="s">
        <v>331</v>
      </c>
      <c r="K1338" s="25" t="s">
        <v>1590</v>
      </c>
      <c r="L1338" s="25" t="s">
        <v>536</v>
      </c>
      <c r="N1338" s="41" t="s">
        <v>48</v>
      </c>
      <c r="O1338" s="32" t="s">
        <v>48</v>
      </c>
      <c r="P1338" s="32" t="s">
        <v>48</v>
      </c>
      <c r="Q1338" s="73" t="s">
        <v>20</v>
      </c>
      <c r="R1338" s="73">
        <v>35</v>
      </c>
      <c r="S1338" s="25" t="s">
        <v>1370</v>
      </c>
      <c r="T1338" s="79" t="s">
        <v>15</v>
      </c>
      <c r="U1338" s="79"/>
      <c r="V1338" s="73">
        <v>10</v>
      </c>
      <c r="W1338" s="79" t="s">
        <v>57</v>
      </c>
      <c r="X1338" s="73">
        <f>VLOOKUP(W1338,Tables!$M$5:$O$9,3,FALSE)</f>
        <v>1000</v>
      </c>
      <c r="Y1338" s="73">
        <f t="shared" si="639"/>
        <v>10000</v>
      </c>
      <c r="AA1338" s="26" t="str">
        <f t="shared" si="640"/>
        <v>LOEC</v>
      </c>
      <c r="AB1338" s="26">
        <f>VLOOKUP(AA1338,Tables!C$5:D$40,2,FALSE)</f>
        <v>2.5</v>
      </c>
      <c r="AC1338" s="26">
        <f t="shared" si="641"/>
        <v>4000</v>
      </c>
      <c r="AD1338" s="33" t="str">
        <f t="shared" si="642"/>
        <v>Chronic</v>
      </c>
      <c r="AE1338" s="26">
        <f>VLOOKUP(AD1338,Tables!$C$43:$D$44,2,FALSE)</f>
        <v>1</v>
      </c>
      <c r="AF1338" s="26">
        <f t="shared" si="643"/>
        <v>4000</v>
      </c>
      <c r="AG1338" s="27"/>
      <c r="AH1338" s="210" t="str">
        <f t="shared" si="644"/>
        <v>Rhinella arenarum</v>
      </c>
      <c r="AI1338" s="112" t="str">
        <f t="shared" si="645"/>
        <v>LOEC</v>
      </c>
      <c r="AJ1338" s="112" t="str">
        <f t="shared" si="646"/>
        <v>Chronic</v>
      </c>
      <c r="AL1338" s="26">
        <f>VLOOKUP(SUM(AB1338,AE1338),Tables!J$5:K$12,2,FALSE)</f>
        <v>2</v>
      </c>
      <c r="AM1338" s="26" t="str">
        <f t="shared" si="647"/>
        <v>Reject</v>
      </c>
      <c r="AS1338"/>
      <c r="AW1338" s="208" t="s">
        <v>1845</v>
      </c>
      <c r="AX1338" s="208" t="s">
        <v>1845</v>
      </c>
      <c r="BC1338" s="214"/>
      <c r="BN1338" s="119"/>
      <c r="BO1338" s="119"/>
      <c r="BP1338" s="119"/>
      <c r="BQ1338" s="119"/>
      <c r="BR1338" s="119"/>
      <c r="BS1338" s="119"/>
      <c r="BT1338" s="119"/>
      <c r="BU1338" s="119"/>
      <c r="BV1338" s="119"/>
      <c r="BW1338" s="119"/>
      <c r="BX1338" s="119"/>
      <c r="BY1338" s="119"/>
      <c r="BZ1338" s="119"/>
      <c r="CA1338" s="119"/>
    </row>
    <row r="1339" spans="1:79" ht="15" hidden="1" customHeight="1" thickTop="1" thickBot="1">
      <c r="A1339" s="170" t="s">
        <v>518</v>
      </c>
      <c r="B1339" s="70" t="s">
        <v>554</v>
      </c>
      <c r="C1339" s="74" t="s">
        <v>519</v>
      </c>
      <c r="D1339" s="72" t="s">
        <v>99</v>
      </c>
      <c r="E1339" s="147" t="s">
        <v>1644</v>
      </c>
      <c r="F1339" s="30" t="s">
        <v>517</v>
      </c>
      <c r="G1339" s="86" t="s">
        <v>225</v>
      </c>
      <c r="H1339" s="25" t="s">
        <v>208</v>
      </c>
      <c r="I1339" s="25" t="s">
        <v>332</v>
      </c>
      <c r="J1339" s="25" t="s">
        <v>331</v>
      </c>
      <c r="K1339" s="25" t="s">
        <v>1590</v>
      </c>
      <c r="L1339" s="25" t="s">
        <v>536</v>
      </c>
      <c r="N1339" s="41" t="s">
        <v>48</v>
      </c>
      <c r="O1339" s="32" t="s">
        <v>48</v>
      </c>
      <c r="P1339" s="32" t="s">
        <v>48</v>
      </c>
      <c r="Q1339" s="73" t="s">
        <v>19</v>
      </c>
      <c r="R1339" s="73">
        <v>40</v>
      </c>
      <c r="S1339" s="25" t="s">
        <v>1370</v>
      </c>
      <c r="T1339" s="79" t="s">
        <v>15</v>
      </c>
      <c r="U1339" s="79"/>
      <c r="V1339" s="73">
        <v>5</v>
      </c>
      <c r="W1339" s="79" t="s">
        <v>57</v>
      </c>
      <c r="X1339" s="73">
        <f>VLOOKUP(W1339,Tables!$M$5:$O$9,3,FALSE)</f>
        <v>1000</v>
      </c>
      <c r="Y1339" s="73">
        <f t="shared" si="639"/>
        <v>5000</v>
      </c>
      <c r="AA1339" s="26" t="str">
        <f t="shared" si="640"/>
        <v>NOEC</v>
      </c>
      <c r="AB1339" s="26">
        <f>VLOOKUP(AA1339,Tables!C$5:D$40,2,FALSE)</f>
        <v>1</v>
      </c>
      <c r="AC1339" s="26">
        <f t="shared" si="641"/>
        <v>5000</v>
      </c>
      <c r="AD1339" s="33" t="str">
        <f t="shared" si="642"/>
        <v>Chronic</v>
      </c>
      <c r="AE1339" s="26">
        <f>VLOOKUP(AD1339,Tables!$C$43:$D$44,2,FALSE)</f>
        <v>1</v>
      </c>
      <c r="AF1339" s="26">
        <f t="shared" si="643"/>
        <v>5000</v>
      </c>
      <c r="AG1339" s="27"/>
      <c r="AH1339" s="210" t="str">
        <f t="shared" si="644"/>
        <v>Rhinella arenarum</v>
      </c>
      <c r="AI1339" s="112" t="str">
        <f t="shared" si="645"/>
        <v>NOEC</v>
      </c>
      <c r="AJ1339" s="112" t="str">
        <f t="shared" si="646"/>
        <v>Chronic</v>
      </c>
      <c r="AL1339" s="26">
        <f>VLOOKUP(SUM(AB1339,AE1339),Tables!J$5:K$12,2,FALSE)</f>
        <v>1</v>
      </c>
      <c r="AM1339" s="26" t="str">
        <f t="shared" si="647"/>
        <v>YES!!!</v>
      </c>
      <c r="AN1339" s="107" t="str">
        <f>P1339</f>
        <v>Mortality</v>
      </c>
      <c r="AO1339" s="26" t="s">
        <v>212</v>
      </c>
      <c r="AP1339" s="25" t="str">
        <f>CONCATENATE(R1339," ",S1339)</f>
        <v>40 Day</v>
      </c>
      <c r="AQ1339" s="26" t="s">
        <v>1626</v>
      </c>
      <c r="AS1339" s="109">
        <f>AF1339</f>
        <v>5000</v>
      </c>
      <c r="AT1339" s="73"/>
      <c r="AV1339" s="203" t="s">
        <v>1880</v>
      </c>
      <c r="AW1339" s="208" t="s">
        <v>1845</v>
      </c>
      <c r="AX1339" s="208" t="s">
        <v>1845</v>
      </c>
      <c r="BC1339" s="214"/>
      <c r="BN1339" s="119"/>
      <c r="BO1339" s="119"/>
      <c r="BP1339" s="119"/>
      <c r="BQ1339" s="119"/>
      <c r="BR1339" s="119"/>
      <c r="BS1339" s="119"/>
      <c r="BT1339" s="119"/>
      <c r="BU1339" s="119"/>
      <c r="BV1339" s="119"/>
      <c r="BW1339" s="119"/>
      <c r="BX1339" s="119"/>
      <c r="BY1339" s="119"/>
      <c r="BZ1339" s="119"/>
      <c r="CA1339" s="119"/>
    </row>
    <row r="1340" spans="1:79" ht="15" hidden="1" customHeight="1" thickTop="1" thickBot="1">
      <c r="A1340" s="170" t="s">
        <v>518</v>
      </c>
      <c r="B1340" s="70" t="s">
        <v>561</v>
      </c>
      <c r="C1340" s="74" t="s">
        <v>519</v>
      </c>
      <c r="D1340" s="72" t="s">
        <v>562</v>
      </c>
      <c r="E1340" s="147" t="s">
        <v>1644</v>
      </c>
      <c r="F1340" s="30" t="s">
        <v>517</v>
      </c>
      <c r="G1340" s="86" t="s">
        <v>225</v>
      </c>
      <c r="H1340" s="25" t="s">
        <v>208</v>
      </c>
      <c r="I1340" s="25" t="s">
        <v>332</v>
      </c>
      <c r="J1340" s="25" t="s">
        <v>331</v>
      </c>
      <c r="K1340" s="25" t="s">
        <v>1590</v>
      </c>
      <c r="L1340" s="25" t="s">
        <v>536</v>
      </c>
      <c r="N1340" s="41" t="s">
        <v>48</v>
      </c>
      <c r="O1340" s="32" t="s">
        <v>48</v>
      </c>
      <c r="P1340" s="32" t="s">
        <v>48</v>
      </c>
      <c r="Q1340" s="73" t="s">
        <v>20</v>
      </c>
      <c r="R1340" s="73">
        <v>40</v>
      </c>
      <c r="S1340" s="25" t="s">
        <v>1370</v>
      </c>
      <c r="T1340" s="79" t="s">
        <v>15</v>
      </c>
      <c r="U1340" s="79"/>
      <c r="V1340" s="73">
        <v>10</v>
      </c>
      <c r="W1340" s="79" t="s">
        <v>57</v>
      </c>
      <c r="X1340" s="73">
        <f>VLOOKUP(W1340,Tables!$M$5:$O$9,3,FALSE)</f>
        <v>1000</v>
      </c>
      <c r="Y1340" s="73">
        <f t="shared" si="639"/>
        <v>10000</v>
      </c>
      <c r="AA1340" s="26" t="str">
        <f t="shared" si="640"/>
        <v>LOEC</v>
      </c>
      <c r="AB1340" s="26">
        <f>VLOOKUP(AA1340,Tables!C$5:D$40,2,FALSE)</f>
        <v>2.5</v>
      </c>
      <c r="AC1340" s="26">
        <f t="shared" si="641"/>
        <v>4000</v>
      </c>
      <c r="AD1340" s="33" t="str">
        <f t="shared" si="642"/>
        <v>Chronic</v>
      </c>
      <c r="AE1340" s="26">
        <f>VLOOKUP(AD1340,Tables!$C$43:$D$44,2,FALSE)</f>
        <v>1</v>
      </c>
      <c r="AF1340" s="26">
        <f t="shared" si="643"/>
        <v>4000</v>
      </c>
      <c r="AG1340" s="27"/>
      <c r="AH1340" s="210" t="str">
        <f t="shared" si="644"/>
        <v>Rhinella arenarum</v>
      </c>
      <c r="AI1340" s="112" t="str">
        <f t="shared" si="645"/>
        <v>LOEC</v>
      </c>
      <c r="AJ1340" s="112" t="str">
        <f t="shared" si="646"/>
        <v>Chronic</v>
      </c>
      <c r="AL1340" s="26">
        <f>VLOOKUP(SUM(AB1340,AE1340),Tables!J$5:K$12,2,FALSE)</f>
        <v>2</v>
      </c>
      <c r="AM1340" s="26" t="str">
        <f t="shared" si="647"/>
        <v>Reject</v>
      </c>
      <c r="AS1340"/>
      <c r="AW1340" s="208" t="s">
        <v>1845</v>
      </c>
      <c r="AX1340" s="208" t="s">
        <v>1845</v>
      </c>
      <c r="BC1340" s="214"/>
      <c r="BN1340" s="119"/>
      <c r="BO1340" s="119"/>
      <c r="BP1340" s="119"/>
      <c r="BQ1340" s="119"/>
      <c r="BR1340" s="119"/>
      <c r="BS1340" s="119"/>
      <c r="BT1340" s="119"/>
      <c r="BU1340" s="119"/>
      <c r="BV1340" s="119"/>
      <c r="BW1340" s="119"/>
      <c r="BX1340" s="119"/>
      <c r="BY1340" s="119"/>
      <c r="BZ1340" s="119"/>
      <c r="CA1340" s="119"/>
    </row>
    <row r="1341" spans="1:79" ht="15" hidden="1" customHeight="1" thickTop="1" thickBot="1">
      <c r="A1341" s="167"/>
      <c r="B1341" s="96"/>
      <c r="C1341" s="98"/>
      <c r="D1341" s="97"/>
      <c r="E1341" s="150"/>
      <c r="F1341" s="93"/>
      <c r="G1341" s="94"/>
      <c r="H1341" s="17"/>
      <c r="I1341" s="17"/>
      <c r="J1341" s="17"/>
      <c r="K1341" s="17"/>
      <c r="L1341" s="17"/>
      <c r="M1341" s="27"/>
      <c r="N1341" s="93"/>
      <c r="O1341" s="17"/>
      <c r="P1341" s="17"/>
      <c r="Q1341" s="17"/>
      <c r="R1341" s="17"/>
      <c r="S1341" s="17"/>
      <c r="T1341" s="20"/>
      <c r="U1341" s="20"/>
      <c r="V1341" s="17"/>
      <c r="W1341" s="20"/>
      <c r="X1341" s="95"/>
      <c r="Y1341" s="95"/>
      <c r="Z1341" s="27"/>
      <c r="AA1341" s="17"/>
      <c r="AB1341" s="17"/>
      <c r="AC1341" s="95"/>
      <c r="AD1341" s="20"/>
      <c r="AE1341" s="17"/>
      <c r="AF1341" s="95"/>
      <c r="AG1341" s="27"/>
      <c r="AH1341" s="211"/>
      <c r="AI1341" s="17"/>
      <c r="AJ1341" s="17"/>
      <c r="AK1341" s="27"/>
      <c r="AL1341" s="27"/>
      <c r="AM1341" s="27"/>
      <c r="AN1341" s="27"/>
      <c r="AO1341" s="17"/>
      <c r="AP1341" s="17"/>
      <c r="AQ1341" s="17"/>
      <c r="AR1341" s="27"/>
      <c r="AS1341" s="27"/>
      <c r="AT1341" s="27"/>
      <c r="AU1341" s="27"/>
      <c r="AV1341" s="27"/>
      <c r="AW1341" s="27"/>
      <c r="AX1341" s="115"/>
      <c r="AY1341" s="119"/>
      <c r="AZ1341" s="119"/>
      <c r="BA1341" s="117"/>
      <c r="BB1341" s="117"/>
      <c r="BC1341" s="211"/>
      <c r="BD1341" s="27"/>
      <c r="BE1341" s="27"/>
      <c r="BF1341" s="27"/>
      <c r="BG1341" s="27"/>
      <c r="BH1341" s="115"/>
      <c r="BI1341" s="115"/>
      <c r="BJ1341" s="115"/>
      <c r="BN1341" s="119"/>
      <c r="BO1341" s="119"/>
      <c r="BP1341" s="119"/>
      <c r="BQ1341" s="119"/>
      <c r="BR1341" s="119"/>
      <c r="BS1341" s="119"/>
      <c r="BT1341" s="119"/>
      <c r="BU1341" s="119"/>
      <c r="BV1341" s="119"/>
      <c r="BW1341" s="119"/>
      <c r="BX1341" s="119"/>
      <c r="BY1341" s="119"/>
      <c r="BZ1341" s="119"/>
      <c r="CA1341" s="119"/>
    </row>
    <row r="1342" spans="1:79" ht="15" hidden="1" customHeight="1" thickTop="1" thickBot="1">
      <c r="A1342" s="170" t="s">
        <v>925</v>
      </c>
      <c r="B1342" s="70" t="s">
        <v>922</v>
      </c>
      <c r="C1342" s="74" t="s">
        <v>926</v>
      </c>
      <c r="D1342" s="84" t="s">
        <v>1852</v>
      </c>
      <c r="E1342" s="156" t="s">
        <v>1643</v>
      </c>
      <c r="F1342" s="75" t="s">
        <v>924</v>
      </c>
      <c r="G1342" s="195" t="s">
        <v>230</v>
      </c>
      <c r="H1342" s="25" t="s">
        <v>186</v>
      </c>
      <c r="I1342" s="25" t="s">
        <v>923</v>
      </c>
      <c r="J1342" s="73" t="s">
        <v>16</v>
      </c>
      <c r="K1342" s="25" t="s">
        <v>1591</v>
      </c>
      <c r="L1342" s="25" t="s">
        <v>194</v>
      </c>
      <c r="N1342" s="41" t="s">
        <v>315</v>
      </c>
      <c r="O1342" s="32" t="s">
        <v>1398</v>
      </c>
      <c r="P1342" s="32" t="s">
        <v>1399</v>
      </c>
      <c r="Q1342" s="73" t="s">
        <v>1630</v>
      </c>
      <c r="R1342" s="25">
        <v>12</v>
      </c>
      <c r="S1342" s="25" t="s">
        <v>1370</v>
      </c>
      <c r="T1342" s="25" t="s">
        <v>15</v>
      </c>
      <c r="V1342" s="73">
        <v>71.3</v>
      </c>
      <c r="W1342" s="25" t="s">
        <v>58</v>
      </c>
      <c r="X1342" s="73">
        <f>VLOOKUP(W1342,Tables!$M$5:$O$9,3,FALSE)</f>
        <v>1</v>
      </c>
      <c r="Y1342" s="73">
        <f>V1342*X1342</f>
        <v>71.3</v>
      </c>
      <c r="AA1342" s="26" t="str">
        <f>Q1342</f>
        <v>EC40.5</v>
      </c>
      <c r="AB1342" s="26">
        <f>VLOOKUP(AA1342,Tables!C$5:D$40,2,FALSE)</f>
        <v>5</v>
      </c>
      <c r="AC1342" s="26">
        <f>Y1342/AB1342</f>
        <v>14.26</v>
      </c>
      <c r="AD1342" s="33" t="str">
        <f>T1342</f>
        <v>Chronic</v>
      </c>
      <c r="AE1342" s="26">
        <f>VLOOKUP(AD1342,Tables!$C$43:$D$44,2,FALSE)</f>
        <v>1</v>
      </c>
      <c r="AF1342" s="26">
        <f>AC1342/AE1342</f>
        <v>14.26</v>
      </c>
      <c r="AG1342" s="27"/>
      <c r="AH1342" s="210" t="str">
        <f>G1342</f>
        <v>Rhizosolenia setigera</v>
      </c>
      <c r="AI1342" s="112" t="str">
        <f>Q1342</f>
        <v>EC40.5</v>
      </c>
      <c r="AJ1342" s="112" t="str">
        <f>T1342</f>
        <v>Chronic</v>
      </c>
      <c r="AL1342" s="26">
        <f>VLOOKUP(SUM(AB1342,AE1342),Tables!J$5:K$12,2,FALSE)</f>
        <v>2</v>
      </c>
      <c r="AM1342" s="26" t="str">
        <f>IF(AL1342=MIN($AL$1342:$AL$1345),"YES!!!","Reject")</f>
        <v>Reject</v>
      </c>
      <c r="AS1342"/>
      <c r="AW1342" s="208" t="s">
        <v>1845</v>
      </c>
      <c r="AX1342" s="208" t="s">
        <v>1845</v>
      </c>
      <c r="BC1342" s="214"/>
      <c r="BK1342" s="2"/>
      <c r="BL1342" s="2"/>
      <c r="BM1342" s="2"/>
      <c r="BN1342" s="119"/>
      <c r="BO1342" s="119"/>
      <c r="BP1342" s="119"/>
      <c r="BQ1342" s="119"/>
      <c r="BR1342" s="119"/>
      <c r="BS1342" s="119"/>
      <c r="BT1342" s="119"/>
      <c r="BU1342" s="119"/>
      <c r="BV1342" s="119"/>
      <c r="BW1342" s="119"/>
      <c r="BX1342" s="119"/>
      <c r="BY1342" s="119"/>
      <c r="BZ1342" s="119"/>
      <c r="CA1342" s="119"/>
    </row>
    <row r="1343" spans="1:79" ht="15" customHeight="1" thickTop="1" thickBot="1">
      <c r="A1343" s="170" t="s">
        <v>925</v>
      </c>
      <c r="B1343" s="70" t="s">
        <v>927</v>
      </c>
      <c r="C1343" s="74" t="s">
        <v>926</v>
      </c>
      <c r="D1343" s="84" t="s">
        <v>1895</v>
      </c>
      <c r="E1343" s="156" t="s">
        <v>1643</v>
      </c>
      <c r="F1343" s="75" t="s">
        <v>924</v>
      </c>
      <c r="G1343" s="195" t="s">
        <v>230</v>
      </c>
      <c r="H1343" s="25" t="s">
        <v>186</v>
      </c>
      <c r="I1343" s="25" t="s">
        <v>923</v>
      </c>
      <c r="J1343" s="73" t="s">
        <v>16</v>
      </c>
      <c r="K1343" s="25" t="s">
        <v>1591</v>
      </c>
      <c r="L1343" s="25" t="s">
        <v>194</v>
      </c>
      <c r="N1343" s="41" t="s">
        <v>315</v>
      </c>
      <c r="O1343" s="32" t="s">
        <v>1398</v>
      </c>
      <c r="P1343" s="32" t="s">
        <v>1399</v>
      </c>
      <c r="Q1343" s="73" t="s">
        <v>19</v>
      </c>
      <c r="R1343" s="25">
        <v>12</v>
      </c>
      <c r="S1343" s="25" t="s">
        <v>1370</v>
      </c>
      <c r="T1343" s="25" t="s">
        <v>15</v>
      </c>
      <c r="V1343" s="73">
        <v>61.24</v>
      </c>
      <c r="W1343" s="25" t="s">
        <v>58</v>
      </c>
      <c r="X1343" s="73">
        <f>VLOOKUP(W1343,Tables!$M$5:$O$9,3,FALSE)</f>
        <v>1</v>
      </c>
      <c r="Y1343" s="73">
        <f>V1343*X1343</f>
        <v>61.24</v>
      </c>
      <c r="AA1343" s="26" t="str">
        <f>Q1343</f>
        <v>NOEC</v>
      </c>
      <c r="AB1343" s="26">
        <f>VLOOKUP(AA1343,Tables!C$5:D$40,2,FALSE)</f>
        <v>1</v>
      </c>
      <c r="AC1343" s="26">
        <f>Y1343/AB1343</f>
        <v>61.24</v>
      </c>
      <c r="AD1343" s="33" t="str">
        <f>T1343</f>
        <v>Chronic</v>
      </c>
      <c r="AE1343" s="26">
        <f>VLOOKUP(AD1343,Tables!$C$43:$D$44,2,FALSE)</f>
        <v>1</v>
      </c>
      <c r="AF1343" s="26">
        <f>AC1343/AE1343</f>
        <v>61.24</v>
      </c>
      <c r="AG1343" s="27"/>
      <c r="AH1343" s="210" t="str">
        <f>G1343</f>
        <v>Rhizosolenia setigera</v>
      </c>
      <c r="AI1343" s="112" t="str">
        <f>Q1343</f>
        <v>NOEC</v>
      </c>
      <c r="AJ1343" s="112" t="str">
        <f>T1343</f>
        <v>Chronic</v>
      </c>
      <c r="AL1343" s="26">
        <f>VLOOKUP(SUM(AB1343,AE1343),Tables!J$5:K$12,2,FALSE)</f>
        <v>1</v>
      </c>
      <c r="AM1343" s="26" t="str">
        <f>IF(AL1343=MIN($AL$1342:$AL$1345),"YES!!!","Reject")</f>
        <v>YES!!!</v>
      </c>
      <c r="AN1343" s="107" t="str">
        <f>P1343</f>
        <v>Cell density</v>
      </c>
      <c r="AO1343" s="26" t="s">
        <v>96</v>
      </c>
      <c r="AP1343" s="25" t="str">
        <f>CONCATENATE(R1343," ",S1343)</f>
        <v>12 Day</v>
      </c>
      <c r="AQ1343" s="26" t="s">
        <v>97</v>
      </c>
      <c r="AS1343" s="109">
        <f>AF1343</f>
        <v>61.24</v>
      </c>
      <c r="AT1343" s="73">
        <f>GEOMEAN(AS1343:AS1343)</f>
        <v>61.24</v>
      </c>
      <c r="AU1343" s="73">
        <f>MIN(AT1343)</f>
        <v>61.24</v>
      </c>
      <c r="AV1343" s="73">
        <f>MIN(AU1343:AU1344)</f>
        <v>61.24</v>
      </c>
      <c r="AW1343" s="208" t="s">
        <v>1845</v>
      </c>
      <c r="AX1343" s="208" t="s">
        <v>1845</v>
      </c>
      <c r="BA1343" s="78" t="str">
        <f>F1343</f>
        <v>f/2 marine media</v>
      </c>
      <c r="BB1343" s="107" t="str">
        <f>J1343</f>
        <v>Microalgae</v>
      </c>
      <c r="BC1343" s="210" t="str">
        <f>G1343</f>
        <v>Rhizosolenia setigera</v>
      </c>
      <c r="BD1343" s="107" t="str">
        <f>H1343</f>
        <v>Bacillariophyta</v>
      </c>
      <c r="BE1343" s="114" t="str">
        <f>I1343</f>
        <v>Coscinodiscophyceae</v>
      </c>
      <c r="BF1343" s="112" t="str">
        <f>K1343</f>
        <v>Photo</v>
      </c>
      <c r="BG1343" s="26">
        <f>AL1343</f>
        <v>1</v>
      </c>
      <c r="BH1343" s="26">
        <f>AV1343</f>
        <v>61.24</v>
      </c>
      <c r="BI1343" s="208" t="s">
        <v>1845</v>
      </c>
      <c r="BJ1343" s="208" t="s">
        <v>1845</v>
      </c>
      <c r="BN1343" s="119"/>
      <c r="BO1343" s="119"/>
      <c r="BP1343" s="119"/>
      <c r="BQ1343" s="119"/>
      <c r="BR1343" s="119"/>
      <c r="BS1343" s="119"/>
      <c r="BT1343" s="119"/>
      <c r="BU1343" s="119"/>
      <c r="BV1343" s="119"/>
      <c r="BW1343" s="119"/>
      <c r="BX1343" s="119"/>
      <c r="BY1343" s="119"/>
      <c r="BZ1343" s="119"/>
      <c r="CA1343" s="119"/>
    </row>
    <row r="1344" spans="1:79" ht="15" customHeight="1" thickTop="1" thickBot="1">
      <c r="A1344" s="170" t="s">
        <v>925</v>
      </c>
      <c r="B1344" s="70" t="s">
        <v>929</v>
      </c>
      <c r="C1344" s="74" t="s">
        <v>926</v>
      </c>
      <c r="D1344" s="84" t="s">
        <v>202</v>
      </c>
      <c r="E1344" s="156" t="s">
        <v>1643</v>
      </c>
      <c r="F1344" s="75" t="s">
        <v>924</v>
      </c>
      <c r="G1344" s="195" t="s">
        <v>230</v>
      </c>
      <c r="H1344" s="25" t="s">
        <v>186</v>
      </c>
      <c r="I1344" s="25" t="s">
        <v>923</v>
      </c>
      <c r="J1344" s="73" t="s">
        <v>16</v>
      </c>
      <c r="K1344" s="25" t="s">
        <v>1591</v>
      </c>
      <c r="L1344" s="25" t="s">
        <v>194</v>
      </c>
      <c r="N1344" s="41" t="s">
        <v>930</v>
      </c>
      <c r="O1344" s="32" t="s">
        <v>1398</v>
      </c>
      <c r="P1344" s="32" t="s">
        <v>1518</v>
      </c>
      <c r="Q1344" s="73" t="s">
        <v>19</v>
      </c>
      <c r="R1344" s="25">
        <v>12</v>
      </c>
      <c r="S1344" s="25" t="s">
        <v>1370</v>
      </c>
      <c r="T1344" s="25" t="s">
        <v>15</v>
      </c>
      <c r="V1344" s="73">
        <v>81.3</v>
      </c>
      <c r="W1344" s="25" t="s">
        <v>58</v>
      </c>
      <c r="X1344" s="73">
        <f>VLOOKUP(W1344,Tables!$M$5:$O$9,3,FALSE)</f>
        <v>1</v>
      </c>
      <c r="Y1344" s="73">
        <f>V1344*X1344</f>
        <v>81.3</v>
      </c>
      <c r="AA1344" s="26" t="str">
        <f>Q1344</f>
        <v>NOEC</v>
      </c>
      <c r="AB1344" s="26">
        <f>VLOOKUP(AA1344,Tables!C$5:D$40,2,FALSE)</f>
        <v>1</v>
      </c>
      <c r="AC1344" s="26">
        <f>Y1344/AB1344</f>
        <v>81.3</v>
      </c>
      <c r="AD1344" s="33" t="str">
        <f>T1344</f>
        <v>Chronic</v>
      </c>
      <c r="AE1344" s="26">
        <f>VLOOKUP(AD1344,Tables!$C$43:$D$44,2,FALSE)</f>
        <v>1</v>
      </c>
      <c r="AF1344" s="26">
        <f>AC1344/AE1344</f>
        <v>81.3</v>
      </c>
      <c r="AG1344" s="27"/>
      <c r="AH1344" s="210" t="str">
        <f>G1344</f>
        <v>Rhizosolenia setigera</v>
      </c>
      <c r="AI1344" s="112" t="str">
        <f>Q1344</f>
        <v>NOEC</v>
      </c>
      <c r="AJ1344" s="112" t="str">
        <f>T1344</f>
        <v>Chronic</v>
      </c>
      <c r="AL1344" s="26">
        <f>VLOOKUP(SUM(AB1344,AE1344),Tables!J$5:K$12,2,FALSE)</f>
        <v>1</v>
      </c>
      <c r="AM1344" s="26" t="str">
        <f>IF(AL1344=MIN($AL$1342:$AL$1345),"YES!!!","Reject")</f>
        <v>YES!!!</v>
      </c>
      <c r="AN1344" s="107" t="str">
        <f>P1344</f>
        <v>Chlorophyll-a concentration</v>
      </c>
      <c r="AO1344" s="26" t="s">
        <v>1598</v>
      </c>
      <c r="AP1344" s="25" t="str">
        <f>CONCATENATE(R1344," ",S1344)</f>
        <v>12 Day</v>
      </c>
      <c r="AQ1344" s="26" t="s">
        <v>1599</v>
      </c>
      <c r="AS1344" s="109">
        <f>AF1344</f>
        <v>81.3</v>
      </c>
      <c r="AT1344" s="73">
        <f>GEOMEAN(AS1344)</f>
        <v>81.3</v>
      </c>
      <c r="AU1344" s="73">
        <f>MIN(AT1344)</f>
        <v>81.3</v>
      </c>
      <c r="AW1344" s="208" t="s">
        <v>1845</v>
      </c>
      <c r="AX1344" s="208" t="s">
        <v>1845</v>
      </c>
      <c r="BC1344" s="214"/>
      <c r="BN1344" s="119"/>
      <c r="BO1344" s="119"/>
      <c r="BP1344" s="119"/>
      <c r="BQ1344" s="119"/>
      <c r="BR1344" s="119"/>
      <c r="BS1344" s="119"/>
      <c r="BT1344" s="119"/>
      <c r="BU1344" s="119"/>
      <c r="BV1344" s="119"/>
      <c r="BW1344" s="119"/>
      <c r="BX1344" s="119"/>
      <c r="BY1344" s="119"/>
      <c r="BZ1344" s="119"/>
      <c r="CA1344" s="119"/>
    </row>
    <row r="1345" spans="1:79" ht="15" hidden="1" customHeight="1" thickTop="1" thickBot="1">
      <c r="A1345" s="170" t="s">
        <v>925</v>
      </c>
      <c r="B1345" s="70" t="s">
        <v>931</v>
      </c>
      <c r="C1345" s="74" t="s">
        <v>926</v>
      </c>
      <c r="D1345" s="84" t="s">
        <v>932</v>
      </c>
      <c r="E1345" s="156" t="s">
        <v>1643</v>
      </c>
      <c r="F1345" s="75" t="s">
        <v>924</v>
      </c>
      <c r="G1345" s="195" t="s">
        <v>230</v>
      </c>
      <c r="H1345" s="25" t="s">
        <v>186</v>
      </c>
      <c r="I1345" s="25" t="s">
        <v>923</v>
      </c>
      <c r="J1345" s="73" t="s">
        <v>16</v>
      </c>
      <c r="K1345" s="25" t="s">
        <v>1591</v>
      </c>
      <c r="L1345" s="25" t="s">
        <v>194</v>
      </c>
      <c r="N1345" s="41" t="s">
        <v>933</v>
      </c>
      <c r="O1345" s="32" t="s">
        <v>1398</v>
      </c>
      <c r="P1345" s="32" t="s">
        <v>1571</v>
      </c>
      <c r="Q1345" s="73" t="s">
        <v>20</v>
      </c>
      <c r="R1345" s="25">
        <v>12</v>
      </c>
      <c r="S1345" s="25" t="s">
        <v>1370</v>
      </c>
      <c r="T1345" s="25" t="s">
        <v>15</v>
      </c>
      <c r="V1345" s="73">
        <v>71.3</v>
      </c>
      <c r="W1345" s="25" t="s">
        <v>58</v>
      </c>
      <c r="X1345" s="73">
        <f>VLOOKUP(W1345,Tables!$M$5:$O$9,3,FALSE)</f>
        <v>1</v>
      </c>
      <c r="Y1345" s="73">
        <f>V1345*X1345</f>
        <v>71.3</v>
      </c>
      <c r="AA1345" s="26" t="str">
        <f>Q1345</f>
        <v>LOEC</v>
      </c>
      <c r="AB1345" s="26">
        <f>VLOOKUP(AA1345,Tables!C$5:D$40,2,FALSE)</f>
        <v>2.5</v>
      </c>
      <c r="AC1345" s="26">
        <f>Y1345/AB1345</f>
        <v>28.52</v>
      </c>
      <c r="AD1345" s="33" t="str">
        <f>T1345</f>
        <v>Chronic</v>
      </c>
      <c r="AE1345" s="26">
        <f>VLOOKUP(AD1345,Tables!$C$43:$D$44,2,FALSE)</f>
        <v>1</v>
      </c>
      <c r="AF1345" s="26">
        <f>AC1345/AE1345</f>
        <v>28.52</v>
      </c>
      <c r="AG1345" s="27"/>
      <c r="AH1345" s="210" t="str">
        <f>G1345</f>
        <v>Rhizosolenia setigera</v>
      </c>
      <c r="AI1345" s="112" t="str">
        <f>Q1345</f>
        <v>LOEC</v>
      </c>
      <c r="AJ1345" s="112" t="str">
        <f>T1345</f>
        <v>Chronic</v>
      </c>
      <c r="AL1345" s="26">
        <f>VLOOKUP(SUM(AB1345,AE1345),Tables!J$5:K$12,2,FALSE)</f>
        <v>2</v>
      </c>
      <c r="AM1345" s="26" t="str">
        <f>IF(AL1345=MIN($AL$1342:$AL$1345),"YES!!!","Reject")</f>
        <v>Reject</v>
      </c>
      <c r="AS1345"/>
      <c r="AW1345" s="208" t="s">
        <v>1845</v>
      </c>
      <c r="AX1345" s="208" t="s">
        <v>1845</v>
      </c>
      <c r="BC1345" s="214"/>
      <c r="BN1345" s="119"/>
      <c r="BO1345" s="119"/>
      <c r="BP1345" s="119"/>
      <c r="BQ1345" s="119"/>
      <c r="BR1345" s="119"/>
      <c r="BS1345" s="119"/>
      <c r="BT1345" s="119"/>
      <c r="BU1345" s="119"/>
      <c r="BV1345" s="119"/>
      <c r="BW1345" s="119"/>
      <c r="BX1345" s="119"/>
      <c r="BY1345" s="119"/>
      <c r="BZ1345" s="119"/>
      <c r="CA1345" s="119"/>
    </row>
    <row r="1346" spans="1:79" ht="15" hidden="1" customHeight="1" thickTop="1" thickBot="1">
      <c r="A1346" s="167"/>
      <c r="B1346" s="96"/>
      <c r="C1346" s="98"/>
      <c r="D1346" s="102"/>
      <c r="E1346" s="157"/>
      <c r="F1346" s="93"/>
      <c r="G1346" s="94"/>
      <c r="H1346" s="17"/>
      <c r="I1346" s="17"/>
      <c r="J1346" s="17"/>
      <c r="K1346" s="17"/>
      <c r="L1346" s="17"/>
      <c r="M1346" s="27"/>
      <c r="N1346" s="93"/>
      <c r="O1346" s="17"/>
      <c r="P1346" s="17"/>
      <c r="Q1346" s="17"/>
      <c r="R1346" s="17"/>
      <c r="S1346" s="17"/>
      <c r="T1346" s="17"/>
      <c r="U1346" s="17"/>
      <c r="V1346" s="17"/>
      <c r="W1346" s="17"/>
      <c r="X1346" s="95"/>
      <c r="Y1346" s="95"/>
      <c r="Z1346" s="27"/>
      <c r="AA1346" s="17"/>
      <c r="AB1346" s="17"/>
      <c r="AC1346" s="95"/>
      <c r="AD1346" s="20"/>
      <c r="AE1346" s="17"/>
      <c r="AF1346" s="95"/>
      <c r="AG1346" s="27"/>
      <c r="AH1346" s="211"/>
      <c r="AI1346" s="17"/>
      <c r="AJ1346" s="17"/>
      <c r="AK1346" s="27"/>
      <c r="AL1346" s="27"/>
      <c r="AM1346" s="27"/>
      <c r="AN1346" s="27"/>
      <c r="AO1346" s="17"/>
      <c r="AP1346" s="17"/>
      <c r="AQ1346" s="17"/>
      <c r="AR1346" s="27"/>
      <c r="AS1346" s="27"/>
      <c r="AT1346" s="27"/>
      <c r="AU1346" s="27"/>
      <c r="AV1346" s="27"/>
      <c r="AW1346" s="27"/>
      <c r="AX1346" s="115"/>
      <c r="AY1346" s="119"/>
      <c r="AZ1346" s="119"/>
      <c r="BA1346" s="117"/>
      <c r="BB1346" s="117"/>
      <c r="BC1346" s="211"/>
      <c r="BD1346" s="27"/>
      <c r="BE1346" s="27"/>
      <c r="BF1346" s="27"/>
      <c r="BG1346" s="27"/>
      <c r="BH1346" s="115"/>
      <c r="BI1346" s="115"/>
      <c r="BJ1346" s="115"/>
      <c r="BK1346" s="2"/>
      <c r="BL1346" s="2"/>
      <c r="BM1346" s="2"/>
      <c r="BN1346" s="119"/>
      <c r="BO1346" s="119"/>
      <c r="BP1346" s="119"/>
      <c r="BQ1346" s="119"/>
      <c r="BR1346" s="119"/>
      <c r="BS1346" s="119"/>
      <c r="BT1346" s="119"/>
      <c r="BU1346" s="119"/>
      <c r="BV1346" s="119"/>
      <c r="BW1346" s="119"/>
      <c r="BX1346" s="119"/>
      <c r="BY1346" s="119"/>
      <c r="BZ1346" s="119"/>
      <c r="CA1346" s="119"/>
    </row>
    <row r="1347" spans="1:79" ht="15" hidden="1" customHeight="1" thickTop="1" thickBot="1">
      <c r="A1347" s="170" t="s">
        <v>434</v>
      </c>
      <c r="B1347" s="70" t="s">
        <v>432</v>
      </c>
      <c r="C1347" s="71">
        <v>161986</v>
      </c>
      <c r="D1347" s="72"/>
      <c r="E1347" s="156" t="s">
        <v>1643</v>
      </c>
      <c r="F1347" s="30" t="s">
        <v>285</v>
      </c>
      <c r="G1347" s="86" t="s">
        <v>433</v>
      </c>
      <c r="H1347" s="25" t="s">
        <v>83</v>
      </c>
      <c r="I1347" s="25" t="s">
        <v>366</v>
      </c>
      <c r="J1347" s="73" t="s">
        <v>95</v>
      </c>
      <c r="K1347" s="25" t="s">
        <v>1590</v>
      </c>
      <c r="L1347" s="25" t="s">
        <v>247</v>
      </c>
      <c r="N1347" s="41" t="s">
        <v>48</v>
      </c>
      <c r="O1347" s="32" t="s">
        <v>48</v>
      </c>
      <c r="P1347" s="32" t="s">
        <v>48</v>
      </c>
      <c r="Q1347" s="25" t="s">
        <v>18</v>
      </c>
      <c r="R1347" s="25">
        <v>96</v>
      </c>
      <c r="S1347" s="25" t="s">
        <v>84</v>
      </c>
      <c r="T1347" s="33" t="s">
        <v>45</v>
      </c>
      <c r="U1347" s="33"/>
      <c r="V1347" s="73">
        <v>7.58</v>
      </c>
      <c r="W1347" s="33" t="s">
        <v>57</v>
      </c>
      <c r="X1347" s="73">
        <f>VLOOKUP(W1347,Tables!$M$5:$O$9,3,FALSE)</f>
        <v>1000</v>
      </c>
      <c r="Y1347" s="73">
        <f>V1347*X1347</f>
        <v>7580</v>
      </c>
      <c r="AA1347" s="26" t="str">
        <f>Q1347</f>
        <v>LC50</v>
      </c>
      <c r="AB1347" s="26">
        <f>VLOOKUP(AA1347,Tables!C$5:D$40,2,FALSE)</f>
        <v>5</v>
      </c>
      <c r="AC1347" s="26">
        <f>Y1347/AB1347</f>
        <v>1516</v>
      </c>
      <c r="AD1347" s="33" t="str">
        <f>T1347</f>
        <v>Acute</v>
      </c>
      <c r="AE1347" s="26">
        <f>VLOOKUP(AD1347,Tables!$C$43:$D$44,2,FALSE)</f>
        <v>2</v>
      </c>
      <c r="AF1347" s="26">
        <f>AC1347/AE1347</f>
        <v>758</v>
      </c>
      <c r="AG1347" s="27"/>
      <c r="AH1347" s="210" t="str">
        <f>G1347</f>
        <v>Robertsonia propinqua</v>
      </c>
      <c r="AI1347" s="112" t="str">
        <f>Q1347</f>
        <v>LC50</v>
      </c>
      <c r="AJ1347" s="112" t="str">
        <f>T1347</f>
        <v>Acute</v>
      </c>
      <c r="AL1347" s="26">
        <f>VLOOKUP(SUM(AB1347,AE1347),Tables!J$5:K$12,2,FALSE)</f>
        <v>4</v>
      </c>
      <c r="AM1347" s="26" t="str">
        <f>IF(AL1347=MIN($AL$1347:$AL$1351),"YES!!!","Reject")</f>
        <v>YES!!!</v>
      </c>
      <c r="AN1347" s="107" t="str">
        <f>P1347</f>
        <v>Mortality</v>
      </c>
      <c r="AO1347" s="26" t="s">
        <v>96</v>
      </c>
      <c r="AP1347" s="25" t="str">
        <f>CONCATENATE(R1347," ",S1347)</f>
        <v>96 Hour</v>
      </c>
      <c r="AQ1347" s="26" t="s">
        <v>97</v>
      </c>
      <c r="AS1347" s="109">
        <f>AF1347</f>
        <v>758</v>
      </c>
      <c r="AT1347" s="73">
        <f>GEOMEAN(AS1347:AS1351)</f>
        <v>1218.2016862903743</v>
      </c>
      <c r="AU1347" s="73">
        <f>MIN(AT1347)</f>
        <v>1218.2016862903743</v>
      </c>
      <c r="AV1347" s="73">
        <f>MIN(AU1347)</f>
        <v>1218.2016862903743</v>
      </c>
      <c r="AW1347" s="208" t="s">
        <v>1845</v>
      </c>
      <c r="AX1347" s="208" t="s">
        <v>1845</v>
      </c>
      <c r="BA1347" s="78" t="str">
        <f>F1347</f>
        <v>Artificial seawater</v>
      </c>
      <c r="BB1347" s="107" t="str">
        <f>J1347</f>
        <v>Macroinvertebrate</v>
      </c>
      <c r="BC1347" s="210" t="str">
        <f>G1347</f>
        <v>Robertsonia propinqua</v>
      </c>
      <c r="BD1347" s="107" t="str">
        <f>H1347</f>
        <v>Arthropoda</v>
      </c>
      <c r="BE1347" s="114" t="str">
        <f>I1347</f>
        <v>Maxillopoda</v>
      </c>
      <c r="BF1347" s="112" t="str">
        <f>K1347</f>
        <v>Hetero</v>
      </c>
      <c r="BG1347" s="26">
        <f>AL1347</f>
        <v>4</v>
      </c>
      <c r="BH1347" s="26">
        <f>AV1347</f>
        <v>1218.2016862903743</v>
      </c>
      <c r="BI1347" s="208" t="s">
        <v>1845</v>
      </c>
      <c r="BJ1347" s="208" t="s">
        <v>1845</v>
      </c>
      <c r="BN1347" s="119"/>
      <c r="BO1347" s="119"/>
      <c r="BP1347" s="119"/>
      <c r="BQ1347" s="119"/>
      <c r="BR1347" s="119"/>
      <c r="BS1347" s="119"/>
      <c r="BT1347" s="119"/>
      <c r="BU1347" s="119"/>
      <c r="BV1347" s="119"/>
      <c r="BW1347" s="119"/>
      <c r="BX1347" s="119"/>
      <c r="BY1347" s="119"/>
      <c r="BZ1347" s="119"/>
      <c r="CA1347" s="119"/>
    </row>
    <row r="1348" spans="1:79" ht="15" hidden="1" customHeight="1" thickTop="1" thickBot="1">
      <c r="A1348" s="170" t="s">
        <v>434</v>
      </c>
      <c r="B1348" s="70" t="s">
        <v>432</v>
      </c>
      <c r="C1348" s="71">
        <v>161986</v>
      </c>
      <c r="D1348" s="72"/>
      <c r="E1348" s="156" t="s">
        <v>1643</v>
      </c>
      <c r="F1348" s="30" t="s">
        <v>285</v>
      </c>
      <c r="G1348" s="86" t="s">
        <v>433</v>
      </c>
      <c r="H1348" s="25" t="s">
        <v>83</v>
      </c>
      <c r="I1348" s="25" t="s">
        <v>366</v>
      </c>
      <c r="J1348" s="73" t="s">
        <v>95</v>
      </c>
      <c r="K1348" s="25" t="s">
        <v>1590</v>
      </c>
      <c r="L1348" s="25" t="s">
        <v>247</v>
      </c>
      <c r="N1348" s="41" t="s">
        <v>48</v>
      </c>
      <c r="O1348" s="32" t="s">
        <v>48</v>
      </c>
      <c r="P1348" s="32" t="s">
        <v>48</v>
      </c>
      <c r="Q1348" s="25" t="s">
        <v>49</v>
      </c>
      <c r="R1348" s="25">
        <v>96</v>
      </c>
      <c r="S1348" s="25" t="s">
        <v>84</v>
      </c>
      <c r="T1348" s="33" t="s">
        <v>45</v>
      </c>
      <c r="U1348" s="33"/>
      <c r="V1348" s="73">
        <v>1.4</v>
      </c>
      <c r="W1348" s="33" t="s">
        <v>57</v>
      </c>
      <c r="X1348" s="73">
        <f>VLOOKUP(W1348,Tables!$M$5:$O$9,3,FALSE)</f>
        <v>1000</v>
      </c>
      <c r="Y1348" s="73">
        <f>V1348*X1348</f>
        <v>1400</v>
      </c>
      <c r="AA1348" s="26" t="str">
        <f>Q1348</f>
        <v>LC10</v>
      </c>
      <c r="AB1348" s="26">
        <f>VLOOKUP(AA1348,Tables!C$5:D$40,2,FALSE)</f>
        <v>1</v>
      </c>
      <c r="AC1348" s="26">
        <f>Y1348/AB1348</f>
        <v>1400</v>
      </c>
      <c r="AD1348" s="33" t="str">
        <f>T1348</f>
        <v>Acute</v>
      </c>
      <c r="AE1348" s="26">
        <f>VLOOKUP(AD1348,Tables!$C$43:$D$44,2,FALSE)</f>
        <v>2</v>
      </c>
      <c r="AF1348" s="26">
        <f>AC1348/AE1348</f>
        <v>700</v>
      </c>
      <c r="AG1348" s="27"/>
      <c r="AH1348" s="210" t="str">
        <f>G1348</f>
        <v>Robertsonia propinqua</v>
      </c>
      <c r="AI1348" s="112" t="str">
        <f>Q1348</f>
        <v>LC10</v>
      </c>
      <c r="AJ1348" s="112" t="str">
        <f>T1348</f>
        <v>Acute</v>
      </c>
      <c r="AL1348" s="26" t="str">
        <f>VLOOKUP(SUM(AB1348,AE1348),Tables!J$5:K$12,2,FALSE)</f>
        <v>Do Not Use</v>
      </c>
      <c r="AM1348" s="26" t="str">
        <f>IF(AL1348=MIN($AL$1347:$AL$1351),"YES!!!","Reject")</f>
        <v>Reject</v>
      </c>
      <c r="AN1348" s="107"/>
      <c r="AO1348" s="26"/>
      <c r="AQ1348" s="26"/>
      <c r="AS1348" s="109"/>
      <c r="AT1348" s="73"/>
      <c r="AU1348" s="73"/>
      <c r="AV1348" s="73"/>
      <c r="AW1348" s="208" t="s">
        <v>1845</v>
      </c>
      <c r="AX1348" s="208" t="s">
        <v>1845</v>
      </c>
      <c r="BA1348" s="78"/>
      <c r="BB1348" s="107"/>
      <c r="BC1348" s="210"/>
      <c r="BD1348" s="107"/>
      <c r="BE1348" s="114"/>
      <c r="BF1348" s="112"/>
      <c r="BG1348" s="26"/>
      <c r="BH1348" s="26"/>
      <c r="BI1348" s="119"/>
      <c r="BN1348" s="119"/>
      <c r="BO1348" s="119"/>
      <c r="BP1348" s="119"/>
      <c r="BQ1348" s="119"/>
      <c r="BR1348" s="119"/>
      <c r="BS1348" s="119"/>
      <c r="BT1348" s="119"/>
      <c r="BU1348" s="119"/>
      <c r="BV1348" s="119"/>
      <c r="BW1348" s="119"/>
      <c r="BX1348" s="119"/>
      <c r="BY1348" s="119"/>
      <c r="BZ1348" s="119"/>
      <c r="CA1348" s="119"/>
    </row>
    <row r="1349" spans="1:79" ht="15" hidden="1" customHeight="1" thickTop="1" thickBot="1">
      <c r="A1349" s="170" t="s">
        <v>434</v>
      </c>
      <c r="B1349" s="70" t="s">
        <v>432</v>
      </c>
      <c r="C1349" s="71">
        <v>161986</v>
      </c>
      <c r="D1349" s="72"/>
      <c r="E1349" s="156" t="s">
        <v>1643</v>
      </c>
      <c r="F1349" s="30" t="s">
        <v>285</v>
      </c>
      <c r="G1349" s="86" t="s">
        <v>433</v>
      </c>
      <c r="H1349" s="25" t="s">
        <v>83</v>
      </c>
      <c r="I1349" s="25" t="s">
        <v>366</v>
      </c>
      <c r="J1349" s="73" t="s">
        <v>95</v>
      </c>
      <c r="K1349" s="25" t="s">
        <v>1590</v>
      </c>
      <c r="L1349" s="25" t="s">
        <v>247</v>
      </c>
      <c r="N1349" s="41" t="s">
        <v>48</v>
      </c>
      <c r="O1349" s="32" t="s">
        <v>48</v>
      </c>
      <c r="P1349" s="32" t="s">
        <v>48</v>
      </c>
      <c r="Q1349" s="25" t="s">
        <v>435</v>
      </c>
      <c r="R1349" s="25">
        <v>96</v>
      </c>
      <c r="S1349" s="25" t="s">
        <v>84</v>
      </c>
      <c r="T1349" s="33" t="s">
        <v>45</v>
      </c>
      <c r="U1349" s="33"/>
      <c r="V1349" s="73">
        <v>2.65</v>
      </c>
      <c r="W1349" s="33" t="s">
        <v>57</v>
      </c>
      <c r="X1349" s="73">
        <f>VLOOKUP(W1349,Tables!$M$5:$O$9,3,FALSE)</f>
        <v>1000</v>
      </c>
      <c r="Y1349" s="73">
        <f>V1349*X1349</f>
        <v>2650</v>
      </c>
      <c r="AA1349" s="26" t="str">
        <f>Q1349</f>
        <v>LC20</v>
      </c>
      <c r="AB1349" s="26">
        <f>VLOOKUP(AA1349,Tables!C$5:D$40,2,FALSE)</f>
        <v>1</v>
      </c>
      <c r="AC1349" s="26">
        <f>Y1349/AB1349</f>
        <v>2650</v>
      </c>
      <c r="AD1349" s="33" t="str">
        <f>T1349</f>
        <v>Acute</v>
      </c>
      <c r="AE1349" s="26">
        <f>VLOOKUP(AD1349,Tables!$C$43:$D$44,2,FALSE)</f>
        <v>2</v>
      </c>
      <c r="AF1349" s="26">
        <f>AC1349/AE1349</f>
        <v>1325</v>
      </c>
      <c r="AG1349" s="27"/>
      <c r="AH1349" s="210" t="str">
        <f>G1349</f>
        <v>Robertsonia propinqua</v>
      </c>
      <c r="AI1349" s="112" t="str">
        <f>Q1349</f>
        <v>LC20</v>
      </c>
      <c r="AJ1349" s="112" t="str">
        <f>T1349</f>
        <v>Acute</v>
      </c>
      <c r="AL1349" s="26" t="str">
        <f>VLOOKUP(SUM(AB1349,AE1349),Tables!J$5:K$12,2,FALSE)</f>
        <v>Do Not Use</v>
      </c>
      <c r="AM1349" s="26" t="str">
        <f>IF(AL1349=MIN($AL$1347:$AL$1351),"YES!!!","Reject")</f>
        <v>Reject</v>
      </c>
      <c r="AN1349" s="107"/>
      <c r="AO1349" s="26"/>
      <c r="AQ1349" s="26"/>
      <c r="AS1349" s="109"/>
      <c r="AT1349" s="73"/>
      <c r="AU1349" s="73"/>
      <c r="AV1349" s="73"/>
      <c r="AW1349" s="208" t="s">
        <v>1845</v>
      </c>
      <c r="AX1349" s="208" t="s">
        <v>1845</v>
      </c>
      <c r="BA1349" s="78"/>
      <c r="BB1349" s="107"/>
      <c r="BC1349" s="210"/>
      <c r="BD1349" s="107"/>
      <c r="BE1349" s="114"/>
      <c r="BF1349" s="112"/>
      <c r="BG1349" s="26"/>
      <c r="BH1349" s="26"/>
      <c r="BI1349" s="119"/>
      <c r="BN1349" s="119"/>
      <c r="BO1349" s="119"/>
      <c r="BP1349" s="119"/>
      <c r="BQ1349" s="119"/>
      <c r="BR1349" s="119"/>
      <c r="BS1349" s="119"/>
      <c r="BT1349" s="119"/>
      <c r="BU1349" s="119"/>
      <c r="BV1349" s="119"/>
      <c r="BW1349" s="119"/>
      <c r="BX1349" s="119"/>
      <c r="BY1349" s="119"/>
      <c r="BZ1349" s="119"/>
      <c r="CA1349" s="119"/>
    </row>
    <row r="1350" spans="1:79" ht="15" hidden="1" customHeight="1" thickTop="1" thickBot="1">
      <c r="A1350" s="170" t="s">
        <v>816</v>
      </c>
      <c r="B1350" s="70" t="s">
        <v>813</v>
      </c>
      <c r="C1350" s="74" t="s">
        <v>817</v>
      </c>
      <c r="D1350" s="72"/>
      <c r="E1350" s="156" t="s">
        <v>1643</v>
      </c>
      <c r="F1350" s="30" t="s">
        <v>815</v>
      </c>
      <c r="G1350" s="86" t="s">
        <v>433</v>
      </c>
      <c r="H1350" s="25" t="s">
        <v>83</v>
      </c>
      <c r="I1350" s="25" t="s">
        <v>366</v>
      </c>
      <c r="J1350" s="73" t="s">
        <v>95</v>
      </c>
      <c r="K1350" s="25" t="s">
        <v>1590</v>
      </c>
      <c r="L1350" s="25" t="s">
        <v>814</v>
      </c>
      <c r="N1350" s="41" t="s">
        <v>48</v>
      </c>
      <c r="O1350" s="32" t="s">
        <v>48</v>
      </c>
      <c r="P1350" s="32" t="s">
        <v>48</v>
      </c>
      <c r="Q1350" s="73" t="s">
        <v>18</v>
      </c>
      <c r="R1350" s="25">
        <v>96</v>
      </c>
      <c r="S1350" s="25" t="s">
        <v>84</v>
      </c>
      <c r="T1350" s="33" t="s">
        <v>45</v>
      </c>
      <c r="V1350" s="73">
        <v>31.8</v>
      </c>
      <c r="W1350" s="25" t="s">
        <v>57</v>
      </c>
      <c r="X1350" s="73">
        <f>VLOOKUP(W1350,Tables!$M$5:$O$9,3,FALSE)</f>
        <v>1000</v>
      </c>
      <c r="Y1350" s="73">
        <f>V1350*X1350</f>
        <v>31800</v>
      </c>
      <c r="AA1350" s="26" t="str">
        <f>Q1350</f>
        <v>LC50</v>
      </c>
      <c r="AB1350" s="26">
        <f>VLOOKUP(AA1350,Tables!C$5:D$40,2,FALSE)</f>
        <v>5</v>
      </c>
      <c r="AC1350" s="26">
        <f>Y1350/AB1350</f>
        <v>6360</v>
      </c>
      <c r="AD1350" s="33" t="str">
        <f>T1350</f>
        <v>Acute</v>
      </c>
      <c r="AE1350" s="26">
        <f>VLOOKUP(AD1350,Tables!$C$43:$D$44,2,FALSE)</f>
        <v>2</v>
      </c>
      <c r="AF1350" s="26">
        <f>AC1350/AE1350</f>
        <v>3180</v>
      </c>
      <c r="AG1350" s="27"/>
      <c r="AH1350" s="210" t="str">
        <f>G1350</f>
        <v>Robertsonia propinqua</v>
      </c>
      <c r="AI1350" s="112" t="str">
        <f>Q1350</f>
        <v>LC50</v>
      </c>
      <c r="AJ1350" s="112" t="str">
        <f>T1350</f>
        <v>Acute</v>
      </c>
      <c r="AL1350" s="26">
        <f>VLOOKUP(SUM(AB1350,AE1350),Tables!J$5:K$12,2,FALSE)</f>
        <v>4</v>
      </c>
      <c r="AM1350" s="26" t="str">
        <f>IF(AL1350=MIN($AL$1347:$AL$1351),"YES!!!","Reject")</f>
        <v>YES!!!</v>
      </c>
      <c r="AN1350" s="107" t="str">
        <f>P1350</f>
        <v>Mortality</v>
      </c>
      <c r="AO1350" s="26" t="s">
        <v>96</v>
      </c>
      <c r="AP1350" s="25" t="str">
        <f>CONCATENATE(R1350," ",S1350)</f>
        <v>96 Hour</v>
      </c>
      <c r="AQ1350" s="26" t="s">
        <v>97</v>
      </c>
      <c r="AS1350" s="109">
        <f>AF1350</f>
        <v>3180</v>
      </c>
      <c r="AW1350" s="208" t="s">
        <v>1845</v>
      </c>
      <c r="AX1350" s="208" t="s">
        <v>1845</v>
      </c>
      <c r="BC1350" s="214"/>
      <c r="BN1350" s="119"/>
      <c r="BO1350" s="119"/>
      <c r="BP1350" s="119"/>
      <c r="BQ1350" s="119"/>
      <c r="BR1350" s="119"/>
      <c r="BS1350" s="119"/>
      <c r="BT1350" s="119"/>
      <c r="BU1350" s="119"/>
      <c r="BV1350" s="119"/>
      <c r="BW1350" s="119"/>
      <c r="BX1350" s="119"/>
      <c r="BY1350" s="119"/>
      <c r="BZ1350" s="119"/>
      <c r="CA1350" s="119"/>
    </row>
    <row r="1351" spans="1:79" ht="15" hidden="1" customHeight="1" thickTop="1" thickBot="1">
      <c r="A1351" s="170" t="s">
        <v>816</v>
      </c>
      <c r="B1351" s="70" t="s">
        <v>818</v>
      </c>
      <c r="C1351" s="74" t="s">
        <v>817</v>
      </c>
      <c r="D1351" s="72"/>
      <c r="E1351" s="156" t="s">
        <v>1643</v>
      </c>
      <c r="F1351" s="30" t="s">
        <v>815</v>
      </c>
      <c r="G1351" s="86" t="s">
        <v>433</v>
      </c>
      <c r="H1351" s="25" t="s">
        <v>83</v>
      </c>
      <c r="I1351" s="25" t="s">
        <v>366</v>
      </c>
      <c r="J1351" s="73" t="s">
        <v>95</v>
      </c>
      <c r="K1351" s="25" t="s">
        <v>1590</v>
      </c>
      <c r="L1351" s="73" t="s">
        <v>819</v>
      </c>
      <c r="N1351" s="41" t="s">
        <v>48</v>
      </c>
      <c r="O1351" s="32" t="s">
        <v>48</v>
      </c>
      <c r="P1351" s="32" t="s">
        <v>48</v>
      </c>
      <c r="Q1351" s="73" t="s">
        <v>18</v>
      </c>
      <c r="R1351" s="25">
        <v>96</v>
      </c>
      <c r="S1351" s="25" t="s">
        <v>84</v>
      </c>
      <c r="T1351" s="33" t="s">
        <v>45</v>
      </c>
      <c r="V1351" s="73">
        <v>7.5</v>
      </c>
      <c r="W1351" s="25" t="s">
        <v>57</v>
      </c>
      <c r="X1351" s="73">
        <f>VLOOKUP(W1351,Tables!$M$5:$O$9,3,FALSE)</f>
        <v>1000</v>
      </c>
      <c r="Y1351" s="73">
        <f>V1351*X1351</f>
        <v>7500</v>
      </c>
      <c r="AA1351" s="26" t="str">
        <f>Q1351</f>
        <v>LC50</v>
      </c>
      <c r="AB1351" s="26">
        <f>VLOOKUP(AA1351,Tables!C$5:D$40,2,FALSE)</f>
        <v>5</v>
      </c>
      <c r="AC1351" s="26">
        <f>Y1351/AB1351</f>
        <v>1500</v>
      </c>
      <c r="AD1351" s="33" t="str">
        <f>T1351</f>
        <v>Acute</v>
      </c>
      <c r="AE1351" s="26">
        <f>VLOOKUP(AD1351,Tables!$C$43:$D$44,2,FALSE)</f>
        <v>2</v>
      </c>
      <c r="AF1351" s="26">
        <f>AC1351/AE1351</f>
        <v>750</v>
      </c>
      <c r="AG1351" s="27"/>
      <c r="AH1351" s="210" t="str">
        <f>G1351</f>
        <v>Robertsonia propinqua</v>
      </c>
      <c r="AI1351" s="112" t="str">
        <f>Q1351</f>
        <v>LC50</v>
      </c>
      <c r="AJ1351" s="112" t="str">
        <f>T1351</f>
        <v>Acute</v>
      </c>
      <c r="AL1351" s="26">
        <f>VLOOKUP(SUM(AB1351,AE1351),Tables!J$5:K$12,2,FALSE)</f>
        <v>4</v>
      </c>
      <c r="AM1351" s="26" t="str">
        <f>IF(AL1351=MIN($AL$1347:$AL$1351),"YES!!!","Reject")</f>
        <v>YES!!!</v>
      </c>
      <c r="AN1351" s="107" t="str">
        <f>P1351</f>
        <v>Mortality</v>
      </c>
      <c r="AO1351" s="26" t="s">
        <v>96</v>
      </c>
      <c r="AP1351" s="25" t="str">
        <f>CONCATENATE(R1351," ",S1351)</f>
        <v>96 Hour</v>
      </c>
      <c r="AQ1351" s="26" t="s">
        <v>97</v>
      </c>
      <c r="AS1351" s="109">
        <f>AF1351</f>
        <v>750</v>
      </c>
      <c r="AW1351" s="208" t="s">
        <v>1845</v>
      </c>
      <c r="AX1351" s="208" t="s">
        <v>1845</v>
      </c>
      <c r="BC1351" s="214"/>
      <c r="BN1351" s="119"/>
      <c r="BO1351" s="119"/>
      <c r="BP1351" s="119"/>
      <c r="BQ1351" s="119"/>
      <c r="BR1351" s="119"/>
      <c r="BS1351" s="119"/>
      <c r="BT1351" s="119"/>
      <c r="BU1351" s="119"/>
      <c r="BV1351" s="119"/>
      <c r="BW1351" s="119"/>
      <c r="BX1351" s="119"/>
      <c r="BY1351" s="119"/>
      <c r="BZ1351" s="119"/>
      <c r="CA1351" s="119"/>
    </row>
    <row r="1352" spans="1:79" ht="15" hidden="1" customHeight="1" thickTop="1" thickBot="1">
      <c r="A1352" s="167"/>
      <c r="B1352" s="96"/>
      <c r="C1352" s="98"/>
      <c r="D1352" s="97"/>
      <c r="E1352" s="150"/>
      <c r="F1352" s="93"/>
      <c r="G1352" s="94"/>
      <c r="H1352" s="17"/>
      <c r="I1352" s="17"/>
      <c r="J1352" s="17"/>
      <c r="K1352" s="17"/>
      <c r="L1352" s="17"/>
      <c r="M1352" s="27"/>
      <c r="N1352" s="93"/>
      <c r="O1352" s="17"/>
      <c r="P1352" s="17"/>
      <c r="Q1352" s="17"/>
      <c r="R1352" s="17"/>
      <c r="S1352" s="17"/>
      <c r="T1352" s="20"/>
      <c r="U1352" s="17"/>
      <c r="V1352" s="17"/>
      <c r="W1352" s="17"/>
      <c r="X1352" s="95"/>
      <c r="Y1352" s="95"/>
      <c r="Z1352" s="27"/>
      <c r="AA1352" s="17"/>
      <c r="AB1352" s="17"/>
      <c r="AC1352" s="95"/>
      <c r="AD1352" s="20"/>
      <c r="AE1352" s="17"/>
      <c r="AF1352" s="95"/>
      <c r="AG1352" s="27"/>
      <c r="AH1352" s="211"/>
      <c r="AI1352" s="17"/>
      <c r="AJ1352" s="17"/>
      <c r="AK1352" s="27"/>
      <c r="AL1352" s="27"/>
      <c r="AM1352" s="27"/>
      <c r="AN1352" s="27"/>
      <c r="AO1352" s="17"/>
      <c r="AP1352" s="17"/>
      <c r="AQ1352" s="17"/>
      <c r="AR1352" s="27"/>
      <c r="AS1352" s="27"/>
      <c r="AT1352" s="27"/>
      <c r="AU1352" s="27"/>
      <c r="AV1352" s="27"/>
      <c r="AW1352" s="27"/>
      <c r="AX1352" s="115"/>
      <c r="AY1352" s="119"/>
      <c r="AZ1352" s="119"/>
      <c r="BA1352" s="117"/>
      <c r="BB1352" s="117"/>
      <c r="BC1352" s="211"/>
      <c r="BD1352" s="27"/>
      <c r="BE1352" s="27"/>
      <c r="BF1352" s="27"/>
      <c r="BG1352" s="27"/>
      <c r="BH1352" s="115"/>
      <c r="BI1352" s="115"/>
      <c r="BJ1352" s="115"/>
      <c r="BN1352" s="119"/>
      <c r="BO1352" s="119"/>
      <c r="BP1352" s="119"/>
      <c r="BQ1352" s="119"/>
      <c r="BR1352" s="119"/>
      <c r="BS1352" s="119"/>
      <c r="BT1352" s="119"/>
      <c r="BU1352" s="119"/>
      <c r="BV1352" s="119"/>
      <c r="BW1352" s="119"/>
      <c r="BX1352" s="119"/>
      <c r="BY1352" s="119"/>
      <c r="BZ1352" s="119"/>
      <c r="CA1352" s="119"/>
    </row>
    <row r="1353" spans="1:79" ht="15" hidden="1" customHeight="1" thickTop="1" thickBot="1">
      <c r="A1353" s="168" t="s">
        <v>1381</v>
      </c>
      <c r="B1353" s="25" t="s">
        <v>1489</v>
      </c>
      <c r="C1353" s="71">
        <v>12630</v>
      </c>
      <c r="D1353" s="132" t="s">
        <v>1485</v>
      </c>
      <c r="E1353" s="147" t="s">
        <v>1644</v>
      </c>
      <c r="F1353" s="30" t="s">
        <v>74</v>
      </c>
      <c r="G1353" s="92" t="s">
        <v>271</v>
      </c>
      <c r="H1353" s="25" t="s">
        <v>208</v>
      </c>
      <c r="I1353" s="25" t="s">
        <v>513</v>
      </c>
      <c r="J1353" s="25" t="s">
        <v>209</v>
      </c>
      <c r="K1353" s="25" t="s">
        <v>1590</v>
      </c>
      <c r="L1353" s="25" t="s">
        <v>1542</v>
      </c>
      <c r="N1353" s="122" t="s">
        <v>48</v>
      </c>
      <c r="O1353" s="35" t="s">
        <v>48</v>
      </c>
      <c r="P1353" s="35" t="s">
        <v>48</v>
      </c>
      <c r="Q1353" s="25" t="s">
        <v>20</v>
      </c>
      <c r="R1353" s="25">
        <v>44</v>
      </c>
      <c r="S1353" s="25" t="s">
        <v>1371</v>
      </c>
      <c r="T1353" s="25" t="s">
        <v>15</v>
      </c>
      <c r="U1353"/>
      <c r="V1353" s="25" t="s">
        <v>1490</v>
      </c>
      <c r="W1353" s="25" t="s">
        <v>85</v>
      </c>
      <c r="X1353" s="73">
        <f>VLOOKUP(W1353,Tables!$M$5:$O$9,3,FALSE)</f>
        <v>1000</v>
      </c>
      <c r="Y1353" s="73">
        <f t="shared" ref="Y1353:Y1358" si="648">V1353*X1353</f>
        <v>120</v>
      </c>
      <c r="AA1353" s="26" t="str">
        <f t="shared" ref="AA1353:AA1358" si="649">Q1353</f>
        <v>LOEC</v>
      </c>
      <c r="AB1353" s="26">
        <f>VLOOKUP(AA1353,Tables!C$5:D$40,2,FALSE)</f>
        <v>2.5</v>
      </c>
      <c r="AC1353" s="26">
        <f t="shared" ref="AC1353:AC1358" si="650">Y1353/AB1353</f>
        <v>48</v>
      </c>
      <c r="AD1353" s="33" t="str">
        <f t="shared" ref="AD1353:AD1358" si="651">T1353</f>
        <v>Chronic</v>
      </c>
      <c r="AE1353" s="26">
        <f>VLOOKUP(AD1353,Tables!$C$43:$D$44,2,FALSE)</f>
        <v>1</v>
      </c>
      <c r="AF1353" s="26">
        <f t="shared" ref="AF1353:AF1358" si="652">AC1353/AE1353</f>
        <v>48</v>
      </c>
      <c r="AG1353" s="27"/>
      <c r="AH1353" s="210" t="str">
        <f t="shared" ref="AH1353:AH1358" si="653">G1353</f>
        <v>Salvelinus fontinalis</v>
      </c>
      <c r="AI1353" s="112" t="str">
        <f t="shared" ref="AI1353:AI1358" si="654">Q1353</f>
        <v>LOEC</v>
      </c>
      <c r="AJ1353" s="112" t="str">
        <f t="shared" ref="AJ1353:AJ1358" si="655">T1353</f>
        <v>Chronic</v>
      </c>
      <c r="AL1353" s="26">
        <f>VLOOKUP(SUM(AB1353,AE1353),Tables!J$5:K$12,2,FALSE)</f>
        <v>2</v>
      </c>
      <c r="AM1353" s="26" t="str">
        <f t="shared" ref="AM1353:AM1358" si="656">IF(AL1353=MIN($AL$1353:$AL$1358),"YES!!!","Reject")</f>
        <v>Reject</v>
      </c>
      <c r="AS1353"/>
      <c r="AW1353" s="208" t="s">
        <v>1845</v>
      </c>
      <c r="AX1353" s="208" t="s">
        <v>1845</v>
      </c>
      <c r="BC1353" s="214"/>
      <c r="BK1353" s="2"/>
      <c r="BL1353" s="2"/>
      <c r="BM1353" s="2"/>
      <c r="BN1353" s="119"/>
      <c r="BO1353" s="119"/>
      <c r="BP1353" s="119"/>
      <c r="BQ1353" s="119"/>
      <c r="BR1353" s="119"/>
      <c r="BS1353" s="119"/>
      <c r="BT1353" s="119"/>
      <c r="BU1353" s="119"/>
      <c r="BV1353" s="119"/>
      <c r="BW1353" s="119"/>
      <c r="BX1353" s="119"/>
      <c r="BY1353" s="119"/>
      <c r="BZ1353" s="119"/>
      <c r="CA1353" s="119"/>
    </row>
    <row r="1354" spans="1:79" ht="15" hidden="1" customHeight="1" thickTop="1" thickBot="1">
      <c r="A1354" s="168" t="s">
        <v>1381</v>
      </c>
      <c r="B1354" s="25" t="s">
        <v>1489</v>
      </c>
      <c r="C1354" s="71">
        <v>12630</v>
      </c>
      <c r="D1354" s="132" t="s">
        <v>1485</v>
      </c>
      <c r="E1354" s="147" t="s">
        <v>1644</v>
      </c>
      <c r="F1354" s="30" t="s">
        <v>74</v>
      </c>
      <c r="G1354" s="92" t="s">
        <v>271</v>
      </c>
      <c r="H1354" s="25" t="s">
        <v>208</v>
      </c>
      <c r="I1354" s="25" t="s">
        <v>513</v>
      </c>
      <c r="J1354" s="25" t="s">
        <v>209</v>
      </c>
      <c r="K1354" s="25" t="s">
        <v>1590</v>
      </c>
      <c r="L1354" s="25" t="s">
        <v>1542</v>
      </c>
      <c r="N1354" s="122" t="s">
        <v>48</v>
      </c>
      <c r="O1354" s="35" t="s">
        <v>48</v>
      </c>
      <c r="P1354" s="35" t="s">
        <v>48</v>
      </c>
      <c r="Q1354" s="25" t="s">
        <v>102</v>
      </c>
      <c r="R1354" s="25">
        <v>44</v>
      </c>
      <c r="S1354" s="25" t="s">
        <v>1371</v>
      </c>
      <c r="T1354" s="25" t="s">
        <v>15</v>
      </c>
      <c r="U1354"/>
      <c r="V1354" s="25">
        <v>6.5000000000000002E-2</v>
      </c>
      <c r="W1354" s="25" t="s">
        <v>85</v>
      </c>
      <c r="X1354" s="73">
        <f>VLOOKUP(W1354,Tables!$M$5:$O$9,3,FALSE)</f>
        <v>1000</v>
      </c>
      <c r="Y1354" s="73">
        <f t="shared" si="648"/>
        <v>65</v>
      </c>
      <c r="AA1354" s="26" t="str">
        <f t="shared" si="649"/>
        <v>NOEL</v>
      </c>
      <c r="AB1354" s="26">
        <f>VLOOKUP(AA1354,Tables!C$5:D$40,2,FALSE)</f>
        <v>1</v>
      </c>
      <c r="AC1354" s="26">
        <f t="shared" si="650"/>
        <v>65</v>
      </c>
      <c r="AD1354" s="33" t="str">
        <f t="shared" si="651"/>
        <v>Chronic</v>
      </c>
      <c r="AE1354" s="26">
        <f>VLOOKUP(AD1354,Tables!$C$43:$D$44,2,FALSE)</f>
        <v>1</v>
      </c>
      <c r="AF1354" s="26">
        <f t="shared" si="652"/>
        <v>65</v>
      </c>
      <c r="AG1354" s="27"/>
      <c r="AH1354" s="210" t="str">
        <f t="shared" si="653"/>
        <v>Salvelinus fontinalis</v>
      </c>
      <c r="AI1354" s="112" t="str">
        <f t="shared" si="654"/>
        <v>NOEL</v>
      </c>
      <c r="AJ1354" s="112" t="str">
        <f t="shared" si="655"/>
        <v>Chronic</v>
      </c>
      <c r="AL1354" s="26">
        <f>VLOOKUP(SUM(AB1354,AE1354),Tables!J$5:K$12,2,FALSE)</f>
        <v>1</v>
      </c>
      <c r="AM1354" s="26" t="str">
        <f t="shared" si="656"/>
        <v>YES!!!</v>
      </c>
      <c r="AN1354" s="107" t="str">
        <f>P1354</f>
        <v>Mortality</v>
      </c>
      <c r="AO1354" s="26" t="s">
        <v>96</v>
      </c>
      <c r="AP1354" s="25" t="str">
        <f>CONCATENATE(R1354," ",S1354)</f>
        <v>44 Week</v>
      </c>
      <c r="AQ1354" s="26" t="s">
        <v>97</v>
      </c>
      <c r="AS1354" s="109">
        <f>AF1354</f>
        <v>65</v>
      </c>
      <c r="AT1354" s="73">
        <f>GEOMEAN(AS1354)</f>
        <v>65</v>
      </c>
      <c r="AU1354" s="73">
        <f>MIN(AT1354)</f>
        <v>65</v>
      </c>
      <c r="AV1354" s="73">
        <f>MIN(AU1354)</f>
        <v>65</v>
      </c>
      <c r="AW1354" s="208" t="s">
        <v>1845</v>
      </c>
      <c r="AX1354" s="208" t="s">
        <v>1845</v>
      </c>
      <c r="BA1354" s="78" t="str">
        <f>F1354</f>
        <v>Freshwater</v>
      </c>
      <c r="BB1354" s="107" t="str">
        <f>J1354</f>
        <v>Fish</v>
      </c>
      <c r="BC1354" s="210" t="str">
        <f>G1354</f>
        <v>Salvelinus fontinalis</v>
      </c>
      <c r="BD1354" s="107" t="str">
        <f>H1354</f>
        <v>Chordata</v>
      </c>
      <c r="BE1354" s="114" t="str">
        <f>I1354</f>
        <v xml:space="preserve">	Actinopterygii</v>
      </c>
      <c r="BF1354" s="112" t="str">
        <f>K1354</f>
        <v>Hetero</v>
      </c>
      <c r="BG1354" s="26">
        <f>AL1354</f>
        <v>1</v>
      </c>
      <c r="BH1354" s="26">
        <f>AV1354</f>
        <v>65</v>
      </c>
      <c r="BI1354" s="208" t="s">
        <v>1845</v>
      </c>
      <c r="BJ1354" s="208" t="s">
        <v>1845</v>
      </c>
      <c r="BN1354" s="119"/>
      <c r="BO1354" s="119"/>
      <c r="BP1354" s="119"/>
      <c r="BQ1354" s="119"/>
      <c r="BR1354" s="119"/>
      <c r="BS1354" s="119"/>
      <c r="BT1354" s="119"/>
      <c r="BU1354" s="119"/>
      <c r="BV1354" s="119"/>
      <c r="BW1354" s="119"/>
      <c r="BX1354" s="119"/>
      <c r="BY1354" s="119"/>
      <c r="BZ1354" s="119"/>
      <c r="CA1354" s="119"/>
    </row>
    <row r="1355" spans="1:79" ht="15" hidden="1" customHeight="1" thickTop="1" thickBot="1">
      <c r="A1355" s="170" t="s">
        <v>1382</v>
      </c>
      <c r="B1355" s="85">
        <v>200631</v>
      </c>
      <c r="C1355" s="71" t="s">
        <v>1374</v>
      </c>
      <c r="D1355" s="75"/>
      <c r="E1355" s="147" t="s">
        <v>1644</v>
      </c>
      <c r="F1355" s="30" t="s">
        <v>1375</v>
      </c>
      <c r="G1355" s="92" t="s">
        <v>271</v>
      </c>
      <c r="H1355" s="25" t="s">
        <v>208</v>
      </c>
      <c r="I1355" s="25" t="s">
        <v>513</v>
      </c>
      <c r="J1355" s="25" t="s">
        <v>209</v>
      </c>
      <c r="K1355" s="25" t="s">
        <v>1590</v>
      </c>
      <c r="L1355" s="73" t="s">
        <v>110</v>
      </c>
      <c r="M1355" s="78"/>
      <c r="N1355" s="41" t="s">
        <v>48</v>
      </c>
      <c r="O1355" s="32" t="s">
        <v>48</v>
      </c>
      <c r="P1355" s="32" t="s">
        <v>48</v>
      </c>
      <c r="Q1355" s="25" t="s">
        <v>18</v>
      </c>
      <c r="R1355" s="25">
        <v>96</v>
      </c>
      <c r="S1355" s="25" t="s">
        <v>84</v>
      </c>
      <c r="T1355" s="33" t="s">
        <v>45</v>
      </c>
      <c r="U1355" s="78"/>
      <c r="V1355" s="25">
        <v>6300</v>
      </c>
      <c r="W1355" s="25" t="s">
        <v>58</v>
      </c>
      <c r="X1355" s="73">
        <f>VLOOKUP(W1355,Tables!$M$5:$O$9,3,FALSE)</f>
        <v>1</v>
      </c>
      <c r="Y1355" s="73">
        <f t="shared" si="648"/>
        <v>6300</v>
      </c>
      <c r="AA1355" s="26" t="str">
        <f t="shared" si="649"/>
        <v>LC50</v>
      </c>
      <c r="AB1355" s="26">
        <f>VLOOKUP(AA1355,Tables!C$5:D$40,2,FALSE)</f>
        <v>5</v>
      </c>
      <c r="AC1355" s="26">
        <f t="shared" si="650"/>
        <v>1260</v>
      </c>
      <c r="AD1355" s="33" t="str">
        <f t="shared" si="651"/>
        <v>Acute</v>
      </c>
      <c r="AE1355" s="26">
        <f>VLOOKUP(AD1355,Tables!$C$43:$D$44,2,FALSE)</f>
        <v>2</v>
      </c>
      <c r="AF1355" s="26">
        <f t="shared" si="652"/>
        <v>630</v>
      </c>
      <c r="AG1355" s="27"/>
      <c r="AH1355" s="210" t="str">
        <f t="shared" si="653"/>
        <v>Salvelinus fontinalis</v>
      </c>
      <c r="AI1355" s="112" t="str">
        <f t="shared" si="654"/>
        <v>LC50</v>
      </c>
      <c r="AJ1355" s="112" t="str">
        <f t="shared" si="655"/>
        <v>Acute</v>
      </c>
      <c r="AK1355" s="78"/>
      <c r="AL1355" s="26">
        <f>VLOOKUP(SUM(AB1355,AE1355),Tables!J$5:K$12,2,FALSE)</f>
        <v>4</v>
      </c>
      <c r="AM1355" s="26" t="str">
        <f t="shared" si="656"/>
        <v>Reject</v>
      </c>
      <c r="AN1355" s="78"/>
      <c r="AO1355" s="73"/>
      <c r="AP1355" s="73"/>
      <c r="AQ1355" s="73"/>
      <c r="AR1355" s="78"/>
      <c r="AS1355" s="78"/>
      <c r="AT1355" s="78"/>
      <c r="AU1355" s="78"/>
      <c r="AV1355" s="78"/>
      <c r="AW1355" s="208" t="s">
        <v>1845</v>
      </c>
      <c r="AX1355" s="208" t="s">
        <v>1845</v>
      </c>
      <c r="AY1355" s="78"/>
      <c r="AZ1355" s="78"/>
      <c r="BA1355" s="78"/>
      <c r="BB1355" s="78"/>
      <c r="BC1355" s="215"/>
      <c r="BD1355" s="78"/>
      <c r="BE1355" s="78"/>
      <c r="BF1355" s="78"/>
      <c r="BG1355" s="78"/>
      <c r="BH1355" s="78"/>
      <c r="BI1355" s="73"/>
      <c r="BN1355" s="119"/>
      <c r="BO1355" s="119"/>
      <c r="BP1355" s="119"/>
      <c r="BQ1355" s="119"/>
      <c r="BR1355" s="119"/>
      <c r="BS1355" s="119"/>
      <c r="BT1355" s="119"/>
      <c r="BU1355" s="119"/>
      <c r="BV1355" s="119"/>
      <c r="BW1355" s="119"/>
      <c r="BX1355" s="119"/>
      <c r="BY1355" s="119"/>
      <c r="BZ1355" s="119"/>
      <c r="CA1355" s="119"/>
    </row>
    <row r="1356" spans="1:79" ht="15" hidden="1" customHeight="1" thickTop="1" thickBot="1">
      <c r="A1356" s="170" t="s">
        <v>1382</v>
      </c>
      <c r="B1356" s="85">
        <v>200631</v>
      </c>
      <c r="C1356" s="71" t="s">
        <v>1374</v>
      </c>
      <c r="D1356" s="75"/>
      <c r="E1356" s="147" t="s">
        <v>1644</v>
      </c>
      <c r="F1356" s="30" t="s">
        <v>1375</v>
      </c>
      <c r="G1356" s="92" t="s">
        <v>271</v>
      </c>
      <c r="H1356" s="25" t="s">
        <v>208</v>
      </c>
      <c r="I1356" s="25" t="s">
        <v>513</v>
      </c>
      <c r="J1356" s="25" t="s">
        <v>209</v>
      </c>
      <c r="K1356" s="25" t="s">
        <v>1590</v>
      </c>
      <c r="L1356" s="73" t="s">
        <v>110</v>
      </c>
      <c r="M1356" s="78"/>
      <c r="N1356" s="41" t="s">
        <v>48</v>
      </c>
      <c r="O1356" s="32" t="s">
        <v>48</v>
      </c>
      <c r="P1356" s="32" t="s">
        <v>48</v>
      </c>
      <c r="Q1356" s="25" t="s">
        <v>18</v>
      </c>
      <c r="R1356" s="25">
        <v>96</v>
      </c>
      <c r="S1356" s="25" t="s">
        <v>84</v>
      </c>
      <c r="T1356" s="33" t="s">
        <v>45</v>
      </c>
      <c r="U1356" s="78"/>
      <c r="V1356" s="25">
        <v>4900</v>
      </c>
      <c r="W1356" s="25" t="s">
        <v>58</v>
      </c>
      <c r="X1356" s="73">
        <f>VLOOKUP(W1356,Tables!$M$5:$O$9,3,FALSE)</f>
        <v>1</v>
      </c>
      <c r="Y1356" s="73">
        <f t="shared" si="648"/>
        <v>4900</v>
      </c>
      <c r="AA1356" s="26" t="str">
        <f t="shared" si="649"/>
        <v>LC50</v>
      </c>
      <c r="AB1356" s="26">
        <f>VLOOKUP(AA1356,Tables!C$5:D$40,2,FALSE)</f>
        <v>5</v>
      </c>
      <c r="AC1356" s="26">
        <f t="shared" si="650"/>
        <v>980</v>
      </c>
      <c r="AD1356" s="33" t="str">
        <f t="shared" si="651"/>
        <v>Acute</v>
      </c>
      <c r="AE1356" s="26">
        <f>VLOOKUP(AD1356,Tables!$C$43:$D$44,2,FALSE)</f>
        <v>2</v>
      </c>
      <c r="AF1356" s="26">
        <f t="shared" si="652"/>
        <v>490</v>
      </c>
      <c r="AG1356" s="27"/>
      <c r="AH1356" s="210" t="str">
        <f t="shared" si="653"/>
        <v>Salvelinus fontinalis</v>
      </c>
      <c r="AI1356" s="112" t="str">
        <f t="shared" si="654"/>
        <v>LC50</v>
      </c>
      <c r="AJ1356" s="112" t="str">
        <f t="shared" si="655"/>
        <v>Acute</v>
      </c>
      <c r="AK1356" s="78"/>
      <c r="AL1356" s="26">
        <f>VLOOKUP(SUM(AB1356,AE1356),Tables!J$5:K$12,2,FALSE)</f>
        <v>4</v>
      </c>
      <c r="AM1356" s="26" t="str">
        <f t="shared" si="656"/>
        <v>Reject</v>
      </c>
      <c r="AN1356" s="78"/>
      <c r="AO1356" s="73"/>
      <c r="AP1356" s="73"/>
      <c r="AQ1356" s="73"/>
      <c r="AR1356" s="78"/>
      <c r="AS1356" s="78"/>
      <c r="AT1356" s="78"/>
      <c r="AU1356" s="78"/>
      <c r="AV1356" s="78"/>
      <c r="AW1356" s="208" t="s">
        <v>1845</v>
      </c>
      <c r="AX1356" s="208" t="s">
        <v>1845</v>
      </c>
      <c r="AY1356" s="78"/>
      <c r="AZ1356" s="78"/>
      <c r="BA1356" s="78"/>
      <c r="BB1356" s="78"/>
      <c r="BC1356" s="215"/>
      <c r="BD1356" s="78"/>
      <c r="BE1356" s="78"/>
      <c r="BF1356" s="78"/>
      <c r="BG1356" s="78"/>
      <c r="BH1356" s="78"/>
      <c r="BI1356" s="73"/>
      <c r="BN1356" s="119"/>
      <c r="BO1356" s="119"/>
      <c r="BP1356" s="119"/>
      <c r="BQ1356" s="119"/>
      <c r="BR1356" s="119"/>
      <c r="BS1356" s="119"/>
      <c r="BT1356" s="119"/>
      <c r="BU1356" s="119"/>
      <c r="BV1356" s="119"/>
      <c r="BW1356" s="119"/>
      <c r="BX1356" s="119"/>
      <c r="BY1356" s="119"/>
      <c r="BZ1356" s="119"/>
      <c r="CA1356" s="119"/>
    </row>
    <row r="1357" spans="1:79" ht="15" hidden="1" customHeight="1" thickTop="1" thickBot="1">
      <c r="A1357" s="170" t="s">
        <v>1381</v>
      </c>
      <c r="B1357" s="85">
        <v>200344</v>
      </c>
      <c r="C1357" s="71" t="s">
        <v>1374</v>
      </c>
      <c r="D1357" s="75"/>
      <c r="E1357" s="147" t="s">
        <v>1644</v>
      </c>
      <c r="F1357" s="30" t="s">
        <v>1375</v>
      </c>
      <c r="G1357" s="92" t="s">
        <v>271</v>
      </c>
      <c r="H1357" s="25" t="s">
        <v>208</v>
      </c>
      <c r="I1357" s="25" t="s">
        <v>513</v>
      </c>
      <c r="J1357" s="25" t="s">
        <v>209</v>
      </c>
      <c r="K1357" s="25" t="s">
        <v>1590</v>
      </c>
      <c r="L1357" s="73" t="s">
        <v>110</v>
      </c>
      <c r="M1357" s="78"/>
      <c r="N1357" s="41" t="s">
        <v>48</v>
      </c>
      <c r="O1357" s="32" t="s">
        <v>48</v>
      </c>
      <c r="P1357" s="32" t="s">
        <v>48</v>
      </c>
      <c r="Q1357" s="25" t="s">
        <v>18</v>
      </c>
      <c r="R1357" s="25">
        <v>96</v>
      </c>
      <c r="S1357" s="25" t="s">
        <v>84</v>
      </c>
      <c r="T1357" s="33" t="s">
        <v>45</v>
      </c>
      <c r="U1357" s="78"/>
      <c r="V1357" s="25">
        <v>4900</v>
      </c>
      <c r="W1357" s="25" t="s">
        <v>58</v>
      </c>
      <c r="X1357" s="73">
        <f>VLOOKUP(W1357,Tables!$M$5:$O$9,3,FALSE)</f>
        <v>1</v>
      </c>
      <c r="Y1357" s="73">
        <f t="shared" si="648"/>
        <v>4900</v>
      </c>
      <c r="AA1357" s="26" t="str">
        <f t="shared" si="649"/>
        <v>LC50</v>
      </c>
      <c r="AB1357" s="26">
        <f>VLOOKUP(AA1357,Tables!C$5:D$40,2,FALSE)</f>
        <v>5</v>
      </c>
      <c r="AC1357" s="26">
        <f t="shared" si="650"/>
        <v>980</v>
      </c>
      <c r="AD1357" s="33" t="str">
        <f t="shared" si="651"/>
        <v>Acute</v>
      </c>
      <c r="AE1357" s="26">
        <f>VLOOKUP(AD1357,Tables!$C$43:$D$44,2,FALSE)</f>
        <v>2</v>
      </c>
      <c r="AF1357" s="26">
        <f t="shared" si="652"/>
        <v>490</v>
      </c>
      <c r="AG1357" s="27"/>
      <c r="AH1357" s="210" t="str">
        <f t="shared" si="653"/>
        <v>Salvelinus fontinalis</v>
      </c>
      <c r="AI1357" s="112" t="str">
        <f t="shared" si="654"/>
        <v>LC50</v>
      </c>
      <c r="AJ1357" s="112" t="str">
        <f t="shared" si="655"/>
        <v>Acute</v>
      </c>
      <c r="AK1357" s="78"/>
      <c r="AL1357" s="26">
        <f>VLOOKUP(SUM(AB1357,AE1357),Tables!J$5:K$12,2,FALSE)</f>
        <v>4</v>
      </c>
      <c r="AM1357" s="26" t="str">
        <f t="shared" si="656"/>
        <v>Reject</v>
      </c>
      <c r="AN1357" s="78"/>
      <c r="AO1357" s="73"/>
      <c r="AP1357" s="73"/>
      <c r="AQ1357" s="73"/>
      <c r="AR1357" s="78"/>
      <c r="AS1357" s="78"/>
      <c r="AT1357" s="78"/>
      <c r="AU1357" s="78"/>
      <c r="AV1357" s="78"/>
      <c r="AW1357" s="208" t="s">
        <v>1845</v>
      </c>
      <c r="AX1357" s="208" t="s">
        <v>1845</v>
      </c>
      <c r="AY1357" s="78"/>
      <c r="AZ1357" s="78"/>
      <c r="BA1357" s="78"/>
      <c r="BB1357" s="78"/>
      <c r="BC1357" s="215"/>
      <c r="BD1357" s="78"/>
      <c r="BE1357" s="78"/>
      <c r="BF1357" s="78"/>
      <c r="BG1357" s="78"/>
      <c r="BH1357" s="78"/>
      <c r="BI1357" s="73"/>
      <c r="BN1357" s="119"/>
      <c r="BO1357" s="119"/>
      <c r="BP1357" s="119"/>
      <c r="BQ1357" s="119"/>
      <c r="BR1357" s="119"/>
      <c r="BS1357" s="119"/>
      <c r="BT1357" s="119"/>
      <c r="BU1357" s="119"/>
      <c r="BV1357" s="119"/>
      <c r="BW1357" s="119"/>
      <c r="BX1357" s="119"/>
      <c r="BY1357" s="119"/>
      <c r="BZ1357" s="119"/>
      <c r="CA1357" s="119"/>
    </row>
    <row r="1358" spans="1:79" ht="15" hidden="1" customHeight="1" thickTop="1" thickBot="1">
      <c r="A1358" s="168" t="s">
        <v>1381</v>
      </c>
      <c r="B1358" s="25" t="s">
        <v>1452</v>
      </c>
      <c r="C1358" s="71">
        <v>1632</v>
      </c>
      <c r="D1358" s="132" t="s">
        <v>1420</v>
      </c>
      <c r="E1358" s="147" t="s">
        <v>1644</v>
      </c>
      <c r="F1358" s="30" t="s">
        <v>1555</v>
      </c>
      <c r="G1358" s="92" t="s">
        <v>271</v>
      </c>
      <c r="H1358" s="25" t="s">
        <v>208</v>
      </c>
      <c r="I1358" s="25" t="s">
        <v>513</v>
      </c>
      <c r="J1358" s="25" t="s">
        <v>209</v>
      </c>
      <c r="K1358" s="25" t="s">
        <v>1590</v>
      </c>
      <c r="L1358" s="25" t="s">
        <v>1545</v>
      </c>
      <c r="N1358" s="122" t="s">
        <v>48</v>
      </c>
      <c r="O1358" s="35" t="s">
        <v>48</v>
      </c>
      <c r="P1358" s="35" t="s">
        <v>48</v>
      </c>
      <c r="Q1358" s="25" t="s">
        <v>18</v>
      </c>
      <c r="R1358" s="25">
        <v>96</v>
      </c>
      <c r="S1358" s="25" t="s">
        <v>84</v>
      </c>
      <c r="T1358" s="33" t="s">
        <v>45</v>
      </c>
      <c r="U1358"/>
      <c r="V1358" s="25">
        <v>4.9000000000000004</v>
      </c>
      <c r="W1358" s="25" t="s">
        <v>85</v>
      </c>
      <c r="X1358" s="73">
        <f>VLOOKUP(W1358,Tables!$M$5:$O$9,3,FALSE)</f>
        <v>1000</v>
      </c>
      <c r="Y1358" s="73">
        <f t="shared" si="648"/>
        <v>4900</v>
      </c>
      <c r="AA1358" s="26" t="str">
        <f t="shared" si="649"/>
        <v>LC50</v>
      </c>
      <c r="AB1358" s="26">
        <f>VLOOKUP(AA1358,Tables!C$5:D$40,2,FALSE)</f>
        <v>5</v>
      </c>
      <c r="AC1358" s="26">
        <f t="shared" si="650"/>
        <v>980</v>
      </c>
      <c r="AD1358" s="33" t="str">
        <f t="shared" si="651"/>
        <v>Acute</v>
      </c>
      <c r="AE1358" s="26">
        <f>VLOOKUP(AD1358,Tables!$C$43:$D$44,2,FALSE)</f>
        <v>2</v>
      </c>
      <c r="AF1358" s="26">
        <f t="shared" si="652"/>
        <v>490</v>
      </c>
      <c r="AG1358" s="27"/>
      <c r="AH1358" s="210" t="str">
        <f t="shared" si="653"/>
        <v>Salvelinus fontinalis</v>
      </c>
      <c r="AI1358" s="112" t="str">
        <f t="shared" si="654"/>
        <v>LC50</v>
      </c>
      <c r="AJ1358" s="112" t="str">
        <f t="shared" si="655"/>
        <v>Acute</v>
      </c>
      <c r="AL1358" s="26">
        <f>VLOOKUP(SUM(AB1358,AE1358),Tables!J$5:K$12,2,FALSE)</f>
        <v>4</v>
      </c>
      <c r="AM1358" s="26" t="str">
        <f t="shared" si="656"/>
        <v>Reject</v>
      </c>
      <c r="AS1358"/>
      <c r="AW1358" s="208" t="s">
        <v>1845</v>
      </c>
      <c r="AX1358" s="208" t="s">
        <v>1845</v>
      </c>
      <c r="BC1358" s="214"/>
      <c r="BN1358" s="119"/>
      <c r="BO1358" s="119"/>
      <c r="BP1358" s="119"/>
      <c r="BQ1358" s="119"/>
      <c r="BR1358" s="119"/>
      <c r="BS1358" s="119"/>
      <c r="BT1358" s="119"/>
      <c r="BU1358" s="119"/>
      <c r="BV1358" s="119"/>
      <c r="BW1358" s="119"/>
      <c r="BX1358" s="119"/>
      <c r="BY1358" s="119"/>
      <c r="BZ1358" s="119"/>
      <c r="CA1358" s="119"/>
    </row>
    <row r="1359" spans="1:79" ht="15" hidden="1" customHeight="1" thickTop="1" thickBot="1">
      <c r="A1359" s="169"/>
      <c r="B1359" s="17"/>
      <c r="C1359" s="17"/>
      <c r="D1359" s="27"/>
      <c r="E1359" s="148"/>
      <c r="F1359" s="93"/>
      <c r="G1359" s="94"/>
      <c r="H1359" s="17"/>
      <c r="I1359" s="17"/>
      <c r="J1359" s="17"/>
      <c r="K1359" s="17"/>
      <c r="L1359" s="17"/>
      <c r="M1359" s="13"/>
      <c r="N1359" s="93"/>
      <c r="O1359" s="17"/>
      <c r="P1359" s="17"/>
      <c r="Q1359" s="17"/>
      <c r="R1359" s="17"/>
      <c r="S1359" s="17"/>
      <c r="T1359" s="13"/>
      <c r="U1359" s="13"/>
      <c r="V1359" s="17"/>
      <c r="W1359" s="17"/>
      <c r="X1359" s="13"/>
      <c r="Y1359" s="13"/>
      <c r="Z1359" s="13"/>
      <c r="AA1359" s="13"/>
      <c r="AB1359" s="13"/>
      <c r="AC1359" s="13"/>
      <c r="AD1359" s="13"/>
      <c r="AE1359" s="13"/>
      <c r="AF1359" s="13"/>
      <c r="AG1359" s="13"/>
      <c r="AH1359" s="212"/>
      <c r="AI1359" s="17"/>
      <c r="AJ1359" s="17"/>
      <c r="AK1359" s="13"/>
      <c r="AL1359" s="13"/>
      <c r="AM1359" s="13"/>
      <c r="AN1359" s="13"/>
      <c r="AO1359" s="17"/>
      <c r="AP1359" s="17"/>
      <c r="AQ1359" s="17"/>
      <c r="AR1359" s="13"/>
      <c r="AS1359" s="13"/>
      <c r="AT1359" s="13"/>
      <c r="AU1359" s="13"/>
      <c r="AV1359" s="13"/>
      <c r="AW1359" s="13"/>
      <c r="AX1359" s="116"/>
      <c r="AY1359" s="22"/>
      <c r="AZ1359" s="22"/>
      <c r="BA1359" s="117"/>
      <c r="BB1359" s="118"/>
      <c r="BC1359" s="212"/>
      <c r="BD1359" s="13"/>
      <c r="BE1359" s="13"/>
      <c r="BF1359" s="13"/>
      <c r="BG1359" s="13"/>
      <c r="BH1359" s="116"/>
      <c r="BI1359" s="115"/>
      <c r="BJ1359" s="115"/>
      <c r="BN1359" s="119"/>
      <c r="BO1359" s="119"/>
      <c r="BP1359" s="119"/>
      <c r="BQ1359" s="119"/>
      <c r="BR1359" s="119"/>
      <c r="BS1359" s="119"/>
      <c r="BT1359" s="119"/>
      <c r="BU1359" s="119"/>
      <c r="BV1359" s="119"/>
      <c r="BW1359" s="119"/>
      <c r="BX1359" s="119"/>
      <c r="BY1359" s="119"/>
      <c r="BZ1359" s="119"/>
      <c r="CA1359" s="119"/>
    </row>
    <row r="1360" spans="1:79" ht="15" hidden="1" customHeight="1" thickTop="1" thickBot="1">
      <c r="A1360" s="170" t="s">
        <v>585</v>
      </c>
      <c r="B1360" s="70" t="s">
        <v>595</v>
      </c>
      <c r="C1360" s="74" t="s">
        <v>586</v>
      </c>
      <c r="D1360" s="72" t="s">
        <v>99</v>
      </c>
      <c r="E1360" s="147" t="s">
        <v>1644</v>
      </c>
      <c r="F1360" s="75" t="s">
        <v>589</v>
      </c>
      <c r="G1360" s="86" t="s">
        <v>174</v>
      </c>
      <c r="H1360" s="25" t="s">
        <v>75</v>
      </c>
      <c r="I1360" s="25" t="s">
        <v>309</v>
      </c>
      <c r="J1360" s="73" t="s">
        <v>16</v>
      </c>
      <c r="K1360" s="25" t="s">
        <v>1591</v>
      </c>
      <c r="L1360" s="81" t="s">
        <v>110</v>
      </c>
      <c r="N1360" s="41" t="s">
        <v>479</v>
      </c>
      <c r="O1360" s="32" t="s">
        <v>1398</v>
      </c>
      <c r="P1360" s="32" t="s">
        <v>1399</v>
      </c>
      <c r="Q1360" s="73" t="s">
        <v>14</v>
      </c>
      <c r="R1360" s="73">
        <v>72</v>
      </c>
      <c r="S1360" s="25" t="s">
        <v>84</v>
      </c>
      <c r="T1360" s="33" t="s">
        <v>15</v>
      </c>
      <c r="U1360" s="33"/>
      <c r="V1360" s="73">
        <v>1.0999999999999999E-2</v>
      </c>
      <c r="W1360" s="33" t="s">
        <v>57</v>
      </c>
      <c r="X1360" s="73">
        <f>VLOOKUP(W1360,Tables!$M$5:$O$9,3,FALSE)</f>
        <v>1000</v>
      </c>
      <c r="Y1360" s="73">
        <f t="shared" ref="Y1360:Y1365" si="657">V1360*X1360</f>
        <v>11</v>
      </c>
      <c r="AA1360" s="26" t="str">
        <f t="shared" ref="AA1360:AA1365" si="658">Q1360</f>
        <v>EC50</v>
      </c>
      <c r="AB1360" s="26">
        <f>VLOOKUP(AA1360,Tables!C$5:D$40,2,FALSE)</f>
        <v>5</v>
      </c>
      <c r="AC1360" s="26">
        <f t="shared" ref="AC1360:AC1365" si="659">Y1360/AB1360</f>
        <v>2.2000000000000002</v>
      </c>
      <c r="AD1360" s="33" t="str">
        <f t="shared" ref="AD1360:AD1365" si="660">T1360</f>
        <v>Chronic</v>
      </c>
      <c r="AE1360" s="26">
        <f>VLOOKUP(AD1360,Tables!$C$43:$D$44,2,FALSE)</f>
        <v>1</v>
      </c>
      <c r="AF1360" s="26">
        <f t="shared" ref="AF1360:AF1365" si="661">AC1360/AE1360</f>
        <v>2.2000000000000002</v>
      </c>
      <c r="AG1360" s="27"/>
      <c r="AH1360" s="210" t="str">
        <f>G1360</f>
        <v>Scenedesmus acutus</v>
      </c>
      <c r="AI1360" s="112" t="str">
        <f>Q1360</f>
        <v>EC50</v>
      </c>
      <c r="AJ1360" s="112" t="str">
        <f>T1360</f>
        <v>Chronic</v>
      </c>
      <c r="AL1360" s="26">
        <f>VLOOKUP(SUM(AB1360,AE1360),Tables!J$5:K$12,2,FALSE)</f>
        <v>2</v>
      </c>
      <c r="AM1360" s="26" t="str">
        <f t="shared" ref="AM1360:AM1365" si="662">IF(AL1360=MIN($AL$1360:$AL$1365),"YES!!!","Reject")</f>
        <v>Reject</v>
      </c>
      <c r="AS1360"/>
      <c r="AW1360" s="208" t="s">
        <v>1845</v>
      </c>
      <c r="AX1360" s="208" t="s">
        <v>1845</v>
      </c>
      <c r="BC1360" s="214"/>
      <c r="BN1360" s="119"/>
      <c r="BO1360" s="119"/>
      <c r="BP1360" s="119"/>
      <c r="BQ1360" s="119"/>
      <c r="BR1360" s="119"/>
      <c r="BS1360" s="119"/>
      <c r="BT1360" s="119"/>
      <c r="BU1360" s="119"/>
      <c r="BV1360" s="119"/>
      <c r="BW1360" s="119"/>
      <c r="BX1360" s="119"/>
      <c r="BY1360" s="119"/>
      <c r="BZ1360" s="119"/>
      <c r="CA1360" s="119"/>
    </row>
    <row r="1361" spans="1:87" ht="15" hidden="1" customHeight="1" thickTop="1" thickBot="1">
      <c r="A1361" s="170" t="s">
        <v>585</v>
      </c>
      <c r="B1361" s="70" t="s">
        <v>588</v>
      </c>
      <c r="C1361" s="74" t="s">
        <v>586</v>
      </c>
      <c r="D1361" s="72"/>
      <c r="E1361" s="147" t="s">
        <v>1644</v>
      </c>
      <c r="F1361" s="75" t="s">
        <v>589</v>
      </c>
      <c r="G1361" s="86" t="s">
        <v>174</v>
      </c>
      <c r="H1361" s="25" t="s">
        <v>75</v>
      </c>
      <c r="I1361" s="25" t="s">
        <v>309</v>
      </c>
      <c r="J1361" s="73" t="s">
        <v>16</v>
      </c>
      <c r="K1361" s="25" t="s">
        <v>1591</v>
      </c>
      <c r="L1361" s="81" t="s">
        <v>110</v>
      </c>
      <c r="N1361" s="41" t="s">
        <v>479</v>
      </c>
      <c r="O1361" s="32" t="s">
        <v>1398</v>
      </c>
      <c r="P1361" s="32" t="s">
        <v>1399</v>
      </c>
      <c r="Q1361" s="73" t="s">
        <v>20</v>
      </c>
      <c r="R1361" s="73">
        <v>96</v>
      </c>
      <c r="S1361" s="25" t="s">
        <v>84</v>
      </c>
      <c r="T1361" s="33" t="s">
        <v>15</v>
      </c>
      <c r="U1361" s="33"/>
      <c r="V1361" s="73">
        <v>8.0000000000000002E-3</v>
      </c>
      <c r="W1361" s="33" t="s">
        <v>57</v>
      </c>
      <c r="X1361" s="73">
        <f>VLOOKUP(W1361,Tables!$M$5:$O$9,3,FALSE)</f>
        <v>1000</v>
      </c>
      <c r="Y1361" s="73">
        <f t="shared" si="657"/>
        <v>8</v>
      </c>
      <c r="AA1361" s="26" t="str">
        <f t="shared" si="658"/>
        <v>LOEC</v>
      </c>
      <c r="AB1361" s="26">
        <f>VLOOKUP(AA1361,Tables!C$5:D$40,2,FALSE)</f>
        <v>2.5</v>
      </c>
      <c r="AC1361" s="26">
        <f t="shared" si="659"/>
        <v>3.2</v>
      </c>
      <c r="AD1361" s="33" t="str">
        <f t="shared" si="660"/>
        <v>Chronic</v>
      </c>
      <c r="AE1361" s="26">
        <f>VLOOKUP(AD1361,Tables!$C$43:$D$44,2,FALSE)</f>
        <v>1</v>
      </c>
      <c r="AF1361" s="26">
        <f t="shared" si="661"/>
        <v>3.2</v>
      </c>
      <c r="AG1361" s="27"/>
      <c r="AH1361" s="210" t="str">
        <f>G1361</f>
        <v>Scenedesmus acutus</v>
      </c>
      <c r="AI1361" s="112" t="str">
        <f>Q1361</f>
        <v>LOEC</v>
      </c>
      <c r="AJ1361" s="112" t="str">
        <f>T1361</f>
        <v>Chronic</v>
      </c>
      <c r="AL1361" s="26">
        <f>VLOOKUP(SUM(AB1361,AE1361),Tables!J$5:K$12,2,FALSE)</f>
        <v>2</v>
      </c>
      <c r="AM1361" s="26" t="str">
        <f t="shared" si="662"/>
        <v>Reject</v>
      </c>
      <c r="AS1361"/>
      <c r="AW1361" s="208" t="s">
        <v>1845</v>
      </c>
      <c r="AX1361" s="208" t="s">
        <v>1845</v>
      </c>
      <c r="BC1361" s="214"/>
      <c r="BK1361" s="2"/>
      <c r="BL1361" s="2"/>
      <c r="BM1361" s="2"/>
      <c r="BN1361" s="119"/>
      <c r="BO1361" s="119"/>
      <c r="BP1361" s="119"/>
      <c r="BQ1361" s="119"/>
      <c r="BR1361" s="119"/>
      <c r="BS1361" s="119"/>
      <c r="BT1361" s="119"/>
      <c r="BU1361" s="119"/>
      <c r="BV1361" s="119"/>
      <c r="BW1361" s="119"/>
      <c r="BX1361" s="119"/>
      <c r="BY1361" s="119"/>
      <c r="BZ1361" s="119"/>
      <c r="CA1361" s="119"/>
    </row>
    <row r="1362" spans="1:87" ht="15" hidden="1" customHeight="1" thickTop="1" thickBot="1">
      <c r="A1362" s="170" t="s">
        <v>585</v>
      </c>
      <c r="B1362" s="70" t="s">
        <v>590</v>
      </c>
      <c r="C1362" s="74" t="s">
        <v>586</v>
      </c>
      <c r="D1362" s="72" t="s">
        <v>99</v>
      </c>
      <c r="E1362" s="147" t="s">
        <v>1644</v>
      </c>
      <c r="F1362" s="75" t="s">
        <v>589</v>
      </c>
      <c r="G1362" s="86" t="s">
        <v>174</v>
      </c>
      <c r="H1362" s="25" t="s">
        <v>75</v>
      </c>
      <c r="I1362" s="25" t="s">
        <v>309</v>
      </c>
      <c r="J1362" s="73" t="s">
        <v>16</v>
      </c>
      <c r="K1362" s="25" t="s">
        <v>1591</v>
      </c>
      <c r="L1362" s="81" t="s">
        <v>110</v>
      </c>
      <c r="N1362" s="41" t="s">
        <v>479</v>
      </c>
      <c r="O1362" s="32" t="s">
        <v>1398</v>
      </c>
      <c r="P1362" s="32" t="s">
        <v>1399</v>
      </c>
      <c r="Q1362" s="73" t="s">
        <v>19</v>
      </c>
      <c r="R1362" s="73">
        <v>96</v>
      </c>
      <c r="S1362" s="25" t="s">
        <v>84</v>
      </c>
      <c r="T1362" s="33" t="s">
        <v>15</v>
      </c>
      <c r="U1362" s="33"/>
      <c r="V1362" s="73">
        <v>3.0000000000000001E-3</v>
      </c>
      <c r="W1362" s="33" t="s">
        <v>57</v>
      </c>
      <c r="X1362" s="73">
        <f>VLOOKUP(W1362,Tables!$M$5:$O$9,3,FALSE)</f>
        <v>1000</v>
      </c>
      <c r="Y1362" s="73">
        <f t="shared" si="657"/>
        <v>3</v>
      </c>
      <c r="AA1362" s="26" t="str">
        <f t="shared" si="658"/>
        <v>NOEC</v>
      </c>
      <c r="AB1362" s="26">
        <f>VLOOKUP(AA1362,Tables!C$5:D$40,2,FALSE)</f>
        <v>1</v>
      </c>
      <c r="AC1362" s="26">
        <f t="shared" si="659"/>
        <v>3</v>
      </c>
      <c r="AD1362" s="33" t="str">
        <f t="shared" si="660"/>
        <v>Chronic</v>
      </c>
      <c r="AE1362" s="26">
        <f>VLOOKUP(AD1362,Tables!$C$43:$D$44,2,FALSE)</f>
        <v>1</v>
      </c>
      <c r="AF1362" s="26">
        <f t="shared" si="661"/>
        <v>3</v>
      </c>
      <c r="AG1362" s="27"/>
      <c r="AH1362" s="210" t="str">
        <f>G1362</f>
        <v>Scenedesmus acutus</v>
      </c>
      <c r="AI1362" s="112" t="str">
        <f>Q1362</f>
        <v>NOEC</v>
      </c>
      <c r="AJ1362" s="112" t="str">
        <f>T1362</f>
        <v>Chronic</v>
      </c>
      <c r="AL1362" s="26">
        <f>VLOOKUP(SUM(AB1362,AE1362),Tables!J$5:K$12,2,FALSE)</f>
        <v>1</v>
      </c>
      <c r="AM1362" s="26" t="str">
        <f t="shared" si="662"/>
        <v>YES!!!</v>
      </c>
      <c r="AN1362" s="107" t="str">
        <f>P1362</f>
        <v>Cell density</v>
      </c>
      <c r="AO1362" s="26" t="s">
        <v>96</v>
      </c>
      <c r="AP1362" s="25" t="str">
        <f>CONCATENATE(R1362," ",S1362)</f>
        <v>96 Hour</v>
      </c>
      <c r="AQ1362" s="26" t="s">
        <v>97</v>
      </c>
      <c r="AS1362" s="109">
        <f>AF1362</f>
        <v>3</v>
      </c>
      <c r="AT1362" s="73">
        <f>GEOMEAN(AS1362)</f>
        <v>3</v>
      </c>
      <c r="AU1362" s="73">
        <f>MIN(AT1362)</f>
        <v>3</v>
      </c>
      <c r="AV1362" s="73">
        <f>MIN(AU1362)</f>
        <v>3</v>
      </c>
      <c r="AW1362" s="208" t="s">
        <v>1845</v>
      </c>
      <c r="AX1362" s="208" t="s">
        <v>1845</v>
      </c>
      <c r="BA1362" s="78" t="str">
        <f>F1362</f>
        <v>OECD growth media</v>
      </c>
      <c r="BB1362" s="107" t="str">
        <f>J1362</f>
        <v>Microalgae</v>
      </c>
      <c r="BC1362" s="210" t="str">
        <f>G1362</f>
        <v>Scenedesmus acutus</v>
      </c>
      <c r="BD1362" s="107" t="str">
        <f>H1362</f>
        <v>Chlorophyta</v>
      </c>
      <c r="BE1362" s="114" t="str">
        <f>I1362</f>
        <v>Chlorophyceae</v>
      </c>
      <c r="BF1362" s="112" t="str">
        <f>K1362</f>
        <v>Photo</v>
      </c>
      <c r="BG1362" s="26">
        <f>AL1362</f>
        <v>1</v>
      </c>
      <c r="BH1362" s="26">
        <f>AV1362</f>
        <v>3</v>
      </c>
      <c r="BI1362" s="208" t="s">
        <v>1845</v>
      </c>
      <c r="BJ1362" s="208" t="s">
        <v>1845</v>
      </c>
      <c r="BN1362" s="119"/>
      <c r="BO1362" s="119"/>
      <c r="BP1362" s="119"/>
      <c r="BQ1362" s="119"/>
      <c r="BR1362" s="119"/>
      <c r="BS1362" s="119"/>
      <c r="BT1362" s="119"/>
      <c r="BU1362" s="119"/>
      <c r="BV1362" s="119"/>
      <c r="BW1362" s="119"/>
      <c r="BX1362" s="119"/>
      <c r="BY1362" s="119"/>
      <c r="BZ1362" s="119"/>
      <c r="CA1362" s="119"/>
    </row>
    <row r="1363" spans="1:87" ht="15" hidden="1" customHeight="1" thickTop="1" thickBot="1">
      <c r="A1363" s="170" t="s">
        <v>585</v>
      </c>
      <c r="B1363" s="70" t="s">
        <v>596</v>
      </c>
      <c r="C1363" s="74" t="s">
        <v>586</v>
      </c>
      <c r="D1363" s="72" t="s">
        <v>99</v>
      </c>
      <c r="E1363" s="147" t="s">
        <v>1644</v>
      </c>
      <c r="F1363" s="75" t="s">
        <v>589</v>
      </c>
      <c r="G1363" s="86" t="s">
        <v>174</v>
      </c>
      <c r="H1363" s="25" t="s">
        <v>75</v>
      </c>
      <c r="I1363" s="25" t="s">
        <v>309</v>
      </c>
      <c r="J1363" s="73" t="s">
        <v>16</v>
      </c>
      <c r="K1363" s="25" t="s">
        <v>1591</v>
      </c>
      <c r="L1363" s="81" t="s">
        <v>110</v>
      </c>
      <c r="N1363" s="41" t="s">
        <v>479</v>
      </c>
      <c r="O1363" s="32" t="s">
        <v>1398</v>
      </c>
      <c r="P1363" s="32" t="s">
        <v>1399</v>
      </c>
      <c r="Q1363" s="73" t="s">
        <v>14</v>
      </c>
      <c r="R1363" s="73">
        <v>96</v>
      </c>
      <c r="S1363" s="25" t="s">
        <v>84</v>
      </c>
      <c r="T1363" s="33" t="s">
        <v>15</v>
      </c>
      <c r="U1363" s="33"/>
      <c r="V1363" s="73">
        <v>1.4E-2</v>
      </c>
      <c r="W1363" s="33" t="s">
        <v>57</v>
      </c>
      <c r="X1363" s="73">
        <f>VLOOKUP(W1363,Tables!$M$5:$O$9,3,FALSE)</f>
        <v>1000</v>
      </c>
      <c r="Y1363" s="73">
        <f t="shared" si="657"/>
        <v>14</v>
      </c>
      <c r="AA1363" s="26" t="str">
        <f t="shared" si="658"/>
        <v>EC50</v>
      </c>
      <c r="AB1363" s="26">
        <f>VLOOKUP(AA1363,Tables!C$5:D$40,2,FALSE)</f>
        <v>5</v>
      </c>
      <c r="AC1363" s="26">
        <f t="shared" si="659"/>
        <v>2.8</v>
      </c>
      <c r="AD1363" s="33" t="str">
        <f t="shared" si="660"/>
        <v>Chronic</v>
      </c>
      <c r="AE1363" s="26">
        <f>VLOOKUP(AD1363,Tables!$C$43:$D$44,2,FALSE)</f>
        <v>1</v>
      </c>
      <c r="AF1363" s="26">
        <f t="shared" si="661"/>
        <v>2.8</v>
      </c>
      <c r="AG1363" s="27"/>
      <c r="AH1363" s="210" t="str">
        <f>G1363</f>
        <v>Scenedesmus acutus</v>
      </c>
      <c r="AI1363" s="112" t="str">
        <f>Q1363</f>
        <v>EC50</v>
      </c>
      <c r="AJ1363" s="112" t="str">
        <f>T1363</f>
        <v>Chronic</v>
      </c>
      <c r="AL1363" s="26">
        <f>VLOOKUP(SUM(AB1363,AE1363),Tables!J$5:K$12,2,FALSE)</f>
        <v>2</v>
      </c>
      <c r="AM1363" s="26" t="str">
        <f t="shared" si="662"/>
        <v>Reject</v>
      </c>
      <c r="AS1363"/>
      <c r="AW1363" s="208" t="s">
        <v>1845</v>
      </c>
      <c r="AX1363" s="208" t="s">
        <v>1845</v>
      </c>
      <c r="BC1363" s="214"/>
      <c r="BN1363" s="119"/>
      <c r="BO1363" s="119"/>
      <c r="BP1363" s="119"/>
      <c r="BQ1363" s="119"/>
      <c r="BR1363" s="119"/>
      <c r="BS1363" s="119"/>
      <c r="BT1363" s="119"/>
      <c r="BU1363" s="119"/>
      <c r="BV1363" s="119"/>
      <c r="BW1363" s="119"/>
      <c r="BX1363" s="119"/>
      <c r="BY1363" s="119"/>
      <c r="BZ1363" s="119"/>
      <c r="CA1363" s="119"/>
    </row>
    <row r="1364" spans="1:87" ht="15" hidden="1" customHeight="1" thickTop="1" thickBot="1">
      <c r="A1364" s="170" t="s">
        <v>1861</v>
      </c>
      <c r="B1364" s="70" t="s">
        <v>1860</v>
      </c>
      <c r="C1364" s="74">
        <v>892</v>
      </c>
      <c r="D1364" s="72"/>
      <c r="E1364" s="147" t="s">
        <v>1644</v>
      </c>
      <c r="F1364" s="75" t="s">
        <v>1862</v>
      </c>
      <c r="G1364" s="86" t="s">
        <v>174</v>
      </c>
      <c r="H1364" s="25" t="s">
        <v>75</v>
      </c>
      <c r="I1364" s="25" t="s">
        <v>309</v>
      </c>
      <c r="J1364" s="73" t="s">
        <v>16</v>
      </c>
      <c r="K1364" s="25" t="s">
        <v>1591</v>
      </c>
      <c r="L1364" s="81" t="s">
        <v>110</v>
      </c>
      <c r="N1364" s="41" t="s">
        <v>1858</v>
      </c>
      <c r="O1364" s="32" t="s">
        <v>1401</v>
      </c>
      <c r="P1364" s="32" t="s">
        <v>431</v>
      </c>
      <c r="Q1364" s="73" t="s">
        <v>19</v>
      </c>
      <c r="R1364" s="73">
        <v>24</v>
      </c>
      <c r="S1364" s="25" t="s">
        <v>84</v>
      </c>
      <c r="T1364" s="33" t="s">
        <v>45</v>
      </c>
      <c r="U1364" s="33"/>
      <c r="V1364" s="73">
        <v>7.9</v>
      </c>
      <c r="W1364" s="33" t="s">
        <v>58</v>
      </c>
      <c r="X1364" s="73">
        <f>VLOOKUP(W1364,Tables!$M$5:$O$9,3,FALSE)</f>
        <v>1</v>
      </c>
      <c r="Y1364" s="73">
        <f t="shared" si="657"/>
        <v>7.9</v>
      </c>
      <c r="AA1364" s="26" t="str">
        <f t="shared" si="658"/>
        <v>NOEC</v>
      </c>
      <c r="AB1364" s="26">
        <f>VLOOKUP(AA1364,Tables!C$5:D$40,2,FALSE)</f>
        <v>1</v>
      </c>
      <c r="AC1364" s="26">
        <f t="shared" si="659"/>
        <v>7.9</v>
      </c>
      <c r="AD1364" s="33" t="str">
        <f t="shared" si="660"/>
        <v>Acute</v>
      </c>
      <c r="AE1364" s="26">
        <f>VLOOKUP(AD1364,Tables!$C$43:$D$44,2,FALSE)</f>
        <v>2</v>
      </c>
      <c r="AF1364" s="26">
        <f t="shared" si="661"/>
        <v>3.95</v>
      </c>
      <c r="AG1364" s="27"/>
      <c r="AH1364" s="210" t="str">
        <f t="shared" ref="AH1364:AH1365" si="663">G1364</f>
        <v>Scenedesmus acutus</v>
      </c>
      <c r="AI1364" s="112" t="str">
        <f t="shared" ref="AI1364:AI1365" si="664">Q1364</f>
        <v>NOEC</v>
      </c>
      <c r="AJ1364" s="112" t="str">
        <f t="shared" ref="AJ1364:AJ1365" si="665">T1364</f>
        <v>Acute</v>
      </c>
      <c r="AL1364" s="26" t="str">
        <f>VLOOKUP(SUM(AB1364,AE1364),Tables!J$5:K$12,2,FALSE)</f>
        <v>Do Not Use</v>
      </c>
      <c r="AM1364" s="26" t="str">
        <f t="shared" si="662"/>
        <v>Reject</v>
      </c>
      <c r="AS1364"/>
      <c r="AW1364" s="208"/>
      <c r="AX1364" s="208"/>
      <c r="BC1364" s="214"/>
      <c r="BN1364" s="119"/>
      <c r="BO1364" s="119"/>
      <c r="BP1364" s="119"/>
      <c r="BQ1364" s="119"/>
      <c r="BR1364" s="119"/>
      <c r="BS1364" s="119"/>
      <c r="BT1364" s="119"/>
      <c r="BU1364" s="119"/>
      <c r="BV1364" s="119"/>
      <c r="BW1364" s="119"/>
      <c r="BX1364" s="119"/>
      <c r="BY1364" s="119"/>
      <c r="BZ1364" s="119"/>
      <c r="CA1364" s="119"/>
    </row>
    <row r="1365" spans="1:87" ht="15" hidden="1" customHeight="1" thickTop="1" thickBot="1">
      <c r="A1365" s="170" t="s">
        <v>1861</v>
      </c>
      <c r="B1365" s="70" t="s">
        <v>1859</v>
      </c>
      <c r="C1365" s="74">
        <v>892</v>
      </c>
      <c r="D1365" s="72"/>
      <c r="E1365" s="147" t="s">
        <v>1644</v>
      </c>
      <c r="F1365" s="75" t="s">
        <v>1862</v>
      </c>
      <c r="G1365" s="86" t="s">
        <v>174</v>
      </c>
      <c r="H1365" s="25" t="s">
        <v>75</v>
      </c>
      <c r="I1365" s="25" t="s">
        <v>309</v>
      </c>
      <c r="J1365" s="73" t="s">
        <v>16</v>
      </c>
      <c r="K1365" s="25" t="s">
        <v>1591</v>
      </c>
      <c r="L1365" s="81" t="s">
        <v>110</v>
      </c>
      <c r="N1365" s="41" t="s">
        <v>1858</v>
      </c>
      <c r="O1365" s="32" t="s">
        <v>1401</v>
      </c>
      <c r="P1365" s="32" t="s">
        <v>431</v>
      </c>
      <c r="Q1365" s="73" t="s">
        <v>14</v>
      </c>
      <c r="R1365" s="73">
        <v>24</v>
      </c>
      <c r="S1365" s="25" t="s">
        <v>84</v>
      </c>
      <c r="T1365" s="33" t="s">
        <v>45</v>
      </c>
      <c r="U1365" s="33"/>
      <c r="V1365" s="73">
        <v>38.799999999999997</v>
      </c>
      <c r="W1365" s="33" t="s">
        <v>58</v>
      </c>
      <c r="X1365" s="73">
        <f>VLOOKUP(W1365,Tables!$M$5:$O$9,3,FALSE)</f>
        <v>1</v>
      </c>
      <c r="Y1365" s="73">
        <f t="shared" si="657"/>
        <v>38.799999999999997</v>
      </c>
      <c r="AA1365" s="26" t="str">
        <f t="shared" si="658"/>
        <v>EC50</v>
      </c>
      <c r="AB1365" s="26">
        <f>VLOOKUP(AA1365,Tables!C$5:D$40,2,FALSE)</f>
        <v>5</v>
      </c>
      <c r="AC1365" s="26">
        <f t="shared" si="659"/>
        <v>7.76</v>
      </c>
      <c r="AD1365" s="33" t="str">
        <f t="shared" si="660"/>
        <v>Acute</v>
      </c>
      <c r="AE1365" s="26">
        <f>VLOOKUP(AD1365,Tables!$C$43:$D$44,2,FALSE)</f>
        <v>2</v>
      </c>
      <c r="AF1365" s="26">
        <f t="shared" si="661"/>
        <v>3.88</v>
      </c>
      <c r="AG1365" s="27"/>
      <c r="AH1365" s="210" t="str">
        <f t="shared" si="663"/>
        <v>Scenedesmus acutus</v>
      </c>
      <c r="AI1365" s="112" t="str">
        <f t="shared" si="664"/>
        <v>EC50</v>
      </c>
      <c r="AJ1365" s="112" t="str">
        <f t="shared" si="665"/>
        <v>Acute</v>
      </c>
      <c r="AL1365" s="26">
        <f>VLOOKUP(SUM(AB1365,AE1365),Tables!J$5:K$12,2,FALSE)</f>
        <v>4</v>
      </c>
      <c r="AM1365" s="26" t="str">
        <f t="shared" si="662"/>
        <v>Reject</v>
      </c>
      <c r="AS1365"/>
      <c r="AW1365" s="208"/>
      <c r="AX1365" s="208"/>
      <c r="BC1365" s="214"/>
      <c r="BN1365" s="119"/>
      <c r="BO1365" s="119"/>
      <c r="BP1365" s="119"/>
      <c r="BQ1365" s="119"/>
      <c r="BR1365" s="119"/>
      <c r="BS1365" s="119"/>
      <c r="BT1365" s="119"/>
      <c r="BU1365" s="119"/>
      <c r="BV1365" s="119"/>
      <c r="BW1365" s="119"/>
      <c r="BX1365" s="119"/>
      <c r="BY1365" s="119"/>
      <c r="BZ1365" s="119"/>
      <c r="CA1365" s="119"/>
    </row>
    <row r="1366" spans="1:87" ht="15" hidden="1" customHeight="1" thickTop="1" thickBot="1">
      <c r="A1366" s="167"/>
      <c r="B1366" s="96"/>
      <c r="C1366" s="98"/>
      <c r="D1366" s="97"/>
      <c r="E1366" s="150"/>
      <c r="F1366" s="93"/>
      <c r="G1366" s="94"/>
      <c r="H1366" s="17"/>
      <c r="I1366" s="17"/>
      <c r="J1366" s="17"/>
      <c r="K1366" s="17"/>
      <c r="L1366" s="17"/>
      <c r="M1366" s="27"/>
      <c r="N1366" s="93"/>
      <c r="O1366" s="17"/>
      <c r="P1366" s="17"/>
      <c r="Q1366" s="17"/>
      <c r="R1366" s="17"/>
      <c r="S1366" s="17"/>
      <c r="T1366" s="20"/>
      <c r="U1366" s="20"/>
      <c r="V1366" s="17"/>
      <c r="W1366" s="20"/>
      <c r="X1366" s="95"/>
      <c r="Y1366" s="95"/>
      <c r="Z1366" s="27"/>
      <c r="AA1366" s="17"/>
      <c r="AB1366" s="17"/>
      <c r="AC1366" s="95"/>
      <c r="AD1366" s="20"/>
      <c r="AE1366" s="17"/>
      <c r="AF1366" s="95"/>
      <c r="AG1366" s="27"/>
      <c r="AH1366" s="211"/>
      <c r="AI1366" s="17"/>
      <c r="AJ1366" s="17"/>
      <c r="AK1366" s="27"/>
      <c r="AL1366" s="27"/>
      <c r="AM1366" s="27"/>
      <c r="AN1366" s="27"/>
      <c r="AO1366" s="17"/>
      <c r="AP1366" s="17"/>
      <c r="AQ1366" s="17"/>
      <c r="AR1366" s="27"/>
      <c r="AS1366" s="27"/>
      <c r="AT1366" s="27"/>
      <c r="AU1366" s="27"/>
      <c r="AV1366" s="27"/>
      <c r="AW1366" s="27"/>
      <c r="AX1366" s="115"/>
      <c r="AY1366" s="119"/>
      <c r="AZ1366" s="119"/>
      <c r="BA1366" s="117"/>
      <c r="BB1366" s="117"/>
      <c r="BC1366" s="211"/>
      <c r="BD1366" s="27"/>
      <c r="BE1366" s="27"/>
      <c r="BF1366" s="27"/>
      <c r="BG1366" s="27"/>
      <c r="BH1366" s="115"/>
      <c r="BI1366" s="115"/>
      <c r="BJ1366" s="115"/>
      <c r="BK1366" s="2"/>
      <c r="BL1366" s="2"/>
      <c r="BM1366" s="2"/>
      <c r="BN1366" s="119"/>
      <c r="BO1366" s="119"/>
      <c r="BP1366" s="119"/>
      <c r="BQ1366" s="119"/>
      <c r="BR1366" s="119"/>
      <c r="BS1366" s="119"/>
      <c r="BT1366" s="119"/>
      <c r="BU1366" s="119"/>
      <c r="BV1366" s="119"/>
      <c r="BW1366" s="119"/>
      <c r="BX1366" s="119"/>
      <c r="BY1366" s="119"/>
      <c r="BZ1366" s="119"/>
      <c r="CA1366" s="119"/>
      <c r="CB1366" s="119"/>
      <c r="CC1366" s="119"/>
      <c r="CD1366" s="119"/>
      <c r="CE1366" s="119"/>
      <c r="CF1366" s="119"/>
      <c r="CG1366" s="119"/>
      <c r="CH1366" s="119"/>
      <c r="CI1366" s="119"/>
    </row>
    <row r="1367" spans="1:87" ht="15" hidden="1" customHeight="1" thickTop="1" thickBot="1">
      <c r="A1367" s="170" t="s">
        <v>1003</v>
      </c>
      <c r="B1367" s="70" t="s">
        <v>1001</v>
      </c>
      <c r="C1367" s="74" t="s">
        <v>1004</v>
      </c>
      <c r="D1367" s="80"/>
      <c r="E1367" s="147" t="s">
        <v>1644</v>
      </c>
      <c r="F1367" s="75" t="s">
        <v>1002</v>
      </c>
      <c r="G1367" s="86" t="s">
        <v>253</v>
      </c>
      <c r="H1367" s="25" t="s">
        <v>75</v>
      </c>
      <c r="I1367" s="25" t="s">
        <v>309</v>
      </c>
      <c r="J1367" s="73" t="s">
        <v>16</v>
      </c>
      <c r="K1367" s="25" t="s">
        <v>1591</v>
      </c>
      <c r="L1367" s="25" t="s">
        <v>194</v>
      </c>
      <c r="N1367" s="41" t="s">
        <v>1572</v>
      </c>
      <c r="O1367" s="32" t="s">
        <v>1398</v>
      </c>
      <c r="P1367" s="32" t="s">
        <v>1518</v>
      </c>
      <c r="Q1367" s="73" t="s">
        <v>14</v>
      </c>
      <c r="R1367" s="25">
        <v>72</v>
      </c>
      <c r="S1367" s="25" t="s">
        <v>84</v>
      </c>
      <c r="T1367" s="25" t="s">
        <v>15</v>
      </c>
      <c r="V1367" s="73">
        <v>8.5999999999999993E-2</v>
      </c>
      <c r="W1367" s="25" t="s">
        <v>57</v>
      </c>
      <c r="X1367" s="73">
        <f>VLOOKUP(W1367,Tables!$M$5:$O$9,3,FALSE)</f>
        <v>1000</v>
      </c>
      <c r="Y1367" s="73">
        <f>V1367*X1367</f>
        <v>86</v>
      </c>
      <c r="AA1367" s="26" t="str">
        <f>Q1367</f>
        <v>EC50</v>
      </c>
      <c r="AB1367" s="26">
        <f>VLOOKUP(AA1367,Tables!C$5:D$40,2,FALSE)</f>
        <v>5</v>
      </c>
      <c r="AC1367" s="26">
        <f>Y1367/AB1367</f>
        <v>17.2</v>
      </c>
      <c r="AD1367" s="33" t="str">
        <f>T1367</f>
        <v>Chronic</v>
      </c>
      <c r="AE1367" s="26">
        <f>VLOOKUP(AD1367,Tables!$C$43:$D$44,2,FALSE)</f>
        <v>1</v>
      </c>
      <c r="AF1367" s="26">
        <f>AC1367/AE1367</f>
        <v>17.2</v>
      </c>
      <c r="AG1367" s="27"/>
      <c r="AH1367" s="210" t="str">
        <f>G1367</f>
        <v>Scenedesmus obliquus</v>
      </c>
      <c r="AI1367" s="112" t="str">
        <f>Q1367</f>
        <v>EC50</v>
      </c>
      <c r="AJ1367" s="112" t="str">
        <f>T1367</f>
        <v>Chronic</v>
      </c>
      <c r="AL1367" s="26">
        <f>VLOOKUP(SUM(AB1367,AE1367),Tables!J$5:K$12,2,FALSE)</f>
        <v>2</v>
      </c>
      <c r="AM1367" s="26" t="str">
        <f>IF(AL1367=MIN($AL$1367:$AL$1368),"YES!!!","Reject")</f>
        <v>YES!!!</v>
      </c>
      <c r="AN1367" s="107" t="str">
        <f t="shared" ref="AN1367:AN1368" si="666">P1367</f>
        <v>Chlorophyll-a concentration</v>
      </c>
      <c r="AO1367" s="26" t="s">
        <v>96</v>
      </c>
      <c r="AP1367" s="25" t="str">
        <f t="shared" ref="AP1367:AP1368" si="667">CONCATENATE(R1367," ",S1367)</f>
        <v>72 Hour</v>
      </c>
      <c r="AQ1367" s="26" t="s">
        <v>97</v>
      </c>
      <c r="AS1367" s="109">
        <f>AF1367</f>
        <v>17.2</v>
      </c>
      <c r="AT1367" s="73">
        <f>GEOMEAN(AS1367)</f>
        <v>17.2</v>
      </c>
      <c r="AU1367" s="73">
        <f>MIN(AT1367)</f>
        <v>17.2</v>
      </c>
      <c r="AV1367" s="73">
        <f>MIN(AU1367:AU1368)</f>
        <v>2.94</v>
      </c>
      <c r="AW1367" s="208" t="s">
        <v>1845</v>
      </c>
      <c r="AX1367" s="208" t="s">
        <v>1845</v>
      </c>
      <c r="BA1367" s="78" t="str">
        <f>F1367</f>
        <v>Culture media and deionised water</v>
      </c>
      <c r="BB1367" s="107" t="str">
        <f>J1367</f>
        <v>Microalgae</v>
      </c>
      <c r="BC1367" s="210" t="str">
        <f>G1367</f>
        <v>Scenedesmus obliquus</v>
      </c>
      <c r="BD1367" s="107" t="str">
        <f>H1367</f>
        <v>Chlorophyta</v>
      </c>
      <c r="BE1367" s="114" t="str">
        <f>I1367</f>
        <v>Chlorophyceae</v>
      </c>
      <c r="BF1367" s="112" t="str">
        <f>K1367</f>
        <v>Photo</v>
      </c>
      <c r="BG1367" s="26">
        <f>AL1367</f>
        <v>2</v>
      </c>
      <c r="BH1367" s="26">
        <f>AV1367</f>
        <v>2.94</v>
      </c>
      <c r="BI1367" s="208" t="s">
        <v>1845</v>
      </c>
      <c r="BJ1367" s="208" t="s">
        <v>1845</v>
      </c>
      <c r="BN1367" s="119"/>
      <c r="BO1367" s="119"/>
      <c r="BP1367" s="119"/>
      <c r="BQ1367" s="119"/>
      <c r="BR1367" s="119"/>
      <c r="BS1367" s="119"/>
      <c r="BT1367" s="119"/>
      <c r="BU1367" s="119"/>
      <c r="BV1367" s="119"/>
      <c r="BW1367" s="119"/>
      <c r="BX1367" s="119"/>
      <c r="BY1367" s="119"/>
      <c r="BZ1367" s="119"/>
      <c r="CA1367" s="119"/>
    </row>
    <row r="1368" spans="1:87" ht="15" hidden="1" customHeight="1" thickTop="1" thickBot="1">
      <c r="A1368" s="170" t="s">
        <v>372</v>
      </c>
      <c r="B1368" s="70" t="s">
        <v>370</v>
      </c>
      <c r="C1368" s="71">
        <v>160885</v>
      </c>
      <c r="D1368" s="72"/>
      <c r="E1368" s="147" t="s">
        <v>1644</v>
      </c>
      <c r="F1368" s="30" t="s">
        <v>374</v>
      </c>
      <c r="G1368" s="86" t="s">
        <v>253</v>
      </c>
      <c r="H1368" s="25" t="s">
        <v>75</v>
      </c>
      <c r="I1368" s="25" t="s">
        <v>309</v>
      </c>
      <c r="J1368" s="73" t="s">
        <v>16</v>
      </c>
      <c r="K1368" s="25" t="s">
        <v>1591</v>
      </c>
      <c r="L1368" s="25" t="s">
        <v>371</v>
      </c>
      <c r="N1368" s="41" t="s">
        <v>312</v>
      </c>
      <c r="O1368" s="35" t="s">
        <v>1401</v>
      </c>
      <c r="P1368" s="32" t="s">
        <v>1399</v>
      </c>
      <c r="Q1368" s="25" t="s">
        <v>14</v>
      </c>
      <c r="R1368" s="25">
        <v>96</v>
      </c>
      <c r="S1368" s="25" t="s">
        <v>84</v>
      </c>
      <c r="T1368" s="33" t="s">
        <v>15</v>
      </c>
      <c r="U1368" s="33"/>
      <c r="V1368" s="25">
        <v>1.47E-2</v>
      </c>
      <c r="W1368" s="79" t="s">
        <v>57</v>
      </c>
      <c r="X1368" s="73">
        <f>VLOOKUP(W1368,Tables!$M$5:$O$9,3,FALSE)</f>
        <v>1000</v>
      </c>
      <c r="Y1368" s="73">
        <f>V1368*X1368</f>
        <v>14.7</v>
      </c>
      <c r="AA1368" s="26" t="str">
        <f>Q1368</f>
        <v>EC50</v>
      </c>
      <c r="AB1368" s="26">
        <f>VLOOKUP(AA1368,Tables!C$5:D$40,2,FALSE)</f>
        <v>5</v>
      </c>
      <c r="AC1368" s="26">
        <f>Y1368/AB1368</f>
        <v>2.94</v>
      </c>
      <c r="AD1368" s="33" t="str">
        <f>T1368</f>
        <v>Chronic</v>
      </c>
      <c r="AE1368" s="26">
        <f>VLOOKUP(AD1368,Tables!$C$43:$D$44,2,FALSE)</f>
        <v>1</v>
      </c>
      <c r="AF1368" s="26">
        <f>AC1368/AE1368</f>
        <v>2.94</v>
      </c>
      <c r="AG1368" s="27"/>
      <c r="AH1368" s="210" t="str">
        <f>G1368</f>
        <v>Scenedesmus obliquus</v>
      </c>
      <c r="AI1368" s="112" t="str">
        <f>Q1368</f>
        <v>EC50</v>
      </c>
      <c r="AJ1368" s="112" t="str">
        <f>T1368</f>
        <v>Chronic</v>
      </c>
      <c r="AL1368" s="26">
        <f>VLOOKUP(SUM(AB1368,AE1368),Tables!J$5:K$12,2,FALSE)</f>
        <v>2</v>
      </c>
      <c r="AM1368" s="26" t="str">
        <f>IF(AL1368=MIN($AL$1367:$AL$1368),"YES!!!","Reject")</f>
        <v>YES!!!</v>
      </c>
      <c r="AN1368" s="107" t="str">
        <f t="shared" si="666"/>
        <v>Cell density</v>
      </c>
      <c r="AO1368" s="26" t="s">
        <v>1598</v>
      </c>
      <c r="AP1368" s="25" t="str">
        <f t="shared" si="667"/>
        <v>96 Hour</v>
      </c>
      <c r="AQ1368" s="26" t="s">
        <v>1599</v>
      </c>
      <c r="AS1368" s="109">
        <f>AF1368</f>
        <v>2.94</v>
      </c>
      <c r="AT1368" s="73">
        <f>GEOMEAN(AS1368)</f>
        <v>2.94</v>
      </c>
      <c r="AU1368" s="73">
        <f>MIN(AT1368)</f>
        <v>2.94</v>
      </c>
      <c r="AW1368" s="208" t="s">
        <v>1845</v>
      </c>
      <c r="AX1368" s="208" t="s">
        <v>1845</v>
      </c>
      <c r="BC1368" s="214"/>
      <c r="BN1368" s="119"/>
      <c r="BO1368" s="119"/>
      <c r="BP1368" s="119"/>
      <c r="BQ1368" s="119"/>
      <c r="BR1368" s="119"/>
      <c r="BS1368" s="119"/>
      <c r="BT1368" s="119"/>
      <c r="BU1368" s="119"/>
      <c r="BV1368" s="119"/>
      <c r="BW1368" s="119"/>
      <c r="BX1368" s="119"/>
      <c r="BY1368" s="119"/>
      <c r="BZ1368" s="119"/>
      <c r="CA1368" s="119"/>
      <c r="CB1368" s="78"/>
      <c r="CC1368" s="107"/>
      <c r="CD1368" s="107"/>
      <c r="CE1368" s="107"/>
      <c r="CF1368" s="114"/>
      <c r="CG1368" s="112"/>
      <c r="CH1368" s="26"/>
      <c r="CI1368" s="26"/>
    </row>
    <row r="1369" spans="1:87" ht="15" hidden="1" customHeight="1" thickTop="1" thickBot="1">
      <c r="A1369" s="167"/>
      <c r="B1369" s="96"/>
      <c r="C1369" s="95"/>
      <c r="D1369" s="97"/>
      <c r="E1369" s="150"/>
      <c r="F1369" s="93"/>
      <c r="G1369" s="94"/>
      <c r="H1369" s="17"/>
      <c r="I1369" s="17"/>
      <c r="J1369" s="17"/>
      <c r="K1369" s="17"/>
      <c r="L1369" s="17"/>
      <c r="M1369" s="27"/>
      <c r="N1369" s="93"/>
      <c r="O1369" s="17"/>
      <c r="P1369" s="17"/>
      <c r="Q1369" s="17"/>
      <c r="R1369" s="17"/>
      <c r="S1369" s="17"/>
      <c r="T1369" s="20"/>
      <c r="U1369" s="20"/>
      <c r="V1369" s="17"/>
      <c r="W1369" s="20"/>
      <c r="X1369" s="95"/>
      <c r="Y1369" s="95"/>
      <c r="Z1369" s="27"/>
      <c r="AA1369" s="17"/>
      <c r="AB1369" s="17"/>
      <c r="AC1369" s="95"/>
      <c r="AD1369" s="20"/>
      <c r="AE1369" s="17"/>
      <c r="AF1369" s="95"/>
      <c r="AG1369" s="27"/>
      <c r="AH1369" s="211"/>
      <c r="AI1369" s="17"/>
      <c r="AJ1369" s="17"/>
      <c r="AK1369" s="27"/>
      <c r="AL1369" s="27"/>
      <c r="AM1369" s="27"/>
      <c r="AN1369" s="27"/>
      <c r="AO1369" s="17"/>
      <c r="AP1369" s="17"/>
      <c r="AQ1369" s="17"/>
      <c r="AR1369" s="27"/>
      <c r="AS1369" s="27"/>
      <c r="AT1369" s="27"/>
      <c r="AU1369" s="27"/>
      <c r="AV1369" s="27"/>
      <c r="AW1369" s="27"/>
      <c r="AX1369" s="115"/>
      <c r="AY1369" s="119"/>
      <c r="AZ1369" s="119"/>
      <c r="BA1369" s="117"/>
      <c r="BB1369" s="117"/>
      <c r="BC1369" s="211"/>
      <c r="BD1369" s="27"/>
      <c r="BE1369" s="27"/>
      <c r="BF1369" s="27"/>
      <c r="BG1369" s="27"/>
      <c r="BH1369" s="115"/>
      <c r="BI1369" s="115"/>
      <c r="BJ1369" s="115"/>
      <c r="BK1369" s="2"/>
      <c r="BL1369" s="2"/>
      <c r="BM1369" s="2"/>
      <c r="BN1369" s="119"/>
      <c r="BO1369" s="119"/>
      <c r="BP1369" s="119"/>
      <c r="BQ1369" s="119"/>
      <c r="BR1369" s="119"/>
      <c r="BS1369" s="119"/>
      <c r="BT1369" s="119"/>
      <c r="BU1369" s="119"/>
      <c r="BV1369" s="119"/>
      <c r="BW1369" s="119"/>
      <c r="BX1369" s="119"/>
      <c r="BY1369" s="119"/>
      <c r="BZ1369" s="119"/>
      <c r="CA1369" s="119"/>
    </row>
    <row r="1370" spans="1:87" ht="15" hidden="1" customHeight="1" thickTop="1" thickBot="1">
      <c r="A1370" s="170" t="s">
        <v>1219</v>
      </c>
      <c r="B1370" s="70" t="s">
        <v>1215</v>
      </c>
      <c r="C1370" s="74" t="s">
        <v>1220</v>
      </c>
      <c r="D1370" s="80"/>
      <c r="E1370" s="147" t="s">
        <v>1644</v>
      </c>
      <c r="F1370" s="75" t="s">
        <v>1222</v>
      </c>
      <c r="G1370" s="195" t="s">
        <v>120</v>
      </c>
      <c r="H1370" s="73" t="s">
        <v>75</v>
      </c>
      <c r="I1370" s="73" t="s">
        <v>309</v>
      </c>
      <c r="J1370" s="73" t="s">
        <v>16</v>
      </c>
      <c r="K1370" s="25" t="s">
        <v>1591</v>
      </c>
      <c r="L1370" s="25" t="s">
        <v>110</v>
      </c>
      <c r="N1370" s="41" t="s">
        <v>1217</v>
      </c>
      <c r="O1370" s="34" t="s">
        <v>1398</v>
      </c>
      <c r="P1370" s="32" t="s">
        <v>1399</v>
      </c>
      <c r="Q1370" s="73" t="s">
        <v>14</v>
      </c>
      <c r="R1370" s="73">
        <v>12</v>
      </c>
      <c r="S1370" s="25" t="s">
        <v>1370</v>
      </c>
      <c r="T1370" s="25" t="s">
        <v>15</v>
      </c>
      <c r="V1370" s="73">
        <v>0.1</v>
      </c>
      <c r="W1370" s="25" t="s">
        <v>85</v>
      </c>
      <c r="X1370" s="73">
        <f>VLOOKUP(W1370,Tables!$M$5:$O$9,3,FALSE)</f>
        <v>1000</v>
      </c>
      <c r="Y1370" s="73">
        <f t="shared" ref="Y1370:Y1381" si="668">V1370*X1370</f>
        <v>100</v>
      </c>
      <c r="AA1370" s="26" t="str">
        <f t="shared" ref="AA1370:AA1381" si="669">Q1370</f>
        <v>EC50</v>
      </c>
      <c r="AB1370" s="26">
        <f>VLOOKUP(AA1370,Tables!C$5:D$40,2,FALSE)</f>
        <v>5</v>
      </c>
      <c r="AC1370" s="26">
        <f t="shared" ref="AC1370:AC1381" si="670">Y1370/AB1370</f>
        <v>20</v>
      </c>
      <c r="AD1370" s="33" t="str">
        <f t="shared" ref="AD1370:AD1381" si="671">T1370</f>
        <v>Chronic</v>
      </c>
      <c r="AE1370" s="26">
        <f>VLOOKUP(AD1370,Tables!$C$43:$D$44,2,FALSE)</f>
        <v>1</v>
      </c>
      <c r="AF1370" s="26">
        <f t="shared" ref="AF1370:AF1381" si="672">AC1370/AE1370</f>
        <v>20</v>
      </c>
      <c r="AG1370" s="27"/>
      <c r="AH1370" s="210" t="str">
        <f t="shared" ref="AH1370:AH1381" si="673">G1370</f>
        <v>Scenedesmus quadricauda</v>
      </c>
      <c r="AI1370" s="112" t="str">
        <f t="shared" ref="AI1370:AI1381" si="674">Q1370</f>
        <v>EC50</v>
      </c>
      <c r="AJ1370" s="112" t="str">
        <f t="shared" ref="AJ1370:AJ1381" si="675">T1370</f>
        <v>Chronic</v>
      </c>
      <c r="AL1370" s="26">
        <f>VLOOKUP(SUM(AB1370,AE1370),Tables!J$5:K$12,2,FALSE)</f>
        <v>2</v>
      </c>
      <c r="AM1370" s="26" t="str">
        <f t="shared" ref="AM1370:AM1381" si="676">IF(AL1370=MIN($AL$1370:$AL$1381),"YES!!!","Reject")</f>
        <v>YES!!!</v>
      </c>
      <c r="AN1370" s="107" t="str">
        <f t="shared" ref="AN1370:AN1381" si="677">P1370</f>
        <v>Cell density</v>
      </c>
      <c r="AO1370" s="26" t="s">
        <v>96</v>
      </c>
      <c r="AP1370" s="25" t="str">
        <f t="shared" ref="AP1370:AP1381" si="678">CONCATENATE(R1370," ",S1370)</f>
        <v>12 Day</v>
      </c>
      <c r="AQ1370" s="26" t="s">
        <v>97</v>
      </c>
      <c r="AS1370" s="109">
        <f t="shared" ref="AS1370:AS1381" si="679">AF1370</f>
        <v>20</v>
      </c>
      <c r="AT1370" s="73">
        <f>GEOMEAN(AS1370:AS1371)</f>
        <v>28.284271247461902</v>
      </c>
      <c r="AU1370" s="73">
        <f>MIN(AT1370:AT1376)</f>
        <v>5.5200000000000005</v>
      </c>
      <c r="AV1370" s="73">
        <f>MIN(AU1370:AU1381)</f>
        <v>5.5200000000000005</v>
      </c>
      <c r="AW1370" s="208" t="s">
        <v>1845</v>
      </c>
      <c r="AX1370" s="208" t="s">
        <v>1845</v>
      </c>
      <c r="BA1370" s="78" t="str">
        <f>F1370</f>
        <v>Nitrogen-free liquid medium supplemented with nano3</v>
      </c>
      <c r="BB1370" s="107" t="str">
        <f>J1370</f>
        <v>Microalgae</v>
      </c>
      <c r="BC1370" s="210" t="str">
        <f>G1370</f>
        <v>Scenedesmus quadricauda</v>
      </c>
      <c r="BD1370" s="107" t="str">
        <f>H1370</f>
        <v>Chlorophyta</v>
      </c>
      <c r="BE1370" s="114" t="str">
        <f>I1370</f>
        <v>Chlorophyceae</v>
      </c>
      <c r="BF1370" s="112" t="str">
        <f>K1370</f>
        <v>Photo</v>
      </c>
      <c r="BG1370" s="26">
        <f>AL1370</f>
        <v>2</v>
      </c>
      <c r="BH1370" s="26">
        <f>AV1370</f>
        <v>5.5200000000000005</v>
      </c>
      <c r="BI1370" s="208" t="s">
        <v>1845</v>
      </c>
      <c r="BJ1370" s="208" t="s">
        <v>1845</v>
      </c>
      <c r="BN1370" s="119"/>
      <c r="BO1370" s="119"/>
      <c r="BP1370" s="119"/>
      <c r="BQ1370" s="119"/>
      <c r="BR1370" s="119"/>
      <c r="BS1370" s="119"/>
      <c r="BT1370" s="119"/>
      <c r="BU1370" s="119"/>
      <c r="BV1370" s="119"/>
      <c r="BW1370" s="119"/>
      <c r="BX1370" s="119"/>
      <c r="BY1370" s="119"/>
      <c r="BZ1370" s="119"/>
      <c r="CA1370" s="119"/>
    </row>
    <row r="1371" spans="1:87" ht="15" hidden="1" customHeight="1" thickTop="1" thickBot="1">
      <c r="A1371" s="170" t="s">
        <v>1219</v>
      </c>
      <c r="B1371" s="70" t="s">
        <v>1215</v>
      </c>
      <c r="C1371" s="74" t="s">
        <v>1220</v>
      </c>
      <c r="D1371" s="80"/>
      <c r="E1371" s="147" t="s">
        <v>1644</v>
      </c>
      <c r="F1371" s="75" t="s">
        <v>1222</v>
      </c>
      <c r="G1371" s="195" t="s">
        <v>120</v>
      </c>
      <c r="H1371" s="73" t="s">
        <v>75</v>
      </c>
      <c r="I1371" s="73" t="s">
        <v>309</v>
      </c>
      <c r="J1371" s="73" t="s">
        <v>16</v>
      </c>
      <c r="K1371" s="25" t="s">
        <v>1591</v>
      </c>
      <c r="L1371" s="25" t="s">
        <v>110</v>
      </c>
      <c r="N1371" s="41" t="s">
        <v>1223</v>
      </c>
      <c r="O1371" s="32" t="s">
        <v>1401</v>
      </c>
      <c r="P1371" s="32" t="s">
        <v>1399</v>
      </c>
      <c r="Q1371" s="73" t="s">
        <v>14</v>
      </c>
      <c r="R1371" s="73">
        <v>12</v>
      </c>
      <c r="S1371" s="25" t="s">
        <v>1370</v>
      </c>
      <c r="T1371" s="25" t="s">
        <v>15</v>
      </c>
      <c r="V1371" s="73">
        <v>0.2</v>
      </c>
      <c r="W1371" s="25" t="s">
        <v>85</v>
      </c>
      <c r="X1371" s="73">
        <f>VLOOKUP(W1371,Tables!$M$5:$O$9,3,FALSE)</f>
        <v>1000</v>
      </c>
      <c r="Y1371" s="73">
        <f t="shared" si="668"/>
        <v>200</v>
      </c>
      <c r="AA1371" s="26" t="str">
        <f t="shared" ref="AA1371:AA1376" si="680">Q1371</f>
        <v>EC50</v>
      </c>
      <c r="AB1371" s="26">
        <f>VLOOKUP(AA1371,Tables!C$5:D$40,2,FALSE)</f>
        <v>5</v>
      </c>
      <c r="AC1371" s="26">
        <f t="shared" ref="AC1371:AC1376" si="681">Y1371/AB1371</f>
        <v>40</v>
      </c>
      <c r="AD1371" s="33" t="str">
        <f t="shared" ref="AD1371:AD1376" si="682">T1371</f>
        <v>Chronic</v>
      </c>
      <c r="AE1371" s="26">
        <f>VLOOKUP(AD1371,Tables!$C$43:$D$44,2,FALSE)</f>
        <v>1</v>
      </c>
      <c r="AF1371" s="26">
        <f t="shared" ref="AF1371:AF1376" si="683">AC1371/AE1371</f>
        <v>40</v>
      </c>
      <c r="AG1371" s="27"/>
      <c r="AH1371" s="210" t="str">
        <f t="shared" ref="AH1371:AH1376" si="684">G1371</f>
        <v>Scenedesmus quadricauda</v>
      </c>
      <c r="AI1371" s="112" t="str">
        <f t="shared" ref="AI1371:AI1376" si="685">Q1371</f>
        <v>EC50</v>
      </c>
      <c r="AJ1371" s="112" t="str">
        <f t="shared" ref="AJ1371:AJ1376" si="686">T1371</f>
        <v>Chronic</v>
      </c>
      <c r="AL1371" s="26">
        <f>VLOOKUP(SUM(AB1371,AE1371),Tables!J$5:K$12,2,FALSE)</f>
        <v>2</v>
      </c>
      <c r="AM1371" s="26" t="str">
        <f t="shared" si="676"/>
        <v>YES!!!</v>
      </c>
      <c r="AN1371" s="107" t="str">
        <f t="shared" si="677"/>
        <v>Cell density</v>
      </c>
      <c r="AO1371" s="26" t="s">
        <v>96</v>
      </c>
      <c r="AP1371" s="25" t="str">
        <f t="shared" si="678"/>
        <v>12 Day</v>
      </c>
      <c r="AQ1371" s="26" t="s">
        <v>97</v>
      </c>
      <c r="AS1371" s="109">
        <f t="shared" si="679"/>
        <v>40</v>
      </c>
      <c r="AW1371" s="208" t="s">
        <v>1845</v>
      </c>
      <c r="AX1371" s="208" t="s">
        <v>1845</v>
      </c>
      <c r="BC1371" s="214"/>
      <c r="BN1371" s="119"/>
      <c r="BO1371" s="119"/>
      <c r="BP1371" s="119"/>
      <c r="BQ1371" s="119"/>
      <c r="BR1371" s="119"/>
      <c r="BS1371" s="119"/>
      <c r="BT1371" s="119"/>
      <c r="BU1371" s="119"/>
      <c r="BV1371" s="119"/>
      <c r="BW1371" s="119"/>
      <c r="BX1371" s="119"/>
      <c r="BY1371" s="119"/>
      <c r="BZ1371" s="119"/>
      <c r="CA1371" s="119"/>
      <c r="CB1371" s="119"/>
      <c r="CC1371" s="119"/>
      <c r="CD1371" s="119"/>
      <c r="CE1371" s="119"/>
      <c r="CF1371" s="119"/>
      <c r="CG1371" s="119"/>
      <c r="CH1371" s="119"/>
      <c r="CI1371" s="119"/>
    </row>
    <row r="1372" spans="1:87" ht="15" hidden="1" customHeight="1" thickTop="1" thickBot="1">
      <c r="A1372" s="170" t="s">
        <v>1233</v>
      </c>
      <c r="B1372" s="70" t="s">
        <v>1238</v>
      </c>
      <c r="C1372" s="74" t="s">
        <v>1234</v>
      </c>
      <c r="D1372" s="80"/>
      <c r="E1372" s="147" t="s">
        <v>1644</v>
      </c>
      <c r="F1372" s="75" t="s">
        <v>1241</v>
      </c>
      <c r="G1372" s="195" t="s">
        <v>120</v>
      </c>
      <c r="H1372" s="73" t="s">
        <v>75</v>
      </c>
      <c r="I1372" s="73" t="s">
        <v>309</v>
      </c>
      <c r="J1372" s="73" t="s">
        <v>16</v>
      </c>
      <c r="K1372" s="25" t="s">
        <v>1591</v>
      </c>
      <c r="L1372" s="25" t="s">
        <v>110</v>
      </c>
      <c r="N1372" s="41" t="s">
        <v>571</v>
      </c>
      <c r="O1372" s="32" t="s">
        <v>1401</v>
      </c>
      <c r="P1372" s="32" t="s">
        <v>1399</v>
      </c>
      <c r="Q1372" s="73" t="s">
        <v>14</v>
      </c>
      <c r="R1372" s="73">
        <v>7</v>
      </c>
      <c r="S1372" s="25" t="s">
        <v>1370</v>
      </c>
      <c r="T1372" s="25" t="s">
        <v>15</v>
      </c>
      <c r="V1372" s="73">
        <v>333.8</v>
      </c>
      <c r="W1372" s="25" t="s">
        <v>58</v>
      </c>
      <c r="X1372" s="73">
        <f>VLOOKUP(W1372,Tables!$M$5:$O$9,3,FALSE)</f>
        <v>1</v>
      </c>
      <c r="Y1372" s="73">
        <f t="shared" si="668"/>
        <v>333.8</v>
      </c>
      <c r="AA1372" s="26" t="str">
        <f t="shared" si="680"/>
        <v>EC50</v>
      </c>
      <c r="AB1372" s="26">
        <f>VLOOKUP(AA1372,Tables!C$5:D$40,2,FALSE)</f>
        <v>5</v>
      </c>
      <c r="AC1372" s="26">
        <f t="shared" si="681"/>
        <v>66.760000000000005</v>
      </c>
      <c r="AD1372" s="33" t="str">
        <f t="shared" si="682"/>
        <v>Chronic</v>
      </c>
      <c r="AE1372" s="26">
        <f>VLOOKUP(AD1372,Tables!$C$43:$D$44,2,FALSE)</f>
        <v>1</v>
      </c>
      <c r="AF1372" s="26">
        <f t="shared" si="683"/>
        <v>66.760000000000005</v>
      </c>
      <c r="AG1372" s="27"/>
      <c r="AH1372" s="210" t="str">
        <f t="shared" si="684"/>
        <v>Scenedesmus quadricauda</v>
      </c>
      <c r="AI1372" s="112" t="str">
        <f t="shared" si="685"/>
        <v>EC50</v>
      </c>
      <c r="AJ1372" s="112" t="str">
        <f t="shared" si="686"/>
        <v>Chronic</v>
      </c>
      <c r="AL1372" s="26">
        <f>VLOOKUP(SUM(AB1372,AE1372),Tables!J$5:K$12,2,FALSE)</f>
        <v>2</v>
      </c>
      <c r="AM1372" s="26" t="str">
        <f t="shared" si="676"/>
        <v>YES!!!</v>
      </c>
      <c r="AN1372" s="107" t="str">
        <f>P1372</f>
        <v>Cell density</v>
      </c>
      <c r="AO1372" s="26" t="s">
        <v>96</v>
      </c>
      <c r="AP1372" s="25" t="str">
        <f>CONCATENATE(R1372," ",S1372)</f>
        <v>7 Day</v>
      </c>
      <c r="AQ1372" s="26" t="s">
        <v>1600</v>
      </c>
      <c r="AS1372" s="109">
        <f t="shared" si="679"/>
        <v>66.760000000000005</v>
      </c>
      <c r="AT1372" s="73">
        <f>GEOMEAN(AS1372)</f>
        <v>66.760000000000005</v>
      </c>
      <c r="AW1372" s="208" t="s">
        <v>1845</v>
      </c>
      <c r="AX1372" s="208" t="s">
        <v>1845</v>
      </c>
      <c r="BC1372" s="214"/>
      <c r="BN1372" s="119"/>
      <c r="BO1372" s="119"/>
      <c r="BP1372" s="119"/>
      <c r="BQ1372" s="119"/>
      <c r="BR1372" s="119"/>
      <c r="BS1372" s="119"/>
      <c r="BT1372" s="119"/>
      <c r="BU1372" s="119"/>
      <c r="BV1372" s="119"/>
      <c r="BW1372" s="119"/>
      <c r="BX1372" s="119"/>
      <c r="BY1372" s="119"/>
      <c r="BZ1372" s="119"/>
      <c r="CA1372" s="119"/>
      <c r="CB1372" s="78"/>
      <c r="CC1372" s="107"/>
      <c r="CD1372" s="107"/>
      <c r="CE1372" s="107"/>
      <c r="CF1372" s="114"/>
      <c r="CG1372" s="112"/>
      <c r="CH1372" s="26"/>
      <c r="CI1372" s="26"/>
    </row>
    <row r="1373" spans="1:87" ht="15" hidden="1" customHeight="1" thickTop="1" thickBot="1">
      <c r="A1373" s="170" t="s">
        <v>1233</v>
      </c>
      <c r="B1373" s="70" t="s">
        <v>1238</v>
      </c>
      <c r="C1373" s="74" t="s">
        <v>1234</v>
      </c>
      <c r="D1373" s="80"/>
      <c r="E1373" s="147" t="s">
        <v>1644</v>
      </c>
      <c r="F1373" s="75" t="s">
        <v>1241</v>
      </c>
      <c r="G1373" s="196" t="s">
        <v>120</v>
      </c>
      <c r="H1373" s="73" t="s">
        <v>75</v>
      </c>
      <c r="I1373" s="73" t="s">
        <v>309</v>
      </c>
      <c r="J1373" s="73" t="s">
        <v>16</v>
      </c>
      <c r="K1373" s="25" t="s">
        <v>1591</v>
      </c>
      <c r="L1373" s="25" t="s">
        <v>110</v>
      </c>
      <c r="N1373" s="41" t="s">
        <v>571</v>
      </c>
      <c r="O1373" s="32" t="s">
        <v>1401</v>
      </c>
      <c r="P1373" s="32" t="s">
        <v>1399</v>
      </c>
      <c r="Q1373" s="73" t="s">
        <v>14</v>
      </c>
      <c r="R1373" s="73">
        <v>14</v>
      </c>
      <c r="S1373" s="25" t="s">
        <v>1370</v>
      </c>
      <c r="T1373" s="25" t="s">
        <v>15</v>
      </c>
      <c r="V1373" s="73">
        <v>124.2</v>
      </c>
      <c r="W1373" s="25" t="s">
        <v>58</v>
      </c>
      <c r="X1373" s="73">
        <f>VLOOKUP(W1373,Tables!$M$5:$O$9,3,FALSE)</f>
        <v>1</v>
      </c>
      <c r="Y1373" s="73">
        <f t="shared" si="668"/>
        <v>124.2</v>
      </c>
      <c r="AA1373" s="26" t="str">
        <f t="shared" si="680"/>
        <v>EC50</v>
      </c>
      <c r="AB1373" s="26">
        <f>VLOOKUP(AA1373,Tables!C$5:D$40,2,FALSE)</f>
        <v>5</v>
      </c>
      <c r="AC1373" s="26">
        <f t="shared" si="681"/>
        <v>24.84</v>
      </c>
      <c r="AD1373" s="33" t="str">
        <f t="shared" si="682"/>
        <v>Chronic</v>
      </c>
      <c r="AE1373" s="26">
        <f>VLOOKUP(AD1373,Tables!$C$43:$D$44,2,FALSE)</f>
        <v>1</v>
      </c>
      <c r="AF1373" s="26">
        <f t="shared" si="683"/>
        <v>24.84</v>
      </c>
      <c r="AG1373" s="27"/>
      <c r="AH1373" s="210" t="str">
        <f t="shared" si="684"/>
        <v>Scenedesmus quadricauda</v>
      </c>
      <c r="AI1373" s="112" t="str">
        <f t="shared" si="685"/>
        <v>EC50</v>
      </c>
      <c r="AJ1373" s="112" t="str">
        <f t="shared" si="686"/>
        <v>Chronic</v>
      </c>
      <c r="AL1373" s="26">
        <f>VLOOKUP(SUM(AB1373,AE1373),Tables!J$5:K$12,2,FALSE)</f>
        <v>2</v>
      </c>
      <c r="AM1373" s="26" t="str">
        <f t="shared" si="676"/>
        <v>YES!!!</v>
      </c>
      <c r="AN1373" s="107" t="str">
        <f>P1373</f>
        <v>Cell density</v>
      </c>
      <c r="AO1373" s="26" t="s">
        <v>96</v>
      </c>
      <c r="AP1373" s="25" t="str">
        <f>CONCATENATE(R1373," ",S1373)</f>
        <v>14 Day</v>
      </c>
      <c r="AQ1373" s="26" t="s">
        <v>1601</v>
      </c>
      <c r="AS1373" s="109">
        <f t="shared" si="679"/>
        <v>24.84</v>
      </c>
      <c r="AT1373" s="73">
        <f>GEOMEAN(AS1373)</f>
        <v>24.84</v>
      </c>
      <c r="AW1373" s="208" t="s">
        <v>1845</v>
      </c>
      <c r="AX1373" s="208" t="s">
        <v>1845</v>
      </c>
      <c r="BC1373" s="214"/>
      <c r="BN1373" s="119"/>
      <c r="BO1373" s="119"/>
      <c r="BP1373" s="119"/>
      <c r="BQ1373" s="119"/>
      <c r="BR1373" s="119"/>
      <c r="BS1373" s="119"/>
      <c r="BT1373" s="119"/>
      <c r="BU1373" s="119"/>
      <c r="BV1373" s="119"/>
      <c r="BW1373" s="119"/>
      <c r="BX1373" s="119"/>
      <c r="BY1373" s="119"/>
      <c r="BZ1373" s="119"/>
      <c r="CA1373" s="119"/>
      <c r="CB1373" s="78"/>
      <c r="CC1373" s="107"/>
      <c r="CD1373" s="107"/>
      <c r="CE1373" s="107"/>
      <c r="CF1373" s="114"/>
      <c r="CG1373" s="112"/>
      <c r="CH1373" s="26"/>
      <c r="CI1373" s="26"/>
    </row>
    <row r="1374" spans="1:87" ht="15" hidden="1" customHeight="1" thickTop="1" thickBot="1">
      <c r="A1374" s="170" t="s">
        <v>1233</v>
      </c>
      <c r="B1374" s="70" t="s">
        <v>1238</v>
      </c>
      <c r="C1374" s="74" t="s">
        <v>1234</v>
      </c>
      <c r="D1374" s="80"/>
      <c r="E1374" s="147" t="s">
        <v>1644</v>
      </c>
      <c r="F1374" s="75" t="s">
        <v>1241</v>
      </c>
      <c r="G1374" s="196" t="s">
        <v>120</v>
      </c>
      <c r="H1374" s="73" t="s">
        <v>75</v>
      </c>
      <c r="I1374" s="73" t="s">
        <v>309</v>
      </c>
      <c r="J1374" s="73" t="s">
        <v>16</v>
      </c>
      <c r="K1374" s="25" t="s">
        <v>1591</v>
      </c>
      <c r="L1374" s="25" t="s">
        <v>110</v>
      </c>
      <c r="N1374" s="41" t="s">
        <v>571</v>
      </c>
      <c r="O1374" s="32" t="s">
        <v>1401</v>
      </c>
      <c r="P1374" s="32" t="s">
        <v>1399</v>
      </c>
      <c r="Q1374" s="73" t="s">
        <v>14</v>
      </c>
      <c r="R1374" s="73">
        <v>21</v>
      </c>
      <c r="S1374" s="25" t="s">
        <v>1370</v>
      </c>
      <c r="T1374" s="25" t="s">
        <v>15</v>
      </c>
      <c r="V1374" s="73">
        <v>50.7</v>
      </c>
      <c r="W1374" s="25" t="s">
        <v>58</v>
      </c>
      <c r="X1374" s="73">
        <f>VLOOKUP(W1374,Tables!$M$5:$O$9,3,FALSE)</f>
        <v>1</v>
      </c>
      <c r="Y1374" s="73">
        <f t="shared" si="668"/>
        <v>50.7</v>
      </c>
      <c r="AA1374" s="26" t="str">
        <f t="shared" si="680"/>
        <v>EC50</v>
      </c>
      <c r="AB1374" s="26">
        <f>VLOOKUP(AA1374,Tables!C$5:D$40,2,FALSE)</f>
        <v>5</v>
      </c>
      <c r="AC1374" s="26">
        <f t="shared" si="681"/>
        <v>10.14</v>
      </c>
      <c r="AD1374" s="33" t="str">
        <f t="shared" si="682"/>
        <v>Chronic</v>
      </c>
      <c r="AE1374" s="26">
        <f>VLOOKUP(AD1374,Tables!$C$43:$D$44,2,FALSE)</f>
        <v>1</v>
      </c>
      <c r="AF1374" s="26">
        <f t="shared" si="683"/>
        <v>10.14</v>
      </c>
      <c r="AG1374" s="27"/>
      <c r="AH1374" s="210" t="str">
        <f t="shared" si="684"/>
        <v>Scenedesmus quadricauda</v>
      </c>
      <c r="AI1374" s="112" t="str">
        <f t="shared" si="685"/>
        <v>EC50</v>
      </c>
      <c r="AJ1374" s="112" t="str">
        <f t="shared" si="686"/>
        <v>Chronic</v>
      </c>
      <c r="AL1374" s="26">
        <f>VLOOKUP(SUM(AB1374,AE1374),Tables!J$5:K$12,2,FALSE)</f>
        <v>2</v>
      </c>
      <c r="AM1374" s="26" t="str">
        <f t="shared" si="676"/>
        <v>YES!!!</v>
      </c>
      <c r="AN1374" s="107" t="str">
        <f>P1374</f>
        <v>Cell density</v>
      </c>
      <c r="AO1374" s="26" t="s">
        <v>96</v>
      </c>
      <c r="AP1374" s="25" t="str">
        <f>CONCATENATE(R1374," ",S1374)</f>
        <v>21 Day</v>
      </c>
      <c r="AQ1374" s="26" t="s">
        <v>1602</v>
      </c>
      <c r="AS1374" s="109">
        <f t="shared" si="679"/>
        <v>10.14</v>
      </c>
      <c r="AT1374" s="73">
        <f>GEOMEAN(AS1374)</f>
        <v>10.14</v>
      </c>
      <c r="AW1374" s="208" t="s">
        <v>1845</v>
      </c>
      <c r="AX1374" s="208" t="s">
        <v>1845</v>
      </c>
      <c r="BC1374" s="214"/>
      <c r="BN1374" s="119"/>
      <c r="BO1374" s="119"/>
      <c r="BP1374" s="119"/>
      <c r="BQ1374" s="119"/>
      <c r="BR1374" s="119"/>
      <c r="BS1374" s="119"/>
      <c r="BT1374" s="119"/>
      <c r="BU1374" s="119"/>
      <c r="BV1374" s="119"/>
      <c r="BW1374" s="119"/>
      <c r="BX1374" s="119"/>
      <c r="BY1374" s="119"/>
      <c r="BZ1374" s="119"/>
      <c r="CA1374" s="119"/>
    </row>
    <row r="1375" spans="1:87" ht="15" hidden="1" customHeight="1" thickTop="1" thickBot="1">
      <c r="A1375" s="170" t="s">
        <v>1233</v>
      </c>
      <c r="B1375" s="70" t="s">
        <v>1238</v>
      </c>
      <c r="C1375" s="74" t="s">
        <v>1234</v>
      </c>
      <c r="D1375" s="80"/>
      <c r="E1375" s="147" t="s">
        <v>1644</v>
      </c>
      <c r="F1375" s="75" t="s">
        <v>1241</v>
      </c>
      <c r="G1375" s="196" t="s">
        <v>120</v>
      </c>
      <c r="H1375" s="73" t="s">
        <v>75</v>
      </c>
      <c r="I1375" s="73" t="s">
        <v>309</v>
      </c>
      <c r="J1375" s="73" t="s">
        <v>16</v>
      </c>
      <c r="K1375" s="25" t="s">
        <v>1591</v>
      </c>
      <c r="L1375" s="25" t="s">
        <v>110</v>
      </c>
      <c r="N1375" s="41" t="s">
        <v>571</v>
      </c>
      <c r="O1375" s="32" t="s">
        <v>1401</v>
      </c>
      <c r="P1375" s="32" t="s">
        <v>1399</v>
      </c>
      <c r="Q1375" s="73" t="s">
        <v>14</v>
      </c>
      <c r="R1375" s="73">
        <v>28</v>
      </c>
      <c r="S1375" s="25" t="s">
        <v>1370</v>
      </c>
      <c r="T1375" s="25" t="s">
        <v>15</v>
      </c>
      <c r="V1375" s="73">
        <v>27.6</v>
      </c>
      <c r="W1375" s="25" t="s">
        <v>58</v>
      </c>
      <c r="X1375" s="73">
        <f>VLOOKUP(W1375,Tables!$M$5:$O$9,3,FALSE)</f>
        <v>1</v>
      </c>
      <c r="Y1375" s="73">
        <f t="shared" si="668"/>
        <v>27.6</v>
      </c>
      <c r="AA1375" s="26" t="str">
        <f t="shared" si="680"/>
        <v>EC50</v>
      </c>
      <c r="AB1375" s="26">
        <f>VLOOKUP(AA1375,Tables!C$5:D$40,2,FALSE)</f>
        <v>5</v>
      </c>
      <c r="AC1375" s="26">
        <f t="shared" si="681"/>
        <v>5.5200000000000005</v>
      </c>
      <c r="AD1375" s="33" t="str">
        <f t="shared" si="682"/>
        <v>Chronic</v>
      </c>
      <c r="AE1375" s="26">
        <f>VLOOKUP(AD1375,Tables!$C$43:$D$44,2,FALSE)</f>
        <v>1</v>
      </c>
      <c r="AF1375" s="26">
        <f t="shared" si="683"/>
        <v>5.5200000000000005</v>
      </c>
      <c r="AG1375" s="27"/>
      <c r="AH1375" s="210" t="str">
        <f t="shared" si="684"/>
        <v>Scenedesmus quadricauda</v>
      </c>
      <c r="AI1375" s="112" t="str">
        <f t="shared" si="685"/>
        <v>EC50</v>
      </c>
      <c r="AJ1375" s="112" t="str">
        <f t="shared" si="686"/>
        <v>Chronic</v>
      </c>
      <c r="AL1375" s="26">
        <f>VLOOKUP(SUM(AB1375,AE1375),Tables!J$5:K$12,2,FALSE)</f>
        <v>2</v>
      </c>
      <c r="AM1375" s="26" t="str">
        <f t="shared" si="676"/>
        <v>YES!!!</v>
      </c>
      <c r="AN1375" s="107" t="str">
        <f>P1375</f>
        <v>Cell density</v>
      </c>
      <c r="AO1375" s="26" t="s">
        <v>96</v>
      </c>
      <c r="AP1375" s="25" t="str">
        <f>CONCATENATE(R1375," ",S1375)</f>
        <v>28 Day</v>
      </c>
      <c r="AQ1375" s="26" t="s">
        <v>1783</v>
      </c>
      <c r="AS1375" s="109">
        <f t="shared" si="679"/>
        <v>5.5200000000000005</v>
      </c>
      <c r="AT1375" s="73">
        <f>GEOMEAN(AS1375:AS1376)</f>
        <v>5.5200000000000005</v>
      </c>
      <c r="AW1375" s="208" t="s">
        <v>1845</v>
      </c>
      <c r="AX1375" s="208" t="s">
        <v>1845</v>
      </c>
      <c r="BC1375" s="214"/>
      <c r="BN1375" s="119"/>
      <c r="BO1375" s="119"/>
      <c r="BP1375" s="119"/>
      <c r="BQ1375" s="119"/>
      <c r="BR1375" s="119"/>
      <c r="BS1375" s="119"/>
      <c r="BT1375" s="119"/>
      <c r="BU1375" s="119"/>
      <c r="BV1375" s="119"/>
      <c r="BW1375" s="119"/>
      <c r="BX1375" s="119"/>
      <c r="BY1375" s="119"/>
      <c r="BZ1375" s="119"/>
      <c r="CA1375" s="119"/>
    </row>
    <row r="1376" spans="1:87" ht="15" hidden="1" customHeight="1" thickTop="1" thickBot="1">
      <c r="A1376" s="170" t="s">
        <v>895</v>
      </c>
      <c r="B1376" s="70" t="s">
        <v>1759</v>
      </c>
      <c r="C1376" s="71">
        <v>1207</v>
      </c>
      <c r="D1376" s="80"/>
      <c r="E1376" s="147" t="s">
        <v>1644</v>
      </c>
      <c r="F1376" s="25" t="s">
        <v>706</v>
      </c>
      <c r="G1376" s="196" t="s">
        <v>120</v>
      </c>
      <c r="H1376" s="73" t="s">
        <v>75</v>
      </c>
      <c r="I1376" s="73" t="s">
        <v>309</v>
      </c>
      <c r="J1376" s="73" t="s">
        <v>16</v>
      </c>
      <c r="K1376" s="25" t="s">
        <v>1591</v>
      </c>
      <c r="L1376" s="25" t="s">
        <v>644</v>
      </c>
      <c r="N1376" s="41" t="s">
        <v>894</v>
      </c>
      <c r="O1376" s="32" t="s">
        <v>1398</v>
      </c>
      <c r="P1376" s="32" t="s">
        <v>1399</v>
      </c>
      <c r="Q1376" s="25" t="s">
        <v>14</v>
      </c>
      <c r="R1376" s="25">
        <v>28</v>
      </c>
      <c r="S1376" s="25" t="s">
        <v>1370</v>
      </c>
      <c r="T1376" s="25" t="s">
        <v>15</v>
      </c>
      <c r="V1376" s="25">
        <v>27.6</v>
      </c>
      <c r="W1376" s="25" t="s">
        <v>58</v>
      </c>
      <c r="X1376" s="73">
        <f>VLOOKUP(W1376,Tables!$M$5:$O$9,3,FALSE)</f>
        <v>1</v>
      </c>
      <c r="Y1376" s="73">
        <f t="shared" si="668"/>
        <v>27.6</v>
      </c>
      <c r="AA1376" s="26" t="str">
        <f t="shared" si="680"/>
        <v>EC50</v>
      </c>
      <c r="AB1376" s="26">
        <f>VLOOKUP(AA1376,Tables!C$5:D$40,2,FALSE)</f>
        <v>5</v>
      </c>
      <c r="AC1376" s="26">
        <f t="shared" si="681"/>
        <v>5.5200000000000005</v>
      </c>
      <c r="AD1376" s="33" t="str">
        <f t="shared" si="682"/>
        <v>Chronic</v>
      </c>
      <c r="AE1376" s="26">
        <f>VLOOKUP(AD1376,Tables!$C$43:$D$44,2,FALSE)</f>
        <v>1</v>
      </c>
      <c r="AF1376" s="26">
        <f t="shared" si="683"/>
        <v>5.5200000000000005</v>
      </c>
      <c r="AG1376" s="27"/>
      <c r="AH1376" s="210" t="str">
        <f t="shared" si="684"/>
        <v>Scenedesmus quadricauda</v>
      </c>
      <c r="AI1376" s="112" t="str">
        <f t="shared" si="685"/>
        <v>EC50</v>
      </c>
      <c r="AJ1376" s="112" t="str">
        <f t="shared" si="686"/>
        <v>Chronic</v>
      </c>
      <c r="AL1376" s="26">
        <f>VLOOKUP(SUM(AB1376,AE1376),Tables!J$5:K$12,2,FALSE)</f>
        <v>2</v>
      </c>
      <c r="AM1376" s="26" t="str">
        <f t="shared" si="676"/>
        <v>YES!!!</v>
      </c>
      <c r="AN1376" s="107" t="str">
        <f>P1376</f>
        <v>Cell density</v>
      </c>
      <c r="AO1376" s="26" t="s">
        <v>96</v>
      </c>
      <c r="AP1376" s="25" t="str">
        <f>CONCATENATE(R1376," ",S1376)</f>
        <v>28 Day</v>
      </c>
      <c r="AQ1376" s="26" t="s">
        <v>1783</v>
      </c>
      <c r="AS1376" s="109">
        <f t="shared" si="679"/>
        <v>5.5200000000000005</v>
      </c>
      <c r="AW1376" s="208" t="s">
        <v>1845</v>
      </c>
      <c r="AX1376" s="208" t="s">
        <v>1845</v>
      </c>
      <c r="BC1376" s="214"/>
      <c r="BN1376" s="119"/>
      <c r="BO1376" s="119"/>
      <c r="BP1376" s="119"/>
      <c r="BQ1376" s="119"/>
      <c r="BR1376" s="119"/>
      <c r="BS1376" s="119"/>
      <c r="BT1376" s="119"/>
      <c r="BU1376" s="119"/>
      <c r="BV1376" s="119"/>
      <c r="BW1376" s="119"/>
      <c r="BX1376" s="119"/>
      <c r="BY1376" s="119"/>
      <c r="BZ1376" s="119"/>
      <c r="CA1376" s="119"/>
      <c r="CB1376" s="119"/>
      <c r="CC1376" s="119"/>
      <c r="CD1376" s="119"/>
      <c r="CE1376" s="119"/>
      <c r="CF1376" s="119"/>
      <c r="CG1376" s="119"/>
      <c r="CH1376" s="119"/>
      <c r="CI1376" s="119"/>
    </row>
    <row r="1377" spans="1:87" ht="15" hidden="1" customHeight="1" thickTop="1" thickBot="1">
      <c r="A1377" s="170" t="s">
        <v>164</v>
      </c>
      <c r="B1377" s="70" t="s">
        <v>166</v>
      </c>
      <c r="C1377" s="71" t="s">
        <v>165</v>
      </c>
      <c r="E1377" s="147" t="s">
        <v>1644</v>
      </c>
      <c r="F1377" s="129" t="s">
        <v>74</v>
      </c>
      <c r="G1377" s="92" t="s">
        <v>120</v>
      </c>
      <c r="H1377" s="73" t="s">
        <v>75</v>
      </c>
      <c r="I1377" s="73" t="s">
        <v>309</v>
      </c>
      <c r="J1377" s="73" t="s">
        <v>16</v>
      </c>
      <c r="K1377" s="25" t="s">
        <v>1591</v>
      </c>
      <c r="L1377" s="25" t="s">
        <v>110</v>
      </c>
      <c r="M1377" s="87"/>
      <c r="N1377" s="41" t="s">
        <v>163</v>
      </c>
      <c r="O1377" s="32" t="s">
        <v>1398</v>
      </c>
      <c r="P1377" s="35" t="s">
        <v>1518</v>
      </c>
      <c r="Q1377" s="25" t="s">
        <v>14</v>
      </c>
      <c r="R1377" s="25">
        <v>96</v>
      </c>
      <c r="S1377" s="25" t="s">
        <v>84</v>
      </c>
      <c r="T1377" s="25" t="s">
        <v>15</v>
      </c>
      <c r="U1377" s="88"/>
      <c r="V1377" s="25">
        <v>169</v>
      </c>
      <c r="W1377" s="25" t="s">
        <v>58</v>
      </c>
      <c r="X1377" s="73">
        <f>VLOOKUP(W1377,Tables!$M$5:$O$9,3,FALSE)</f>
        <v>1</v>
      </c>
      <c r="Y1377" s="73">
        <f t="shared" si="668"/>
        <v>169</v>
      </c>
      <c r="AA1377" s="26" t="str">
        <f t="shared" si="669"/>
        <v>EC50</v>
      </c>
      <c r="AB1377" s="26">
        <f>VLOOKUP(AA1377,Tables!C$5:D$40,2,FALSE)</f>
        <v>5</v>
      </c>
      <c r="AC1377" s="26">
        <f t="shared" si="670"/>
        <v>33.799999999999997</v>
      </c>
      <c r="AD1377" s="33" t="str">
        <f t="shared" si="671"/>
        <v>Chronic</v>
      </c>
      <c r="AE1377" s="26">
        <f>VLOOKUP(AD1377,Tables!$C$43:$D$44,2,FALSE)</f>
        <v>1</v>
      </c>
      <c r="AF1377" s="26">
        <f t="shared" si="672"/>
        <v>33.799999999999997</v>
      </c>
      <c r="AG1377" s="27"/>
      <c r="AH1377" s="210" t="str">
        <f t="shared" si="673"/>
        <v>Scenedesmus quadricauda</v>
      </c>
      <c r="AI1377" s="112" t="str">
        <f t="shared" si="674"/>
        <v>EC50</v>
      </c>
      <c r="AJ1377" s="112" t="str">
        <f t="shared" si="675"/>
        <v>Chronic</v>
      </c>
      <c r="AL1377" s="26">
        <f>VLOOKUP(SUM(AB1377,AE1377),Tables!J$5:K$12,2,FALSE)</f>
        <v>2</v>
      </c>
      <c r="AM1377" s="26" t="str">
        <f t="shared" si="676"/>
        <v>YES!!!</v>
      </c>
      <c r="AN1377" s="107" t="str">
        <f t="shared" si="677"/>
        <v>Chlorophyll-a concentration</v>
      </c>
      <c r="AO1377" s="26" t="s">
        <v>1603</v>
      </c>
      <c r="AP1377" s="25" t="str">
        <f t="shared" si="678"/>
        <v>96 Hour</v>
      </c>
      <c r="AQ1377" s="26" t="s">
        <v>1607</v>
      </c>
      <c r="AS1377" s="109">
        <f t="shared" si="679"/>
        <v>33.799999999999997</v>
      </c>
      <c r="AT1377" s="73">
        <f t="shared" ref="AT1377:AT1381" si="687">GEOMEAN(AS1377)</f>
        <v>33.799999999999997</v>
      </c>
      <c r="AU1377" s="73">
        <f>MIN(AT1377:AT1381)</f>
        <v>5.76</v>
      </c>
      <c r="AW1377" s="208" t="s">
        <v>1845</v>
      </c>
      <c r="AX1377" s="208" t="s">
        <v>1845</v>
      </c>
      <c r="BC1377" s="214"/>
      <c r="BN1377" s="119"/>
      <c r="BO1377" s="119"/>
      <c r="BP1377" s="119"/>
      <c r="BQ1377" s="119"/>
      <c r="BR1377" s="119"/>
      <c r="BS1377" s="119"/>
      <c r="BT1377" s="119"/>
      <c r="BU1377" s="119"/>
      <c r="BV1377" s="119"/>
      <c r="BW1377" s="119"/>
      <c r="BX1377" s="119"/>
      <c r="BY1377" s="119"/>
      <c r="BZ1377" s="119"/>
      <c r="CA1377" s="119"/>
    </row>
    <row r="1378" spans="1:87" ht="15" hidden="1" customHeight="1" thickTop="1" thickBot="1">
      <c r="A1378" s="170" t="s">
        <v>1233</v>
      </c>
      <c r="B1378" s="70" t="s">
        <v>1238</v>
      </c>
      <c r="C1378" s="74" t="s">
        <v>1234</v>
      </c>
      <c r="D1378" s="80"/>
      <c r="E1378" s="147" t="s">
        <v>1644</v>
      </c>
      <c r="F1378" s="75" t="s">
        <v>1241</v>
      </c>
      <c r="G1378" s="195" t="s">
        <v>120</v>
      </c>
      <c r="H1378" s="73" t="s">
        <v>75</v>
      </c>
      <c r="I1378" s="73" t="s">
        <v>309</v>
      </c>
      <c r="J1378" s="73" t="s">
        <v>16</v>
      </c>
      <c r="K1378" s="25" t="s">
        <v>1591</v>
      </c>
      <c r="L1378" s="25" t="s">
        <v>110</v>
      </c>
      <c r="N1378" s="41" t="s">
        <v>1240</v>
      </c>
      <c r="O1378" s="32" t="s">
        <v>1401</v>
      </c>
      <c r="P1378" s="32" t="s">
        <v>1518</v>
      </c>
      <c r="Q1378" s="73" t="s">
        <v>14</v>
      </c>
      <c r="R1378" s="73">
        <v>7</v>
      </c>
      <c r="S1378" s="25" t="s">
        <v>1370</v>
      </c>
      <c r="T1378" s="25" t="s">
        <v>15</v>
      </c>
      <c r="V1378" s="73">
        <v>171</v>
      </c>
      <c r="W1378" s="25" t="s">
        <v>58</v>
      </c>
      <c r="X1378" s="73">
        <f>VLOOKUP(W1378,Tables!$M$5:$O$9,3,FALSE)</f>
        <v>1</v>
      </c>
      <c r="Y1378" s="73">
        <f t="shared" si="668"/>
        <v>171</v>
      </c>
      <c r="AA1378" s="26" t="str">
        <f t="shared" si="669"/>
        <v>EC50</v>
      </c>
      <c r="AB1378" s="26">
        <f>VLOOKUP(AA1378,Tables!C$5:D$40,2,FALSE)</f>
        <v>5</v>
      </c>
      <c r="AC1378" s="26">
        <f t="shared" si="670"/>
        <v>34.200000000000003</v>
      </c>
      <c r="AD1378" s="33" t="str">
        <f t="shared" si="671"/>
        <v>Chronic</v>
      </c>
      <c r="AE1378" s="26">
        <f>VLOOKUP(AD1378,Tables!$C$43:$D$44,2,FALSE)</f>
        <v>1</v>
      </c>
      <c r="AF1378" s="26">
        <f t="shared" si="672"/>
        <v>34.200000000000003</v>
      </c>
      <c r="AG1378" s="27"/>
      <c r="AH1378" s="210" t="str">
        <f t="shared" si="673"/>
        <v>Scenedesmus quadricauda</v>
      </c>
      <c r="AI1378" s="112" t="str">
        <f t="shared" si="674"/>
        <v>EC50</v>
      </c>
      <c r="AJ1378" s="112" t="str">
        <f t="shared" si="675"/>
        <v>Chronic</v>
      </c>
      <c r="AL1378" s="26">
        <f>VLOOKUP(SUM(AB1378,AE1378),Tables!J$5:K$12,2,FALSE)</f>
        <v>2</v>
      </c>
      <c r="AM1378" s="26" t="str">
        <f t="shared" si="676"/>
        <v>YES!!!</v>
      </c>
      <c r="AN1378" s="107" t="str">
        <f t="shared" si="677"/>
        <v>Chlorophyll-a concentration</v>
      </c>
      <c r="AO1378" s="26" t="s">
        <v>1603</v>
      </c>
      <c r="AP1378" s="25" t="str">
        <f t="shared" si="678"/>
        <v>7 Day</v>
      </c>
      <c r="AQ1378" s="26" t="s">
        <v>1618</v>
      </c>
      <c r="AS1378" s="109">
        <f t="shared" si="679"/>
        <v>34.200000000000003</v>
      </c>
      <c r="AT1378" s="73">
        <f t="shared" si="687"/>
        <v>34.200000000000003</v>
      </c>
      <c r="AW1378" s="208" t="s">
        <v>1845</v>
      </c>
      <c r="AX1378" s="208" t="s">
        <v>1845</v>
      </c>
      <c r="BC1378" s="214"/>
      <c r="BN1378" s="119"/>
      <c r="BO1378" s="119"/>
      <c r="BP1378" s="119"/>
      <c r="BQ1378" s="119"/>
      <c r="BR1378" s="119"/>
      <c r="BS1378" s="119"/>
      <c r="BT1378" s="119"/>
      <c r="BU1378" s="119"/>
      <c r="BV1378" s="119"/>
      <c r="BW1378" s="119"/>
      <c r="BX1378" s="119"/>
      <c r="BY1378" s="119"/>
      <c r="BZ1378" s="119"/>
      <c r="CA1378" s="119"/>
      <c r="CB1378" s="78"/>
      <c r="CC1378" s="78"/>
      <c r="CD1378" s="78"/>
      <c r="CE1378" s="78"/>
      <c r="CF1378" s="78"/>
      <c r="CG1378" s="78"/>
      <c r="CH1378" s="78"/>
      <c r="CI1378" s="78"/>
    </row>
    <row r="1379" spans="1:87" ht="15" hidden="1" customHeight="1" thickTop="1" thickBot="1">
      <c r="A1379" s="170" t="s">
        <v>1233</v>
      </c>
      <c r="B1379" s="70" t="s">
        <v>1238</v>
      </c>
      <c r="C1379" s="74" t="s">
        <v>1234</v>
      </c>
      <c r="D1379" s="80"/>
      <c r="E1379" s="147" t="s">
        <v>1644</v>
      </c>
      <c r="F1379" s="75" t="s">
        <v>1241</v>
      </c>
      <c r="G1379" s="196" t="s">
        <v>120</v>
      </c>
      <c r="H1379" s="73" t="s">
        <v>75</v>
      </c>
      <c r="I1379" s="73" t="s">
        <v>309</v>
      </c>
      <c r="J1379" s="73" t="s">
        <v>16</v>
      </c>
      <c r="K1379" s="25" t="s">
        <v>1591</v>
      </c>
      <c r="L1379" s="25" t="s">
        <v>110</v>
      </c>
      <c r="N1379" s="41" t="s">
        <v>1240</v>
      </c>
      <c r="O1379" s="32" t="s">
        <v>1401</v>
      </c>
      <c r="P1379" s="32" t="s">
        <v>1518</v>
      </c>
      <c r="Q1379" s="73" t="s">
        <v>14</v>
      </c>
      <c r="R1379" s="73">
        <v>14</v>
      </c>
      <c r="S1379" s="25" t="s">
        <v>1370</v>
      </c>
      <c r="T1379" s="25" t="s">
        <v>15</v>
      </c>
      <c r="V1379" s="73">
        <v>80.7</v>
      </c>
      <c r="W1379" s="25" t="s">
        <v>58</v>
      </c>
      <c r="X1379" s="73">
        <f>VLOOKUP(W1379,Tables!$M$5:$O$9,3,FALSE)</f>
        <v>1</v>
      </c>
      <c r="Y1379" s="73">
        <f t="shared" si="668"/>
        <v>80.7</v>
      </c>
      <c r="AA1379" s="26" t="str">
        <f t="shared" si="669"/>
        <v>EC50</v>
      </c>
      <c r="AB1379" s="26">
        <f>VLOOKUP(AA1379,Tables!C$5:D$40,2,FALSE)</f>
        <v>5</v>
      </c>
      <c r="AC1379" s="26">
        <f t="shared" si="670"/>
        <v>16.14</v>
      </c>
      <c r="AD1379" s="33" t="str">
        <f t="shared" si="671"/>
        <v>Chronic</v>
      </c>
      <c r="AE1379" s="26">
        <f>VLOOKUP(AD1379,Tables!$C$43:$D$44,2,FALSE)</f>
        <v>1</v>
      </c>
      <c r="AF1379" s="26">
        <f t="shared" si="672"/>
        <v>16.14</v>
      </c>
      <c r="AG1379" s="27"/>
      <c r="AH1379" s="210" t="str">
        <f t="shared" si="673"/>
        <v>Scenedesmus quadricauda</v>
      </c>
      <c r="AI1379" s="112" t="str">
        <f t="shared" si="674"/>
        <v>EC50</v>
      </c>
      <c r="AJ1379" s="112" t="str">
        <f t="shared" si="675"/>
        <v>Chronic</v>
      </c>
      <c r="AL1379" s="26">
        <f>VLOOKUP(SUM(AB1379,AE1379),Tables!J$5:K$12,2,FALSE)</f>
        <v>2</v>
      </c>
      <c r="AM1379" s="26" t="str">
        <f t="shared" si="676"/>
        <v>YES!!!</v>
      </c>
      <c r="AN1379" s="107" t="str">
        <f t="shared" si="677"/>
        <v>Chlorophyll-a concentration</v>
      </c>
      <c r="AO1379" s="26" t="s">
        <v>1603</v>
      </c>
      <c r="AP1379" s="25" t="str">
        <f t="shared" si="678"/>
        <v>14 Day</v>
      </c>
      <c r="AQ1379" s="26" t="s">
        <v>1619</v>
      </c>
      <c r="AS1379" s="109">
        <f t="shared" si="679"/>
        <v>16.14</v>
      </c>
      <c r="AT1379" s="73">
        <f t="shared" si="687"/>
        <v>16.14</v>
      </c>
      <c r="AW1379" s="208" t="s">
        <v>1845</v>
      </c>
      <c r="AX1379" s="208" t="s">
        <v>1845</v>
      </c>
      <c r="BC1379" s="214"/>
      <c r="BN1379" s="119"/>
      <c r="BO1379" s="119"/>
      <c r="BP1379" s="119"/>
      <c r="BQ1379" s="119"/>
      <c r="BR1379" s="119"/>
      <c r="BS1379" s="119"/>
      <c r="BT1379" s="119"/>
      <c r="BU1379" s="119"/>
      <c r="BV1379" s="119"/>
      <c r="BW1379" s="119"/>
      <c r="BX1379" s="119"/>
      <c r="BY1379" s="119"/>
      <c r="BZ1379" s="119"/>
      <c r="CA1379" s="119"/>
      <c r="CB1379" s="78"/>
      <c r="CC1379" s="78"/>
      <c r="CD1379" s="78"/>
      <c r="CE1379" s="78"/>
      <c r="CF1379" s="78"/>
      <c r="CG1379" s="78"/>
      <c r="CH1379" s="78"/>
      <c r="CI1379" s="78"/>
    </row>
    <row r="1380" spans="1:87" ht="15" hidden="1" customHeight="1" thickTop="1" thickBot="1">
      <c r="A1380" s="170" t="s">
        <v>1233</v>
      </c>
      <c r="B1380" s="70" t="s">
        <v>1238</v>
      </c>
      <c r="C1380" s="74" t="s">
        <v>1234</v>
      </c>
      <c r="D1380" s="80"/>
      <c r="E1380" s="147" t="s">
        <v>1644</v>
      </c>
      <c r="F1380" s="75" t="s">
        <v>1241</v>
      </c>
      <c r="G1380" s="196" t="s">
        <v>120</v>
      </c>
      <c r="H1380" s="73" t="s">
        <v>75</v>
      </c>
      <c r="I1380" s="73" t="s">
        <v>309</v>
      </c>
      <c r="J1380" s="73" t="s">
        <v>16</v>
      </c>
      <c r="K1380" s="25" t="s">
        <v>1591</v>
      </c>
      <c r="L1380" s="25" t="s">
        <v>110</v>
      </c>
      <c r="N1380" s="41" t="s">
        <v>1240</v>
      </c>
      <c r="O1380" s="32" t="s">
        <v>1401</v>
      </c>
      <c r="P1380" s="32" t="s">
        <v>1518</v>
      </c>
      <c r="Q1380" s="73" t="s">
        <v>14</v>
      </c>
      <c r="R1380" s="73">
        <v>21</v>
      </c>
      <c r="S1380" s="25" t="s">
        <v>1370</v>
      </c>
      <c r="T1380" s="25" t="s">
        <v>15</v>
      </c>
      <c r="V1380" s="73">
        <v>54.9</v>
      </c>
      <c r="W1380" s="25" t="s">
        <v>58</v>
      </c>
      <c r="X1380" s="73">
        <f>VLOOKUP(W1380,Tables!$M$5:$O$9,3,FALSE)</f>
        <v>1</v>
      </c>
      <c r="Y1380" s="73">
        <f t="shared" si="668"/>
        <v>54.9</v>
      </c>
      <c r="AA1380" s="26" t="str">
        <f t="shared" si="669"/>
        <v>EC50</v>
      </c>
      <c r="AB1380" s="26">
        <f>VLOOKUP(AA1380,Tables!C$5:D$40,2,FALSE)</f>
        <v>5</v>
      </c>
      <c r="AC1380" s="26">
        <f t="shared" si="670"/>
        <v>10.98</v>
      </c>
      <c r="AD1380" s="33" t="str">
        <f t="shared" si="671"/>
        <v>Chronic</v>
      </c>
      <c r="AE1380" s="26">
        <f>VLOOKUP(AD1380,Tables!$C$43:$D$44,2,FALSE)</f>
        <v>1</v>
      </c>
      <c r="AF1380" s="26">
        <f t="shared" si="672"/>
        <v>10.98</v>
      </c>
      <c r="AG1380" s="27"/>
      <c r="AH1380" s="210" t="str">
        <f t="shared" si="673"/>
        <v>Scenedesmus quadricauda</v>
      </c>
      <c r="AI1380" s="112" t="str">
        <f t="shared" si="674"/>
        <v>EC50</v>
      </c>
      <c r="AJ1380" s="112" t="str">
        <f t="shared" si="675"/>
        <v>Chronic</v>
      </c>
      <c r="AL1380" s="26">
        <f>VLOOKUP(SUM(AB1380,AE1380),Tables!J$5:K$12,2,FALSE)</f>
        <v>2</v>
      </c>
      <c r="AM1380" s="26" t="str">
        <f t="shared" si="676"/>
        <v>YES!!!</v>
      </c>
      <c r="AN1380" s="107" t="str">
        <f t="shared" si="677"/>
        <v>Chlorophyll-a concentration</v>
      </c>
      <c r="AO1380" s="26" t="s">
        <v>1603</v>
      </c>
      <c r="AP1380" s="25" t="str">
        <f t="shared" si="678"/>
        <v>21 Day</v>
      </c>
      <c r="AQ1380" s="26" t="s">
        <v>1633</v>
      </c>
      <c r="AS1380" s="109">
        <f t="shared" si="679"/>
        <v>10.98</v>
      </c>
      <c r="AT1380" s="73">
        <f t="shared" si="687"/>
        <v>10.98</v>
      </c>
      <c r="AW1380" s="208" t="s">
        <v>1845</v>
      </c>
      <c r="AX1380" s="208" t="s">
        <v>1845</v>
      </c>
      <c r="BC1380" s="214"/>
      <c r="BN1380" s="119"/>
      <c r="BO1380" s="119"/>
      <c r="BP1380" s="119"/>
      <c r="BQ1380" s="119"/>
      <c r="BR1380" s="119"/>
      <c r="BS1380" s="119"/>
      <c r="BT1380" s="119"/>
      <c r="BU1380" s="119"/>
      <c r="BV1380" s="119"/>
      <c r="BW1380" s="119"/>
      <c r="BX1380" s="119"/>
      <c r="BY1380" s="119"/>
      <c r="BZ1380" s="119"/>
      <c r="CA1380" s="119"/>
      <c r="CB1380" s="78"/>
      <c r="CC1380" s="78"/>
      <c r="CD1380" s="78"/>
      <c r="CE1380" s="78"/>
      <c r="CF1380" s="78"/>
      <c r="CG1380" s="78"/>
      <c r="CH1380" s="78"/>
      <c r="CI1380" s="78"/>
    </row>
    <row r="1381" spans="1:87" ht="15" hidden="1" customHeight="1" thickTop="1" thickBot="1">
      <c r="A1381" s="170" t="s">
        <v>1233</v>
      </c>
      <c r="B1381" s="70" t="s">
        <v>1238</v>
      </c>
      <c r="C1381" s="74" t="s">
        <v>1234</v>
      </c>
      <c r="D1381" s="80"/>
      <c r="E1381" s="147" t="s">
        <v>1644</v>
      </c>
      <c r="F1381" s="75" t="s">
        <v>1241</v>
      </c>
      <c r="G1381" s="196" t="s">
        <v>120</v>
      </c>
      <c r="H1381" s="73" t="s">
        <v>75</v>
      </c>
      <c r="I1381" s="73" t="s">
        <v>309</v>
      </c>
      <c r="J1381" s="73" t="s">
        <v>16</v>
      </c>
      <c r="K1381" s="25" t="s">
        <v>1591</v>
      </c>
      <c r="L1381" s="25" t="s">
        <v>110</v>
      </c>
      <c r="N1381" s="41" t="s">
        <v>1240</v>
      </c>
      <c r="O1381" s="32" t="s">
        <v>1401</v>
      </c>
      <c r="P1381" s="32" t="s">
        <v>1518</v>
      </c>
      <c r="Q1381" s="73" t="s">
        <v>14</v>
      </c>
      <c r="R1381" s="73">
        <v>28</v>
      </c>
      <c r="S1381" s="25" t="s">
        <v>1370</v>
      </c>
      <c r="T1381" s="25" t="s">
        <v>15</v>
      </c>
      <c r="V1381" s="73">
        <v>28.8</v>
      </c>
      <c r="W1381" s="25" t="s">
        <v>58</v>
      </c>
      <c r="X1381" s="73">
        <f>VLOOKUP(W1381,Tables!$M$5:$O$9,3,FALSE)</f>
        <v>1</v>
      </c>
      <c r="Y1381" s="73">
        <f t="shared" si="668"/>
        <v>28.8</v>
      </c>
      <c r="AA1381" s="26" t="str">
        <f t="shared" si="669"/>
        <v>EC50</v>
      </c>
      <c r="AB1381" s="26">
        <f>VLOOKUP(AA1381,Tables!C$5:D$40,2,FALSE)</f>
        <v>5</v>
      </c>
      <c r="AC1381" s="26">
        <f t="shared" si="670"/>
        <v>5.76</v>
      </c>
      <c r="AD1381" s="33" t="str">
        <f t="shared" si="671"/>
        <v>Chronic</v>
      </c>
      <c r="AE1381" s="26">
        <f>VLOOKUP(AD1381,Tables!$C$43:$D$44,2,FALSE)</f>
        <v>1</v>
      </c>
      <c r="AF1381" s="26">
        <f t="shared" si="672"/>
        <v>5.76</v>
      </c>
      <c r="AG1381" s="27"/>
      <c r="AH1381" s="210" t="str">
        <f t="shared" si="673"/>
        <v>Scenedesmus quadricauda</v>
      </c>
      <c r="AI1381" s="112" t="str">
        <f t="shared" si="674"/>
        <v>EC50</v>
      </c>
      <c r="AJ1381" s="112" t="str">
        <f t="shared" si="675"/>
        <v>Chronic</v>
      </c>
      <c r="AL1381" s="26">
        <f>VLOOKUP(SUM(AB1381,AE1381),Tables!J$5:K$12,2,FALSE)</f>
        <v>2</v>
      </c>
      <c r="AM1381" s="26" t="str">
        <f t="shared" si="676"/>
        <v>YES!!!</v>
      </c>
      <c r="AN1381" s="107" t="str">
        <f t="shared" si="677"/>
        <v>Chlorophyll-a concentration</v>
      </c>
      <c r="AO1381" s="26" t="s">
        <v>1603</v>
      </c>
      <c r="AP1381" s="25" t="str">
        <f t="shared" si="678"/>
        <v>28 Day</v>
      </c>
      <c r="AQ1381" s="26" t="s">
        <v>1745</v>
      </c>
      <c r="AS1381" s="109">
        <f t="shared" si="679"/>
        <v>5.76</v>
      </c>
      <c r="AT1381" s="73">
        <f t="shared" si="687"/>
        <v>5.76</v>
      </c>
      <c r="AW1381" s="208" t="s">
        <v>1845</v>
      </c>
      <c r="AX1381" s="208" t="s">
        <v>1845</v>
      </c>
      <c r="BC1381" s="214"/>
      <c r="BN1381" s="119"/>
      <c r="BO1381" s="119"/>
      <c r="BP1381" s="119"/>
      <c r="BQ1381" s="119"/>
      <c r="BR1381" s="119"/>
      <c r="BS1381" s="119"/>
      <c r="BT1381" s="119"/>
      <c r="BU1381" s="119"/>
      <c r="BV1381" s="119"/>
      <c r="BW1381" s="119"/>
      <c r="BX1381" s="119"/>
      <c r="BY1381" s="119"/>
      <c r="BZ1381" s="119"/>
      <c r="CA1381" s="119"/>
    </row>
    <row r="1382" spans="1:87" ht="15" hidden="1" customHeight="1" thickTop="1" thickBot="1">
      <c r="A1382" s="167"/>
      <c r="B1382" s="96"/>
      <c r="C1382" s="17"/>
      <c r="D1382" s="99"/>
      <c r="E1382" s="152"/>
      <c r="F1382" s="93"/>
      <c r="G1382" s="93"/>
      <c r="H1382" s="17"/>
      <c r="I1382" s="27"/>
      <c r="J1382" s="17"/>
      <c r="K1382" s="17"/>
      <c r="L1382" s="17"/>
      <c r="M1382" s="27"/>
      <c r="N1382" s="93"/>
      <c r="O1382" s="17"/>
      <c r="P1382" s="17"/>
      <c r="Q1382" s="17"/>
      <c r="R1382" s="17"/>
      <c r="S1382" s="17"/>
      <c r="T1382" s="17"/>
      <c r="U1382" s="17"/>
      <c r="V1382" s="17"/>
      <c r="W1382" s="17"/>
      <c r="X1382" s="95"/>
      <c r="Y1382" s="95"/>
      <c r="Z1382" s="27"/>
      <c r="AA1382" s="17"/>
      <c r="AB1382" s="17"/>
      <c r="AC1382" s="95"/>
      <c r="AD1382" s="20"/>
      <c r="AE1382" s="17"/>
      <c r="AF1382" s="95"/>
      <c r="AG1382" s="27"/>
      <c r="AH1382" s="211"/>
      <c r="AI1382" s="17"/>
      <c r="AJ1382" s="17"/>
      <c r="AK1382" s="27"/>
      <c r="AL1382" s="27"/>
      <c r="AM1382" s="27"/>
      <c r="AN1382" s="27"/>
      <c r="AO1382" s="17"/>
      <c r="AP1382" s="17"/>
      <c r="AQ1382" s="17"/>
      <c r="AR1382" s="27"/>
      <c r="AS1382" s="27"/>
      <c r="AT1382" s="27"/>
      <c r="AU1382" s="27"/>
      <c r="AV1382" s="27"/>
      <c r="AW1382" s="27"/>
      <c r="AX1382" s="115"/>
      <c r="AY1382" s="119"/>
      <c r="AZ1382" s="119"/>
      <c r="BA1382" s="117"/>
      <c r="BB1382" s="117"/>
      <c r="BC1382" s="211"/>
      <c r="BD1382" s="27"/>
      <c r="BE1382" s="27"/>
      <c r="BF1382" s="27"/>
      <c r="BG1382" s="27"/>
      <c r="BH1382" s="115"/>
      <c r="BI1382" s="115"/>
      <c r="BJ1382" s="115"/>
      <c r="BN1382" s="119"/>
      <c r="BO1382" s="119"/>
      <c r="BP1382" s="119"/>
      <c r="BQ1382" s="119"/>
      <c r="BR1382" s="119"/>
      <c r="BS1382" s="119"/>
      <c r="BT1382" s="119"/>
      <c r="BU1382" s="119"/>
      <c r="BV1382" s="119"/>
      <c r="BW1382" s="119"/>
      <c r="BX1382" s="119"/>
      <c r="BY1382" s="119"/>
      <c r="BZ1382" s="119"/>
      <c r="CA1382" s="119"/>
      <c r="CB1382" s="22"/>
      <c r="CC1382" s="22"/>
      <c r="CD1382" s="22"/>
      <c r="CE1382" s="22"/>
      <c r="CF1382" s="22"/>
      <c r="CG1382" s="22"/>
      <c r="CH1382" s="22"/>
      <c r="CI1382" s="22"/>
    </row>
    <row r="1383" spans="1:87" ht="15" hidden="1" customHeight="1" thickTop="1" thickBot="1">
      <c r="A1383" s="168" t="s">
        <v>1381</v>
      </c>
      <c r="B1383" s="25" t="s">
        <v>1496</v>
      </c>
      <c r="C1383" s="71">
        <v>21693</v>
      </c>
      <c r="D1383" s="132" t="s">
        <v>1413</v>
      </c>
      <c r="E1383" s="147" t="s">
        <v>1644</v>
      </c>
      <c r="F1383" s="128" t="s">
        <v>1548</v>
      </c>
      <c r="G1383" s="86" t="s">
        <v>218</v>
      </c>
      <c r="H1383" s="25" t="s">
        <v>75</v>
      </c>
      <c r="I1383" s="25" t="s">
        <v>309</v>
      </c>
      <c r="J1383" s="73" t="s">
        <v>16</v>
      </c>
      <c r="K1383" s="25" t="s">
        <v>1591</v>
      </c>
      <c r="L1383" s="25" t="s">
        <v>110</v>
      </c>
      <c r="M1383" s="25"/>
      <c r="N1383" s="122" t="s">
        <v>1549</v>
      </c>
      <c r="O1383" s="38" t="s">
        <v>1549</v>
      </c>
      <c r="P1383" s="35" t="s">
        <v>1549</v>
      </c>
      <c r="Q1383" s="25" t="s">
        <v>14</v>
      </c>
      <c r="R1383" s="25">
        <v>72</v>
      </c>
      <c r="S1383" s="25" t="s">
        <v>84</v>
      </c>
      <c r="T1383" s="25" t="s">
        <v>15</v>
      </c>
      <c r="V1383" s="25" t="s">
        <v>100</v>
      </c>
      <c r="W1383" s="25" t="s">
        <v>85</v>
      </c>
      <c r="X1383" s="73">
        <f>VLOOKUP(W1383,Tables!$M$5:$O$9,3,FALSE)</f>
        <v>1000</v>
      </c>
      <c r="Y1383" s="73">
        <f t="shared" ref="Y1383:Y1392" si="688">V1383*X1383</f>
        <v>79000</v>
      </c>
      <c r="AA1383" s="26" t="str">
        <f t="shared" ref="AA1383:AA1389" si="689">Q1383</f>
        <v>EC50</v>
      </c>
      <c r="AB1383" s="26">
        <f>VLOOKUP(AA1383,Tables!C$5:D$40,2,FALSE)</f>
        <v>5</v>
      </c>
      <c r="AC1383" s="26">
        <f t="shared" ref="AC1383:AC1389" si="690">Y1383/AB1383</f>
        <v>15800</v>
      </c>
      <c r="AD1383" s="33" t="str">
        <f t="shared" ref="AD1383:AD1389" si="691">T1383</f>
        <v>Chronic</v>
      </c>
      <c r="AE1383" s="26">
        <f>VLOOKUP(AD1383,Tables!$C$43:$D$44,2,FALSE)</f>
        <v>1</v>
      </c>
      <c r="AF1383" s="26">
        <f t="shared" ref="AF1383:AF1389" si="692">AC1383/AE1383</f>
        <v>15800</v>
      </c>
      <c r="AG1383" s="27"/>
      <c r="AH1383" s="210" t="str">
        <f t="shared" ref="AH1383:AH1391" si="693">G1383</f>
        <v>Scenedesmus subspicatus</v>
      </c>
      <c r="AI1383" s="112" t="str">
        <f t="shared" ref="AI1383:AI1391" si="694">Q1383</f>
        <v>EC50</v>
      </c>
      <c r="AJ1383" s="112" t="str">
        <f t="shared" ref="AJ1383:AJ1391" si="695">T1383</f>
        <v>Chronic</v>
      </c>
      <c r="AL1383" s="26">
        <f>VLOOKUP(SUM(AB1383,AE1383),Tables!J$5:K$12,2,FALSE)</f>
        <v>2</v>
      </c>
      <c r="AM1383" s="26" t="str">
        <f>IF(AL1383=MIN($AL$1383:$AL$1392),"YES!!!","Reject")</f>
        <v>Reject</v>
      </c>
      <c r="AS1383"/>
      <c r="AU1383" s="73"/>
      <c r="AW1383" s="208" t="s">
        <v>1845</v>
      </c>
      <c r="AX1383" s="208" t="s">
        <v>1845</v>
      </c>
      <c r="BC1383" s="214"/>
      <c r="BK1383" s="2"/>
      <c r="BL1383" s="2"/>
      <c r="BM1383" s="2"/>
      <c r="BN1383" s="119"/>
      <c r="BO1383" s="119"/>
      <c r="BP1383" s="119"/>
      <c r="BQ1383" s="119"/>
      <c r="BR1383" s="119"/>
      <c r="BS1383" s="119"/>
      <c r="BT1383" s="119"/>
      <c r="BU1383" s="119"/>
      <c r="BV1383" s="119"/>
      <c r="BW1383" s="119"/>
      <c r="BX1383" s="119"/>
      <c r="BY1383" s="119"/>
      <c r="BZ1383" s="119"/>
      <c r="CA1383" s="119"/>
    </row>
    <row r="1384" spans="1:87" ht="15" hidden="1" customHeight="1" thickTop="1" thickBot="1">
      <c r="A1384" s="168" t="s">
        <v>1381</v>
      </c>
      <c r="B1384" s="25" t="s">
        <v>1496</v>
      </c>
      <c r="C1384" s="71">
        <v>21693</v>
      </c>
      <c r="D1384" s="132" t="s">
        <v>1413</v>
      </c>
      <c r="E1384" s="147" t="s">
        <v>1644</v>
      </c>
      <c r="F1384" s="128" t="s">
        <v>1548</v>
      </c>
      <c r="G1384" s="86" t="s">
        <v>218</v>
      </c>
      <c r="H1384" s="25" t="s">
        <v>75</v>
      </c>
      <c r="I1384" s="25" t="s">
        <v>309</v>
      </c>
      <c r="J1384" s="73" t="s">
        <v>16</v>
      </c>
      <c r="K1384" s="25" t="s">
        <v>1591</v>
      </c>
      <c r="L1384" s="25" t="s">
        <v>110</v>
      </c>
      <c r="M1384" s="25"/>
      <c r="N1384" s="122" t="s">
        <v>1549</v>
      </c>
      <c r="O1384" s="38" t="s">
        <v>1549</v>
      </c>
      <c r="P1384" s="35" t="s">
        <v>1549</v>
      </c>
      <c r="Q1384" s="25" t="s">
        <v>102</v>
      </c>
      <c r="R1384" s="25">
        <v>72</v>
      </c>
      <c r="S1384" s="25" t="s">
        <v>84</v>
      </c>
      <c r="T1384" s="25" t="s">
        <v>15</v>
      </c>
      <c r="V1384" s="25">
        <v>11.2</v>
      </c>
      <c r="W1384" s="25" t="s">
        <v>85</v>
      </c>
      <c r="X1384" s="73">
        <f>VLOOKUP(W1384,Tables!$M$5:$O$9,3,FALSE)</f>
        <v>1000</v>
      </c>
      <c r="Y1384" s="73">
        <f t="shared" si="688"/>
        <v>11200</v>
      </c>
      <c r="AA1384" s="26" t="str">
        <f t="shared" si="689"/>
        <v>NOEL</v>
      </c>
      <c r="AB1384" s="26">
        <f>VLOOKUP(AA1384,Tables!C$5:D$40,2,FALSE)</f>
        <v>1</v>
      </c>
      <c r="AC1384" s="26">
        <f t="shared" si="690"/>
        <v>11200</v>
      </c>
      <c r="AD1384" s="33" t="str">
        <f t="shared" si="691"/>
        <v>Chronic</v>
      </c>
      <c r="AE1384" s="26">
        <f>VLOOKUP(AD1384,Tables!$C$43:$D$44,2,FALSE)</f>
        <v>1</v>
      </c>
      <c r="AF1384" s="26">
        <f t="shared" si="692"/>
        <v>11200</v>
      </c>
      <c r="AG1384" s="27"/>
      <c r="AH1384" s="210" t="str">
        <f t="shared" si="693"/>
        <v>Scenedesmus subspicatus</v>
      </c>
      <c r="AI1384" s="112" t="str">
        <f t="shared" si="694"/>
        <v>NOEL</v>
      </c>
      <c r="AJ1384" s="112" t="str">
        <f t="shared" si="695"/>
        <v>Chronic</v>
      </c>
      <c r="AL1384" s="26">
        <f>VLOOKUP(SUM(AB1384,AE1384),Tables!J$5:K$12,2,FALSE)</f>
        <v>1</v>
      </c>
      <c r="AM1384" s="26" t="str">
        <f t="shared" ref="AM1384:AM1392" si="696">IF(AL1384=MIN($AL$1383:$AL$1392),"YES!!!","Reject")</f>
        <v>YES!!!</v>
      </c>
      <c r="AN1384" s="107" t="str">
        <f>P1384</f>
        <v>Biomass yield, Growth rate, AUC</v>
      </c>
      <c r="AO1384" s="26" t="s">
        <v>96</v>
      </c>
      <c r="AP1384" s="25" t="str">
        <f>CONCATENATE(R1384," ",S1384)</f>
        <v>72 Hour</v>
      </c>
      <c r="AQ1384" s="26" t="s">
        <v>97</v>
      </c>
      <c r="AS1384" s="109">
        <f>AF1384</f>
        <v>11200</v>
      </c>
      <c r="AT1384" s="73">
        <f>GEOMEAN(AS1384:AS1386)</f>
        <v>2035.6817039999155</v>
      </c>
      <c r="AU1384" s="73">
        <f>MIN(AT1384:AT1391)</f>
        <v>22</v>
      </c>
      <c r="AV1384" s="73">
        <f>MIN(AU1384:AU1386)</f>
        <v>22</v>
      </c>
      <c r="AW1384" s="208" t="s">
        <v>1845</v>
      </c>
      <c r="AX1384" s="208" t="s">
        <v>1845</v>
      </c>
      <c r="BA1384" s="78" t="str">
        <f>F1384</f>
        <v>ASTM Type I water</v>
      </c>
      <c r="BB1384" s="107" t="str">
        <f>J1384</f>
        <v>Microalgae</v>
      </c>
      <c r="BC1384" s="210" t="str">
        <f>G1384</f>
        <v>Scenedesmus subspicatus</v>
      </c>
      <c r="BD1384" s="107" t="str">
        <f>H1384</f>
        <v>Chlorophyta</v>
      </c>
      <c r="BE1384" s="114" t="str">
        <f>I1384</f>
        <v>Chlorophyceae</v>
      </c>
      <c r="BF1384" s="112" t="str">
        <f>K1384</f>
        <v>Photo</v>
      </c>
      <c r="BG1384" s="26">
        <f>AL1384</f>
        <v>1</v>
      </c>
      <c r="BH1384" s="26">
        <f>AV1384</f>
        <v>22</v>
      </c>
      <c r="BI1384" s="208" t="s">
        <v>1845</v>
      </c>
      <c r="BJ1384" s="208" t="s">
        <v>1845</v>
      </c>
      <c r="BN1384" s="119"/>
      <c r="BO1384" s="119"/>
      <c r="BP1384" s="119"/>
      <c r="BQ1384" s="119"/>
      <c r="BR1384" s="119"/>
      <c r="BS1384" s="119"/>
      <c r="BT1384" s="119"/>
      <c r="BU1384" s="119"/>
      <c r="BV1384" s="119"/>
      <c r="BW1384" s="119"/>
      <c r="BX1384" s="119"/>
      <c r="BY1384" s="119"/>
      <c r="BZ1384" s="119"/>
      <c r="CA1384" s="119"/>
    </row>
    <row r="1385" spans="1:87" ht="15" hidden="1" customHeight="1" thickTop="1" thickBot="1">
      <c r="A1385" s="170" t="s">
        <v>1381</v>
      </c>
      <c r="B1385" s="25" t="s">
        <v>1497</v>
      </c>
      <c r="C1385" s="71">
        <v>21692</v>
      </c>
      <c r="D1385" s="132" t="s">
        <v>1413</v>
      </c>
      <c r="E1385" s="147" t="s">
        <v>1644</v>
      </c>
      <c r="F1385" s="128" t="s">
        <v>1548</v>
      </c>
      <c r="G1385" s="86" t="s">
        <v>218</v>
      </c>
      <c r="H1385" s="25" t="s">
        <v>75</v>
      </c>
      <c r="I1385" s="25" t="s">
        <v>309</v>
      </c>
      <c r="J1385" s="73" t="s">
        <v>16</v>
      </c>
      <c r="K1385" s="25" t="s">
        <v>1591</v>
      </c>
      <c r="L1385" s="25" t="s">
        <v>110</v>
      </c>
      <c r="M1385" s="25"/>
      <c r="N1385" s="122" t="s">
        <v>1549</v>
      </c>
      <c r="O1385" s="38" t="s">
        <v>1549</v>
      </c>
      <c r="P1385" s="35" t="s">
        <v>1549</v>
      </c>
      <c r="Q1385" s="25" t="s">
        <v>14</v>
      </c>
      <c r="R1385" s="25">
        <v>72</v>
      </c>
      <c r="S1385" s="25" t="s">
        <v>84</v>
      </c>
      <c r="T1385" s="25" t="s">
        <v>15</v>
      </c>
      <c r="V1385" s="25" t="s">
        <v>1498</v>
      </c>
      <c r="W1385" s="25" t="s">
        <v>85</v>
      </c>
      <c r="X1385" s="73">
        <f>VLOOKUP(W1385,Tables!$M$5:$O$9,3,FALSE)</f>
        <v>1000</v>
      </c>
      <c r="Y1385" s="73">
        <f t="shared" si="688"/>
        <v>1300</v>
      </c>
      <c r="AA1385" s="26" t="str">
        <f t="shared" si="689"/>
        <v>EC50</v>
      </c>
      <c r="AB1385" s="26">
        <f>VLOOKUP(AA1385,Tables!C$5:D$40,2,FALSE)</f>
        <v>5</v>
      </c>
      <c r="AC1385" s="26">
        <f t="shared" si="690"/>
        <v>260</v>
      </c>
      <c r="AD1385" s="33" t="str">
        <f t="shared" si="691"/>
        <v>Chronic</v>
      </c>
      <c r="AE1385" s="26">
        <f>VLOOKUP(AD1385,Tables!$C$43:$D$44,2,FALSE)</f>
        <v>1</v>
      </c>
      <c r="AF1385" s="26">
        <f t="shared" si="692"/>
        <v>260</v>
      </c>
      <c r="AG1385" s="27"/>
      <c r="AH1385" s="210" t="str">
        <f t="shared" si="693"/>
        <v>Scenedesmus subspicatus</v>
      </c>
      <c r="AI1385" s="112" t="str">
        <f t="shared" si="694"/>
        <v>EC50</v>
      </c>
      <c r="AJ1385" s="112" t="str">
        <f t="shared" si="695"/>
        <v>Chronic</v>
      </c>
      <c r="AL1385" s="26">
        <f>VLOOKUP(SUM(AB1385,AE1385),Tables!J$5:K$12,2,FALSE)</f>
        <v>2</v>
      </c>
      <c r="AM1385" s="26" t="str">
        <f t="shared" si="696"/>
        <v>Reject</v>
      </c>
      <c r="AS1385"/>
      <c r="AW1385" s="208" t="s">
        <v>1845</v>
      </c>
      <c r="AX1385" s="208" t="s">
        <v>1845</v>
      </c>
      <c r="BC1385" s="214"/>
      <c r="BN1385" s="119"/>
      <c r="BO1385" s="119"/>
      <c r="BP1385" s="119"/>
      <c r="BQ1385" s="119"/>
      <c r="BR1385" s="119"/>
      <c r="BS1385" s="119"/>
      <c r="BT1385" s="119"/>
      <c r="BU1385" s="119"/>
      <c r="BV1385" s="119"/>
      <c r="BW1385" s="119"/>
      <c r="BX1385" s="119"/>
      <c r="BY1385" s="119"/>
      <c r="BZ1385" s="119"/>
      <c r="CA1385" s="119"/>
    </row>
    <row r="1386" spans="1:87" ht="15" hidden="1" customHeight="1" thickTop="1" thickBot="1">
      <c r="A1386" s="170" t="s">
        <v>1381</v>
      </c>
      <c r="B1386" s="25" t="s">
        <v>1497</v>
      </c>
      <c r="C1386" s="71">
        <v>21692</v>
      </c>
      <c r="D1386" s="132" t="s">
        <v>1413</v>
      </c>
      <c r="E1386" s="147" t="s">
        <v>1644</v>
      </c>
      <c r="F1386" s="128" t="s">
        <v>1548</v>
      </c>
      <c r="G1386" s="86" t="s">
        <v>218</v>
      </c>
      <c r="H1386" s="25" t="s">
        <v>75</v>
      </c>
      <c r="I1386" s="25" t="s">
        <v>309</v>
      </c>
      <c r="J1386" s="73" t="s">
        <v>16</v>
      </c>
      <c r="K1386" s="25" t="s">
        <v>1591</v>
      </c>
      <c r="L1386" s="25" t="s">
        <v>110</v>
      </c>
      <c r="M1386" s="25"/>
      <c r="N1386" s="122" t="s">
        <v>1549</v>
      </c>
      <c r="O1386" s="38" t="s">
        <v>1549</v>
      </c>
      <c r="P1386" s="35" t="s">
        <v>1549</v>
      </c>
      <c r="Q1386" s="25" t="s">
        <v>102</v>
      </c>
      <c r="R1386" s="25">
        <v>72</v>
      </c>
      <c r="S1386" s="25" t="s">
        <v>84</v>
      </c>
      <c r="T1386" s="25" t="s">
        <v>15</v>
      </c>
      <c r="V1386" s="25">
        <v>0.37</v>
      </c>
      <c r="W1386" s="25" t="s">
        <v>85</v>
      </c>
      <c r="X1386" s="73">
        <f>VLOOKUP(W1386,Tables!$M$5:$O$9,3,FALSE)</f>
        <v>1000</v>
      </c>
      <c r="Y1386" s="73">
        <f t="shared" si="688"/>
        <v>370</v>
      </c>
      <c r="AA1386" s="26" t="str">
        <f t="shared" si="689"/>
        <v>NOEL</v>
      </c>
      <c r="AB1386" s="26">
        <f>VLOOKUP(AA1386,Tables!C$5:D$40,2,FALSE)</f>
        <v>1</v>
      </c>
      <c r="AC1386" s="26">
        <f t="shared" si="690"/>
        <v>370</v>
      </c>
      <c r="AD1386" s="33" t="str">
        <f t="shared" si="691"/>
        <v>Chronic</v>
      </c>
      <c r="AE1386" s="26">
        <f>VLOOKUP(AD1386,Tables!$C$43:$D$44,2,FALSE)</f>
        <v>1</v>
      </c>
      <c r="AF1386" s="26">
        <f t="shared" si="692"/>
        <v>370</v>
      </c>
      <c r="AG1386" s="27"/>
      <c r="AH1386" s="210" t="str">
        <f t="shared" si="693"/>
        <v>Scenedesmus subspicatus</v>
      </c>
      <c r="AI1386" s="112" t="str">
        <f t="shared" si="694"/>
        <v>NOEL</v>
      </c>
      <c r="AJ1386" s="112" t="str">
        <f t="shared" si="695"/>
        <v>Chronic</v>
      </c>
      <c r="AL1386" s="26">
        <f>VLOOKUP(SUM(AB1386,AE1386),Tables!J$5:K$12,2,FALSE)</f>
        <v>1</v>
      </c>
      <c r="AM1386" s="26" t="str">
        <f t="shared" si="696"/>
        <v>YES!!!</v>
      </c>
      <c r="AN1386" s="107" t="str">
        <f>P1386</f>
        <v>Biomass yield, Growth rate, AUC</v>
      </c>
      <c r="AO1386" s="26" t="s">
        <v>96</v>
      </c>
      <c r="AP1386" s="25" t="str">
        <f>CONCATENATE(R1386," ",S1386)</f>
        <v>72 Hour</v>
      </c>
      <c r="AQ1386" s="26" t="s">
        <v>97</v>
      </c>
      <c r="AS1386" s="109">
        <f>AF1386</f>
        <v>370</v>
      </c>
      <c r="AW1386" s="208" t="s">
        <v>1845</v>
      </c>
      <c r="AX1386" s="208" t="s">
        <v>1845</v>
      </c>
      <c r="BC1386" s="214"/>
      <c r="BN1386" s="119"/>
      <c r="BO1386" s="119"/>
      <c r="BP1386" s="119"/>
      <c r="BQ1386" s="119"/>
      <c r="BR1386" s="119"/>
      <c r="BS1386" s="119"/>
      <c r="BT1386" s="119"/>
      <c r="BU1386" s="119"/>
      <c r="BV1386" s="119"/>
      <c r="BW1386" s="119"/>
      <c r="BX1386" s="119"/>
      <c r="BY1386" s="119"/>
      <c r="BZ1386" s="119"/>
      <c r="CA1386" s="119"/>
      <c r="CB1386" s="119"/>
      <c r="CC1386" s="119"/>
      <c r="CD1386" s="119"/>
      <c r="CE1386" s="119"/>
      <c r="CF1386" s="119"/>
      <c r="CG1386" s="119"/>
      <c r="CH1386" s="119"/>
      <c r="CI1386" s="119"/>
    </row>
    <row r="1387" spans="1:87" ht="15" hidden="1" customHeight="1" thickTop="1" thickBot="1">
      <c r="A1387" s="170" t="s">
        <v>736</v>
      </c>
      <c r="B1387" s="70" t="s">
        <v>734</v>
      </c>
      <c r="C1387" s="74" t="s">
        <v>737</v>
      </c>
      <c r="D1387" s="72"/>
      <c r="E1387" s="147" t="s">
        <v>1644</v>
      </c>
      <c r="F1387" s="30" t="s">
        <v>602</v>
      </c>
      <c r="G1387" s="196" t="s">
        <v>218</v>
      </c>
      <c r="H1387" s="25" t="s">
        <v>75</v>
      </c>
      <c r="I1387" s="25" t="s">
        <v>309</v>
      </c>
      <c r="J1387" s="73" t="s">
        <v>16</v>
      </c>
      <c r="K1387" s="25" t="s">
        <v>1591</v>
      </c>
      <c r="L1387" s="25" t="s">
        <v>194</v>
      </c>
      <c r="N1387" s="41" t="s">
        <v>735</v>
      </c>
      <c r="O1387" s="32" t="s">
        <v>1398</v>
      </c>
      <c r="P1387" s="32" t="s">
        <v>1515</v>
      </c>
      <c r="Q1387" s="73" t="s">
        <v>23</v>
      </c>
      <c r="R1387" s="25">
        <v>96</v>
      </c>
      <c r="S1387" s="25" t="s">
        <v>84</v>
      </c>
      <c r="T1387" s="25" t="s">
        <v>15</v>
      </c>
      <c r="V1387" s="73">
        <v>0.04</v>
      </c>
      <c r="W1387" s="25" t="s">
        <v>57</v>
      </c>
      <c r="X1387" s="73">
        <f>VLOOKUP(W1387,Tables!$M$5:$O$9,3,FALSE)</f>
        <v>1000</v>
      </c>
      <c r="Y1387" s="73">
        <f t="shared" si="688"/>
        <v>40</v>
      </c>
      <c r="AA1387" s="26" t="str">
        <f t="shared" si="689"/>
        <v>EC10</v>
      </c>
      <c r="AB1387" s="26">
        <f>VLOOKUP(AA1387,Tables!C$5:D$40,2,FALSE)</f>
        <v>1</v>
      </c>
      <c r="AC1387" s="26">
        <f t="shared" si="690"/>
        <v>40</v>
      </c>
      <c r="AD1387" s="33" t="str">
        <f t="shared" si="691"/>
        <v>Chronic</v>
      </c>
      <c r="AE1387" s="26">
        <f>VLOOKUP(AD1387,Tables!$C$43:$D$44,2,FALSE)</f>
        <v>1</v>
      </c>
      <c r="AF1387" s="26">
        <f t="shared" si="692"/>
        <v>40</v>
      </c>
      <c r="AG1387" s="27"/>
      <c r="AH1387" s="210" t="str">
        <f t="shared" si="693"/>
        <v>Scenedesmus subspicatus</v>
      </c>
      <c r="AI1387" s="112" t="str">
        <f t="shared" si="694"/>
        <v>EC10</v>
      </c>
      <c r="AJ1387" s="112" t="str">
        <f t="shared" si="695"/>
        <v>Chronic</v>
      </c>
      <c r="AL1387" s="26">
        <f>VLOOKUP(SUM(AB1387,AE1387),Tables!J$5:K$12,2,FALSE)</f>
        <v>1</v>
      </c>
      <c r="AM1387" s="26" t="str">
        <f t="shared" si="696"/>
        <v>YES!!!</v>
      </c>
      <c r="AN1387" s="107" t="str">
        <f>P1387</f>
        <v>Cell counts</v>
      </c>
      <c r="AO1387" s="26" t="s">
        <v>1598</v>
      </c>
      <c r="AP1387" s="25" t="str">
        <f>CONCATENATE(R1387," ",S1387)</f>
        <v>96 Hour</v>
      </c>
      <c r="AQ1387" s="26" t="s">
        <v>1612</v>
      </c>
      <c r="AS1387" s="109">
        <f>AF1387</f>
        <v>40</v>
      </c>
      <c r="AT1387" s="73">
        <f>GEOMEAN(AS1387)</f>
        <v>40</v>
      </c>
      <c r="AW1387" s="208" t="s">
        <v>1845</v>
      </c>
      <c r="AX1387" s="208" t="s">
        <v>1845</v>
      </c>
      <c r="BC1387" s="214"/>
      <c r="BN1387" s="119"/>
      <c r="BO1387" s="119"/>
      <c r="BP1387" s="119"/>
      <c r="BQ1387" s="119"/>
      <c r="BR1387" s="119"/>
      <c r="BS1387" s="119"/>
      <c r="BT1387" s="119"/>
      <c r="BU1387" s="119"/>
      <c r="BV1387" s="119"/>
      <c r="BW1387" s="119"/>
      <c r="BX1387" s="119"/>
      <c r="BY1387" s="119"/>
      <c r="BZ1387" s="119"/>
      <c r="CA1387" s="119"/>
    </row>
    <row r="1388" spans="1:87" ht="15" hidden="1" customHeight="1" thickTop="1" thickBot="1">
      <c r="A1388" s="170" t="s">
        <v>736</v>
      </c>
      <c r="B1388" s="70" t="s">
        <v>738</v>
      </c>
      <c r="C1388" s="74" t="s">
        <v>737</v>
      </c>
      <c r="D1388" s="72"/>
      <c r="E1388" s="147" t="s">
        <v>1644</v>
      </c>
      <c r="F1388" s="30" t="s">
        <v>602</v>
      </c>
      <c r="G1388" s="196" t="s">
        <v>218</v>
      </c>
      <c r="H1388" s="25" t="s">
        <v>75</v>
      </c>
      <c r="I1388" s="25" t="s">
        <v>309</v>
      </c>
      <c r="J1388" s="73" t="s">
        <v>16</v>
      </c>
      <c r="K1388" s="25" t="s">
        <v>1591</v>
      </c>
      <c r="L1388" s="25" t="s">
        <v>194</v>
      </c>
      <c r="N1388" s="41" t="s">
        <v>735</v>
      </c>
      <c r="O1388" s="32" t="s">
        <v>1398</v>
      </c>
      <c r="P1388" s="32" t="s">
        <v>1515</v>
      </c>
      <c r="Q1388" s="73" t="s">
        <v>14</v>
      </c>
      <c r="R1388" s="25">
        <v>96</v>
      </c>
      <c r="S1388" s="25" t="s">
        <v>84</v>
      </c>
      <c r="T1388" s="25" t="s">
        <v>15</v>
      </c>
      <c r="V1388" s="73">
        <v>0.11</v>
      </c>
      <c r="W1388" s="25" t="s">
        <v>57</v>
      </c>
      <c r="X1388" s="73">
        <f>VLOOKUP(W1388,Tables!$M$5:$O$9,3,FALSE)</f>
        <v>1000</v>
      </c>
      <c r="Y1388" s="73">
        <f t="shared" si="688"/>
        <v>110</v>
      </c>
      <c r="AA1388" s="26" t="str">
        <f t="shared" si="689"/>
        <v>EC50</v>
      </c>
      <c r="AB1388" s="26">
        <f>VLOOKUP(AA1388,Tables!C$5:D$40,2,FALSE)</f>
        <v>5</v>
      </c>
      <c r="AC1388" s="26">
        <f t="shared" si="690"/>
        <v>22</v>
      </c>
      <c r="AD1388" s="33" t="str">
        <f t="shared" si="691"/>
        <v>Chronic</v>
      </c>
      <c r="AE1388" s="26">
        <f>VLOOKUP(AD1388,Tables!$C$43:$D$44,2,FALSE)</f>
        <v>1</v>
      </c>
      <c r="AF1388" s="26">
        <f t="shared" si="692"/>
        <v>22</v>
      </c>
      <c r="AG1388" s="27"/>
      <c r="AH1388" s="210" t="str">
        <f t="shared" si="693"/>
        <v>Scenedesmus subspicatus</v>
      </c>
      <c r="AI1388" s="112" t="str">
        <f t="shared" si="694"/>
        <v>EC50</v>
      </c>
      <c r="AJ1388" s="112" t="str">
        <f t="shared" si="695"/>
        <v>Chronic</v>
      </c>
      <c r="AL1388" s="26">
        <f>VLOOKUP(SUM(AB1388,AE1388),Tables!J$5:K$12,2,FALSE)</f>
        <v>2</v>
      </c>
      <c r="AM1388" s="26" t="str">
        <f t="shared" si="696"/>
        <v>Reject</v>
      </c>
      <c r="AS1388"/>
      <c r="AW1388" s="208" t="s">
        <v>1845</v>
      </c>
      <c r="AX1388" s="208" t="s">
        <v>1845</v>
      </c>
      <c r="BC1388" s="214"/>
      <c r="BN1388" s="119"/>
      <c r="BO1388" s="119"/>
      <c r="BP1388" s="119"/>
      <c r="BQ1388" s="119"/>
      <c r="BR1388" s="119"/>
      <c r="BS1388" s="119"/>
      <c r="BT1388" s="119"/>
      <c r="BU1388" s="119"/>
      <c r="BV1388" s="119"/>
      <c r="BW1388" s="119"/>
      <c r="BX1388" s="119"/>
      <c r="BY1388" s="119"/>
      <c r="BZ1388" s="119"/>
      <c r="CA1388" s="119"/>
      <c r="CB1388" s="119"/>
      <c r="CC1388" s="119"/>
      <c r="CD1388" s="119"/>
      <c r="CE1388" s="119"/>
      <c r="CF1388" s="119"/>
      <c r="CG1388" s="119"/>
      <c r="CH1388" s="119"/>
      <c r="CI1388" s="119"/>
    </row>
    <row r="1389" spans="1:87" ht="15" hidden="1" customHeight="1" thickTop="1" thickBot="1">
      <c r="A1389" s="170" t="s">
        <v>951</v>
      </c>
      <c r="B1389" s="70" t="s">
        <v>956</v>
      </c>
      <c r="C1389" s="74" t="s">
        <v>952</v>
      </c>
      <c r="D1389" s="80" t="s">
        <v>99</v>
      </c>
      <c r="E1389" s="147" t="s">
        <v>1644</v>
      </c>
      <c r="F1389" s="30" t="s">
        <v>661</v>
      </c>
      <c r="G1389" s="196" t="s">
        <v>218</v>
      </c>
      <c r="H1389" s="25" t="s">
        <v>75</v>
      </c>
      <c r="I1389" s="25" t="s">
        <v>309</v>
      </c>
      <c r="J1389" s="73" t="s">
        <v>16</v>
      </c>
      <c r="K1389" s="25" t="s">
        <v>1591</v>
      </c>
      <c r="L1389" s="25" t="s">
        <v>110</v>
      </c>
      <c r="N1389" s="41" t="s">
        <v>957</v>
      </c>
      <c r="O1389" s="32" t="s">
        <v>1398</v>
      </c>
      <c r="P1389" s="32" t="s">
        <v>1515</v>
      </c>
      <c r="Q1389" s="73" t="s">
        <v>14</v>
      </c>
      <c r="R1389" s="25">
        <v>96</v>
      </c>
      <c r="S1389" s="25" t="s">
        <v>84</v>
      </c>
      <c r="T1389" s="25" t="s">
        <v>15</v>
      </c>
      <c r="V1389" s="73">
        <v>21</v>
      </c>
      <c r="W1389" s="25" t="s">
        <v>58</v>
      </c>
      <c r="X1389" s="73">
        <f>VLOOKUP(W1389,Tables!$M$5:$O$9,3,FALSE)</f>
        <v>1</v>
      </c>
      <c r="Y1389" s="73">
        <f t="shared" si="688"/>
        <v>21</v>
      </c>
      <c r="AA1389" s="26" t="str">
        <f t="shared" si="689"/>
        <v>EC50</v>
      </c>
      <c r="AB1389" s="26">
        <f>VLOOKUP(AA1389,Tables!C$5:D$40,2,FALSE)</f>
        <v>5</v>
      </c>
      <c r="AC1389" s="26">
        <f t="shared" si="690"/>
        <v>4.2</v>
      </c>
      <c r="AD1389" s="33" t="str">
        <f t="shared" si="691"/>
        <v>Chronic</v>
      </c>
      <c r="AE1389" s="26">
        <f>VLOOKUP(AD1389,Tables!$C$43:$D$44,2,FALSE)</f>
        <v>1</v>
      </c>
      <c r="AF1389" s="26">
        <f t="shared" si="692"/>
        <v>4.2</v>
      </c>
      <c r="AG1389" s="27"/>
      <c r="AH1389" s="210" t="str">
        <f t="shared" si="693"/>
        <v>Scenedesmus subspicatus</v>
      </c>
      <c r="AI1389" s="112" t="str">
        <f t="shared" si="694"/>
        <v>EC50</v>
      </c>
      <c r="AJ1389" s="112" t="str">
        <f t="shared" si="695"/>
        <v>Chronic</v>
      </c>
      <c r="AL1389" s="26">
        <f>VLOOKUP(SUM(AB1389,AE1389),Tables!J$5:K$12,2,FALSE)</f>
        <v>2</v>
      </c>
      <c r="AM1389" s="26" t="str">
        <f t="shared" si="696"/>
        <v>Reject</v>
      </c>
      <c r="AS1389"/>
      <c r="AW1389" s="208" t="s">
        <v>1845</v>
      </c>
      <c r="AX1389" s="208" t="s">
        <v>1845</v>
      </c>
      <c r="BC1389" s="214"/>
      <c r="BN1389" s="119"/>
      <c r="BO1389" s="119"/>
      <c r="BP1389" s="119"/>
      <c r="BQ1389" s="119"/>
      <c r="BR1389" s="119"/>
      <c r="BS1389" s="119"/>
      <c r="BT1389" s="119"/>
      <c r="BU1389" s="119"/>
      <c r="BV1389" s="119"/>
      <c r="BW1389" s="119"/>
      <c r="BX1389" s="119"/>
      <c r="BY1389" s="119"/>
      <c r="BZ1389" s="119"/>
      <c r="CA1389" s="119"/>
    </row>
    <row r="1390" spans="1:87" ht="15" hidden="1" customHeight="1" thickTop="1" thickBot="1">
      <c r="A1390" s="170" t="s">
        <v>1201</v>
      </c>
      <c r="B1390" s="70" t="s">
        <v>1206</v>
      </c>
      <c r="C1390" s="74" t="s">
        <v>1202</v>
      </c>
      <c r="D1390" s="80" t="s">
        <v>1200</v>
      </c>
      <c r="E1390" s="147" t="s">
        <v>1644</v>
      </c>
      <c r="F1390" s="75" t="s">
        <v>740</v>
      </c>
      <c r="G1390" s="196" t="s">
        <v>1205</v>
      </c>
      <c r="H1390" s="25" t="s">
        <v>75</v>
      </c>
      <c r="I1390" s="25" t="s">
        <v>309</v>
      </c>
      <c r="J1390" s="73" t="s">
        <v>16</v>
      </c>
      <c r="K1390" s="25" t="s">
        <v>1591</v>
      </c>
      <c r="L1390" s="25" t="s">
        <v>194</v>
      </c>
      <c r="N1390" s="41" t="s">
        <v>599</v>
      </c>
      <c r="O1390" s="34" t="s">
        <v>1398</v>
      </c>
      <c r="P1390" s="32" t="s">
        <v>1515</v>
      </c>
      <c r="Q1390" s="73" t="s">
        <v>19</v>
      </c>
      <c r="R1390" s="73">
        <v>72</v>
      </c>
      <c r="S1390" s="25" t="s">
        <v>84</v>
      </c>
      <c r="T1390" s="25" t="s">
        <v>15</v>
      </c>
      <c r="V1390" s="73">
        <v>2.1999999999999999E-2</v>
      </c>
      <c r="W1390" s="25" t="s">
        <v>57</v>
      </c>
      <c r="X1390" s="73">
        <f>VLOOKUP(W1390,Tables!$M$5:$O$9,3,FALSE)</f>
        <v>1000</v>
      </c>
      <c r="Y1390" s="73">
        <f t="shared" si="688"/>
        <v>22</v>
      </c>
      <c r="AA1390" s="26" t="str">
        <f>Q1390</f>
        <v>NOEC</v>
      </c>
      <c r="AB1390" s="26">
        <f>VLOOKUP(AA1390,Tables!C$5:D$40,2,FALSE)</f>
        <v>1</v>
      </c>
      <c r="AC1390" s="26">
        <f>Y1390/AB1390</f>
        <v>22</v>
      </c>
      <c r="AD1390" s="33" t="str">
        <f>T1390</f>
        <v>Chronic</v>
      </c>
      <c r="AE1390" s="26">
        <f>VLOOKUP(AD1390,Tables!$C$43:$D$44,2,FALSE)</f>
        <v>1</v>
      </c>
      <c r="AF1390" s="26">
        <f>AC1390/AE1390</f>
        <v>22</v>
      </c>
      <c r="AG1390" s="27"/>
      <c r="AH1390" s="210" t="str">
        <f t="shared" si="693"/>
        <v>Scenedesmus supspicatus</v>
      </c>
      <c r="AI1390" s="112" t="str">
        <f t="shared" si="694"/>
        <v>NOEC</v>
      </c>
      <c r="AJ1390" s="112" t="str">
        <f t="shared" si="695"/>
        <v>Chronic</v>
      </c>
      <c r="AL1390" s="26">
        <f>VLOOKUP(SUM(AB1390,AE1390),Tables!J$5:K$12,2,FALSE)</f>
        <v>1</v>
      </c>
      <c r="AM1390" s="26" t="str">
        <f t="shared" si="696"/>
        <v>YES!!!</v>
      </c>
      <c r="AN1390" s="107" t="str">
        <f>P1390</f>
        <v>Cell counts</v>
      </c>
      <c r="AO1390" s="26" t="s">
        <v>1598</v>
      </c>
      <c r="AP1390" s="25" t="str">
        <f>CONCATENATE(R1390," ",S1390)</f>
        <v>72 Hour</v>
      </c>
      <c r="AQ1390" s="26" t="s">
        <v>1599</v>
      </c>
      <c r="AS1390" s="109">
        <f>AF1390</f>
        <v>22</v>
      </c>
      <c r="AT1390" s="73">
        <f>GEOMEAN(AS1390)</f>
        <v>22</v>
      </c>
      <c r="AW1390" s="208" t="s">
        <v>1845</v>
      </c>
      <c r="AX1390" s="208" t="s">
        <v>1845</v>
      </c>
      <c r="BC1390" s="214"/>
      <c r="BN1390" s="119"/>
      <c r="BO1390" s="119"/>
      <c r="BP1390" s="119"/>
      <c r="BQ1390" s="119"/>
      <c r="BR1390" s="119"/>
      <c r="BS1390" s="119"/>
      <c r="BT1390" s="119"/>
      <c r="BU1390" s="119"/>
      <c r="BV1390" s="119"/>
      <c r="BW1390" s="119"/>
      <c r="BX1390" s="119"/>
      <c r="BY1390" s="119"/>
      <c r="BZ1390" s="119"/>
      <c r="CA1390" s="119"/>
    </row>
    <row r="1391" spans="1:87" ht="15" hidden="1" customHeight="1" thickTop="1" thickBot="1">
      <c r="A1391" s="170" t="s">
        <v>1201</v>
      </c>
      <c r="B1391" s="70" t="s">
        <v>1207</v>
      </c>
      <c r="C1391" s="74" t="s">
        <v>1202</v>
      </c>
      <c r="D1391" s="80" t="s">
        <v>1200</v>
      </c>
      <c r="E1391" s="147" t="s">
        <v>1644</v>
      </c>
      <c r="F1391" s="75" t="s">
        <v>740</v>
      </c>
      <c r="G1391" s="196" t="s">
        <v>1205</v>
      </c>
      <c r="H1391" s="25" t="s">
        <v>75</v>
      </c>
      <c r="I1391" s="25" t="s">
        <v>309</v>
      </c>
      <c r="J1391" s="73" t="s">
        <v>16</v>
      </c>
      <c r="K1391" s="25" t="s">
        <v>1591</v>
      </c>
      <c r="L1391" s="25" t="s">
        <v>194</v>
      </c>
      <c r="N1391" s="41" t="s">
        <v>599</v>
      </c>
      <c r="O1391" s="34" t="s">
        <v>1398</v>
      </c>
      <c r="P1391" s="32" t="s">
        <v>1515</v>
      </c>
      <c r="Q1391" s="73" t="s">
        <v>14</v>
      </c>
      <c r="R1391" s="73">
        <v>72</v>
      </c>
      <c r="S1391" s="25" t="s">
        <v>84</v>
      </c>
      <c r="T1391" s="25" t="s">
        <v>15</v>
      </c>
      <c r="V1391" s="73">
        <v>7.1999999999999995E-2</v>
      </c>
      <c r="W1391" s="25" t="s">
        <v>57</v>
      </c>
      <c r="X1391" s="73">
        <f>VLOOKUP(W1391,Tables!$M$5:$O$9,3,FALSE)</f>
        <v>1000</v>
      </c>
      <c r="Y1391" s="73">
        <f t="shared" si="688"/>
        <v>72</v>
      </c>
      <c r="AA1391" s="26" t="str">
        <f>Q1391</f>
        <v>EC50</v>
      </c>
      <c r="AB1391" s="26">
        <f>VLOOKUP(AA1391,Tables!C$5:D$40,2,FALSE)</f>
        <v>5</v>
      </c>
      <c r="AC1391" s="26">
        <f>Y1391/AB1391</f>
        <v>14.4</v>
      </c>
      <c r="AD1391" s="33" t="str">
        <f>T1391</f>
        <v>Chronic</v>
      </c>
      <c r="AE1391" s="26">
        <f>VLOOKUP(AD1391,Tables!$C$43:$D$44,2,FALSE)</f>
        <v>1</v>
      </c>
      <c r="AF1391" s="26">
        <f>AC1391/AE1391</f>
        <v>14.4</v>
      </c>
      <c r="AG1391" s="27"/>
      <c r="AH1391" s="210" t="str">
        <f t="shared" si="693"/>
        <v>Scenedesmus supspicatus</v>
      </c>
      <c r="AI1391" s="112" t="str">
        <f t="shared" si="694"/>
        <v>EC50</v>
      </c>
      <c r="AJ1391" s="112" t="str">
        <f t="shared" si="695"/>
        <v>Chronic</v>
      </c>
      <c r="AL1391" s="26">
        <f>VLOOKUP(SUM(AB1391,AE1391),Tables!J$5:K$12,2,FALSE)</f>
        <v>2</v>
      </c>
      <c r="AM1391" s="26" t="str">
        <f t="shared" si="696"/>
        <v>Reject</v>
      </c>
      <c r="AS1391"/>
      <c r="AW1391" s="208" t="s">
        <v>1845</v>
      </c>
      <c r="AX1391" s="208" t="s">
        <v>1845</v>
      </c>
      <c r="BC1391" s="214"/>
      <c r="BN1391" s="119"/>
      <c r="BO1391" s="119"/>
      <c r="BP1391" s="119"/>
      <c r="BQ1391" s="119"/>
      <c r="BR1391" s="119"/>
      <c r="BV1391" s="119"/>
      <c r="BW1391" s="119"/>
      <c r="BX1391" s="119"/>
      <c r="BY1391" s="119"/>
      <c r="BZ1391" s="119"/>
      <c r="CA1391" s="119"/>
    </row>
    <row r="1392" spans="1:87" ht="15" hidden="1" customHeight="1" thickTop="1" thickBot="1">
      <c r="A1392" s="170" t="s">
        <v>1201</v>
      </c>
      <c r="B1392" s="70" t="s">
        <v>1782</v>
      </c>
      <c r="C1392" s="71" t="s">
        <v>165</v>
      </c>
      <c r="D1392" s="80" t="s">
        <v>1200</v>
      </c>
      <c r="E1392" s="149" t="s">
        <v>1644</v>
      </c>
      <c r="F1392" s="75" t="s">
        <v>1199</v>
      </c>
      <c r="G1392" s="196" t="s">
        <v>1205</v>
      </c>
      <c r="H1392" s="25" t="s">
        <v>75</v>
      </c>
      <c r="I1392" s="73" t="s">
        <v>309</v>
      </c>
      <c r="J1392" s="73" t="s">
        <v>16</v>
      </c>
      <c r="K1392" s="25" t="s">
        <v>1591</v>
      </c>
      <c r="L1392" s="25" t="s">
        <v>194</v>
      </c>
      <c r="M1392" s="87"/>
      <c r="N1392" s="41" t="s">
        <v>599</v>
      </c>
      <c r="O1392" s="34" t="s">
        <v>1398</v>
      </c>
      <c r="P1392" s="32" t="s">
        <v>1515</v>
      </c>
      <c r="Q1392" s="73" t="s">
        <v>19</v>
      </c>
      <c r="R1392" s="25">
        <v>24</v>
      </c>
      <c r="S1392" s="25" t="s">
        <v>84</v>
      </c>
      <c r="T1392" s="33" t="s">
        <v>45</v>
      </c>
      <c r="U1392" s="88"/>
      <c r="V1392" s="25">
        <v>0.02</v>
      </c>
      <c r="W1392" s="25" t="s">
        <v>57</v>
      </c>
      <c r="X1392" s="73">
        <f>VLOOKUP(W1392,Tables!$M$5:$O$9,3,FALSE)</f>
        <v>1000</v>
      </c>
      <c r="Y1392" s="73">
        <f t="shared" si="688"/>
        <v>20</v>
      </c>
      <c r="AA1392" s="26" t="str">
        <f>Q1392</f>
        <v>NOEC</v>
      </c>
      <c r="AB1392" s="26">
        <f>VLOOKUP(AA1392,Tables!C$5:D$40,2,FALSE)</f>
        <v>1</v>
      </c>
      <c r="AC1392" s="26">
        <f>Y1392/AB1392</f>
        <v>20</v>
      </c>
      <c r="AD1392" s="33" t="str">
        <f>T1392</f>
        <v>Acute</v>
      </c>
      <c r="AE1392" s="26">
        <f>VLOOKUP(AD1392,Tables!$C$43:$D$44,2,FALSE)</f>
        <v>2</v>
      </c>
      <c r="AF1392" s="26">
        <f>AC1392/AE1392</f>
        <v>10</v>
      </c>
      <c r="AG1392" s="27"/>
      <c r="AH1392" s="210" t="str">
        <f>G1392</f>
        <v>Scenedesmus supspicatus</v>
      </c>
      <c r="AI1392" s="112" t="str">
        <f>Q1392</f>
        <v>NOEC</v>
      </c>
      <c r="AJ1392" s="112" t="str">
        <f>T1392</f>
        <v>Acute</v>
      </c>
      <c r="AL1392" s="26" t="str">
        <f>VLOOKUP(SUM(AB1392,AE1392),Tables!J$5:K$12,2,FALSE)</f>
        <v>Do Not Use</v>
      </c>
      <c r="AM1392" s="26" t="str">
        <f t="shared" si="696"/>
        <v>Reject</v>
      </c>
      <c r="AS1392"/>
      <c r="AW1392" s="208" t="s">
        <v>1845</v>
      </c>
      <c r="AX1392" s="208" t="s">
        <v>1845</v>
      </c>
      <c r="BC1392" s="214"/>
      <c r="BN1392" s="78"/>
      <c r="BO1392" s="107"/>
      <c r="BP1392" s="119"/>
      <c r="BQ1392" s="119"/>
      <c r="BR1392" s="119"/>
      <c r="BS1392" s="119"/>
      <c r="BT1392" s="119"/>
      <c r="BU1392" s="119"/>
      <c r="BV1392" s="119"/>
      <c r="BW1392" s="119"/>
      <c r="BX1392" s="119"/>
      <c r="BY1392" s="119"/>
      <c r="BZ1392" s="119"/>
      <c r="CA1392" s="119"/>
    </row>
    <row r="1393" spans="1:87" ht="15" hidden="1" customHeight="1" thickTop="1" thickBot="1">
      <c r="A1393" s="167"/>
      <c r="B1393" s="96"/>
      <c r="C1393" s="98"/>
      <c r="D1393" s="99"/>
      <c r="E1393" s="152"/>
      <c r="F1393" s="93"/>
      <c r="G1393" s="93"/>
      <c r="H1393" s="17"/>
      <c r="I1393" s="17"/>
      <c r="J1393" s="17"/>
      <c r="K1393" s="17"/>
      <c r="L1393" s="17"/>
      <c r="M1393" s="27"/>
      <c r="N1393" s="93"/>
      <c r="O1393" s="100"/>
      <c r="P1393" s="17"/>
      <c r="Q1393" s="17"/>
      <c r="R1393" s="17"/>
      <c r="S1393" s="17"/>
      <c r="T1393" s="17"/>
      <c r="U1393" s="17"/>
      <c r="V1393" s="17"/>
      <c r="W1393" s="17"/>
      <c r="X1393" s="95"/>
      <c r="Y1393" s="95"/>
      <c r="Z1393" s="27"/>
      <c r="AA1393" s="17"/>
      <c r="AB1393" s="17"/>
      <c r="AC1393" s="95"/>
      <c r="AD1393" s="20"/>
      <c r="AE1393" s="17"/>
      <c r="AF1393" s="95"/>
      <c r="AG1393" s="27"/>
      <c r="AH1393" s="211"/>
      <c r="AI1393" s="17"/>
      <c r="AJ1393" s="17"/>
      <c r="AK1393" s="27"/>
      <c r="AL1393" s="27"/>
      <c r="AM1393" s="27"/>
      <c r="AN1393" s="27"/>
      <c r="AO1393" s="17"/>
      <c r="AP1393" s="17"/>
      <c r="AQ1393" s="17"/>
      <c r="AR1393" s="27"/>
      <c r="AS1393" s="27"/>
      <c r="AT1393" s="27"/>
      <c r="AU1393" s="27"/>
      <c r="AV1393" s="27"/>
      <c r="AW1393" s="27"/>
      <c r="AX1393" s="115"/>
      <c r="AY1393" s="119"/>
      <c r="AZ1393" s="119"/>
      <c r="BA1393" s="117"/>
      <c r="BB1393" s="117"/>
      <c r="BC1393" s="211"/>
      <c r="BD1393" s="27"/>
      <c r="BE1393" s="27"/>
      <c r="BF1393" s="27"/>
      <c r="BG1393" s="27"/>
      <c r="BH1393" s="115"/>
      <c r="BI1393" s="115"/>
      <c r="BJ1393" s="115"/>
      <c r="BK1393" s="2"/>
      <c r="BL1393" s="2"/>
      <c r="BM1393" s="2"/>
      <c r="BN1393" s="119"/>
      <c r="BO1393" s="119"/>
      <c r="BP1393" s="119"/>
      <c r="BQ1393" s="119"/>
      <c r="BR1393" s="119"/>
      <c r="BS1393" s="119"/>
      <c r="BT1393" s="119"/>
      <c r="BU1393" s="119"/>
      <c r="BV1393" s="119"/>
      <c r="BX1393" s="119"/>
      <c r="BY1393" s="119"/>
      <c r="BZ1393" s="119"/>
      <c r="CA1393" s="119"/>
    </row>
    <row r="1394" spans="1:87" ht="15" hidden="1" customHeight="1" thickTop="1" thickBot="1">
      <c r="A1394" s="170" t="s">
        <v>378</v>
      </c>
      <c r="B1394" s="70" t="s">
        <v>375</v>
      </c>
      <c r="C1394" s="71">
        <v>163051</v>
      </c>
      <c r="D1394" s="72" t="s">
        <v>99</v>
      </c>
      <c r="E1394" s="147" t="s">
        <v>1644</v>
      </c>
      <c r="F1394" s="30" t="s">
        <v>377</v>
      </c>
      <c r="G1394" s="196" t="s">
        <v>122</v>
      </c>
      <c r="H1394" s="25" t="s">
        <v>75</v>
      </c>
      <c r="I1394" s="25" t="s">
        <v>309</v>
      </c>
      <c r="J1394" s="25" t="s">
        <v>16</v>
      </c>
      <c r="K1394" s="25" t="s">
        <v>1591</v>
      </c>
      <c r="L1394" s="25" t="s">
        <v>110</v>
      </c>
      <c r="N1394" s="41" t="s">
        <v>376</v>
      </c>
      <c r="O1394" s="32" t="s">
        <v>1398</v>
      </c>
      <c r="P1394" s="32" t="s">
        <v>1515</v>
      </c>
      <c r="Q1394" s="25" t="s">
        <v>14</v>
      </c>
      <c r="R1394" s="25">
        <v>24</v>
      </c>
      <c r="S1394" s="25" t="s">
        <v>84</v>
      </c>
      <c r="T1394" s="33" t="s">
        <v>45</v>
      </c>
      <c r="U1394" s="33"/>
      <c r="V1394" s="73">
        <v>0.18</v>
      </c>
      <c r="W1394" s="25" t="s">
        <v>254</v>
      </c>
      <c r="X1394" s="73">
        <v>215.68</v>
      </c>
      <c r="Y1394" s="73">
        <f t="shared" ref="Y1394:Y1399" si="697">V1394*X1394</f>
        <v>38.822400000000002</v>
      </c>
      <c r="AA1394" s="26" t="str">
        <f>Q1394</f>
        <v>EC50</v>
      </c>
      <c r="AB1394" s="26">
        <f>VLOOKUP(AA1394,Tables!C$5:D$40,2,FALSE)</f>
        <v>5</v>
      </c>
      <c r="AC1394" s="26">
        <f>Y1394/AB1394</f>
        <v>7.7644800000000007</v>
      </c>
      <c r="AD1394" s="33" t="str">
        <f>T1394</f>
        <v>Acute</v>
      </c>
      <c r="AE1394" s="26">
        <f>VLOOKUP(AD1394,Tables!$C$43:$D$44,2,FALSE)</f>
        <v>2</v>
      </c>
      <c r="AF1394" s="26">
        <f>AC1394/AE1394</f>
        <v>3.8822400000000004</v>
      </c>
      <c r="AG1394" s="27"/>
      <c r="AH1394" s="210" t="str">
        <f>G1394</f>
        <v>Scenedesmus vacuolatus</v>
      </c>
      <c r="AI1394" s="112" t="str">
        <f t="shared" ref="AI1394:AI1398" si="698">Q1394</f>
        <v>EC50</v>
      </c>
      <c r="AJ1394" s="112" t="str">
        <f t="shared" ref="AJ1394:AJ1398" si="699">T1394</f>
        <v>Acute</v>
      </c>
      <c r="AL1394" s="26">
        <f>VLOOKUP(SUM(AB1394,AE1394),Tables!J$5:K$12,2,FALSE)</f>
        <v>4</v>
      </c>
      <c r="AM1394" s="26" t="str">
        <f>IF(AL1394=MIN($AL$1394:$AL$1399),"YES!!!","Reject")</f>
        <v>YES!!!</v>
      </c>
      <c r="AN1394" s="107" t="str">
        <f>P1394</f>
        <v>Cell counts</v>
      </c>
      <c r="AO1394" s="26" t="s">
        <v>96</v>
      </c>
      <c r="AP1394" s="25" t="str">
        <f>CONCATENATE(R1394," ",S1394)</f>
        <v>24 Hour</v>
      </c>
      <c r="AQ1394" s="26" t="s">
        <v>97</v>
      </c>
      <c r="AS1394" s="109">
        <f>AF1394</f>
        <v>3.8822400000000004</v>
      </c>
      <c r="AT1394" s="73">
        <f>GEOMEAN(AS1394)</f>
        <v>3.8822400000000004</v>
      </c>
      <c r="AU1394" s="73">
        <f>MIN(AT1394)</f>
        <v>3.8822400000000004</v>
      </c>
      <c r="AV1394" s="73">
        <f>MIN(AU1394:AU1399)</f>
        <v>1.7685760000000001</v>
      </c>
      <c r="AW1394" s="208" t="s">
        <v>1845</v>
      </c>
      <c r="AX1394" s="208" t="s">
        <v>1845</v>
      </c>
      <c r="BA1394" s="78" t="str">
        <f>F1394</f>
        <v>Algal growth medium</v>
      </c>
      <c r="BB1394" s="107" t="str">
        <f>J1394</f>
        <v>Microalgae</v>
      </c>
      <c r="BC1394" s="210" t="str">
        <f>G1394</f>
        <v>Scenedesmus vacuolatus</v>
      </c>
      <c r="BD1394" s="107" t="str">
        <f>H1394</f>
        <v>Chlorophyta</v>
      </c>
      <c r="BE1394" s="114" t="str">
        <f>I1394</f>
        <v>Chlorophyceae</v>
      </c>
      <c r="BF1394" s="112" t="str">
        <f>K1394</f>
        <v>Photo</v>
      </c>
      <c r="BG1394" s="26">
        <f>AL1394</f>
        <v>4</v>
      </c>
      <c r="BH1394" s="26">
        <f>AV1394</f>
        <v>1.7685760000000001</v>
      </c>
      <c r="BI1394" s="208" t="s">
        <v>1845</v>
      </c>
      <c r="BJ1394" s="208" t="s">
        <v>1845</v>
      </c>
      <c r="BN1394" s="119"/>
      <c r="BO1394" s="119"/>
      <c r="BP1394" s="119"/>
      <c r="BQ1394" s="119"/>
      <c r="BR1394" s="119"/>
      <c r="BS1394" s="119"/>
      <c r="BT1394" s="119"/>
      <c r="BU1394" s="119"/>
      <c r="BV1394" s="119"/>
      <c r="BX1394" s="119"/>
      <c r="BY1394" s="119"/>
      <c r="BZ1394" s="119"/>
      <c r="CA1394" s="119"/>
    </row>
    <row r="1395" spans="1:87" ht="15" hidden="1" customHeight="1" thickTop="1" thickBot="1">
      <c r="A1395" s="170" t="s">
        <v>378</v>
      </c>
      <c r="B1395" s="70" t="s">
        <v>375</v>
      </c>
      <c r="C1395" s="71">
        <v>163051</v>
      </c>
      <c r="D1395" s="72" t="s">
        <v>99</v>
      </c>
      <c r="E1395" s="147" t="s">
        <v>1644</v>
      </c>
      <c r="F1395" s="30" t="s">
        <v>377</v>
      </c>
      <c r="G1395" s="196" t="s">
        <v>122</v>
      </c>
      <c r="H1395" s="25" t="s">
        <v>75</v>
      </c>
      <c r="I1395" s="25" t="s">
        <v>309</v>
      </c>
      <c r="J1395" s="25" t="s">
        <v>16</v>
      </c>
      <c r="K1395" s="25" t="s">
        <v>1591</v>
      </c>
      <c r="L1395" s="25" t="s">
        <v>110</v>
      </c>
      <c r="N1395" s="41" t="s">
        <v>376</v>
      </c>
      <c r="O1395" s="32" t="s">
        <v>1398</v>
      </c>
      <c r="P1395" s="32" t="s">
        <v>1515</v>
      </c>
      <c r="Q1395" s="25" t="s">
        <v>19</v>
      </c>
      <c r="R1395" s="25">
        <v>24</v>
      </c>
      <c r="S1395" s="25" t="s">
        <v>84</v>
      </c>
      <c r="T1395" s="33" t="s">
        <v>45</v>
      </c>
      <c r="U1395" s="33"/>
      <c r="V1395" s="73">
        <v>0.18</v>
      </c>
      <c r="W1395" s="25" t="s">
        <v>254</v>
      </c>
      <c r="X1395" s="73">
        <v>215.68</v>
      </c>
      <c r="Y1395" s="73">
        <f t="shared" si="697"/>
        <v>38.822400000000002</v>
      </c>
      <c r="AA1395" s="26" t="str">
        <f>Q1395</f>
        <v>NOEC</v>
      </c>
      <c r="AB1395" s="26">
        <f>VLOOKUP(AA1395,Tables!C$5:D$40,2,FALSE)</f>
        <v>1</v>
      </c>
      <c r="AC1395" s="26">
        <f>Y1395/AB1395</f>
        <v>38.822400000000002</v>
      </c>
      <c r="AD1395" s="33" t="str">
        <f>T1395</f>
        <v>Acute</v>
      </c>
      <c r="AE1395" s="26">
        <f>VLOOKUP(AD1395,Tables!$C$43:$D$44,2,FALSE)</f>
        <v>2</v>
      </c>
      <c r="AF1395" s="26">
        <f>AC1395/AE1395</f>
        <v>19.411200000000001</v>
      </c>
      <c r="AG1395" s="27"/>
      <c r="AH1395" s="210" t="str">
        <f>G1395</f>
        <v>Scenedesmus vacuolatus</v>
      </c>
      <c r="AI1395" s="112" t="str">
        <f>Q1395</f>
        <v>NOEC</v>
      </c>
      <c r="AJ1395" s="112" t="str">
        <f>T1395</f>
        <v>Acute</v>
      </c>
      <c r="AL1395" s="26" t="str">
        <f>VLOOKUP(SUM(AB1395,AE1395),Tables!J$5:K$12,2,FALSE)</f>
        <v>Do Not Use</v>
      </c>
      <c r="AM1395" s="26" t="str">
        <f t="shared" ref="AM1395:AM1399" si="700">IF(AL1395=MIN($AL$1394:$AL$1399),"YES!!!","Reject")</f>
        <v>Reject</v>
      </c>
      <c r="AS1395"/>
      <c r="AW1395" s="208" t="s">
        <v>1845</v>
      </c>
      <c r="AX1395" s="208" t="s">
        <v>1845</v>
      </c>
      <c r="BC1395" s="214"/>
      <c r="BN1395" s="119"/>
      <c r="BO1395" s="119"/>
      <c r="BP1395" s="119"/>
      <c r="BQ1395" s="119"/>
      <c r="BR1395" s="119"/>
      <c r="BS1395" s="119"/>
      <c r="BT1395" s="119"/>
      <c r="BU1395" s="119"/>
      <c r="BV1395" s="119"/>
      <c r="BW1395" s="119"/>
      <c r="BY1395" s="119"/>
      <c r="BZ1395" s="119"/>
      <c r="CA1395" s="119"/>
    </row>
    <row r="1396" spans="1:87" ht="15" hidden="1" customHeight="1" thickTop="1" thickBot="1">
      <c r="A1396" s="170" t="s">
        <v>1276</v>
      </c>
      <c r="B1396" s="70" t="s">
        <v>1273</v>
      </c>
      <c r="C1396" s="71" t="s">
        <v>1277</v>
      </c>
      <c r="D1396" s="80" t="s">
        <v>99</v>
      </c>
      <c r="E1396" s="147" t="s">
        <v>1644</v>
      </c>
      <c r="F1396" s="30" t="s">
        <v>1275</v>
      </c>
      <c r="G1396" s="196" t="s">
        <v>122</v>
      </c>
      <c r="H1396" s="25" t="s">
        <v>75</v>
      </c>
      <c r="I1396" s="25" t="s">
        <v>309</v>
      </c>
      <c r="J1396" s="25" t="s">
        <v>16</v>
      </c>
      <c r="K1396" s="25" t="s">
        <v>1591</v>
      </c>
      <c r="L1396" s="73" t="s">
        <v>110</v>
      </c>
      <c r="N1396" s="41" t="s">
        <v>1274</v>
      </c>
      <c r="O1396" s="34" t="s">
        <v>1398</v>
      </c>
      <c r="P1396" s="32" t="s">
        <v>1400</v>
      </c>
      <c r="Q1396" s="25" t="s">
        <v>14</v>
      </c>
      <c r="R1396" s="25">
        <v>24</v>
      </c>
      <c r="S1396" s="25" t="s">
        <v>84</v>
      </c>
      <c r="T1396" s="33" t="s">
        <v>45</v>
      </c>
      <c r="V1396" s="25">
        <v>8.2000000000000003E-2</v>
      </c>
      <c r="W1396" s="25" t="s">
        <v>245</v>
      </c>
      <c r="X1396" s="73">
        <v>215.68</v>
      </c>
      <c r="Y1396" s="73">
        <f t="shared" si="697"/>
        <v>17.685760000000002</v>
      </c>
      <c r="AA1396" s="26" t="str">
        <f>Q1396</f>
        <v>EC50</v>
      </c>
      <c r="AB1396" s="26">
        <f>VLOOKUP(AA1396,Tables!C$5:D$40,2,FALSE)</f>
        <v>5</v>
      </c>
      <c r="AC1396" s="26">
        <f>Y1396/AB1396</f>
        <v>3.5371520000000003</v>
      </c>
      <c r="AD1396" s="33" t="str">
        <f>T1396</f>
        <v>Acute</v>
      </c>
      <c r="AE1396" s="26">
        <f>VLOOKUP(AD1396,Tables!$C$43:$D$44,2,FALSE)</f>
        <v>2</v>
      </c>
      <c r="AF1396" s="26">
        <f>AC1396/AE1396</f>
        <v>1.7685760000000001</v>
      </c>
      <c r="AG1396" s="27"/>
      <c r="AH1396" s="210" t="str">
        <f t="shared" ref="AH1396:AH1398" si="701">G1396</f>
        <v>Scenedesmus vacuolatus</v>
      </c>
      <c r="AI1396" s="112" t="str">
        <f t="shared" si="698"/>
        <v>EC50</v>
      </c>
      <c r="AJ1396" s="112" t="str">
        <f t="shared" si="699"/>
        <v>Acute</v>
      </c>
      <c r="AL1396" s="26">
        <f>VLOOKUP(SUM(AB1396,AE1396),Tables!J$5:K$12,2,FALSE)</f>
        <v>4</v>
      </c>
      <c r="AM1396" s="26" t="str">
        <f t="shared" si="700"/>
        <v>YES!!!</v>
      </c>
      <c r="AN1396" s="107" t="str">
        <f t="shared" ref="AN1396:AN1398" si="702">P1396</f>
        <v>Cell number</v>
      </c>
      <c r="AO1396" s="26" t="s">
        <v>1598</v>
      </c>
      <c r="AP1396" s="25" t="str">
        <f t="shared" ref="AP1396:AP1398" si="703">CONCATENATE(R1396," ",S1396)</f>
        <v>24 Hour</v>
      </c>
      <c r="AQ1396" s="26" t="s">
        <v>1599</v>
      </c>
      <c r="AS1396" s="109">
        <f>AF1396</f>
        <v>1.7685760000000001</v>
      </c>
      <c r="AT1396" s="73">
        <f t="shared" ref="AT1396:AT1398" si="704">GEOMEAN(AS1396)</f>
        <v>1.7685760000000001</v>
      </c>
      <c r="AU1396" s="73">
        <f>MIN(AT1396)</f>
        <v>1.7685760000000001</v>
      </c>
      <c r="AW1396" s="208" t="s">
        <v>1845</v>
      </c>
      <c r="AX1396" s="208" t="s">
        <v>1845</v>
      </c>
      <c r="BC1396" s="214"/>
      <c r="BN1396" s="119"/>
      <c r="BO1396" s="119"/>
      <c r="BP1396" s="119"/>
      <c r="BQ1396" s="119"/>
      <c r="BR1396" s="119"/>
      <c r="BS1396" s="119"/>
      <c r="BT1396" s="119"/>
      <c r="BU1396" s="119"/>
      <c r="BV1396" s="119"/>
      <c r="BW1396" s="119"/>
      <c r="BX1396" s="119"/>
      <c r="BY1396" s="119"/>
      <c r="BZ1396" s="119"/>
      <c r="CA1396" s="119"/>
    </row>
    <row r="1397" spans="1:87" ht="15" hidden="1" customHeight="1" thickTop="1" thickBot="1">
      <c r="A1397" s="170" t="s">
        <v>1276</v>
      </c>
      <c r="B1397" s="70" t="s">
        <v>1784</v>
      </c>
      <c r="C1397" s="71" t="s">
        <v>1277</v>
      </c>
      <c r="D1397" s="80" t="s">
        <v>99</v>
      </c>
      <c r="E1397" s="147" t="s">
        <v>1644</v>
      </c>
      <c r="F1397" s="30" t="s">
        <v>1275</v>
      </c>
      <c r="G1397" s="196" t="s">
        <v>122</v>
      </c>
      <c r="H1397" s="25" t="s">
        <v>75</v>
      </c>
      <c r="I1397" s="25" t="s">
        <v>309</v>
      </c>
      <c r="J1397" s="25" t="s">
        <v>16</v>
      </c>
      <c r="K1397" s="25" t="s">
        <v>1591</v>
      </c>
      <c r="L1397" s="73" t="s">
        <v>110</v>
      </c>
      <c r="N1397" s="41" t="s">
        <v>1274</v>
      </c>
      <c r="O1397" s="34" t="s">
        <v>1398</v>
      </c>
      <c r="P1397" s="32" t="s">
        <v>1400</v>
      </c>
      <c r="Q1397" s="25" t="s">
        <v>19</v>
      </c>
      <c r="R1397" s="25">
        <v>24</v>
      </c>
      <c r="S1397" s="25" t="s">
        <v>84</v>
      </c>
      <c r="T1397" s="33" t="s">
        <v>45</v>
      </c>
      <c r="V1397" s="25">
        <v>2.5999999999999999E-2</v>
      </c>
      <c r="W1397" s="25" t="s">
        <v>245</v>
      </c>
      <c r="X1397" s="73">
        <v>215.68</v>
      </c>
      <c r="Y1397" s="73">
        <f t="shared" si="697"/>
        <v>5.6076800000000002</v>
      </c>
      <c r="AA1397" s="26" t="str">
        <f>Q1397</f>
        <v>NOEC</v>
      </c>
      <c r="AB1397" s="26">
        <f>VLOOKUP(AA1397,Tables!C$5:D$40,2,FALSE)</f>
        <v>1</v>
      </c>
      <c r="AC1397" s="26">
        <f>Y1397/AB1397</f>
        <v>5.6076800000000002</v>
      </c>
      <c r="AD1397" s="33" t="str">
        <f>T1397</f>
        <v>Acute</v>
      </c>
      <c r="AE1397" s="26">
        <f>VLOOKUP(AD1397,Tables!$C$43:$D$44,2,FALSE)</f>
        <v>2</v>
      </c>
      <c r="AF1397" s="26">
        <f>AC1397/AE1397</f>
        <v>2.8038400000000001</v>
      </c>
      <c r="AG1397" s="27"/>
      <c r="AH1397" s="210" t="str">
        <f t="shared" ref="AH1397" si="705">G1397</f>
        <v>Scenedesmus vacuolatus</v>
      </c>
      <c r="AI1397" s="112" t="str">
        <f t="shared" ref="AI1397" si="706">Q1397</f>
        <v>NOEC</v>
      </c>
      <c r="AJ1397" s="112" t="str">
        <f t="shared" ref="AJ1397" si="707">T1397</f>
        <v>Acute</v>
      </c>
      <c r="AL1397" s="26" t="str">
        <f>VLOOKUP(SUM(AB1397,AE1397),Tables!J$5:K$12,2,FALSE)</f>
        <v>Do Not Use</v>
      </c>
      <c r="AM1397" s="26" t="str">
        <f t="shared" si="700"/>
        <v>Reject</v>
      </c>
      <c r="AN1397" s="107"/>
      <c r="AO1397" s="26"/>
      <c r="AQ1397" s="26"/>
      <c r="AS1397" s="109"/>
      <c r="AT1397" s="73"/>
      <c r="AU1397" s="73"/>
      <c r="AW1397" s="208" t="s">
        <v>1845</v>
      </c>
      <c r="AX1397" s="208" t="s">
        <v>1845</v>
      </c>
      <c r="BC1397" s="214"/>
      <c r="BN1397" s="119"/>
      <c r="BO1397" s="119"/>
      <c r="BP1397" s="119"/>
      <c r="BQ1397" s="119"/>
      <c r="BR1397" s="119"/>
      <c r="BS1397" s="119"/>
      <c r="BT1397" s="119"/>
      <c r="BU1397" s="119"/>
      <c r="BV1397" s="119"/>
      <c r="BW1397" s="119"/>
      <c r="BX1397" s="119"/>
      <c r="BY1397" s="119"/>
      <c r="BZ1397" s="119"/>
      <c r="CA1397" s="119"/>
    </row>
    <row r="1398" spans="1:87" ht="15" hidden="1" customHeight="1" thickTop="1" thickBot="1">
      <c r="A1398" s="170" t="s">
        <v>697</v>
      </c>
      <c r="B1398" s="70" t="s">
        <v>693</v>
      </c>
      <c r="C1398" s="71" t="s">
        <v>698</v>
      </c>
      <c r="D1398" s="72" t="s">
        <v>99</v>
      </c>
      <c r="E1398" s="147" t="s">
        <v>1644</v>
      </c>
      <c r="F1398" s="30" t="s">
        <v>696</v>
      </c>
      <c r="G1398" s="196" t="s">
        <v>122</v>
      </c>
      <c r="H1398" s="25" t="s">
        <v>75</v>
      </c>
      <c r="I1398" s="25" t="s">
        <v>309</v>
      </c>
      <c r="J1398" s="25" t="s">
        <v>16</v>
      </c>
      <c r="K1398" s="25" t="s">
        <v>1591</v>
      </c>
      <c r="L1398" s="73" t="s">
        <v>694</v>
      </c>
      <c r="N1398" s="41" t="s">
        <v>695</v>
      </c>
      <c r="O1398" s="32" t="s">
        <v>126</v>
      </c>
      <c r="P1398" s="32" t="s">
        <v>1574</v>
      </c>
      <c r="Q1398" s="25" t="s">
        <v>14</v>
      </c>
      <c r="R1398" s="25">
        <v>24</v>
      </c>
      <c r="S1398" s="25" t="s">
        <v>84</v>
      </c>
      <c r="T1398" s="33" t="s">
        <v>45</v>
      </c>
      <c r="U1398" s="33"/>
      <c r="V1398" s="73">
        <v>38.799999999999997</v>
      </c>
      <c r="W1398" s="33" t="s">
        <v>58</v>
      </c>
      <c r="X1398" s="73">
        <f>VLOOKUP(W1398,Tables!$M$5:$O$9,3,FALSE)</f>
        <v>1</v>
      </c>
      <c r="Y1398" s="73">
        <f t="shared" si="697"/>
        <v>38.799999999999997</v>
      </c>
      <c r="AA1398" s="26" t="str">
        <f t="shared" ref="AA1398" si="708">Q1398</f>
        <v>EC50</v>
      </c>
      <c r="AB1398" s="26">
        <f>VLOOKUP(AA1398,Tables!C$5:D$40,2,FALSE)</f>
        <v>5</v>
      </c>
      <c r="AC1398" s="26">
        <f t="shared" ref="AC1398" si="709">Y1398/AB1398</f>
        <v>7.76</v>
      </c>
      <c r="AD1398" s="33" t="str">
        <f t="shared" ref="AD1398" si="710">T1398</f>
        <v>Acute</v>
      </c>
      <c r="AE1398" s="26">
        <f>VLOOKUP(AD1398,Tables!$C$43:$D$44,2,FALSE)</f>
        <v>2</v>
      </c>
      <c r="AF1398" s="26">
        <f t="shared" ref="AF1398" si="711">AC1398/AE1398</f>
        <v>3.88</v>
      </c>
      <c r="AG1398" s="27"/>
      <c r="AH1398" s="210" t="str">
        <f t="shared" si="701"/>
        <v>Scenedesmus vacuolatus</v>
      </c>
      <c r="AI1398" s="112" t="str">
        <f t="shared" si="698"/>
        <v>EC50</v>
      </c>
      <c r="AJ1398" s="112" t="str">
        <f t="shared" si="699"/>
        <v>Acute</v>
      </c>
      <c r="AL1398" s="26">
        <f>VLOOKUP(SUM(AB1398,AE1398),Tables!J$5:K$12,2,FALSE)</f>
        <v>4</v>
      </c>
      <c r="AM1398" s="26" t="str">
        <f t="shared" si="700"/>
        <v>YES!!!</v>
      </c>
      <c r="AN1398" s="107" t="str">
        <f t="shared" si="702"/>
        <v>Abundance (cell counts)</v>
      </c>
      <c r="AO1398" s="26" t="s">
        <v>1603</v>
      </c>
      <c r="AP1398" s="25" t="str">
        <f t="shared" si="703"/>
        <v>24 Hour</v>
      </c>
      <c r="AQ1398" s="26" t="s">
        <v>1607</v>
      </c>
      <c r="AS1398" s="109">
        <f>AF1398</f>
        <v>3.88</v>
      </c>
      <c r="AT1398" s="73">
        <f t="shared" si="704"/>
        <v>3.88</v>
      </c>
      <c r="AU1398" s="73">
        <f>MIN(AT1398)</f>
        <v>3.88</v>
      </c>
      <c r="AW1398" s="208" t="s">
        <v>1845</v>
      </c>
      <c r="AX1398" s="208" t="s">
        <v>1845</v>
      </c>
      <c r="BC1398" s="214"/>
      <c r="BN1398" s="119"/>
      <c r="BO1398" s="119"/>
      <c r="BP1398" s="119"/>
      <c r="BQ1398" s="119"/>
      <c r="BR1398" s="119"/>
      <c r="BS1398" s="119"/>
      <c r="BT1398" s="119"/>
      <c r="BU1398" s="119"/>
      <c r="BV1398" s="119"/>
      <c r="BW1398" s="119"/>
      <c r="BX1398" s="119"/>
      <c r="BZ1398" s="119"/>
      <c r="CA1398" s="119"/>
    </row>
    <row r="1399" spans="1:87" ht="15" hidden="1" customHeight="1" thickTop="1" thickBot="1">
      <c r="A1399" s="170" t="s">
        <v>697</v>
      </c>
      <c r="B1399" s="70" t="s">
        <v>1730</v>
      </c>
      <c r="C1399" s="71" t="s">
        <v>698</v>
      </c>
      <c r="D1399" s="72"/>
      <c r="E1399" s="147" t="s">
        <v>1644</v>
      </c>
      <c r="F1399" s="30" t="s">
        <v>696</v>
      </c>
      <c r="G1399" s="196" t="s">
        <v>122</v>
      </c>
      <c r="H1399" s="25" t="s">
        <v>75</v>
      </c>
      <c r="I1399" s="25" t="s">
        <v>309</v>
      </c>
      <c r="J1399" s="25" t="s">
        <v>16</v>
      </c>
      <c r="K1399" s="25" t="s">
        <v>1591</v>
      </c>
      <c r="L1399" s="73" t="s">
        <v>694</v>
      </c>
      <c r="N1399" s="41" t="s">
        <v>695</v>
      </c>
      <c r="O1399" s="32" t="s">
        <v>126</v>
      </c>
      <c r="P1399" s="32" t="s">
        <v>1574</v>
      </c>
      <c r="Q1399" s="25" t="s">
        <v>19</v>
      </c>
      <c r="R1399" s="25">
        <v>24</v>
      </c>
      <c r="S1399" s="25" t="s">
        <v>84</v>
      </c>
      <c r="T1399" s="33" t="s">
        <v>45</v>
      </c>
      <c r="U1399" s="33"/>
      <c r="V1399" s="73">
        <v>7.9</v>
      </c>
      <c r="W1399" s="33" t="s">
        <v>58</v>
      </c>
      <c r="X1399" s="73">
        <f>VLOOKUP(W1399,Tables!$M$5:$O$9,3,FALSE)</f>
        <v>1</v>
      </c>
      <c r="Y1399" s="73">
        <f t="shared" si="697"/>
        <v>7.9</v>
      </c>
      <c r="AA1399" s="26" t="str">
        <f>Q1399</f>
        <v>NOEC</v>
      </c>
      <c r="AB1399" s="26">
        <f>VLOOKUP(AA1399,Tables!C$5:D$40,2,FALSE)</f>
        <v>1</v>
      </c>
      <c r="AC1399" s="26">
        <f>Y1399/AB1399</f>
        <v>7.9</v>
      </c>
      <c r="AD1399" s="33" t="str">
        <f>T1399</f>
        <v>Acute</v>
      </c>
      <c r="AE1399" s="26">
        <f>VLOOKUP(AD1399,Tables!$C$43:$D$44,2,FALSE)</f>
        <v>2</v>
      </c>
      <c r="AF1399" s="26">
        <f>AC1399/AE1399</f>
        <v>3.95</v>
      </c>
      <c r="AG1399" s="27"/>
      <c r="AH1399" s="210" t="str">
        <f>G1399</f>
        <v>Scenedesmus vacuolatus</v>
      </c>
      <c r="AI1399" s="112" t="str">
        <f>Q1399</f>
        <v>NOEC</v>
      </c>
      <c r="AJ1399" s="112" t="str">
        <f>T1399</f>
        <v>Acute</v>
      </c>
      <c r="AL1399" s="26" t="str">
        <f>VLOOKUP(SUM(AB1399,AE1399),Tables!J$5:K$12,2,FALSE)</f>
        <v>Do Not Use</v>
      </c>
      <c r="AM1399" s="26" t="str">
        <f t="shared" si="700"/>
        <v>Reject</v>
      </c>
      <c r="AS1399"/>
      <c r="AW1399" s="208" t="s">
        <v>1845</v>
      </c>
      <c r="AX1399" s="208" t="s">
        <v>1845</v>
      </c>
      <c r="BC1399" s="214"/>
      <c r="BN1399" s="119"/>
      <c r="BO1399" s="119"/>
      <c r="BP1399" s="119"/>
      <c r="BQ1399" s="119"/>
      <c r="BR1399" s="119"/>
      <c r="BS1399" s="119"/>
      <c r="BT1399" s="119"/>
      <c r="BU1399" s="119"/>
      <c r="BV1399" s="119"/>
      <c r="BW1399" s="119"/>
      <c r="BX1399" s="119"/>
      <c r="BY1399" s="119"/>
    </row>
    <row r="1400" spans="1:87" ht="15" hidden="1" customHeight="1" thickTop="1" thickBot="1">
      <c r="A1400" s="167"/>
      <c r="B1400" s="96"/>
      <c r="C1400" s="98"/>
      <c r="D1400" s="97"/>
      <c r="E1400" s="150"/>
      <c r="F1400" s="93"/>
      <c r="G1400" s="93"/>
      <c r="H1400" s="17"/>
      <c r="I1400" s="17"/>
      <c r="J1400" s="17"/>
      <c r="K1400" s="17"/>
      <c r="L1400" s="17"/>
      <c r="M1400" s="27"/>
      <c r="N1400" s="93"/>
      <c r="O1400" s="17"/>
      <c r="P1400" s="17"/>
      <c r="Q1400" s="17"/>
      <c r="R1400" s="17"/>
      <c r="S1400" s="17"/>
      <c r="T1400" s="20"/>
      <c r="U1400" s="17"/>
      <c r="V1400" s="17"/>
      <c r="W1400" s="17"/>
      <c r="X1400" s="95"/>
      <c r="Y1400" s="95"/>
      <c r="Z1400" s="27"/>
      <c r="AA1400" s="17"/>
      <c r="AB1400" s="17"/>
      <c r="AC1400" s="95"/>
      <c r="AD1400" s="20"/>
      <c r="AE1400" s="17"/>
      <c r="AF1400" s="95"/>
      <c r="AG1400" s="27"/>
      <c r="AH1400" s="211"/>
      <c r="AI1400" s="17"/>
      <c r="AJ1400" s="17"/>
      <c r="AK1400" s="27"/>
      <c r="AL1400" s="27"/>
      <c r="AM1400" s="27"/>
      <c r="AN1400" s="27"/>
      <c r="AO1400" s="17"/>
      <c r="AP1400" s="17"/>
      <c r="AQ1400" s="17"/>
      <c r="AR1400" s="27"/>
      <c r="AS1400" s="27"/>
      <c r="AT1400" s="27"/>
      <c r="AU1400" s="27"/>
      <c r="AV1400" s="27"/>
      <c r="AW1400" s="27"/>
      <c r="AX1400" s="115"/>
      <c r="AY1400" s="119"/>
      <c r="AZ1400" s="119"/>
      <c r="BA1400" s="117"/>
      <c r="BB1400" s="117"/>
      <c r="BC1400" s="211"/>
      <c r="BD1400" s="27"/>
      <c r="BE1400" s="27"/>
      <c r="BF1400" s="27"/>
      <c r="BG1400" s="27"/>
      <c r="BH1400" s="115"/>
      <c r="BI1400" s="115"/>
      <c r="BJ1400" s="115"/>
      <c r="BK1400" s="2"/>
      <c r="BL1400" s="2"/>
      <c r="BM1400" s="2"/>
      <c r="BN1400" s="119"/>
      <c r="BO1400" s="119"/>
      <c r="BP1400" s="119"/>
      <c r="BQ1400" s="119"/>
      <c r="BR1400" s="119"/>
      <c r="BS1400" s="119"/>
      <c r="BT1400" s="119"/>
      <c r="BU1400" s="119"/>
      <c r="BV1400" s="119"/>
      <c r="BW1400" s="119"/>
      <c r="BX1400" s="119"/>
      <c r="BY1400" s="119"/>
      <c r="BZ1400" s="119"/>
      <c r="CA1400" s="119"/>
      <c r="CB1400" s="119"/>
      <c r="CC1400" s="119"/>
      <c r="CD1400" s="119"/>
      <c r="CE1400" s="119"/>
      <c r="CF1400" s="119"/>
      <c r="CG1400" s="119"/>
      <c r="CH1400" s="119"/>
      <c r="CI1400" s="119"/>
    </row>
    <row r="1401" spans="1:87" ht="15" customHeight="1" thickTop="1" thickBot="1">
      <c r="A1401" s="170" t="s">
        <v>1681</v>
      </c>
      <c r="B1401" s="70" t="s">
        <v>1682</v>
      </c>
      <c r="C1401" s="71">
        <v>1118</v>
      </c>
      <c r="D1401" s="80" t="s">
        <v>290</v>
      </c>
      <c r="E1401" s="147" t="s">
        <v>1643</v>
      </c>
      <c r="F1401" s="30" t="s">
        <v>1685</v>
      </c>
      <c r="G1401" s="196" t="s">
        <v>1680</v>
      </c>
      <c r="H1401" s="25" t="s">
        <v>208</v>
      </c>
      <c r="I1401" s="25" t="s">
        <v>513</v>
      </c>
      <c r="J1401" s="25" t="s">
        <v>209</v>
      </c>
      <c r="K1401" s="25" t="s">
        <v>1590</v>
      </c>
      <c r="L1401" s="25" t="s">
        <v>1686</v>
      </c>
      <c r="N1401" s="41" t="s">
        <v>1687</v>
      </c>
      <c r="O1401" s="32" t="s">
        <v>1398</v>
      </c>
      <c r="P1401" s="32" t="s">
        <v>1687</v>
      </c>
      <c r="Q1401" s="73" t="s">
        <v>19</v>
      </c>
      <c r="R1401" s="25">
        <v>20</v>
      </c>
      <c r="S1401" s="25" t="s">
        <v>1370</v>
      </c>
      <c r="T1401" s="25" t="s">
        <v>15</v>
      </c>
      <c r="U1401" s="33"/>
      <c r="V1401" s="73">
        <v>80</v>
      </c>
      <c r="W1401" s="25" t="s">
        <v>82</v>
      </c>
      <c r="X1401" s="73">
        <f>VLOOKUP(W1401,Tables!$M$5:$O$9,3,FALSE)</f>
        <v>1</v>
      </c>
      <c r="Y1401" s="73">
        <f t="shared" ref="Y1401:Y1407" si="712">V1401*X1401</f>
        <v>80</v>
      </c>
      <c r="AA1401" s="26" t="str">
        <f>Q1401</f>
        <v>NOEC</v>
      </c>
      <c r="AB1401" s="26">
        <f>VLOOKUP(AA1401,Tables!C$5:D$40,2,FALSE)</f>
        <v>1</v>
      </c>
      <c r="AC1401" s="26">
        <f>Y1401/AB1401</f>
        <v>80</v>
      </c>
      <c r="AD1401" s="33" t="str">
        <f>T1401</f>
        <v>Chronic</v>
      </c>
      <c r="AE1401" s="26">
        <f>VLOOKUP(AD1401,Tables!$C$43:$D$44,2,FALSE)</f>
        <v>1</v>
      </c>
      <c r="AF1401" s="26">
        <f>AC1401/AE1401</f>
        <v>80</v>
      </c>
      <c r="AG1401" s="27"/>
      <c r="AH1401" s="210" t="str">
        <f>G1401</f>
        <v>Sciaenops ocellatus</v>
      </c>
      <c r="AI1401" s="112" t="str">
        <f>Q1401</f>
        <v>NOEC</v>
      </c>
      <c r="AJ1401" s="112" t="str">
        <f>T1401</f>
        <v>Chronic</v>
      </c>
      <c r="AL1401" s="26">
        <f>VLOOKUP(SUM(AB1401,AE1401),Tables!J$5:K$12,2,FALSE)</f>
        <v>1</v>
      </c>
      <c r="AM1401" s="26" t="str">
        <f t="shared" ref="AM1401:AM1407" si="713">IF(AL1401=MIN($AL$1401:$AL$1407),"YES!!!","Reject")</f>
        <v>YES!!!</v>
      </c>
      <c r="AN1401" s="107" t="str">
        <f t="shared" ref="AN1401:AN1407" si="714">P1401</f>
        <v>Standard length</v>
      </c>
      <c r="AO1401" s="26" t="s">
        <v>96</v>
      </c>
      <c r="AP1401" s="25" t="str">
        <f>CONCATENATE(R1401," ",S1401)</f>
        <v>20 Day</v>
      </c>
      <c r="AQ1401" s="26" t="s">
        <v>97</v>
      </c>
      <c r="AS1401" s="109">
        <f>AF1401</f>
        <v>80</v>
      </c>
      <c r="AT1401" s="73">
        <f>GEOMEAN(AS1401)</f>
        <v>80</v>
      </c>
      <c r="AU1401" s="73">
        <f>MIN(AT1401:AT1402)</f>
        <v>80</v>
      </c>
      <c r="AV1401" s="73">
        <f>MIN(AU1401:AU1407)</f>
        <v>37.43</v>
      </c>
      <c r="AW1401" s="208" t="s">
        <v>1845</v>
      </c>
      <c r="AX1401" s="208" t="s">
        <v>1845</v>
      </c>
      <c r="BA1401" s="78" t="str">
        <f>F1401</f>
        <v>Filtered seawater</v>
      </c>
      <c r="BB1401" s="107" t="str">
        <f>J1401</f>
        <v>Fish</v>
      </c>
      <c r="BC1401" s="210" t="str">
        <f>G1401</f>
        <v>Sciaenops ocellatus</v>
      </c>
      <c r="BD1401" s="107" t="str">
        <f>H1401</f>
        <v>Chordata</v>
      </c>
      <c r="BE1401" s="114" t="str">
        <f>I1401</f>
        <v xml:space="preserve">	Actinopterygii</v>
      </c>
      <c r="BF1401" s="112" t="str">
        <f>K1401</f>
        <v>Hetero</v>
      </c>
      <c r="BG1401" s="26">
        <f>AL1401</f>
        <v>1</v>
      </c>
      <c r="BH1401" s="26">
        <f>AV1401</f>
        <v>37.43</v>
      </c>
      <c r="BI1401" s="208" t="s">
        <v>1845</v>
      </c>
      <c r="BJ1401" s="208" t="s">
        <v>1845</v>
      </c>
      <c r="BN1401" s="119"/>
      <c r="BO1401" s="119"/>
      <c r="BP1401" s="119"/>
      <c r="BQ1401" s="119"/>
      <c r="BR1401" s="119"/>
      <c r="BS1401" s="119"/>
      <c r="BT1401" s="119"/>
      <c r="BU1401" s="119"/>
      <c r="BV1401" s="119"/>
      <c r="BW1401" s="119"/>
      <c r="BX1401" s="119"/>
      <c r="BY1401" s="119"/>
      <c r="BZ1401" s="119"/>
      <c r="CA1401" s="119"/>
    </row>
    <row r="1402" spans="1:87" ht="15" customHeight="1" thickTop="1" thickBot="1">
      <c r="A1402" s="170" t="s">
        <v>1681</v>
      </c>
      <c r="B1402" s="70" t="s">
        <v>1684</v>
      </c>
      <c r="C1402" s="71">
        <v>1118</v>
      </c>
      <c r="D1402" s="80" t="s">
        <v>290</v>
      </c>
      <c r="E1402" s="147" t="s">
        <v>1643</v>
      </c>
      <c r="F1402" s="30" t="s">
        <v>1685</v>
      </c>
      <c r="G1402" s="196" t="s">
        <v>1680</v>
      </c>
      <c r="H1402" s="25" t="s">
        <v>208</v>
      </c>
      <c r="I1402" s="25" t="s">
        <v>513</v>
      </c>
      <c r="J1402" s="25" t="s">
        <v>209</v>
      </c>
      <c r="K1402" s="25" t="s">
        <v>1590</v>
      </c>
      <c r="L1402" s="25" t="s">
        <v>1686</v>
      </c>
      <c r="N1402" s="41" t="s">
        <v>1687</v>
      </c>
      <c r="O1402" s="32" t="s">
        <v>1398</v>
      </c>
      <c r="P1402" s="32" t="s">
        <v>1687</v>
      </c>
      <c r="Q1402" s="73" t="s">
        <v>19</v>
      </c>
      <c r="R1402" s="25">
        <v>15</v>
      </c>
      <c r="S1402" s="25" t="s">
        <v>1370</v>
      </c>
      <c r="T1402" s="25" t="s">
        <v>15</v>
      </c>
      <c r="U1402" s="33"/>
      <c r="V1402" s="73">
        <v>80</v>
      </c>
      <c r="W1402" s="25" t="s">
        <v>82</v>
      </c>
      <c r="X1402" s="73">
        <f>VLOOKUP(W1402,Tables!$M$5:$O$9,3,FALSE)</f>
        <v>1</v>
      </c>
      <c r="Y1402" s="73">
        <f t="shared" si="712"/>
        <v>80</v>
      </c>
      <c r="AA1402" s="26" t="str">
        <f t="shared" ref="AA1402:AA1407" si="715">Q1402</f>
        <v>NOEC</v>
      </c>
      <c r="AB1402" s="26">
        <f>VLOOKUP(AA1402,Tables!C$5:D$40,2,FALSE)</f>
        <v>1</v>
      </c>
      <c r="AC1402" s="26">
        <f t="shared" ref="AC1402:AC1407" si="716">Y1402/AB1402</f>
        <v>80</v>
      </c>
      <c r="AD1402" s="33" t="str">
        <f t="shared" ref="AD1402:AD1407" si="717">T1402</f>
        <v>Chronic</v>
      </c>
      <c r="AE1402" s="26">
        <f>VLOOKUP(AD1402,Tables!$C$43:$D$44,2,FALSE)</f>
        <v>1</v>
      </c>
      <c r="AF1402" s="26">
        <f t="shared" ref="AF1402:AF1407" si="718">AC1402/AE1402</f>
        <v>80</v>
      </c>
      <c r="AG1402" s="27"/>
      <c r="AH1402" s="210" t="str">
        <f t="shared" ref="AH1402:AH1407" si="719">G1402</f>
        <v>Sciaenops ocellatus</v>
      </c>
      <c r="AI1402" s="112" t="str">
        <f t="shared" ref="AI1402:AI1407" si="720">Q1402</f>
        <v>NOEC</v>
      </c>
      <c r="AJ1402" s="112" t="str">
        <f t="shared" ref="AJ1402:AJ1407" si="721">T1402</f>
        <v>Chronic</v>
      </c>
      <c r="AL1402" s="26">
        <f>VLOOKUP(SUM(AB1402,AE1402),Tables!J$5:K$12,2,FALSE)</f>
        <v>1</v>
      </c>
      <c r="AM1402" s="26" t="str">
        <f t="shared" si="713"/>
        <v>YES!!!</v>
      </c>
      <c r="AN1402" s="107" t="str">
        <f>P1402</f>
        <v>Standard length</v>
      </c>
      <c r="AO1402" s="26" t="s">
        <v>96</v>
      </c>
      <c r="AP1402" s="25" t="str">
        <f>CONCATENATE(R1402," ",S1402)</f>
        <v>15 Day</v>
      </c>
      <c r="AQ1402" s="26" t="s">
        <v>1600</v>
      </c>
      <c r="AS1402" s="109">
        <f>AF1402</f>
        <v>80</v>
      </c>
      <c r="AT1402" s="73">
        <f>GEOMEAN(AS1402)</f>
        <v>80</v>
      </c>
      <c r="AW1402" s="208" t="s">
        <v>1845</v>
      </c>
      <c r="AX1402" s="208" t="s">
        <v>1845</v>
      </c>
      <c r="BC1402" s="214"/>
      <c r="BN1402" s="119"/>
      <c r="BO1402" s="119"/>
      <c r="BP1402" s="119"/>
      <c r="BQ1402" s="119"/>
      <c r="BS1402" s="119"/>
      <c r="BT1402" s="119"/>
      <c r="BU1402" s="119"/>
      <c r="BV1402" s="119"/>
      <c r="BW1402" s="119"/>
      <c r="BX1402" s="119"/>
      <c r="BY1402" s="119"/>
      <c r="BZ1402" s="119"/>
      <c r="CA1402" s="119"/>
    </row>
    <row r="1403" spans="1:87" ht="16.5" hidden="1" customHeight="1" thickTop="1" thickBot="1">
      <c r="A1403" s="170" t="s">
        <v>1681</v>
      </c>
      <c r="B1403" s="70" t="s">
        <v>1684</v>
      </c>
      <c r="C1403" s="71">
        <v>1118</v>
      </c>
      <c r="D1403" s="80"/>
      <c r="E1403" s="147" t="s">
        <v>1643</v>
      </c>
      <c r="F1403" s="30" t="s">
        <v>1685</v>
      </c>
      <c r="G1403" s="196" t="s">
        <v>1680</v>
      </c>
      <c r="H1403" s="25" t="s">
        <v>208</v>
      </c>
      <c r="I1403" s="25" t="s">
        <v>513</v>
      </c>
      <c r="J1403" s="25" t="s">
        <v>209</v>
      </c>
      <c r="K1403" s="25" t="s">
        <v>1590</v>
      </c>
      <c r="L1403" s="25" t="s">
        <v>1686</v>
      </c>
      <c r="N1403" s="41" t="s">
        <v>1687</v>
      </c>
      <c r="O1403" s="32" t="s">
        <v>1398</v>
      </c>
      <c r="P1403" s="32" t="s">
        <v>1687</v>
      </c>
      <c r="Q1403" s="25" t="s">
        <v>20</v>
      </c>
      <c r="R1403" s="25">
        <v>15</v>
      </c>
      <c r="S1403" s="25" t="s">
        <v>1370</v>
      </c>
      <c r="T1403" s="25" t="s">
        <v>15</v>
      </c>
      <c r="U1403" s="33"/>
      <c r="V1403" s="73">
        <v>20</v>
      </c>
      <c r="W1403" s="25" t="s">
        <v>82</v>
      </c>
      <c r="X1403" s="73">
        <f>VLOOKUP(W1403,Tables!$M$5:$O$9,3,FALSE)</f>
        <v>1</v>
      </c>
      <c r="Y1403" s="73">
        <f t="shared" si="712"/>
        <v>20</v>
      </c>
      <c r="AA1403" s="26" t="str">
        <f t="shared" si="715"/>
        <v>LOEC</v>
      </c>
      <c r="AB1403" s="26">
        <f>VLOOKUP(AA1403,Tables!C$5:D$40,2,FALSE)</f>
        <v>2.5</v>
      </c>
      <c r="AC1403" s="26">
        <f t="shared" si="716"/>
        <v>8</v>
      </c>
      <c r="AD1403" s="33" t="str">
        <f t="shared" si="717"/>
        <v>Chronic</v>
      </c>
      <c r="AE1403" s="26">
        <f>VLOOKUP(AD1403,Tables!$C$43:$D$44,2,FALSE)</f>
        <v>1</v>
      </c>
      <c r="AF1403" s="26">
        <f t="shared" si="718"/>
        <v>8</v>
      </c>
      <c r="AG1403" s="27"/>
      <c r="AH1403" s="210" t="str">
        <f t="shared" si="719"/>
        <v>Sciaenops ocellatus</v>
      </c>
      <c r="AI1403" s="112" t="str">
        <f t="shared" si="720"/>
        <v>LOEC</v>
      </c>
      <c r="AJ1403" s="112" t="str">
        <f t="shared" si="721"/>
        <v>Chronic</v>
      </c>
      <c r="AL1403" s="26">
        <f>VLOOKUP(SUM(AB1403,AE1403),Tables!J$5:K$12,2,FALSE)</f>
        <v>2</v>
      </c>
      <c r="AM1403" s="26" t="str">
        <f t="shared" si="713"/>
        <v>Reject</v>
      </c>
      <c r="AS1403"/>
      <c r="AW1403" s="208" t="s">
        <v>1845</v>
      </c>
      <c r="AX1403" s="208" t="s">
        <v>1845</v>
      </c>
      <c r="BC1403" s="214"/>
      <c r="BN1403" s="119"/>
      <c r="BO1403" s="119"/>
      <c r="BP1403" s="119"/>
      <c r="BQ1403" s="119"/>
      <c r="BS1403" s="119"/>
      <c r="BT1403" s="119"/>
      <c r="BU1403" s="119"/>
      <c r="BV1403" s="119"/>
      <c r="BW1403" s="119"/>
      <c r="BX1403" s="119"/>
      <c r="BY1403" s="119"/>
      <c r="BZ1403" s="119"/>
      <c r="CA1403" s="119"/>
    </row>
    <row r="1404" spans="1:87" ht="16.5" customHeight="1" thickTop="1" thickBot="1">
      <c r="A1404" s="170" t="s">
        <v>1681</v>
      </c>
      <c r="B1404" s="70" t="s">
        <v>1683</v>
      </c>
      <c r="C1404" s="71">
        <v>1118</v>
      </c>
      <c r="D1404" s="80" t="s">
        <v>290</v>
      </c>
      <c r="E1404" s="147" t="s">
        <v>1643</v>
      </c>
      <c r="F1404" s="30" t="s">
        <v>1685</v>
      </c>
      <c r="G1404" s="196" t="s">
        <v>1680</v>
      </c>
      <c r="H1404" s="25" t="s">
        <v>208</v>
      </c>
      <c r="I1404" s="25" t="s">
        <v>513</v>
      </c>
      <c r="J1404" s="25" t="s">
        <v>209</v>
      </c>
      <c r="K1404" s="25" t="s">
        <v>1590</v>
      </c>
      <c r="L1404" s="25" t="s">
        <v>1686</v>
      </c>
      <c r="N1404" s="41" t="s">
        <v>1688</v>
      </c>
      <c r="O1404" s="32" t="s">
        <v>1398</v>
      </c>
      <c r="P1404" s="32" t="s">
        <v>1533</v>
      </c>
      <c r="Q1404" s="73" t="s">
        <v>19</v>
      </c>
      <c r="R1404" s="25">
        <v>20</v>
      </c>
      <c r="S1404" s="25" t="s">
        <v>1370</v>
      </c>
      <c r="T1404" s="25" t="s">
        <v>15</v>
      </c>
      <c r="U1404" s="33"/>
      <c r="V1404" s="73">
        <v>80</v>
      </c>
      <c r="W1404" s="25" t="s">
        <v>82</v>
      </c>
      <c r="X1404" s="73">
        <f>VLOOKUP(W1404,Tables!$M$5:$O$9,3,FALSE)</f>
        <v>1</v>
      </c>
      <c r="Y1404" s="73">
        <f t="shared" si="712"/>
        <v>80</v>
      </c>
      <c r="AA1404" s="26" t="str">
        <f t="shared" si="715"/>
        <v>NOEC</v>
      </c>
      <c r="AB1404" s="26">
        <f>VLOOKUP(AA1404,Tables!C$5:D$40,2,FALSE)</f>
        <v>1</v>
      </c>
      <c r="AC1404" s="26">
        <f t="shared" si="716"/>
        <v>80</v>
      </c>
      <c r="AD1404" s="33" t="str">
        <f t="shared" si="717"/>
        <v>Chronic</v>
      </c>
      <c r="AE1404" s="26">
        <f>VLOOKUP(AD1404,Tables!$C$43:$D$44,2,FALSE)</f>
        <v>1</v>
      </c>
      <c r="AF1404" s="26">
        <f t="shared" si="718"/>
        <v>80</v>
      </c>
      <c r="AG1404" s="27"/>
      <c r="AH1404" s="210" t="str">
        <f t="shared" si="719"/>
        <v>Sciaenops ocellatus</v>
      </c>
      <c r="AI1404" s="112" t="str">
        <f t="shared" si="720"/>
        <v>NOEC</v>
      </c>
      <c r="AJ1404" s="112" t="str">
        <f t="shared" si="721"/>
        <v>Chronic</v>
      </c>
      <c r="AL1404" s="26">
        <f>VLOOKUP(SUM(AB1404,AE1404),Tables!J$5:K$12,2,FALSE)</f>
        <v>1</v>
      </c>
      <c r="AM1404" s="26" t="str">
        <f t="shared" si="713"/>
        <v>YES!!!</v>
      </c>
      <c r="AN1404" s="107" t="str">
        <f t="shared" si="714"/>
        <v>Length</v>
      </c>
      <c r="AO1404" s="26" t="s">
        <v>1598</v>
      </c>
      <c r="AP1404" s="25" t="str">
        <f>CONCATENATE(R1404," ",S1404)</f>
        <v>20 Day</v>
      </c>
      <c r="AQ1404" s="26" t="s">
        <v>1599</v>
      </c>
      <c r="AS1404" s="109">
        <f>AF1404</f>
        <v>80</v>
      </c>
      <c r="AT1404" s="73">
        <f>GEOMEAN(AS1404)</f>
        <v>80</v>
      </c>
      <c r="AU1404" s="73">
        <f>MIN(AT1404:AT1405)</f>
        <v>37.43</v>
      </c>
      <c r="AW1404" s="208" t="s">
        <v>1845</v>
      </c>
      <c r="AX1404" s="208" t="s">
        <v>1845</v>
      </c>
      <c r="BC1404" s="214"/>
      <c r="BN1404" s="119"/>
      <c r="BO1404" s="119"/>
      <c r="BP1404" s="119"/>
      <c r="BQ1404" s="119"/>
      <c r="BS1404" s="119"/>
      <c r="BT1404" s="119"/>
      <c r="BU1404" s="119"/>
      <c r="BV1404" s="119"/>
      <c r="BW1404" s="119"/>
      <c r="BX1404" s="119"/>
      <c r="BY1404" s="119"/>
      <c r="BZ1404" s="119"/>
      <c r="CA1404" s="119"/>
    </row>
    <row r="1405" spans="1:87" ht="16.5" customHeight="1" thickTop="1" thickBot="1">
      <c r="A1405" s="170" t="s">
        <v>1720</v>
      </c>
      <c r="B1405" s="70" t="s">
        <v>1723</v>
      </c>
      <c r="C1405" s="71">
        <v>1169</v>
      </c>
      <c r="D1405" s="80"/>
      <c r="E1405" s="147" t="s">
        <v>1643</v>
      </c>
      <c r="F1405" s="30" t="s">
        <v>634</v>
      </c>
      <c r="G1405" s="196" t="s">
        <v>1680</v>
      </c>
      <c r="H1405" s="25" t="s">
        <v>208</v>
      </c>
      <c r="I1405" s="25" t="s">
        <v>513</v>
      </c>
      <c r="J1405" s="25" t="s">
        <v>209</v>
      </c>
      <c r="K1405" s="25" t="s">
        <v>1590</v>
      </c>
      <c r="L1405" s="25" t="s">
        <v>1721</v>
      </c>
      <c r="N1405" s="41" t="s">
        <v>1688</v>
      </c>
      <c r="O1405" s="32" t="s">
        <v>1398</v>
      </c>
      <c r="P1405" s="32" t="s">
        <v>1533</v>
      </c>
      <c r="Q1405" s="73" t="s">
        <v>19</v>
      </c>
      <c r="R1405" s="25">
        <v>9</v>
      </c>
      <c r="S1405" s="25" t="s">
        <v>1370</v>
      </c>
      <c r="T1405" s="25" t="s">
        <v>15</v>
      </c>
      <c r="U1405" s="33"/>
      <c r="V1405" s="73">
        <v>37.43</v>
      </c>
      <c r="W1405" s="25" t="s">
        <v>58</v>
      </c>
      <c r="X1405" s="73">
        <f>VLOOKUP(W1405,Tables!$M$5:$O$9,3,FALSE)</f>
        <v>1</v>
      </c>
      <c r="Y1405" s="73">
        <f t="shared" si="712"/>
        <v>37.43</v>
      </c>
      <c r="AA1405" s="26" t="str">
        <f>Q1405</f>
        <v>NOEC</v>
      </c>
      <c r="AB1405" s="26">
        <f>VLOOKUP(AA1405,Tables!C$5:D$40,2,FALSE)</f>
        <v>1</v>
      </c>
      <c r="AC1405" s="26">
        <f>Y1405/AB1405</f>
        <v>37.43</v>
      </c>
      <c r="AD1405" s="33" t="str">
        <f>T1405</f>
        <v>Chronic</v>
      </c>
      <c r="AE1405" s="26">
        <f>VLOOKUP(AD1405,Tables!$C$43:$D$44,2,FALSE)</f>
        <v>1</v>
      </c>
      <c r="AF1405" s="26">
        <f>AC1405/AE1405</f>
        <v>37.43</v>
      </c>
      <c r="AG1405" s="27"/>
      <c r="AH1405" s="210" t="str">
        <f>G1405</f>
        <v>Sciaenops ocellatus</v>
      </c>
      <c r="AI1405" s="112" t="str">
        <f>Q1405</f>
        <v>NOEC</v>
      </c>
      <c r="AJ1405" s="112" t="str">
        <f>T1405</f>
        <v>Chronic</v>
      </c>
      <c r="AL1405" s="26">
        <f>VLOOKUP(SUM(AB1405,AE1405),Tables!J$5:K$12,2,FALSE)</f>
        <v>1</v>
      </c>
      <c r="AM1405" s="26" t="str">
        <f t="shared" si="713"/>
        <v>YES!!!</v>
      </c>
      <c r="AN1405" s="107" t="str">
        <f>P1405</f>
        <v>Length</v>
      </c>
      <c r="AO1405" s="26" t="s">
        <v>1598</v>
      </c>
      <c r="AP1405" s="25" t="str">
        <f>CONCATENATE(R1405," ",S1405)</f>
        <v>9 Day</v>
      </c>
      <c r="AQ1405" s="26" t="s">
        <v>1612</v>
      </c>
      <c r="AS1405" s="109">
        <f>AF1405</f>
        <v>37.43</v>
      </c>
      <c r="AT1405" s="73">
        <f>GEOMEAN(AS1405)</f>
        <v>37.43</v>
      </c>
      <c r="AU1405" s="73"/>
      <c r="AW1405" s="208" t="s">
        <v>1845</v>
      </c>
      <c r="AX1405" s="208" t="s">
        <v>1845</v>
      </c>
      <c r="BC1405" s="214"/>
      <c r="BN1405" s="119"/>
      <c r="BO1405" s="119"/>
      <c r="BS1405" s="119"/>
      <c r="BT1405" s="119"/>
      <c r="BU1405" s="119"/>
      <c r="BV1405" s="119"/>
      <c r="BW1405" s="119"/>
      <c r="BX1405" s="119"/>
      <c r="BY1405" s="119"/>
      <c r="BZ1405" s="119"/>
      <c r="CA1405" s="119"/>
    </row>
    <row r="1406" spans="1:87" ht="16.5" hidden="1" customHeight="1" thickTop="1" thickBot="1">
      <c r="A1406" s="170" t="s">
        <v>1720</v>
      </c>
      <c r="B1406" s="70" t="s">
        <v>1724</v>
      </c>
      <c r="C1406" s="71">
        <v>1169</v>
      </c>
      <c r="D1406" s="80"/>
      <c r="E1406" s="147" t="s">
        <v>1643</v>
      </c>
      <c r="F1406" s="30" t="s">
        <v>634</v>
      </c>
      <c r="G1406" s="196" t="s">
        <v>1680</v>
      </c>
      <c r="H1406" s="25" t="s">
        <v>208</v>
      </c>
      <c r="I1406" s="25" t="s">
        <v>513</v>
      </c>
      <c r="J1406" s="25" t="s">
        <v>209</v>
      </c>
      <c r="K1406" s="25" t="s">
        <v>1590</v>
      </c>
      <c r="L1406" s="25" t="s">
        <v>1721</v>
      </c>
      <c r="N1406" s="41" t="s">
        <v>1688</v>
      </c>
      <c r="O1406" s="32" t="s">
        <v>1398</v>
      </c>
      <c r="P1406" s="32" t="s">
        <v>1533</v>
      </c>
      <c r="Q1406" s="25" t="s">
        <v>20</v>
      </c>
      <c r="R1406" s="25">
        <v>9</v>
      </c>
      <c r="S1406" s="25" t="s">
        <v>1370</v>
      </c>
      <c r="T1406" s="25" t="s">
        <v>15</v>
      </c>
      <c r="U1406" s="33"/>
      <c r="V1406" s="73">
        <v>80.510000000000005</v>
      </c>
      <c r="W1406" s="25" t="s">
        <v>58</v>
      </c>
      <c r="X1406" s="73">
        <f>VLOOKUP(W1406,Tables!$M$5:$O$9,3,FALSE)</f>
        <v>1</v>
      </c>
      <c r="Y1406" s="73">
        <f t="shared" si="712"/>
        <v>80.510000000000005</v>
      </c>
      <c r="AA1406" s="26" t="str">
        <f>Q1406</f>
        <v>LOEC</v>
      </c>
      <c r="AB1406" s="26">
        <f>VLOOKUP(AA1406,Tables!C$5:D$40,2,FALSE)</f>
        <v>2.5</v>
      </c>
      <c r="AC1406" s="26">
        <f>Y1406/AB1406</f>
        <v>32.204000000000001</v>
      </c>
      <c r="AD1406" s="33" t="str">
        <f>T1406</f>
        <v>Chronic</v>
      </c>
      <c r="AE1406" s="26">
        <f>VLOOKUP(AD1406,Tables!$C$43:$D$44,2,FALSE)</f>
        <v>1</v>
      </c>
      <c r="AF1406" s="26">
        <f>AC1406/AE1406</f>
        <v>32.204000000000001</v>
      </c>
      <c r="AG1406" s="27"/>
      <c r="AH1406" s="210" t="str">
        <f>G1406</f>
        <v>Sciaenops ocellatus</v>
      </c>
      <c r="AI1406" s="112" t="str">
        <f>Q1406</f>
        <v>LOEC</v>
      </c>
      <c r="AJ1406" s="112" t="str">
        <f>T1406</f>
        <v>Chronic</v>
      </c>
      <c r="AL1406" s="26">
        <f>VLOOKUP(SUM(AB1406,AE1406),Tables!J$5:K$12,2,FALSE)</f>
        <v>2</v>
      </c>
      <c r="AM1406" s="26" t="str">
        <f t="shared" si="713"/>
        <v>Reject</v>
      </c>
      <c r="AN1406" s="107"/>
      <c r="AO1406" s="26"/>
      <c r="AQ1406" s="26"/>
      <c r="AS1406" s="109"/>
      <c r="AT1406" s="73"/>
      <c r="AU1406" s="73"/>
      <c r="AW1406" s="208" t="s">
        <v>1845</v>
      </c>
      <c r="AX1406" s="208" t="s">
        <v>1845</v>
      </c>
      <c r="BC1406" s="214"/>
      <c r="BN1406" s="119"/>
      <c r="BO1406" s="119"/>
      <c r="BS1406" s="119"/>
      <c r="BT1406" s="119"/>
      <c r="BU1406" s="119"/>
      <c r="BV1406" s="119"/>
      <c r="BW1406" s="119"/>
      <c r="BX1406" s="119"/>
      <c r="BY1406" s="119"/>
      <c r="BZ1406" s="119"/>
      <c r="CA1406" s="119"/>
    </row>
    <row r="1407" spans="1:87" ht="16.5" customHeight="1" thickTop="1" thickBot="1">
      <c r="A1407" s="170" t="s">
        <v>1720</v>
      </c>
      <c r="B1407" s="70" t="s">
        <v>1722</v>
      </c>
      <c r="C1407" s="71">
        <v>1169</v>
      </c>
      <c r="D1407" s="80" t="s">
        <v>290</v>
      </c>
      <c r="E1407" s="147" t="s">
        <v>1643</v>
      </c>
      <c r="F1407" s="30" t="s">
        <v>634</v>
      </c>
      <c r="G1407" s="196" t="s">
        <v>1680</v>
      </c>
      <c r="H1407" s="25" t="s">
        <v>208</v>
      </c>
      <c r="I1407" s="25" t="s">
        <v>513</v>
      </c>
      <c r="J1407" s="25" t="s">
        <v>209</v>
      </c>
      <c r="K1407" s="25" t="s">
        <v>1590</v>
      </c>
      <c r="L1407" s="25" t="s">
        <v>1721</v>
      </c>
      <c r="N1407" s="41" t="s">
        <v>48</v>
      </c>
      <c r="O1407" s="32" t="s">
        <v>48</v>
      </c>
      <c r="P1407" s="32" t="s">
        <v>48</v>
      </c>
      <c r="Q1407" s="73" t="s">
        <v>19</v>
      </c>
      <c r="R1407" s="25">
        <v>96</v>
      </c>
      <c r="S1407" s="25" t="s">
        <v>1370</v>
      </c>
      <c r="T1407" s="25" t="s">
        <v>15</v>
      </c>
      <c r="U1407" s="33"/>
      <c r="V1407" s="73">
        <v>500</v>
      </c>
      <c r="W1407" s="25" t="s">
        <v>58</v>
      </c>
      <c r="X1407" s="73">
        <f>VLOOKUP(W1407,Tables!$M$5:$O$9,3,FALSE)</f>
        <v>1</v>
      </c>
      <c r="Y1407" s="73">
        <f t="shared" si="712"/>
        <v>500</v>
      </c>
      <c r="AA1407" s="26" t="str">
        <f t="shared" si="715"/>
        <v>NOEC</v>
      </c>
      <c r="AB1407" s="26">
        <f>VLOOKUP(AA1407,Tables!C$5:D$40,2,FALSE)</f>
        <v>1</v>
      </c>
      <c r="AC1407" s="26">
        <f t="shared" si="716"/>
        <v>500</v>
      </c>
      <c r="AD1407" s="33" t="str">
        <f t="shared" si="717"/>
        <v>Chronic</v>
      </c>
      <c r="AE1407" s="26">
        <f>VLOOKUP(AD1407,Tables!$C$43:$D$44,2,FALSE)</f>
        <v>1</v>
      </c>
      <c r="AF1407" s="26">
        <f t="shared" si="718"/>
        <v>500</v>
      </c>
      <c r="AG1407" s="27"/>
      <c r="AH1407" s="210" t="str">
        <f t="shared" si="719"/>
        <v>Sciaenops ocellatus</v>
      </c>
      <c r="AI1407" s="112" t="str">
        <f t="shared" si="720"/>
        <v>NOEC</v>
      </c>
      <c r="AJ1407" s="112" t="str">
        <f t="shared" si="721"/>
        <v>Chronic</v>
      </c>
      <c r="AL1407" s="26">
        <f>VLOOKUP(SUM(AB1407,AE1407),Tables!J$5:K$12,2,FALSE)</f>
        <v>1</v>
      </c>
      <c r="AM1407" s="26" t="str">
        <f t="shared" si="713"/>
        <v>YES!!!</v>
      </c>
      <c r="AN1407" s="107" t="str">
        <f t="shared" si="714"/>
        <v>Mortality</v>
      </c>
      <c r="AO1407" s="26" t="s">
        <v>1603</v>
      </c>
      <c r="AP1407" s="25" t="str">
        <f>CONCATENATE(R1407," ",S1407)</f>
        <v>96 Day</v>
      </c>
      <c r="AQ1407" s="26" t="s">
        <v>1607</v>
      </c>
      <c r="AS1407" s="109">
        <f>AF1407</f>
        <v>500</v>
      </c>
      <c r="AT1407" s="73">
        <f>GEOMEAN(AS1407)</f>
        <v>500</v>
      </c>
      <c r="AU1407" s="73">
        <f>MIN(AT1407)</f>
        <v>500</v>
      </c>
      <c r="AW1407" s="208" t="s">
        <v>1845</v>
      </c>
      <c r="AX1407" s="208" t="s">
        <v>1845</v>
      </c>
      <c r="BC1407" s="214"/>
      <c r="BN1407" s="119"/>
      <c r="BO1407" s="119"/>
      <c r="BS1407" s="119"/>
      <c r="BT1407" s="119"/>
      <c r="BU1407" s="119"/>
      <c r="BV1407" s="119"/>
      <c r="BW1407" s="119"/>
      <c r="BX1407" s="119"/>
      <c r="BY1407" s="119"/>
      <c r="BZ1407" s="119"/>
      <c r="CA1407" s="119"/>
    </row>
    <row r="1408" spans="1:87" ht="16.5" hidden="1" customHeight="1" thickTop="1" thickBot="1">
      <c r="A1408" s="167"/>
      <c r="B1408" s="96"/>
      <c r="C1408" s="98"/>
      <c r="D1408" s="97"/>
      <c r="E1408" s="150"/>
      <c r="F1408" s="93"/>
      <c r="G1408" s="93"/>
      <c r="H1408" s="17"/>
      <c r="I1408" s="17"/>
      <c r="J1408" s="17"/>
      <c r="K1408" s="17"/>
      <c r="L1408" s="17"/>
      <c r="M1408" s="27"/>
      <c r="N1408" s="93"/>
      <c r="O1408" s="17"/>
      <c r="P1408" s="17"/>
      <c r="Q1408" s="17"/>
      <c r="R1408" s="17"/>
      <c r="S1408" s="17"/>
      <c r="T1408" s="20"/>
      <c r="U1408" s="17"/>
      <c r="V1408" s="17"/>
      <c r="W1408" s="17"/>
      <c r="X1408" s="95"/>
      <c r="Y1408" s="95"/>
      <c r="Z1408" s="27"/>
      <c r="AA1408" s="17"/>
      <c r="AB1408" s="17"/>
      <c r="AC1408" s="95"/>
      <c r="AD1408" s="20"/>
      <c r="AE1408" s="17"/>
      <c r="AF1408" s="95"/>
      <c r="AG1408" s="27"/>
      <c r="AH1408" s="211"/>
      <c r="AI1408" s="17"/>
      <c r="AJ1408" s="17"/>
      <c r="AK1408" s="27"/>
      <c r="AL1408" s="27"/>
      <c r="AM1408" s="27"/>
      <c r="AN1408" s="27"/>
      <c r="AO1408" s="17"/>
      <c r="AP1408" s="17"/>
      <c r="AQ1408" s="17"/>
      <c r="AR1408" s="27"/>
      <c r="AS1408" s="27"/>
      <c r="AT1408" s="27"/>
      <c r="AU1408" s="27"/>
      <c r="AV1408" s="27"/>
      <c r="AW1408" s="27"/>
      <c r="AX1408" s="115"/>
      <c r="AY1408" s="119"/>
      <c r="AZ1408" s="119"/>
      <c r="BA1408" s="117"/>
      <c r="BB1408" s="117"/>
      <c r="BC1408" s="211"/>
      <c r="BD1408" s="27"/>
      <c r="BE1408" s="27"/>
      <c r="BF1408" s="27"/>
      <c r="BG1408" s="27"/>
      <c r="BH1408" s="115"/>
      <c r="BI1408" s="115"/>
      <c r="BJ1408" s="115"/>
      <c r="BN1408" s="119"/>
      <c r="BO1408" s="119"/>
      <c r="BS1408" s="119"/>
      <c r="BT1408" s="119"/>
      <c r="BU1408" s="119"/>
      <c r="BV1408" s="119"/>
      <c r="BW1408" s="119"/>
      <c r="BX1408" s="119"/>
      <c r="BY1408" s="119"/>
      <c r="BZ1408" s="119"/>
      <c r="CA1408" s="119"/>
    </row>
    <row r="1409" spans="1:87" ht="16.5" hidden="1" customHeight="1" thickTop="1" thickBot="1">
      <c r="A1409" s="170" t="s">
        <v>188</v>
      </c>
      <c r="B1409" s="70" t="s">
        <v>976</v>
      </c>
      <c r="C1409" s="74" t="s">
        <v>189</v>
      </c>
      <c r="D1409" s="80" t="s">
        <v>975</v>
      </c>
      <c r="E1409" s="147" t="s">
        <v>1644</v>
      </c>
      <c r="F1409" s="75" t="s">
        <v>187</v>
      </c>
      <c r="G1409" s="86" t="s">
        <v>190</v>
      </c>
      <c r="H1409" s="25" t="s">
        <v>186</v>
      </c>
      <c r="I1409" s="73" t="s">
        <v>323</v>
      </c>
      <c r="J1409" s="73" t="s">
        <v>16</v>
      </c>
      <c r="K1409" s="25" t="s">
        <v>1591</v>
      </c>
      <c r="L1409" s="25" t="s">
        <v>110</v>
      </c>
      <c r="N1409" s="122" t="s">
        <v>140</v>
      </c>
      <c r="O1409" s="35" t="s">
        <v>1401</v>
      </c>
      <c r="P1409" s="32" t="s">
        <v>1518</v>
      </c>
      <c r="Q1409" s="73" t="s">
        <v>14</v>
      </c>
      <c r="R1409" s="25">
        <v>96</v>
      </c>
      <c r="S1409" s="25" t="s">
        <v>84</v>
      </c>
      <c r="T1409" s="25" t="s">
        <v>15</v>
      </c>
      <c r="V1409" s="73">
        <v>2510</v>
      </c>
      <c r="W1409" s="25" t="s">
        <v>58</v>
      </c>
      <c r="X1409" s="73">
        <f>VLOOKUP(W1409,Tables!$M$5:$O$9,3,FALSE)</f>
        <v>1</v>
      </c>
      <c r="Y1409" s="73">
        <f>V1409*X1409</f>
        <v>2510</v>
      </c>
      <c r="AA1409" s="26" t="str">
        <f>Q1409</f>
        <v>EC50</v>
      </c>
      <c r="AB1409" s="26">
        <f>VLOOKUP(AA1409,Tables!C$5:D$40,2,FALSE)</f>
        <v>5</v>
      </c>
      <c r="AC1409" s="26">
        <f>Y1409/AB1409</f>
        <v>502</v>
      </c>
      <c r="AD1409" s="33" t="str">
        <f>T1409</f>
        <v>Chronic</v>
      </c>
      <c r="AE1409" s="26">
        <f>VLOOKUP(AD1409,Tables!$C$43:$D$44,2,FALSE)</f>
        <v>1</v>
      </c>
      <c r="AF1409" s="26">
        <f>AC1409/AE1409</f>
        <v>502</v>
      </c>
      <c r="AG1409" s="27"/>
      <c r="AH1409" s="210" t="str">
        <f>G1409</f>
        <v>Sellaphora minima</v>
      </c>
      <c r="AI1409" s="112" t="str">
        <f>Q1409</f>
        <v>EC50</v>
      </c>
      <c r="AJ1409" s="112" t="str">
        <f>T1409</f>
        <v>Chronic</v>
      </c>
      <c r="AL1409" s="26">
        <f>VLOOKUP(SUM(AB1409,AE1409),Tables!J$5:K$12,2,FALSE)</f>
        <v>2</v>
      </c>
      <c r="AM1409" s="26" t="str">
        <f>IF(AL1409=MIN($AL$1409:$AL$1412),"YES!!!","Reject")</f>
        <v>Reject</v>
      </c>
      <c r="AS1409"/>
      <c r="AW1409" s="208" t="s">
        <v>1845</v>
      </c>
      <c r="AX1409" s="208" t="s">
        <v>1845</v>
      </c>
      <c r="BC1409" s="214"/>
      <c r="BK1409" s="2"/>
      <c r="BL1409" s="2"/>
      <c r="BM1409" s="2"/>
      <c r="BN1409" s="119"/>
      <c r="BO1409" s="119"/>
      <c r="BS1409" s="119"/>
      <c r="BT1409" s="119"/>
      <c r="BU1409" s="119"/>
      <c r="BV1409" s="119"/>
      <c r="BW1409" s="119"/>
      <c r="BX1409" s="119"/>
      <c r="BY1409" s="119"/>
      <c r="BZ1409" s="119"/>
      <c r="CA1409" s="119"/>
    </row>
    <row r="1410" spans="1:87" ht="16.5" hidden="1" customHeight="1" thickTop="1" thickBot="1">
      <c r="A1410" s="170" t="s">
        <v>188</v>
      </c>
      <c r="B1410" s="70" t="s">
        <v>985</v>
      </c>
      <c r="C1410" s="74" t="s">
        <v>189</v>
      </c>
      <c r="D1410" s="80" t="s">
        <v>975</v>
      </c>
      <c r="E1410" s="147" t="s">
        <v>1644</v>
      </c>
      <c r="F1410" s="75" t="s">
        <v>187</v>
      </c>
      <c r="G1410" s="86" t="s">
        <v>190</v>
      </c>
      <c r="H1410" s="25" t="s">
        <v>186</v>
      </c>
      <c r="I1410" s="73" t="s">
        <v>323</v>
      </c>
      <c r="J1410" s="73" t="s">
        <v>16</v>
      </c>
      <c r="K1410" s="25" t="s">
        <v>1591</v>
      </c>
      <c r="L1410" s="25" t="s">
        <v>110</v>
      </c>
      <c r="N1410" s="122" t="s">
        <v>140</v>
      </c>
      <c r="O1410" s="35" t="s">
        <v>1401</v>
      </c>
      <c r="P1410" s="32" t="s">
        <v>1518</v>
      </c>
      <c r="Q1410" s="73" t="s">
        <v>23</v>
      </c>
      <c r="R1410" s="25">
        <v>96</v>
      </c>
      <c r="S1410" s="25" t="s">
        <v>84</v>
      </c>
      <c r="T1410" s="25" t="s">
        <v>15</v>
      </c>
      <c r="V1410" s="73">
        <v>2096</v>
      </c>
      <c r="W1410" s="25" t="s">
        <v>58</v>
      </c>
      <c r="X1410" s="73">
        <f>VLOOKUP(W1410,Tables!$M$5:$O$9,3,FALSE)</f>
        <v>1</v>
      </c>
      <c r="Y1410" s="73">
        <f>V1410*X1410</f>
        <v>2096</v>
      </c>
      <c r="AA1410" s="26" t="str">
        <f>Q1410</f>
        <v>EC10</v>
      </c>
      <c r="AB1410" s="26">
        <f>VLOOKUP(AA1410,Tables!C$5:D$40,2,FALSE)</f>
        <v>1</v>
      </c>
      <c r="AC1410" s="26">
        <f>Y1410/AB1410</f>
        <v>2096</v>
      </c>
      <c r="AD1410" s="33" t="str">
        <f>T1410</f>
        <v>Chronic</v>
      </c>
      <c r="AE1410" s="26">
        <f>VLOOKUP(AD1410,Tables!$C$43:$D$44,2,FALSE)</f>
        <v>1</v>
      </c>
      <c r="AF1410" s="26">
        <f>AC1410/AE1410</f>
        <v>2096</v>
      </c>
      <c r="AG1410" s="27"/>
      <c r="AH1410" s="210" t="str">
        <f>G1410</f>
        <v>Sellaphora minima</v>
      </c>
      <c r="AI1410" s="112" t="str">
        <f>Q1410</f>
        <v>EC10</v>
      </c>
      <c r="AJ1410" s="112" t="str">
        <f>T1410</f>
        <v>Chronic</v>
      </c>
      <c r="AL1410" s="26">
        <f>VLOOKUP(SUM(AB1410,AE1410),Tables!J$5:K$12,2,FALSE)</f>
        <v>1</v>
      </c>
      <c r="AM1410" s="26" t="str">
        <f>IF(AL1410=MIN($AL$1409:$AL$1412),"YES!!!","Reject")</f>
        <v>YES!!!</v>
      </c>
      <c r="AN1410" s="107" t="str">
        <f>P1410</f>
        <v>Chlorophyll-a concentration</v>
      </c>
      <c r="AO1410" s="26" t="s">
        <v>96</v>
      </c>
      <c r="AP1410" s="25" t="str">
        <f>CONCATENATE(R1410," ",S1410)</f>
        <v>96 Hour</v>
      </c>
      <c r="AQ1410" s="26" t="s">
        <v>97</v>
      </c>
      <c r="AS1410" s="109">
        <f>AF1410</f>
        <v>2096</v>
      </c>
      <c r="AT1410" s="73">
        <f>GEOMEAN(AS1410:AS1412)</f>
        <v>2655.7560128897385</v>
      </c>
      <c r="AU1410" s="73">
        <f>MIN(AT1410)</f>
        <v>2655.7560128897385</v>
      </c>
      <c r="AV1410" s="73">
        <f>MIN(AU1410)</f>
        <v>2655.7560128897385</v>
      </c>
      <c r="AW1410" s="208" t="s">
        <v>1845</v>
      </c>
      <c r="AX1410" s="208" t="s">
        <v>1845</v>
      </c>
      <c r="BA1410" s="78" t="str">
        <f>F1410</f>
        <v>DV culture medium</v>
      </c>
      <c r="BB1410" s="107" t="str">
        <f>J1410</f>
        <v>Microalgae</v>
      </c>
      <c r="BC1410" s="210" t="str">
        <f>G1410</f>
        <v>Sellaphora minima</v>
      </c>
      <c r="BD1410" s="107" t="str">
        <f>H1410</f>
        <v>Bacillariophyta</v>
      </c>
      <c r="BE1410" s="114" t="str">
        <f>I1410</f>
        <v>Bacillariophyceae</v>
      </c>
      <c r="BF1410" s="112" t="str">
        <f>K1410</f>
        <v>Photo</v>
      </c>
      <c r="BG1410" s="26">
        <f>AL1410</f>
        <v>1</v>
      </c>
      <c r="BH1410" s="26">
        <f>AV1410</f>
        <v>2655.7560128897385</v>
      </c>
      <c r="BI1410" s="208" t="s">
        <v>1845</v>
      </c>
      <c r="BJ1410" s="208" t="s">
        <v>1845</v>
      </c>
      <c r="BN1410" s="119"/>
      <c r="BO1410" s="119"/>
      <c r="BS1410" s="119"/>
      <c r="BT1410" s="119"/>
      <c r="BU1410" s="119"/>
      <c r="BV1410" s="119"/>
      <c r="BW1410" s="119"/>
      <c r="BX1410" s="119"/>
      <c r="BY1410" s="119"/>
      <c r="BZ1410" s="119"/>
      <c r="CA1410" s="119"/>
      <c r="CB1410" s="119"/>
      <c r="CC1410" s="119"/>
      <c r="CD1410" s="119"/>
      <c r="CE1410" s="119"/>
      <c r="CF1410" s="119"/>
      <c r="CG1410" s="119"/>
      <c r="CH1410" s="119"/>
      <c r="CI1410" s="119"/>
    </row>
    <row r="1411" spans="1:87" ht="16.5" hidden="1" customHeight="1" thickTop="1" thickBot="1">
      <c r="A1411" s="170" t="s">
        <v>188</v>
      </c>
      <c r="B1411" s="70" t="s">
        <v>976</v>
      </c>
      <c r="C1411" s="74" t="s">
        <v>189</v>
      </c>
      <c r="D1411" s="80" t="s">
        <v>991</v>
      </c>
      <c r="E1411" s="147" t="s">
        <v>1644</v>
      </c>
      <c r="F1411" s="75" t="s">
        <v>187</v>
      </c>
      <c r="G1411" s="86" t="s">
        <v>190</v>
      </c>
      <c r="H1411" s="25" t="s">
        <v>186</v>
      </c>
      <c r="I1411" s="73" t="s">
        <v>323</v>
      </c>
      <c r="J1411" s="73" t="s">
        <v>16</v>
      </c>
      <c r="K1411" s="25" t="s">
        <v>1591</v>
      </c>
      <c r="L1411" s="25" t="s">
        <v>110</v>
      </c>
      <c r="N1411" s="122" t="s">
        <v>140</v>
      </c>
      <c r="O1411" s="35" t="s">
        <v>1401</v>
      </c>
      <c r="P1411" s="32" t="s">
        <v>1518</v>
      </c>
      <c r="Q1411" s="73" t="s">
        <v>14</v>
      </c>
      <c r="R1411" s="25">
        <v>96</v>
      </c>
      <c r="S1411" s="25" t="s">
        <v>84</v>
      </c>
      <c r="T1411" s="25" t="s">
        <v>15</v>
      </c>
      <c r="V1411" s="73">
        <v>10312</v>
      </c>
      <c r="W1411" s="25" t="s">
        <v>58</v>
      </c>
      <c r="X1411" s="73">
        <f>VLOOKUP(W1411,Tables!$M$5:$O$9,3,FALSE)</f>
        <v>1</v>
      </c>
      <c r="Y1411" s="73">
        <f>V1411*X1411</f>
        <v>10312</v>
      </c>
      <c r="AA1411" s="26" t="str">
        <f>Q1411</f>
        <v>EC50</v>
      </c>
      <c r="AB1411" s="26">
        <f>VLOOKUP(AA1411,Tables!C$5:D$40,2,FALSE)</f>
        <v>5</v>
      </c>
      <c r="AC1411" s="26">
        <f>Y1411/AB1411</f>
        <v>2062.4</v>
      </c>
      <c r="AD1411" s="33" t="str">
        <f>T1411</f>
        <v>Chronic</v>
      </c>
      <c r="AE1411" s="26">
        <f>VLOOKUP(AD1411,Tables!$C$43:$D$44,2,FALSE)</f>
        <v>1</v>
      </c>
      <c r="AF1411" s="26">
        <f>AC1411/AE1411</f>
        <v>2062.4</v>
      </c>
      <c r="AG1411" s="27"/>
      <c r="AH1411" s="210" t="str">
        <f>G1411</f>
        <v>Sellaphora minima</v>
      </c>
      <c r="AI1411" s="112" t="str">
        <f>Q1411</f>
        <v>EC50</v>
      </c>
      <c r="AJ1411" s="112" t="str">
        <f>T1411</f>
        <v>Chronic</v>
      </c>
      <c r="AL1411" s="26">
        <f>VLOOKUP(SUM(AB1411,AE1411),Tables!J$5:K$12,2,FALSE)</f>
        <v>2</v>
      </c>
      <c r="AM1411" s="26" t="str">
        <f>IF(AL1411=MIN($AL$1409:$AL$1412),"YES!!!","Reject")</f>
        <v>Reject</v>
      </c>
      <c r="AS1411"/>
      <c r="AW1411" s="208" t="s">
        <v>1845</v>
      </c>
      <c r="AX1411" s="208" t="s">
        <v>1845</v>
      </c>
      <c r="BC1411" s="214"/>
      <c r="BN1411" s="119"/>
      <c r="BO1411" s="119"/>
      <c r="BS1411" s="119"/>
      <c r="BT1411" s="119"/>
      <c r="BU1411" s="119"/>
      <c r="BV1411" s="119"/>
      <c r="BW1411" s="119"/>
      <c r="BX1411" s="119"/>
      <c r="BY1411" s="119"/>
      <c r="BZ1411" s="119"/>
      <c r="CA1411" s="119"/>
    </row>
    <row r="1412" spans="1:87" ht="16.5" hidden="1" customHeight="1" thickTop="1" thickBot="1">
      <c r="A1412" s="170" t="s">
        <v>188</v>
      </c>
      <c r="B1412" s="70" t="s">
        <v>985</v>
      </c>
      <c r="C1412" s="74" t="s">
        <v>189</v>
      </c>
      <c r="D1412" s="80" t="s">
        <v>991</v>
      </c>
      <c r="E1412" s="147" t="s">
        <v>1644</v>
      </c>
      <c r="F1412" s="75" t="s">
        <v>187</v>
      </c>
      <c r="G1412" s="86" t="s">
        <v>190</v>
      </c>
      <c r="H1412" s="25" t="s">
        <v>186</v>
      </c>
      <c r="I1412" s="73" t="s">
        <v>323</v>
      </c>
      <c r="J1412" s="73" t="s">
        <v>16</v>
      </c>
      <c r="K1412" s="25" t="s">
        <v>1591</v>
      </c>
      <c r="L1412" s="25" t="s">
        <v>110</v>
      </c>
      <c r="N1412" s="122" t="s">
        <v>140</v>
      </c>
      <c r="O1412" s="35" t="s">
        <v>1401</v>
      </c>
      <c r="P1412" s="32" t="s">
        <v>1518</v>
      </c>
      <c r="Q1412" s="73" t="s">
        <v>23</v>
      </c>
      <c r="R1412" s="25">
        <v>96</v>
      </c>
      <c r="S1412" s="25" t="s">
        <v>84</v>
      </c>
      <c r="T1412" s="25" t="s">
        <v>15</v>
      </c>
      <c r="V1412" s="73">
        <v>3365</v>
      </c>
      <c r="W1412" s="25" t="s">
        <v>58</v>
      </c>
      <c r="X1412" s="73">
        <f>VLOOKUP(W1412,Tables!$M$5:$O$9,3,FALSE)</f>
        <v>1</v>
      </c>
      <c r="Y1412" s="73">
        <f>V1412*X1412</f>
        <v>3365</v>
      </c>
      <c r="AA1412" s="26" t="str">
        <f>Q1412</f>
        <v>EC10</v>
      </c>
      <c r="AB1412" s="26">
        <f>VLOOKUP(AA1412,Tables!C$5:D$40,2,FALSE)</f>
        <v>1</v>
      </c>
      <c r="AC1412" s="26">
        <f>Y1412/AB1412</f>
        <v>3365</v>
      </c>
      <c r="AD1412" s="33" t="str">
        <f>T1412</f>
        <v>Chronic</v>
      </c>
      <c r="AE1412" s="26">
        <f>VLOOKUP(AD1412,Tables!$C$43:$D$44,2,FALSE)</f>
        <v>1</v>
      </c>
      <c r="AF1412" s="26">
        <f>AC1412/AE1412</f>
        <v>3365</v>
      </c>
      <c r="AG1412" s="27"/>
      <c r="AH1412" s="210" t="str">
        <f>G1412</f>
        <v>Sellaphora minima</v>
      </c>
      <c r="AI1412" s="112" t="str">
        <f>Q1412</f>
        <v>EC10</v>
      </c>
      <c r="AJ1412" s="112" t="str">
        <f>T1412</f>
        <v>Chronic</v>
      </c>
      <c r="AL1412" s="26">
        <f>VLOOKUP(SUM(AB1412,AE1412),Tables!J$5:K$12,2,FALSE)</f>
        <v>1</v>
      </c>
      <c r="AM1412" s="26" t="str">
        <f>IF(AL1412=MIN($AL$1409:$AL$1412),"YES!!!","Reject")</f>
        <v>YES!!!</v>
      </c>
      <c r="AN1412" s="107" t="str">
        <f>P1412</f>
        <v>Chlorophyll-a concentration</v>
      </c>
      <c r="AO1412" s="26" t="s">
        <v>96</v>
      </c>
      <c r="AP1412" s="25" t="str">
        <f>CONCATENATE(R1412," ",S1412)</f>
        <v>96 Hour</v>
      </c>
      <c r="AQ1412" s="26" t="s">
        <v>97</v>
      </c>
      <c r="AS1412" s="109">
        <f>AF1412</f>
        <v>3365</v>
      </c>
      <c r="AW1412" s="208" t="s">
        <v>1845</v>
      </c>
      <c r="AX1412" s="208" t="s">
        <v>1845</v>
      </c>
      <c r="BC1412" s="214"/>
      <c r="BN1412" s="119"/>
      <c r="BO1412" s="119"/>
      <c r="BS1412" s="119"/>
      <c r="BT1412" s="119"/>
      <c r="BU1412" s="119"/>
      <c r="BV1412" s="119"/>
      <c r="BW1412" s="119"/>
      <c r="BX1412" s="119"/>
      <c r="BY1412" s="119"/>
      <c r="BZ1412" s="119"/>
      <c r="CA1412" s="119"/>
    </row>
    <row r="1413" spans="1:87" ht="16.5" hidden="1" customHeight="1" thickTop="1" thickBot="1">
      <c r="A1413" s="93"/>
      <c r="B1413" s="96"/>
      <c r="C1413" s="17"/>
      <c r="D1413" s="27"/>
      <c r="E1413" s="148"/>
      <c r="F1413" s="28"/>
      <c r="G1413" s="93"/>
      <c r="H1413" s="27"/>
      <c r="I1413" s="27"/>
      <c r="J1413" s="27"/>
      <c r="K1413" s="17"/>
      <c r="L1413" s="17"/>
      <c r="M1413" s="27"/>
      <c r="N1413" s="93"/>
      <c r="O1413" s="17"/>
      <c r="P1413" s="17"/>
      <c r="Q1413" s="17"/>
      <c r="R1413" s="17"/>
      <c r="S1413" s="17"/>
      <c r="T1413" s="27"/>
      <c r="U1413" s="27"/>
      <c r="V1413" s="17"/>
      <c r="W1413" s="17"/>
      <c r="X1413" s="27"/>
      <c r="Y1413" s="27"/>
      <c r="Z1413" s="27"/>
      <c r="AA1413" s="27"/>
      <c r="AB1413" s="27"/>
      <c r="AC1413" s="27"/>
      <c r="AD1413" s="27"/>
      <c r="AE1413" s="27"/>
      <c r="AF1413" s="27"/>
      <c r="AG1413" s="27"/>
      <c r="AH1413" s="211"/>
      <c r="AI1413" s="17"/>
      <c r="AJ1413" s="17"/>
      <c r="AK1413" s="27"/>
      <c r="AL1413" s="27"/>
      <c r="AM1413" s="27"/>
      <c r="AN1413" s="27"/>
      <c r="AO1413" s="17"/>
      <c r="AP1413" s="17"/>
      <c r="AQ1413" s="17"/>
      <c r="AR1413" s="27"/>
      <c r="AS1413" s="27"/>
      <c r="AT1413" s="27"/>
      <c r="AU1413" s="27"/>
      <c r="AV1413" s="27"/>
      <c r="AW1413" s="27"/>
      <c r="AX1413" s="115"/>
      <c r="AY1413" s="119"/>
      <c r="AZ1413" s="119"/>
      <c r="BA1413" s="117"/>
      <c r="BB1413" s="117"/>
      <c r="BC1413" s="211"/>
      <c r="BD1413" s="27"/>
      <c r="BE1413" s="27"/>
      <c r="BF1413" s="27"/>
      <c r="BG1413" s="27"/>
      <c r="BH1413" s="115"/>
      <c r="BI1413" s="115"/>
      <c r="BJ1413" s="115"/>
      <c r="BK1413" s="2"/>
      <c r="BL1413" s="2"/>
      <c r="BM1413" s="2"/>
      <c r="BN1413" s="119"/>
      <c r="BO1413" s="119"/>
      <c r="BS1413" s="119"/>
      <c r="BT1413" s="119"/>
      <c r="BU1413" s="119"/>
      <c r="BV1413" s="119"/>
      <c r="BW1413" s="119"/>
      <c r="BX1413" s="119"/>
      <c r="BY1413" s="119"/>
      <c r="BZ1413" s="119"/>
      <c r="CA1413" s="119"/>
    </row>
    <row r="1414" spans="1:87" ht="16.5" hidden="1" customHeight="1" thickTop="1" thickBot="1">
      <c r="A1414" s="170" t="s">
        <v>611</v>
      </c>
      <c r="B1414" s="70" t="s">
        <v>613</v>
      </c>
      <c r="C1414" s="74" t="s">
        <v>612</v>
      </c>
      <c r="D1414" s="72" t="s">
        <v>473</v>
      </c>
      <c r="E1414" s="147" t="s">
        <v>1644</v>
      </c>
      <c r="F1414" s="30" t="s">
        <v>610</v>
      </c>
      <c r="G1414" s="86" t="s">
        <v>614</v>
      </c>
      <c r="H1414" s="25" t="s">
        <v>83</v>
      </c>
      <c r="I1414" s="25" t="s">
        <v>206</v>
      </c>
      <c r="J1414" s="73" t="s">
        <v>408</v>
      </c>
      <c r="K1414" s="25" t="s">
        <v>1590</v>
      </c>
      <c r="L1414" s="73" t="s">
        <v>110</v>
      </c>
      <c r="N1414" s="41" t="s">
        <v>615</v>
      </c>
      <c r="O1414" s="32" t="s">
        <v>126</v>
      </c>
      <c r="P1414" s="32" t="s">
        <v>618</v>
      </c>
      <c r="Q1414" s="73" t="s">
        <v>20</v>
      </c>
      <c r="R1414" s="25">
        <v>42</v>
      </c>
      <c r="S1414" s="25" t="s">
        <v>1370</v>
      </c>
      <c r="T1414" s="25" t="s">
        <v>15</v>
      </c>
      <c r="V1414" s="73">
        <v>25</v>
      </c>
      <c r="W1414" s="25" t="s">
        <v>58</v>
      </c>
      <c r="X1414" s="73">
        <f>VLOOKUP(W1414,Tables!$M$5:$O$9,3,FALSE)</f>
        <v>1</v>
      </c>
      <c r="Y1414" s="73">
        <f>V1414*X1414</f>
        <v>25</v>
      </c>
      <c r="AA1414" s="26" t="str">
        <f>Q1414</f>
        <v>LOEC</v>
      </c>
      <c r="AB1414" s="26">
        <f>VLOOKUP(AA1414,Tables!C$5:D$40,2,FALSE)</f>
        <v>2.5</v>
      </c>
      <c r="AC1414" s="26">
        <f>Y1414/AB1414</f>
        <v>10</v>
      </c>
      <c r="AD1414" s="33" t="str">
        <f>T1414</f>
        <v>Chronic</v>
      </c>
      <c r="AE1414" s="26">
        <f>VLOOKUP(AD1414,Tables!$C$43:$D$44,2,FALSE)</f>
        <v>1</v>
      </c>
      <c r="AF1414" s="26">
        <f>AC1414/AE1414</f>
        <v>10</v>
      </c>
      <c r="AG1414" s="27"/>
      <c r="AH1414" s="210" t="str">
        <f>G1414</f>
        <v>Simocephalus sp.</v>
      </c>
      <c r="AI1414" s="112" t="str">
        <f>Q1414</f>
        <v>LOEC</v>
      </c>
      <c r="AJ1414" s="112" t="str">
        <f>T1414</f>
        <v>Chronic</v>
      </c>
      <c r="AL1414" s="26">
        <f>VLOOKUP(SUM(AB1414,AE1414),Tables!J$5:K$12,2,FALSE)</f>
        <v>2</v>
      </c>
      <c r="AM1414" s="26" t="str">
        <f>IF(AL1414=MIN($AL$1414),"YES!!!","Reject")</f>
        <v>YES!!!</v>
      </c>
      <c r="AN1414" s="107" t="str">
        <f>P1414</f>
        <v>Abundance</v>
      </c>
      <c r="AO1414" s="26" t="s">
        <v>96</v>
      </c>
      <c r="AP1414" s="25" t="str">
        <f>CONCATENATE(R1414," ",S1414)</f>
        <v>42 Day</v>
      </c>
      <c r="AQ1414" s="26" t="s">
        <v>97</v>
      </c>
      <c r="AS1414" s="109">
        <f>AF1414</f>
        <v>10</v>
      </c>
      <c r="AT1414" s="73">
        <f>GEOMEAN(AS1414)</f>
        <v>10</v>
      </c>
      <c r="AU1414" s="73">
        <f>MIN(AT1414)</f>
        <v>10</v>
      </c>
      <c r="AV1414" s="73">
        <f>MIN(AU1414)</f>
        <v>10</v>
      </c>
      <c r="AW1414" s="208" t="s">
        <v>1845</v>
      </c>
      <c r="AX1414" s="208" t="s">
        <v>1845</v>
      </c>
      <c r="BA1414" s="78" t="str">
        <f>F1414</f>
        <v>Filtered sydney tap water and natural pond water</v>
      </c>
      <c r="BB1414" s="107" t="str">
        <f>J1414</f>
        <v>Cladoceran</v>
      </c>
      <c r="BC1414" s="210" t="str">
        <f>G1414</f>
        <v>Simocephalus sp.</v>
      </c>
      <c r="BD1414" s="107" t="str">
        <f>H1414</f>
        <v>Arthropoda</v>
      </c>
      <c r="BE1414" s="114" t="str">
        <f>I1414</f>
        <v>Branchiopoda</v>
      </c>
      <c r="BF1414" s="112" t="str">
        <f>K1414</f>
        <v>Hetero</v>
      </c>
      <c r="BG1414" s="26">
        <f>AL1414</f>
        <v>2</v>
      </c>
      <c r="BH1414" s="26">
        <f>AV1414</f>
        <v>10</v>
      </c>
      <c r="BI1414" s="208" t="s">
        <v>1845</v>
      </c>
      <c r="BJ1414" s="208" t="s">
        <v>1845</v>
      </c>
      <c r="BN1414" s="119"/>
      <c r="BO1414" s="119"/>
      <c r="BS1414" s="119"/>
      <c r="BT1414" s="119"/>
      <c r="BU1414" s="119"/>
      <c r="BV1414" s="119"/>
      <c r="BW1414" s="119"/>
      <c r="BX1414" s="119"/>
      <c r="BY1414" s="119"/>
      <c r="BZ1414" s="119"/>
      <c r="CA1414" s="119"/>
    </row>
    <row r="1415" spans="1:87" ht="16.5" hidden="1" customHeight="1" thickTop="1" thickBot="1">
      <c r="A1415" s="167"/>
      <c r="B1415" s="96"/>
      <c r="C1415" s="98"/>
      <c r="D1415" s="97"/>
      <c r="E1415" s="150"/>
      <c r="F1415" s="93"/>
      <c r="G1415" s="93"/>
      <c r="H1415" s="17"/>
      <c r="I1415" s="17"/>
      <c r="J1415" s="17"/>
      <c r="K1415" s="17"/>
      <c r="L1415" s="17"/>
      <c r="M1415" s="27"/>
      <c r="N1415" s="93"/>
      <c r="O1415" s="17"/>
      <c r="P1415" s="17"/>
      <c r="Q1415" s="17"/>
      <c r="R1415" s="17"/>
      <c r="S1415" s="17"/>
      <c r="T1415" s="17"/>
      <c r="U1415" s="17"/>
      <c r="V1415" s="17"/>
      <c r="W1415" s="17"/>
      <c r="X1415" s="95"/>
      <c r="Y1415" s="95"/>
      <c r="Z1415" s="27"/>
      <c r="AA1415" s="17"/>
      <c r="AB1415" s="17"/>
      <c r="AC1415" s="95"/>
      <c r="AD1415" s="20"/>
      <c r="AE1415" s="17"/>
      <c r="AF1415" s="95"/>
      <c r="AG1415" s="27"/>
      <c r="AH1415" s="211"/>
      <c r="AI1415" s="17"/>
      <c r="AJ1415" s="17"/>
      <c r="AK1415" s="27"/>
      <c r="AL1415" s="27"/>
      <c r="AM1415" s="27"/>
      <c r="AN1415" s="27"/>
      <c r="AO1415" s="17"/>
      <c r="AP1415" s="17"/>
      <c r="AQ1415" s="17"/>
      <c r="AR1415" s="27"/>
      <c r="AS1415" s="27"/>
      <c r="AT1415" s="27"/>
      <c r="AU1415" s="27"/>
      <c r="AV1415" s="27"/>
      <c r="AW1415" s="27"/>
      <c r="AX1415" s="115"/>
      <c r="AY1415" s="119"/>
      <c r="AZ1415" s="119"/>
      <c r="BA1415" s="117"/>
      <c r="BB1415" s="117"/>
      <c r="BC1415" s="211"/>
      <c r="BD1415" s="27"/>
      <c r="BE1415" s="27"/>
      <c r="BF1415" s="27"/>
      <c r="BG1415" s="27"/>
      <c r="BH1415" s="115"/>
      <c r="BI1415" s="115"/>
      <c r="BJ1415" s="115"/>
      <c r="BN1415" s="119"/>
      <c r="BO1415" s="119"/>
      <c r="BS1415" s="119"/>
      <c r="BT1415" s="119"/>
      <c r="BU1415" s="119"/>
      <c r="BV1415" s="119"/>
      <c r="BW1415" s="119"/>
      <c r="BX1415" s="119"/>
      <c r="BY1415" s="119"/>
      <c r="BZ1415" s="119"/>
      <c r="CA1415" s="119"/>
    </row>
    <row r="1416" spans="1:87" ht="16.5" hidden="1" customHeight="1" thickTop="1" thickBot="1">
      <c r="A1416" s="168" t="s">
        <v>1381</v>
      </c>
      <c r="B1416" s="25" t="s">
        <v>1432</v>
      </c>
      <c r="C1416" s="71">
        <v>1612</v>
      </c>
      <c r="D1416" s="132" t="s">
        <v>1434</v>
      </c>
      <c r="E1416" s="147" t="s">
        <v>1643</v>
      </c>
      <c r="F1416" s="30" t="s">
        <v>1550</v>
      </c>
      <c r="G1416" s="86" t="s">
        <v>219</v>
      </c>
      <c r="H1416" s="25" t="s">
        <v>186</v>
      </c>
      <c r="I1416" s="25" t="s">
        <v>381</v>
      </c>
      <c r="J1416" s="25" t="s">
        <v>16</v>
      </c>
      <c r="K1416" s="25" t="s">
        <v>1591</v>
      </c>
      <c r="L1416" s="25" t="s">
        <v>110</v>
      </c>
      <c r="M1416" s="25"/>
      <c r="N1416" s="122" t="s">
        <v>1549</v>
      </c>
      <c r="O1416" s="38" t="s">
        <v>1549</v>
      </c>
      <c r="P1416" s="35" t="s">
        <v>1549</v>
      </c>
      <c r="Q1416" s="25" t="s">
        <v>14</v>
      </c>
      <c r="R1416" s="25">
        <v>5</v>
      </c>
      <c r="S1416" s="25" t="s">
        <v>1370</v>
      </c>
      <c r="T1416" s="91" t="s">
        <v>15</v>
      </c>
      <c r="V1416" s="25" t="s">
        <v>1443</v>
      </c>
      <c r="W1416" s="25" t="s">
        <v>82</v>
      </c>
      <c r="X1416" s="73">
        <f>VLOOKUP(W1416,Tables!$M$5:$O$9,3,FALSE)</f>
        <v>1</v>
      </c>
      <c r="Y1416" s="73">
        <f>V1416*X1416</f>
        <v>24</v>
      </c>
      <c r="AA1416" s="26" t="str">
        <f>Q1416</f>
        <v>EC50</v>
      </c>
      <c r="AB1416" s="26">
        <f>VLOOKUP(AA1416,Tables!C$5:D$40,2,FALSE)</f>
        <v>5</v>
      </c>
      <c r="AC1416" s="26">
        <f>Y1416/AB1416</f>
        <v>4.8</v>
      </c>
      <c r="AD1416" s="33" t="str">
        <f>T1416</f>
        <v>Chronic</v>
      </c>
      <c r="AE1416" s="26">
        <f>VLOOKUP(AD1416,Tables!$C$43:$D$44,2,FALSE)</f>
        <v>1</v>
      </c>
      <c r="AF1416" s="26">
        <f>AC1416/AE1416</f>
        <v>4.8</v>
      </c>
      <c r="AG1416" s="27"/>
      <c r="AH1416" s="210" t="str">
        <f>G1416</f>
        <v>Skeletonema costatum</v>
      </c>
      <c r="AI1416" s="112" t="str">
        <f>Q1416</f>
        <v>EC50</v>
      </c>
      <c r="AJ1416" s="112" t="str">
        <f>T1416</f>
        <v>Chronic</v>
      </c>
      <c r="AL1416" s="26">
        <f>VLOOKUP(SUM(AB1416,AE1416),Tables!J$5:K$12,2,FALSE)</f>
        <v>2</v>
      </c>
      <c r="AM1416" s="26" t="str">
        <f>IF(AL1416=MIN($AL$1416:$AL$1419),"YES!!!","Reject")</f>
        <v>Reject</v>
      </c>
      <c r="AS1416"/>
      <c r="AW1416" s="208" t="s">
        <v>1845</v>
      </c>
      <c r="AX1416" s="208" t="s">
        <v>1845</v>
      </c>
      <c r="BC1416" s="214"/>
      <c r="BN1416" s="119"/>
      <c r="BO1416" s="119"/>
      <c r="BS1416" s="119"/>
      <c r="BT1416" s="119"/>
      <c r="BU1416" s="119"/>
      <c r="BV1416" s="119"/>
      <c r="BW1416" s="119"/>
      <c r="BX1416" s="119"/>
      <c r="BY1416" s="119"/>
      <c r="BZ1416" s="119"/>
      <c r="CA1416" s="119"/>
      <c r="CB1416" s="119"/>
      <c r="CC1416" s="119"/>
      <c r="CD1416" s="119"/>
      <c r="CE1416" s="119"/>
      <c r="CF1416" s="119"/>
      <c r="CG1416" s="119"/>
      <c r="CH1416" s="119"/>
      <c r="CI1416" s="119"/>
    </row>
    <row r="1417" spans="1:87" ht="16.5" hidden="1" customHeight="1" thickTop="1" thickBot="1">
      <c r="A1417" s="168" t="s">
        <v>1381</v>
      </c>
      <c r="B1417" s="25" t="s">
        <v>1488</v>
      </c>
      <c r="C1417" s="71">
        <v>8820</v>
      </c>
      <c r="D1417" s="132" t="s">
        <v>1413</v>
      </c>
      <c r="E1417" s="147" t="s">
        <v>1643</v>
      </c>
      <c r="F1417" s="30" t="s">
        <v>1550</v>
      </c>
      <c r="G1417" s="86" t="s">
        <v>219</v>
      </c>
      <c r="H1417" s="25" t="s">
        <v>186</v>
      </c>
      <c r="I1417" s="25" t="s">
        <v>381</v>
      </c>
      <c r="J1417" s="25" t="s">
        <v>16</v>
      </c>
      <c r="K1417" s="25" t="s">
        <v>1591</v>
      </c>
      <c r="L1417" s="25" t="s">
        <v>110</v>
      </c>
      <c r="M1417" s="25"/>
      <c r="N1417" s="122" t="s">
        <v>1549</v>
      </c>
      <c r="O1417" s="38" t="s">
        <v>1549</v>
      </c>
      <c r="P1417" s="35" t="s">
        <v>1549</v>
      </c>
      <c r="Q1417" s="25" t="s">
        <v>14</v>
      </c>
      <c r="R1417" s="25">
        <v>5</v>
      </c>
      <c r="S1417" s="25" t="s">
        <v>1370</v>
      </c>
      <c r="T1417" s="91" t="s">
        <v>15</v>
      </c>
      <c r="V1417" s="25" t="s">
        <v>243</v>
      </c>
      <c r="W1417" s="25" t="s">
        <v>82</v>
      </c>
      <c r="X1417" s="73">
        <f>VLOOKUP(W1417,Tables!$M$5:$O$9,3,FALSE)</f>
        <v>1</v>
      </c>
      <c r="Y1417" s="73">
        <f>V1417*X1417</f>
        <v>53</v>
      </c>
      <c r="AA1417" s="26" t="str">
        <f>Q1417</f>
        <v>EC50</v>
      </c>
      <c r="AB1417" s="26">
        <f>VLOOKUP(AA1417,Tables!C$5:D$40,2,FALSE)</f>
        <v>5</v>
      </c>
      <c r="AC1417" s="26">
        <f>Y1417/AB1417</f>
        <v>10.6</v>
      </c>
      <c r="AD1417" s="33" t="str">
        <f>T1417</f>
        <v>Chronic</v>
      </c>
      <c r="AE1417" s="26">
        <f>VLOOKUP(AD1417,Tables!$C$43:$D$44,2,FALSE)</f>
        <v>1</v>
      </c>
      <c r="AF1417" s="26">
        <f>AC1417/AE1417</f>
        <v>10.6</v>
      </c>
      <c r="AG1417" s="27"/>
      <c r="AH1417" s="210" t="str">
        <f>G1417</f>
        <v>Skeletonema costatum</v>
      </c>
      <c r="AI1417" s="112" t="str">
        <f>Q1417</f>
        <v>EC50</v>
      </c>
      <c r="AJ1417" s="112" t="str">
        <f>T1417</f>
        <v>Chronic</v>
      </c>
      <c r="AL1417" s="26">
        <f>VLOOKUP(SUM(AB1417,AE1417),Tables!J$5:K$12,2,FALSE)</f>
        <v>2</v>
      </c>
      <c r="AM1417" s="26" t="str">
        <f>IF(AL1417=MIN($AL$1416:$AL$1419),"YES!!!","Reject")</f>
        <v>Reject</v>
      </c>
      <c r="AS1417"/>
      <c r="AW1417" s="208" t="s">
        <v>1845</v>
      </c>
      <c r="AX1417" s="208" t="s">
        <v>1845</v>
      </c>
      <c r="BC1417" s="214"/>
      <c r="BK1417" s="2"/>
      <c r="BL1417" s="2"/>
      <c r="BM1417" s="2"/>
      <c r="BN1417" s="119"/>
      <c r="BO1417" s="119"/>
      <c r="BS1417" s="119"/>
      <c r="BT1417" s="119"/>
      <c r="BU1417" s="119"/>
      <c r="BV1417" s="119"/>
      <c r="BW1417" s="119"/>
      <c r="BX1417" s="119"/>
      <c r="BY1417" s="119"/>
      <c r="BZ1417" s="119"/>
      <c r="CA1417" s="119"/>
    </row>
    <row r="1418" spans="1:87" ht="16.5" customHeight="1" thickTop="1" thickBot="1">
      <c r="A1418" s="168" t="s">
        <v>1381</v>
      </c>
      <c r="B1418" s="25" t="s">
        <v>1488</v>
      </c>
      <c r="C1418" s="71">
        <v>8820</v>
      </c>
      <c r="D1418" s="132" t="s">
        <v>1413</v>
      </c>
      <c r="E1418" s="147" t="s">
        <v>1643</v>
      </c>
      <c r="F1418" s="30" t="s">
        <v>1550</v>
      </c>
      <c r="G1418" s="86" t="s">
        <v>219</v>
      </c>
      <c r="H1418" s="25" t="s">
        <v>186</v>
      </c>
      <c r="I1418" s="25" t="s">
        <v>381</v>
      </c>
      <c r="J1418" s="25" t="s">
        <v>16</v>
      </c>
      <c r="K1418" s="25" t="s">
        <v>1591</v>
      </c>
      <c r="L1418" s="25" t="s">
        <v>110</v>
      </c>
      <c r="M1418" s="25"/>
      <c r="N1418" s="122" t="s">
        <v>1549</v>
      </c>
      <c r="O1418" s="38" t="s">
        <v>1549</v>
      </c>
      <c r="P1418" s="35" t="s">
        <v>1549</v>
      </c>
      <c r="Q1418" s="25" t="s">
        <v>102</v>
      </c>
      <c r="R1418" s="25">
        <v>5</v>
      </c>
      <c r="S1418" s="25" t="s">
        <v>1370</v>
      </c>
      <c r="T1418" s="91" t="s">
        <v>15</v>
      </c>
      <c r="V1418" s="25">
        <v>14</v>
      </c>
      <c r="W1418" s="25" t="s">
        <v>82</v>
      </c>
      <c r="X1418" s="73">
        <f>VLOOKUP(W1418,Tables!$M$5:$O$9,3,FALSE)</f>
        <v>1</v>
      </c>
      <c r="Y1418" s="73">
        <f>V1418*X1418</f>
        <v>14</v>
      </c>
      <c r="AA1418" s="26" t="str">
        <f>Q1418</f>
        <v>NOEL</v>
      </c>
      <c r="AB1418" s="26">
        <f>VLOOKUP(AA1418,Tables!C$5:D$40,2,FALSE)</f>
        <v>1</v>
      </c>
      <c r="AC1418" s="26">
        <f>Y1418/AB1418</f>
        <v>14</v>
      </c>
      <c r="AD1418" s="33" t="str">
        <f>T1418</f>
        <v>Chronic</v>
      </c>
      <c r="AE1418" s="26">
        <f>VLOOKUP(AD1418,Tables!$C$43:$D$44,2,FALSE)</f>
        <v>1</v>
      </c>
      <c r="AF1418" s="26">
        <f>AC1418/AE1418</f>
        <v>14</v>
      </c>
      <c r="AG1418" s="27"/>
      <c r="AH1418" s="210" t="str">
        <f>G1418</f>
        <v>Skeletonema costatum</v>
      </c>
      <c r="AI1418" s="112" t="str">
        <f>Q1418</f>
        <v>NOEL</v>
      </c>
      <c r="AJ1418" s="112" t="str">
        <f>T1418</f>
        <v>Chronic</v>
      </c>
      <c r="AL1418" s="26">
        <f>VLOOKUP(SUM(AB1418,AE1418),Tables!J$5:K$12,2,FALSE)</f>
        <v>1</v>
      </c>
      <c r="AM1418" s="26" t="str">
        <f>IF(AL1418=MIN($AL$1416:$AL$1419),"YES!!!","Reject")</f>
        <v>YES!!!</v>
      </c>
      <c r="AN1418" s="107" t="str">
        <f>P1418</f>
        <v>Biomass yield, Growth rate, AUC</v>
      </c>
      <c r="AO1418" s="26" t="s">
        <v>96</v>
      </c>
      <c r="AP1418" s="25" t="str">
        <f>CONCATENATE(R1418," ",S1418)</f>
        <v>5 Day</v>
      </c>
      <c r="AQ1418" s="26" t="s">
        <v>97</v>
      </c>
      <c r="AS1418" s="109">
        <f>AF1418</f>
        <v>14</v>
      </c>
      <c r="AT1418" s="73">
        <f>GEOMEAN(AS1418)</f>
        <v>14</v>
      </c>
      <c r="AU1418" s="73">
        <f>MIN(AT1418)</f>
        <v>14</v>
      </c>
      <c r="AV1418" s="73">
        <f>MIN(AU1418)</f>
        <v>14</v>
      </c>
      <c r="AW1418" s="208" t="s">
        <v>1845</v>
      </c>
      <c r="AX1418" s="208" t="s">
        <v>1845</v>
      </c>
      <c r="BA1418" s="78" t="str">
        <f>F1418</f>
        <v>Synthetic salt water or filtered natural salt water</v>
      </c>
      <c r="BB1418" s="107" t="str">
        <f>J1418</f>
        <v>Microalgae</v>
      </c>
      <c r="BC1418" s="210" t="str">
        <f>G1418</f>
        <v>Skeletonema costatum</v>
      </c>
      <c r="BD1418" s="107" t="str">
        <f>H1418</f>
        <v>Bacillariophyta</v>
      </c>
      <c r="BE1418" s="114" t="str">
        <f>I1418</f>
        <v>Mediophyceae</v>
      </c>
      <c r="BF1418" s="112" t="str">
        <f>K1418</f>
        <v>Photo</v>
      </c>
      <c r="BG1418" s="26">
        <f>AL1418</f>
        <v>1</v>
      </c>
      <c r="BH1418" s="26">
        <f>AV1418</f>
        <v>14</v>
      </c>
      <c r="BI1418" s="208" t="s">
        <v>1845</v>
      </c>
      <c r="BJ1418" s="208" t="s">
        <v>1845</v>
      </c>
      <c r="BN1418" s="119"/>
      <c r="BO1418" s="119"/>
      <c r="BS1418" s="119"/>
      <c r="BT1418" s="119"/>
      <c r="BU1418" s="119"/>
      <c r="BV1418" s="119"/>
      <c r="BW1418" s="119"/>
      <c r="BX1418" s="119"/>
      <c r="BY1418" s="119"/>
      <c r="BZ1418" s="119"/>
      <c r="CA1418" s="119"/>
    </row>
    <row r="1419" spans="1:87" ht="16.5" hidden="1" customHeight="1" thickTop="1" thickBot="1">
      <c r="A1419" s="168" t="s">
        <v>1381</v>
      </c>
      <c r="B1419" s="25" t="s">
        <v>1451</v>
      </c>
      <c r="C1419" s="71">
        <v>1363</v>
      </c>
      <c r="D1419" s="132" t="s">
        <v>1413</v>
      </c>
      <c r="E1419" s="147" t="s">
        <v>1643</v>
      </c>
      <c r="F1419" s="30" t="s">
        <v>1550</v>
      </c>
      <c r="G1419" s="86" t="s">
        <v>219</v>
      </c>
      <c r="H1419" s="25" t="s">
        <v>186</v>
      </c>
      <c r="I1419" s="25" t="s">
        <v>381</v>
      </c>
      <c r="J1419" s="25" t="s">
        <v>16</v>
      </c>
      <c r="K1419" s="25" t="s">
        <v>1591</v>
      </c>
      <c r="L1419" s="25" t="s">
        <v>110</v>
      </c>
      <c r="M1419" s="25"/>
      <c r="N1419" s="122" t="s">
        <v>1549</v>
      </c>
      <c r="O1419" s="38" t="s">
        <v>1549</v>
      </c>
      <c r="P1419" s="35" t="s">
        <v>1549</v>
      </c>
      <c r="Q1419" s="25" t="s">
        <v>14</v>
      </c>
      <c r="R1419" s="25">
        <v>10</v>
      </c>
      <c r="S1419" s="25" t="s">
        <v>1370</v>
      </c>
      <c r="T1419" s="91" t="s">
        <v>15</v>
      </c>
      <c r="V1419" s="25" t="s">
        <v>1475</v>
      </c>
      <c r="W1419" s="25" t="s">
        <v>82</v>
      </c>
      <c r="X1419" s="73">
        <f>VLOOKUP(W1419,Tables!$M$5:$O$9,3,FALSE)</f>
        <v>1</v>
      </c>
      <c r="Y1419" s="73">
        <f>V1419*X1419</f>
        <v>260</v>
      </c>
      <c r="AA1419" s="26" t="str">
        <f>Q1419</f>
        <v>EC50</v>
      </c>
      <c r="AB1419" s="26">
        <f>VLOOKUP(AA1419,Tables!C$5:D$40,2,FALSE)</f>
        <v>5</v>
      </c>
      <c r="AC1419" s="26">
        <f>Y1419/AB1419</f>
        <v>52</v>
      </c>
      <c r="AD1419" s="33" t="str">
        <f>T1419</f>
        <v>Chronic</v>
      </c>
      <c r="AE1419" s="26">
        <f>VLOOKUP(AD1419,Tables!$C$43:$D$44,2,FALSE)</f>
        <v>1</v>
      </c>
      <c r="AF1419" s="26">
        <f>AC1419/AE1419</f>
        <v>52</v>
      </c>
      <c r="AG1419" s="27"/>
      <c r="AH1419" s="210" t="str">
        <f>G1419</f>
        <v>Skeletonema costatum</v>
      </c>
      <c r="AI1419" s="112" t="str">
        <f>Q1419</f>
        <v>EC50</v>
      </c>
      <c r="AJ1419" s="112" t="str">
        <f>T1419</f>
        <v>Chronic</v>
      </c>
      <c r="AL1419" s="26">
        <f>VLOOKUP(SUM(AB1419,AE1419),Tables!J$5:K$12,2,FALSE)</f>
        <v>2</v>
      </c>
      <c r="AM1419" s="26" t="str">
        <f>IF(AL1419=MIN($AL$1416:$AL$1419),"YES!!!","Reject")</f>
        <v>Reject</v>
      </c>
      <c r="AS1419"/>
      <c r="AW1419" s="208" t="s">
        <v>1845</v>
      </c>
      <c r="AX1419" s="208" t="s">
        <v>1845</v>
      </c>
      <c r="BC1419" s="214"/>
      <c r="BN1419" s="119"/>
      <c r="BO1419" s="119"/>
      <c r="BS1419" s="119"/>
      <c r="BT1419" s="119"/>
      <c r="BU1419" s="119"/>
      <c r="BV1419" s="119"/>
      <c r="BW1419" s="119"/>
      <c r="BX1419" s="119"/>
      <c r="BY1419" s="119"/>
      <c r="BZ1419" s="119"/>
      <c r="CA1419" s="119"/>
    </row>
    <row r="1420" spans="1:87" ht="16.5" hidden="1" customHeight="1" thickTop="1" thickBot="1">
      <c r="A1420" s="167"/>
      <c r="B1420" s="96"/>
      <c r="C1420" s="17"/>
      <c r="D1420" s="102"/>
      <c r="E1420" s="157"/>
      <c r="F1420" s="93"/>
      <c r="G1420" s="93"/>
      <c r="H1420" s="17"/>
      <c r="I1420" s="17"/>
      <c r="J1420" s="17"/>
      <c r="K1420" s="17"/>
      <c r="L1420" s="17"/>
      <c r="M1420" s="27"/>
      <c r="N1420" s="93"/>
      <c r="O1420" s="100"/>
      <c r="P1420" s="17"/>
      <c r="Q1420" s="17"/>
      <c r="R1420" s="17"/>
      <c r="S1420" s="17"/>
      <c r="T1420" s="17"/>
      <c r="U1420" s="17"/>
      <c r="V1420" s="17"/>
      <c r="W1420" s="17"/>
      <c r="X1420" s="95"/>
      <c r="Y1420" s="95"/>
      <c r="Z1420" s="27"/>
      <c r="AA1420" s="17"/>
      <c r="AB1420" s="17"/>
      <c r="AC1420" s="95"/>
      <c r="AD1420" s="20"/>
      <c r="AE1420" s="17"/>
      <c r="AF1420" s="95"/>
      <c r="AG1420" s="27"/>
      <c r="AH1420" s="211"/>
      <c r="AI1420" s="17"/>
      <c r="AJ1420" s="17"/>
      <c r="AK1420" s="27"/>
      <c r="AL1420" s="27"/>
      <c r="AM1420" s="27"/>
      <c r="AN1420" s="27"/>
      <c r="AO1420" s="17"/>
      <c r="AP1420" s="17"/>
      <c r="AQ1420" s="17"/>
      <c r="AR1420" s="27"/>
      <c r="AS1420" s="27"/>
      <c r="AT1420" s="27"/>
      <c r="AU1420" s="27"/>
      <c r="AV1420" s="27"/>
      <c r="AW1420" s="27"/>
      <c r="AX1420" s="115"/>
      <c r="AY1420" s="119"/>
      <c r="AZ1420" s="119"/>
      <c r="BA1420" s="117"/>
      <c r="BB1420" s="117"/>
      <c r="BC1420" s="211"/>
      <c r="BD1420" s="27"/>
      <c r="BE1420" s="27"/>
      <c r="BF1420" s="27"/>
      <c r="BG1420" s="27"/>
      <c r="BH1420" s="115"/>
      <c r="BI1420" s="115"/>
      <c r="BJ1420" s="115"/>
      <c r="BK1420" s="2"/>
      <c r="BL1420" s="2"/>
      <c r="BM1420" s="2"/>
      <c r="BN1420" s="119"/>
      <c r="BO1420" s="119"/>
      <c r="BS1420" s="119"/>
      <c r="BT1420" s="119"/>
      <c r="BU1420" s="119"/>
      <c r="BV1420" s="119"/>
      <c r="BW1420" s="119"/>
      <c r="BX1420" s="119"/>
      <c r="BY1420" s="119"/>
      <c r="BZ1420" s="119"/>
      <c r="CA1420" s="119"/>
    </row>
    <row r="1421" spans="1:87" ht="16.5" hidden="1" customHeight="1" thickTop="1" thickBot="1">
      <c r="A1421" s="170" t="s">
        <v>497</v>
      </c>
      <c r="B1421" s="70" t="s">
        <v>1326</v>
      </c>
      <c r="C1421" s="71" t="s">
        <v>498</v>
      </c>
      <c r="D1421" s="82" t="s">
        <v>290</v>
      </c>
      <c r="E1421" s="147" t="s">
        <v>1644</v>
      </c>
      <c r="F1421" s="30" t="s">
        <v>496</v>
      </c>
      <c r="G1421" s="86" t="s">
        <v>495</v>
      </c>
      <c r="H1421" s="25" t="s">
        <v>280</v>
      </c>
      <c r="I1421" s="25" t="s">
        <v>281</v>
      </c>
      <c r="J1421" s="25" t="s">
        <v>95</v>
      </c>
      <c r="K1421" s="25" t="s">
        <v>1590</v>
      </c>
      <c r="L1421" s="25" t="s">
        <v>237</v>
      </c>
      <c r="N1421" s="41" t="s">
        <v>1327</v>
      </c>
      <c r="O1421" s="32" t="s">
        <v>1398</v>
      </c>
      <c r="P1421" s="32" t="s">
        <v>1505</v>
      </c>
      <c r="Q1421" s="25" t="s">
        <v>19</v>
      </c>
      <c r="R1421" s="25">
        <v>70</v>
      </c>
      <c r="S1421" s="25" t="s">
        <v>1370</v>
      </c>
      <c r="T1421" s="25" t="s">
        <v>15</v>
      </c>
      <c r="V1421" s="25">
        <v>100.6</v>
      </c>
      <c r="W1421" s="25" t="s">
        <v>58</v>
      </c>
      <c r="X1421" s="73">
        <f>VLOOKUP(W1421,Tables!$M$5:$O$9,3,FALSE)</f>
        <v>1</v>
      </c>
      <c r="Y1421" s="73">
        <f>V1421*X1421</f>
        <v>100.6</v>
      </c>
      <c r="AA1421" s="26" t="str">
        <f>Q1421</f>
        <v>NOEC</v>
      </c>
      <c r="AB1421" s="26">
        <f>VLOOKUP(AA1421,Tables!C$5:D$40,2,FALSE)</f>
        <v>1</v>
      </c>
      <c r="AC1421" s="26">
        <f>Y1421/AB1421</f>
        <v>100.6</v>
      </c>
      <c r="AD1421" s="33" t="str">
        <f>T1421</f>
        <v>Chronic</v>
      </c>
      <c r="AE1421" s="26">
        <f>VLOOKUP(AD1421,Tables!$C$43:$D$44,2,FALSE)</f>
        <v>1</v>
      </c>
      <c r="AF1421" s="26">
        <f>AC1421/AE1421</f>
        <v>100.6</v>
      </c>
      <c r="AG1421" s="27"/>
      <c r="AH1421" s="210" t="str">
        <f>G1421</f>
        <v>Stagnicola elodes</v>
      </c>
      <c r="AI1421" s="112" t="str">
        <f>Q1421</f>
        <v>NOEC</v>
      </c>
      <c r="AJ1421" s="112" t="str">
        <f>T1421</f>
        <v>Chronic</v>
      </c>
      <c r="AL1421" s="26">
        <f>VLOOKUP(SUM(AB1421,AE1421),Tables!J$5:K$12,2,FALSE)</f>
        <v>1</v>
      </c>
      <c r="AM1421" s="26" t="str">
        <f>IF(AL1421=MIN($AL$1421:$AL$1424),"YES!!!","Reject")</f>
        <v>YES!!!</v>
      </c>
      <c r="AN1421" s="107" t="str">
        <f>P1421</f>
        <v>Size</v>
      </c>
      <c r="AO1421" s="26" t="s">
        <v>96</v>
      </c>
      <c r="AP1421" s="25" t="str">
        <f>CONCATENATE(R1421," ",S1421)</f>
        <v>70 Day</v>
      </c>
      <c r="AQ1421" s="26" t="s">
        <v>97</v>
      </c>
      <c r="AS1421" s="109">
        <f>AF1421</f>
        <v>100.6</v>
      </c>
      <c r="AT1421" s="73">
        <f>GEOMEAN(AS1421)</f>
        <v>100.6</v>
      </c>
      <c r="AU1421" s="73">
        <f>MIN(AT1421)</f>
        <v>100.6</v>
      </c>
      <c r="AV1421">
        <f>MIN(AU1421:AU1424)</f>
        <v>100.6</v>
      </c>
      <c r="AW1421" s="208" t="s">
        <v>1845</v>
      </c>
      <c r="AX1421" s="208" t="s">
        <v>1845</v>
      </c>
      <c r="BA1421" s="78" t="str">
        <f>F1421</f>
        <v>Spring water</v>
      </c>
      <c r="BB1421" s="107" t="str">
        <f>J1421</f>
        <v>Macroinvertebrate</v>
      </c>
      <c r="BC1421" s="210" t="str">
        <f>G1421</f>
        <v>Stagnicola elodes</v>
      </c>
      <c r="BD1421" s="107" t="str">
        <f>H1421</f>
        <v>Mollusca</v>
      </c>
      <c r="BE1421" s="114" t="str">
        <f>I1421</f>
        <v>Gastropoda</v>
      </c>
      <c r="BF1421" s="112" t="str">
        <f>K1421</f>
        <v>Hetero</v>
      </c>
      <c r="BG1421" s="26">
        <f>AL1421</f>
        <v>1</v>
      </c>
      <c r="BH1421" s="26">
        <f>AV1421</f>
        <v>100.6</v>
      </c>
      <c r="BI1421" s="208" t="s">
        <v>1845</v>
      </c>
      <c r="BJ1421" s="208" t="s">
        <v>1845</v>
      </c>
      <c r="BN1421" s="119"/>
      <c r="BO1421" s="119"/>
      <c r="BS1421" s="119"/>
      <c r="BT1421" s="119"/>
      <c r="BU1421" s="119"/>
      <c r="BV1421" s="119"/>
      <c r="BW1421" s="119"/>
      <c r="BX1421" s="119"/>
      <c r="BY1421" s="119"/>
      <c r="BZ1421" s="119"/>
      <c r="CA1421" s="119"/>
    </row>
    <row r="1422" spans="1:87" ht="16.5" hidden="1" customHeight="1" thickTop="1" thickBot="1">
      <c r="A1422" s="170" t="s">
        <v>497</v>
      </c>
      <c r="B1422" s="70" t="s">
        <v>1324</v>
      </c>
      <c r="C1422" s="71" t="s">
        <v>498</v>
      </c>
      <c r="D1422" s="82" t="s">
        <v>290</v>
      </c>
      <c r="E1422" s="147" t="s">
        <v>1644</v>
      </c>
      <c r="F1422" s="30" t="s">
        <v>496</v>
      </c>
      <c r="G1422" s="86" t="s">
        <v>495</v>
      </c>
      <c r="H1422" s="25" t="s">
        <v>280</v>
      </c>
      <c r="I1422" s="25" t="s">
        <v>281</v>
      </c>
      <c r="J1422" s="25" t="s">
        <v>95</v>
      </c>
      <c r="K1422" s="25" t="s">
        <v>1590</v>
      </c>
      <c r="L1422" s="25" t="s">
        <v>237</v>
      </c>
      <c r="N1422" s="41" t="s">
        <v>1325</v>
      </c>
      <c r="O1422" s="32" t="s">
        <v>48</v>
      </c>
      <c r="P1422" s="32" t="s">
        <v>338</v>
      </c>
      <c r="Q1422" s="25" t="s">
        <v>19</v>
      </c>
      <c r="R1422" s="25">
        <v>70</v>
      </c>
      <c r="S1422" s="25" t="s">
        <v>1370</v>
      </c>
      <c r="T1422" s="25" t="s">
        <v>15</v>
      </c>
      <c r="V1422" s="25">
        <v>100.6</v>
      </c>
      <c r="W1422" s="25" t="s">
        <v>58</v>
      </c>
      <c r="X1422" s="73">
        <f>VLOOKUP(W1422,Tables!$M$5:$O$9,3,FALSE)</f>
        <v>1</v>
      </c>
      <c r="Y1422" s="73">
        <f>V1422*X1422</f>
        <v>100.6</v>
      </c>
      <c r="AA1422" s="26" t="str">
        <f>Q1422</f>
        <v>NOEC</v>
      </c>
      <c r="AB1422" s="26">
        <f>VLOOKUP(AA1422,Tables!C$5:D$40,2,FALSE)</f>
        <v>1</v>
      </c>
      <c r="AC1422" s="26">
        <f>Y1422/AB1422</f>
        <v>100.6</v>
      </c>
      <c r="AD1422" s="33" t="str">
        <f>T1422</f>
        <v>Chronic</v>
      </c>
      <c r="AE1422" s="26">
        <f>VLOOKUP(AD1422,Tables!$C$43:$D$44,2,FALSE)</f>
        <v>1</v>
      </c>
      <c r="AF1422" s="26">
        <f>AC1422/AE1422</f>
        <v>100.6</v>
      </c>
      <c r="AG1422" s="27"/>
      <c r="AH1422" s="210" t="str">
        <f>G1422</f>
        <v>Stagnicola elodes</v>
      </c>
      <c r="AI1422" s="112" t="str">
        <f>Q1422</f>
        <v>NOEC</v>
      </c>
      <c r="AJ1422" s="112" t="str">
        <f>T1422</f>
        <v>Chronic</v>
      </c>
      <c r="AL1422" s="26">
        <f>VLOOKUP(SUM(AB1422,AE1422),Tables!J$5:K$12,2,FALSE)</f>
        <v>1</v>
      </c>
      <c r="AM1422" s="26" t="str">
        <f>IF(AL1422=MIN($AL$1421:$AL$1424),"YES!!!","Reject")</f>
        <v>YES!!!</v>
      </c>
      <c r="AN1422" s="107" t="str">
        <f>P1422</f>
        <v>Survival</v>
      </c>
      <c r="AO1422" s="26" t="s">
        <v>1598</v>
      </c>
      <c r="AP1422" s="25" t="str">
        <f>CONCATENATE(R1422," ",S1422)</f>
        <v>70 Day</v>
      </c>
      <c r="AQ1422" s="26" t="s">
        <v>1599</v>
      </c>
      <c r="AS1422" s="109">
        <f>AF1422</f>
        <v>100.6</v>
      </c>
      <c r="AT1422" s="73">
        <f>GEOMEAN(AS1422)</f>
        <v>100.6</v>
      </c>
      <c r="AU1422" s="73">
        <f>MIN(AT1422)</f>
        <v>100.6</v>
      </c>
      <c r="AW1422" s="208" t="s">
        <v>1845</v>
      </c>
      <c r="AX1422" s="208" t="s">
        <v>1845</v>
      </c>
      <c r="BC1422" s="214"/>
      <c r="BN1422" s="119"/>
      <c r="BO1422" s="119"/>
      <c r="BS1422" s="119"/>
      <c r="BT1422" s="119"/>
      <c r="BU1422" s="119"/>
      <c r="BV1422" s="119"/>
      <c r="BW1422" s="119"/>
      <c r="BX1422" s="119"/>
      <c r="BY1422" s="119"/>
      <c r="BZ1422" s="119"/>
      <c r="CA1422" s="119"/>
    </row>
    <row r="1423" spans="1:87" ht="16.5" hidden="1" customHeight="1" thickTop="1" thickBot="1">
      <c r="A1423" s="170" t="s">
        <v>497</v>
      </c>
      <c r="B1423" s="70" t="s">
        <v>1322</v>
      </c>
      <c r="C1423" s="71" t="s">
        <v>498</v>
      </c>
      <c r="D1423" s="82" t="s">
        <v>290</v>
      </c>
      <c r="E1423" s="147" t="s">
        <v>1644</v>
      </c>
      <c r="F1423" s="30" t="s">
        <v>496</v>
      </c>
      <c r="G1423" s="86" t="s">
        <v>495</v>
      </c>
      <c r="H1423" s="25" t="s">
        <v>280</v>
      </c>
      <c r="I1423" s="25" t="s">
        <v>281</v>
      </c>
      <c r="J1423" s="25" t="s">
        <v>95</v>
      </c>
      <c r="K1423" s="25" t="s">
        <v>1590</v>
      </c>
      <c r="L1423" s="25" t="s">
        <v>247</v>
      </c>
      <c r="N1423" s="41" t="s">
        <v>1323</v>
      </c>
      <c r="O1423" s="37" t="s">
        <v>431</v>
      </c>
      <c r="P1423" s="32" t="s">
        <v>1506</v>
      </c>
      <c r="Q1423" s="25" t="s">
        <v>19</v>
      </c>
      <c r="R1423" s="25">
        <v>70</v>
      </c>
      <c r="S1423" s="25" t="s">
        <v>1370</v>
      </c>
      <c r="T1423" s="25" t="s">
        <v>15</v>
      </c>
      <c r="V1423" s="25">
        <v>100.6</v>
      </c>
      <c r="W1423" s="25" t="s">
        <v>58</v>
      </c>
      <c r="X1423" s="73">
        <f>VLOOKUP(W1423,Tables!$M$5:$O$9,3,FALSE)</f>
        <v>1</v>
      </c>
      <c r="Y1423" s="73">
        <f>V1423*X1423</f>
        <v>100.6</v>
      </c>
      <c r="AA1423" s="26" t="str">
        <f>Q1423</f>
        <v>NOEC</v>
      </c>
      <c r="AB1423" s="26">
        <f>VLOOKUP(AA1423,Tables!C$5:D$40,2,FALSE)</f>
        <v>1</v>
      </c>
      <c r="AC1423" s="26">
        <f>Y1423/AB1423</f>
        <v>100.6</v>
      </c>
      <c r="AD1423" s="33" t="str">
        <f>T1423</f>
        <v>Chronic</v>
      </c>
      <c r="AE1423" s="26">
        <f>VLOOKUP(AD1423,Tables!$C$43:$D$44,2,FALSE)</f>
        <v>1</v>
      </c>
      <c r="AF1423" s="26">
        <f>AC1423/AE1423</f>
        <v>100.6</v>
      </c>
      <c r="AG1423" s="27"/>
      <c r="AH1423" s="210" t="str">
        <f>G1423</f>
        <v>Stagnicola elodes</v>
      </c>
      <c r="AI1423" s="112" t="str">
        <f>Q1423</f>
        <v>NOEC</v>
      </c>
      <c r="AJ1423" s="112" t="str">
        <f>T1423</f>
        <v>Chronic</v>
      </c>
      <c r="AL1423" s="26">
        <f>VLOOKUP(SUM(AB1423,AE1423),Tables!J$5:K$12,2,FALSE)</f>
        <v>1</v>
      </c>
      <c r="AM1423" s="26" t="str">
        <f>IF(AL1423=MIN($AL$1421:$AL$1424),"YES!!!","Reject")</f>
        <v>YES!!!</v>
      </c>
      <c r="AN1423" s="107" t="str">
        <f>P1423</f>
        <v>No. eggs per mass</v>
      </c>
      <c r="AO1423" s="26" t="s">
        <v>1603</v>
      </c>
      <c r="AP1423" s="25" t="str">
        <f>CONCATENATE(R1423," ",S1423)</f>
        <v>70 Day</v>
      </c>
      <c r="AQ1423" s="26" t="s">
        <v>1607</v>
      </c>
      <c r="AS1423" s="109">
        <f>AF1423</f>
        <v>100.6</v>
      </c>
      <c r="AT1423" s="73">
        <f>GEOMEAN(AS1423)</f>
        <v>100.6</v>
      </c>
      <c r="AU1423" s="73">
        <f>MIN(AT1423)</f>
        <v>100.6</v>
      </c>
      <c r="AW1423" s="208" t="s">
        <v>1845</v>
      </c>
      <c r="AX1423" s="208" t="s">
        <v>1845</v>
      </c>
      <c r="BC1423" s="214"/>
      <c r="BN1423" s="119"/>
      <c r="BO1423" s="119"/>
      <c r="BS1423" s="119"/>
      <c r="BT1423" s="119"/>
      <c r="BU1423" s="119"/>
      <c r="BV1423" s="119"/>
      <c r="BW1423" s="119"/>
      <c r="BX1423" s="119"/>
      <c r="BY1423" s="119"/>
      <c r="BZ1423" s="119"/>
      <c r="CA1423" s="119"/>
      <c r="CB1423" s="119"/>
      <c r="CC1423" s="119"/>
      <c r="CD1423" s="119"/>
      <c r="CE1423" s="119"/>
      <c r="CF1423" s="119"/>
      <c r="CG1423" s="119"/>
      <c r="CH1423" s="119"/>
      <c r="CI1423" s="119"/>
    </row>
    <row r="1424" spans="1:87" ht="16.5" hidden="1" customHeight="1" thickTop="1" thickBot="1">
      <c r="A1424" s="170" t="s">
        <v>497</v>
      </c>
      <c r="B1424" s="70" t="s">
        <v>1328</v>
      </c>
      <c r="C1424" s="71" t="s">
        <v>498</v>
      </c>
      <c r="D1424" s="82" t="s">
        <v>290</v>
      </c>
      <c r="E1424" s="147" t="s">
        <v>1644</v>
      </c>
      <c r="F1424" s="30" t="s">
        <v>496</v>
      </c>
      <c r="G1424" s="86" t="s">
        <v>495</v>
      </c>
      <c r="H1424" s="25" t="s">
        <v>280</v>
      </c>
      <c r="I1424" s="25" t="s">
        <v>281</v>
      </c>
      <c r="J1424" s="25" t="s">
        <v>95</v>
      </c>
      <c r="K1424" s="25" t="s">
        <v>1590</v>
      </c>
      <c r="L1424" s="25" t="s">
        <v>247</v>
      </c>
      <c r="N1424" s="41" t="s">
        <v>514</v>
      </c>
      <c r="O1424" s="32" t="s">
        <v>431</v>
      </c>
      <c r="P1424" s="32" t="s">
        <v>1507</v>
      </c>
      <c r="Q1424" s="25" t="s">
        <v>19</v>
      </c>
      <c r="R1424" s="25">
        <v>70</v>
      </c>
      <c r="S1424" s="25" t="s">
        <v>1370</v>
      </c>
      <c r="T1424" s="25" t="s">
        <v>15</v>
      </c>
      <c r="V1424" s="25">
        <v>100.6</v>
      </c>
      <c r="W1424" s="25" t="s">
        <v>58</v>
      </c>
      <c r="X1424" s="73">
        <f>VLOOKUP(W1424,Tables!$M$5:$O$9,3,FALSE)</f>
        <v>1</v>
      </c>
      <c r="Y1424" s="73">
        <f>V1424*X1424</f>
        <v>100.6</v>
      </c>
      <c r="AA1424" s="26" t="str">
        <f>Q1424</f>
        <v>NOEC</v>
      </c>
      <c r="AB1424" s="26">
        <f>VLOOKUP(AA1424,Tables!C$5:D$40,2,FALSE)</f>
        <v>1</v>
      </c>
      <c r="AC1424" s="26">
        <f>Y1424/AB1424</f>
        <v>100.6</v>
      </c>
      <c r="AD1424" s="33" t="str">
        <f>T1424</f>
        <v>Chronic</v>
      </c>
      <c r="AE1424" s="26">
        <f>VLOOKUP(AD1424,Tables!$C$43:$D$44,2,FALSE)</f>
        <v>1</v>
      </c>
      <c r="AF1424" s="26">
        <f>AC1424/AE1424</f>
        <v>100.6</v>
      </c>
      <c r="AG1424" s="27"/>
      <c r="AH1424" s="210" t="str">
        <f>G1424</f>
        <v>Stagnicola elodes</v>
      </c>
      <c r="AI1424" s="112" t="str">
        <f>Q1424</f>
        <v>NOEC</v>
      </c>
      <c r="AJ1424" s="112" t="str">
        <f>T1424</f>
        <v>Chronic</v>
      </c>
      <c r="AL1424" s="26">
        <f>VLOOKUP(SUM(AB1424,AE1424),Tables!J$5:K$12,2,FALSE)</f>
        <v>1</v>
      </c>
      <c r="AM1424" s="26" t="str">
        <f>IF(AL1424=MIN($AL$1421:$AL$1424),"YES!!!","Reject")</f>
        <v>YES!!!</v>
      </c>
      <c r="AN1424" s="107" t="str">
        <f>P1424</f>
        <v>No. eggs</v>
      </c>
      <c r="AO1424" s="26" t="s">
        <v>212</v>
      </c>
      <c r="AP1424" s="25" t="str">
        <f>CONCATENATE(R1424," ",S1424)</f>
        <v>70 Day</v>
      </c>
      <c r="AQ1424" s="26" t="s">
        <v>1608</v>
      </c>
      <c r="AS1424" s="109">
        <f>AF1424</f>
        <v>100.6</v>
      </c>
      <c r="AT1424" s="73">
        <f>GEOMEAN(AS1424)</f>
        <v>100.6</v>
      </c>
      <c r="AU1424" s="73">
        <f>MIN(AT1424)</f>
        <v>100.6</v>
      </c>
      <c r="AW1424" s="208" t="s">
        <v>1845</v>
      </c>
      <c r="AX1424" s="208" t="s">
        <v>1845</v>
      </c>
      <c r="BC1424" s="214"/>
      <c r="BN1424" s="119"/>
      <c r="BO1424" s="119"/>
      <c r="BS1424" s="119"/>
      <c r="BT1424" s="119"/>
      <c r="BU1424" s="119"/>
      <c r="BV1424" s="119"/>
      <c r="BW1424" s="119"/>
      <c r="BX1424" s="119"/>
      <c r="BY1424" s="119"/>
      <c r="BZ1424" s="119"/>
      <c r="CA1424" s="119"/>
    </row>
    <row r="1425" spans="1:87" ht="16.5" hidden="1" customHeight="1" thickTop="1" thickBot="1">
      <c r="A1425" s="167"/>
      <c r="B1425" s="96"/>
      <c r="C1425" s="17"/>
      <c r="D1425" s="97"/>
      <c r="E1425" s="150"/>
      <c r="F1425" s="93"/>
      <c r="G1425" s="93"/>
      <c r="H1425" s="17"/>
      <c r="I1425" s="17"/>
      <c r="J1425" s="17"/>
      <c r="K1425" s="17"/>
      <c r="L1425" s="17"/>
      <c r="M1425" s="27"/>
      <c r="N1425" s="93"/>
      <c r="O1425" s="17"/>
      <c r="P1425" s="17"/>
      <c r="Q1425" s="17"/>
      <c r="R1425" s="17"/>
      <c r="S1425" s="17"/>
      <c r="T1425" s="17"/>
      <c r="U1425" s="17"/>
      <c r="V1425" s="17"/>
      <c r="W1425" s="17"/>
      <c r="X1425" s="95"/>
      <c r="Y1425" s="95"/>
      <c r="Z1425" s="27"/>
      <c r="AA1425" s="17"/>
      <c r="AB1425" s="17"/>
      <c r="AC1425" s="95"/>
      <c r="AD1425" s="20"/>
      <c r="AE1425" s="17"/>
      <c r="AF1425" s="95"/>
      <c r="AG1425" s="27"/>
      <c r="AH1425" s="211"/>
      <c r="AI1425" s="17"/>
      <c r="AJ1425" s="17"/>
      <c r="AK1425" s="27"/>
      <c r="AL1425" s="27"/>
      <c r="AM1425" s="27"/>
      <c r="AN1425" s="27"/>
      <c r="AO1425" s="17"/>
      <c r="AP1425" s="17"/>
      <c r="AQ1425" s="17"/>
      <c r="AR1425" s="27"/>
      <c r="AS1425" s="27"/>
      <c r="AT1425" s="27"/>
      <c r="AU1425" s="27"/>
      <c r="AV1425" s="27"/>
      <c r="AW1425" s="27"/>
      <c r="AX1425" s="115"/>
      <c r="AY1425" s="119"/>
      <c r="AZ1425" s="119"/>
      <c r="BA1425" s="117"/>
      <c r="BB1425" s="117"/>
      <c r="BC1425" s="211"/>
      <c r="BD1425" s="27"/>
      <c r="BE1425" s="27"/>
      <c r="BF1425" s="27"/>
      <c r="BG1425" s="27"/>
      <c r="BH1425" s="115"/>
      <c r="BI1425" s="115"/>
      <c r="BJ1425" s="115"/>
      <c r="BK1425" s="2"/>
      <c r="BL1425" s="2"/>
      <c r="BM1425" s="2"/>
      <c r="BN1425" s="119"/>
      <c r="BO1425" s="119"/>
      <c r="BS1425" s="119"/>
      <c r="BT1425" s="119"/>
      <c r="BU1425" s="119"/>
      <c r="BV1425" s="119"/>
      <c r="BW1425" s="119"/>
      <c r="BX1425" s="119"/>
      <c r="BY1425" s="119"/>
      <c r="BZ1425" s="119"/>
      <c r="CA1425" s="119"/>
    </row>
    <row r="1426" spans="1:87" ht="16.5" hidden="1" customHeight="1" thickTop="1" thickBot="1">
      <c r="A1426" s="170" t="s">
        <v>1009</v>
      </c>
      <c r="B1426" s="70" t="s">
        <v>1023</v>
      </c>
      <c r="C1426" s="74" t="s">
        <v>1010</v>
      </c>
      <c r="D1426" s="80" t="s">
        <v>1857</v>
      </c>
      <c r="E1426" s="147" t="s">
        <v>1644</v>
      </c>
      <c r="F1426" s="75" t="s">
        <v>1008</v>
      </c>
      <c r="G1426" s="86" t="s">
        <v>1024</v>
      </c>
      <c r="H1426" s="25" t="s">
        <v>1025</v>
      </c>
      <c r="I1426" s="73" t="s">
        <v>1026</v>
      </c>
      <c r="J1426" s="73" t="s">
        <v>16</v>
      </c>
      <c r="K1426" s="25" t="s">
        <v>1591</v>
      </c>
      <c r="L1426" s="25" t="s">
        <v>194</v>
      </c>
      <c r="N1426" s="41" t="s">
        <v>315</v>
      </c>
      <c r="O1426" s="32" t="s">
        <v>1398</v>
      </c>
      <c r="P1426" s="32" t="s">
        <v>1399</v>
      </c>
      <c r="Q1426" s="73" t="s">
        <v>19</v>
      </c>
      <c r="R1426" s="25">
        <v>5</v>
      </c>
      <c r="S1426" s="25" t="s">
        <v>1370</v>
      </c>
      <c r="T1426" s="25" t="s">
        <v>15</v>
      </c>
      <c r="V1426" s="73">
        <v>10.44</v>
      </c>
      <c r="W1426" s="25" t="s">
        <v>58</v>
      </c>
      <c r="X1426" s="73">
        <f>VLOOKUP(W1426,Tables!$M$5:$O$9,3,FALSE)</f>
        <v>1</v>
      </c>
      <c r="Y1426" s="73">
        <f>V1426*X1426</f>
        <v>10.44</v>
      </c>
      <c r="AA1426" s="26" t="str">
        <f>Q1426</f>
        <v>NOEC</v>
      </c>
      <c r="AB1426" s="26">
        <f>VLOOKUP(AA1426,Tables!C$5:D$40,2,FALSE)</f>
        <v>1</v>
      </c>
      <c r="AC1426" s="26">
        <f>Y1426/AB1426</f>
        <v>10.44</v>
      </c>
      <c r="AD1426" s="33" t="str">
        <f>T1426</f>
        <v>Chronic</v>
      </c>
      <c r="AE1426" s="26">
        <f>VLOOKUP(AD1426,Tables!$C$43:$D$44,2,FALSE)</f>
        <v>1</v>
      </c>
      <c r="AF1426" s="26">
        <f>AC1426/AE1426</f>
        <v>10.44</v>
      </c>
      <c r="AG1426" s="27"/>
      <c r="AH1426" s="210" t="str">
        <f>G1426</f>
        <v>Staurastrum cristatum</v>
      </c>
      <c r="AI1426" s="112" t="str">
        <f>Q1426</f>
        <v>NOEC</v>
      </c>
      <c r="AJ1426" s="112" t="str">
        <f>T1426</f>
        <v>Chronic</v>
      </c>
      <c r="AL1426" s="26">
        <f>VLOOKUP(SUM(AB1426,AE1426),Tables!J$5:K$12,2,FALSE)</f>
        <v>1</v>
      </c>
      <c r="AM1426" s="26" t="str">
        <f>IF(AL1426=MIN($AL$1426:$AL$1427),"YES!!!","Reject")</f>
        <v>YES!!!</v>
      </c>
      <c r="AN1426" s="107" t="str">
        <f>P1426</f>
        <v>Cell density</v>
      </c>
      <c r="AO1426" s="26" t="s">
        <v>96</v>
      </c>
      <c r="AP1426" s="25" t="str">
        <f>CONCATENATE(R1426," ",S1426)</f>
        <v>5 Day</v>
      </c>
      <c r="AQ1426" s="26" t="s">
        <v>97</v>
      </c>
      <c r="AS1426" s="109">
        <f>AF1426</f>
        <v>10.44</v>
      </c>
      <c r="AT1426" s="73">
        <f>GEOMEAN(AS1426)</f>
        <v>10.44</v>
      </c>
      <c r="AU1426" s="73">
        <f>MIN(AT1426)</f>
        <v>10.44</v>
      </c>
      <c r="AV1426" s="73">
        <f>MIN(AU1426)</f>
        <v>10.44</v>
      </c>
      <c r="AW1426" s="208" t="s">
        <v>1845</v>
      </c>
      <c r="AX1426" s="208" t="s">
        <v>1845</v>
      </c>
      <c r="BA1426" s="78" t="str">
        <f>F1426</f>
        <v>WC freshwater media</v>
      </c>
      <c r="BB1426" s="107" t="str">
        <f>J1426</f>
        <v>Microalgae</v>
      </c>
      <c r="BC1426" s="210" t="str">
        <f>G1426</f>
        <v>Staurastrum cristatum</v>
      </c>
      <c r="BD1426" s="107" t="str">
        <f>H1426</f>
        <v>Charophyta</v>
      </c>
      <c r="BE1426" s="114" t="str">
        <f>I1426</f>
        <v>Conjugatophyceae </v>
      </c>
      <c r="BF1426" s="112" t="str">
        <f>K1426</f>
        <v>Photo</v>
      </c>
      <c r="BG1426" s="26">
        <f>AL1426</f>
        <v>1</v>
      </c>
      <c r="BH1426" s="26">
        <f>AV1426</f>
        <v>10.44</v>
      </c>
      <c r="BI1426" s="208" t="s">
        <v>1845</v>
      </c>
      <c r="BJ1426" s="208" t="s">
        <v>1845</v>
      </c>
      <c r="BN1426" s="119"/>
      <c r="BO1426" s="119"/>
      <c r="BS1426" s="119"/>
      <c r="BT1426" s="119"/>
      <c r="BU1426" s="119"/>
      <c r="BV1426" s="119"/>
      <c r="BW1426" s="119"/>
      <c r="BX1426" s="119"/>
      <c r="BY1426" s="119"/>
      <c r="BZ1426" s="119"/>
      <c r="CA1426" s="119"/>
    </row>
    <row r="1427" spans="1:87" ht="16.5" hidden="1" customHeight="1" thickTop="1" thickBot="1">
      <c r="A1427" s="170" t="s">
        <v>1009</v>
      </c>
      <c r="B1427" s="70" t="s">
        <v>1023</v>
      </c>
      <c r="C1427" s="74" t="s">
        <v>1010</v>
      </c>
      <c r="D1427" s="80" t="s">
        <v>1027</v>
      </c>
      <c r="E1427" s="147" t="s">
        <v>1644</v>
      </c>
      <c r="F1427" s="75" t="s">
        <v>1008</v>
      </c>
      <c r="G1427" s="86" t="s">
        <v>1024</v>
      </c>
      <c r="H1427" s="25" t="s">
        <v>1025</v>
      </c>
      <c r="I1427" s="73" t="s">
        <v>1026</v>
      </c>
      <c r="J1427" s="73" t="s">
        <v>16</v>
      </c>
      <c r="K1427" s="25" t="s">
        <v>1591</v>
      </c>
      <c r="L1427" s="25" t="s">
        <v>194</v>
      </c>
      <c r="N1427" s="41" t="s">
        <v>315</v>
      </c>
      <c r="O1427" s="32" t="s">
        <v>1398</v>
      </c>
      <c r="P1427" s="32" t="s">
        <v>1399</v>
      </c>
      <c r="Q1427" s="73" t="s">
        <v>14</v>
      </c>
      <c r="R1427" s="25">
        <v>5</v>
      </c>
      <c r="S1427" s="25" t="s">
        <v>1370</v>
      </c>
      <c r="T1427" s="25" t="s">
        <v>15</v>
      </c>
      <c r="V1427" s="73">
        <v>106.2</v>
      </c>
      <c r="W1427" s="25" t="s">
        <v>58</v>
      </c>
      <c r="X1427" s="73">
        <f>VLOOKUP(W1427,Tables!$M$5:$O$9,3,FALSE)</f>
        <v>1</v>
      </c>
      <c r="Y1427" s="73">
        <f>V1427*X1427</f>
        <v>106.2</v>
      </c>
      <c r="AA1427" s="26" t="str">
        <f>Q1427</f>
        <v>EC50</v>
      </c>
      <c r="AB1427" s="26">
        <f>VLOOKUP(AA1427,Tables!C$5:D$40,2,FALSE)</f>
        <v>5</v>
      </c>
      <c r="AC1427" s="26">
        <f>Y1427/AB1427</f>
        <v>21.240000000000002</v>
      </c>
      <c r="AD1427" s="33" t="str">
        <f>T1427</f>
        <v>Chronic</v>
      </c>
      <c r="AE1427" s="26">
        <f>VLOOKUP(AD1427,Tables!$C$43:$D$44,2,FALSE)</f>
        <v>1</v>
      </c>
      <c r="AF1427" s="26">
        <f>AC1427/AE1427</f>
        <v>21.240000000000002</v>
      </c>
      <c r="AG1427" s="27"/>
      <c r="AH1427" s="210" t="str">
        <f>G1427</f>
        <v>Staurastrum cristatum</v>
      </c>
      <c r="AI1427" s="112" t="str">
        <f>Q1427</f>
        <v>EC50</v>
      </c>
      <c r="AJ1427" s="112" t="str">
        <f>T1427</f>
        <v>Chronic</v>
      </c>
      <c r="AL1427" s="26">
        <f>VLOOKUP(SUM(AB1427,AE1427),Tables!J$5:K$12,2,FALSE)</f>
        <v>2</v>
      </c>
      <c r="AM1427" s="26" t="str">
        <f>IF(AL1427=MIN($AL$1426:$AL$1427),"YES!!!","Reject")</f>
        <v>Reject</v>
      </c>
      <c r="AS1427"/>
      <c r="AW1427" s="208" t="s">
        <v>1845</v>
      </c>
      <c r="AX1427" s="208" t="s">
        <v>1845</v>
      </c>
      <c r="BC1427" s="214"/>
      <c r="BN1427" s="119"/>
      <c r="BO1427" s="119"/>
      <c r="BS1427" s="119"/>
      <c r="BT1427" s="119"/>
      <c r="BU1427" s="119"/>
      <c r="BV1427" s="119"/>
      <c r="BW1427" s="119"/>
      <c r="BX1427" s="119"/>
      <c r="BY1427" s="119"/>
      <c r="BZ1427" s="119"/>
      <c r="CA1427" s="119"/>
      <c r="CB1427" s="119"/>
      <c r="CC1427" s="119"/>
      <c r="CD1427" s="119"/>
      <c r="CE1427" s="119"/>
      <c r="CF1427" s="119"/>
      <c r="CG1427" s="119"/>
      <c r="CH1427" s="119"/>
      <c r="CI1427" s="119"/>
    </row>
    <row r="1428" spans="1:87" ht="16.5" hidden="1" customHeight="1" thickTop="1" thickBot="1">
      <c r="A1428" s="167"/>
      <c r="B1428" s="96"/>
      <c r="C1428" s="98"/>
      <c r="D1428" s="99"/>
      <c r="E1428" s="152"/>
      <c r="F1428" s="93"/>
      <c r="G1428" s="93"/>
      <c r="H1428" s="17"/>
      <c r="I1428" s="17"/>
      <c r="J1428" s="17"/>
      <c r="K1428" s="17"/>
      <c r="L1428" s="17"/>
      <c r="M1428" s="27"/>
      <c r="N1428" s="93"/>
      <c r="O1428" s="17"/>
      <c r="P1428" s="17"/>
      <c r="Q1428" s="17"/>
      <c r="R1428" s="17"/>
      <c r="S1428" s="17"/>
      <c r="T1428" s="17"/>
      <c r="U1428" s="17"/>
      <c r="V1428" s="17"/>
      <c r="W1428" s="17"/>
      <c r="X1428" s="95"/>
      <c r="Y1428" s="95"/>
      <c r="Z1428" s="27"/>
      <c r="AA1428" s="17"/>
      <c r="AB1428" s="17"/>
      <c r="AC1428" s="95"/>
      <c r="AD1428" s="20"/>
      <c r="AE1428" s="17"/>
      <c r="AF1428" s="95"/>
      <c r="AG1428" s="27"/>
      <c r="AH1428" s="211"/>
      <c r="AI1428" s="17"/>
      <c r="AJ1428" s="17"/>
      <c r="AK1428" s="27"/>
      <c r="AL1428" s="27"/>
      <c r="AM1428" s="27"/>
      <c r="AN1428" s="27"/>
      <c r="AO1428" s="17"/>
      <c r="AP1428" s="17"/>
      <c r="AQ1428" s="17"/>
      <c r="AR1428" s="27"/>
      <c r="AS1428" s="27"/>
      <c r="AT1428" s="27"/>
      <c r="AU1428" s="27"/>
      <c r="AV1428" s="27"/>
      <c r="AW1428" s="27"/>
      <c r="AX1428" s="115"/>
      <c r="AY1428" s="119"/>
      <c r="AZ1428" s="119"/>
      <c r="BA1428" s="117"/>
      <c r="BB1428" s="117"/>
      <c r="BC1428" s="211"/>
      <c r="BD1428" s="27"/>
      <c r="BE1428" s="27"/>
      <c r="BF1428" s="27"/>
      <c r="BG1428" s="27"/>
      <c r="BH1428" s="115"/>
      <c r="BI1428" s="115"/>
      <c r="BJ1428" s="115"/>
      <c r="BK1428" s="2"/>
      <c r="BL1428" s="2"/>
      <c r="BM1428" s="2"/>
      <c r="BN1428" s="119"/>
      <c r="BO1428" s="119"/>
      <c r="BS1428" s="119"/>
      <c r="BT1428" s="119"/>
      <c r="BU1428" s="119"/>
      <c r="BV1428" s="119"/>
      <c r="BW1428" s="119"/>
      <c r="BX1428" s="119"/>
      <c r="BY1428" s="119"/>
      <c r="BZ1428" s="119"/>
      <c r="CA1428" s="119"/>
      <c r="CB1428" s="119"/>
      <c r="CC1428" s="119"/>
      <c r="CD1428" s="119"/>
      <c r="CE1428" s="119"/>
      <c r="CF1428" s="119"/>
      <c r="CG1428" s="119"/>
      <c r="CH1428" s="119"/>
      <c r="CI1428" s="119"/>
    </row>
    <row r="1429" spans="1:87" ht="16.5" hidden="1" customHeight="1" thickTop="1" thickBot="1">
      <c r="A1429" s="170" t="s">
        <v>850</v>
      </c>
      <c r="B1429" s="70" t="s">
        <v>845</v>
      </c>
      <c r="C1429" s="74" t="s">
        <v>851</v>
      </c>
      <c r="D1429" s="82" t="s">
        <v>846</v>
      </c>
      <c r="E1429" s="147" t="s">
        <v>1644</v>
      </c>
      <c r="F1429" s="30" t="s">
        <v>849</v>
      </c>
      <c r="G1429" s="86" t="s">
        <v>242</v>
      </c>
      <c r="H1429" s="25" t="s">
        <v>77</v>
      </c>
      <c r="I1429" s="73" t="s">
        <v>78</v>
      </c>
      <c r="J1429" s="73" t="s">
        <v>79</v>
      </c>
      <c r="K1429" s="25" t="s">
        <v>1591</v>
      </c>
      <c r="L1429" s="25" t="s">
        <v>847</v>
      </c>
      <c r="N1429" s="41" t="s">
        <v>848</v>
      </c>
      <c r="O1429" s="32" t="s">
        <v>1398</v>
      </c>
      <c r="P1429" s="32" t="s">
        <v>1410</v>
      </c>
      <c r="Q1429" s="73" t="s">
        <v>19</v>
      </c>
      <c r="R1429" s="25">
        <v>28</v>
      </c>
      <c r="S1429" s="25" t="s">
        <v>1370</v>
      </c>
      <c r="T1429" s="25" t="s">
        <v>15</v>
      </c>
      <c r="V1429" s="73">
        <v>15.9</v>
      </c>
      <c r="W1429" s="25" t="s">
        <v>58</v>
      </c>
      <c r="X1429" s="73">
        <f>VLOOKUP(W1429,Tables!$M$5:$O$9,3,FALSE)</f>
        <v>1</v>
      </c>
      <c r="Y1429" s="73">
        <f t="shared" ref="Y1429:Y1446" si="722">V1429*X1429</f>
        <v>15.9</v>
      </c>
      <c r="AA1429" s="26" t="str">
        <f t="shared" ref="AA1429:AA1446" si="723">Q1429</f>
        <v>NOEC</v>
      </c>
      <c r="AB1429" s="26">
        <f>VLOOKUP(AA1429,Tables!C$5:D$40,2,FALSE)</f>
        <v>1</v>
      </c>
      <c r="AC1429" s="26">
        <f t="shared" ref="AC1429:AC1446" si="724">Y1429/AB1429</f>
        <v>15.9</v>
      </c>
      <c r="AD1429" s="33" t="str">
        <f t="shared" ref="AD1429:AD1446" si="725">T1429</f>
        <v>Chronic</v>
      </c>
      <c r="AE1429" s="26">
        <f>VLOOKUP(AD1429,Tables!$C$43:$D$44,2,FALSE)</f>
        <v>1</v>
      </c>
      <c r="AF1429" s="26">
        <f t="shared" ref="AF1429:AF1446" si="726">AC1429/AE1429</f>
        <v>15.9</v>
      </c>
      <c r="AG1429" s="27"/>
      <c r="AH1429" s="210" t="str">
        <f t="shared" ref="AH1429:AH1446" si="727">G1429</f>
        <v>Stuckenia pectinata</v>
      </c>
      <c r="AI1429" s="112" t="str">
        <f t="shared" ref="AI1429:AI1446" si="728">Q1429</f>
        <v>NOEC</v>
      </c>
      <c r="AJ1429" s="112" t="str">
        <f t="shared" ref="AJ1429:AJ1446" si="729">T1429</f>
        <v>Chronic</v>
      </c>
      <c r="AL1429" s="26">
        <f>VLOOKUP(SUM(AB1429,AE1429),Tables!J$5:K$12,2,FALSE)</f>
        <v>1</v>
      </c>
      <c r="AM1429" s="26" t="str">
        <f>IF(AL1429=MIN($AL$1429:$AL$1446),"YES!!!","Reject")</f>
        <v>YES!!!</v>
      </c>
      <c r="AN1429" s="107" t="str">
        <f>P1429</f>
        <v>Dry weight</v>
      </c>
      <c r="AO1429" s="26" t="s">
        <v>96</v>
      </c>
      <c r="AP1429" s="25" t="str">
        <f>CONCATENATE(R1429," ",S1429)</f>
        <v>28 Day</v>
      </c>
      <c r="AQ1429" s="26" t="s">
        <v>97</v>
      </c>
      <c r="AS1429" s="109">
        <f>AF1429</f>
        <v>15.9</v>
      </c>
      <c r="AT1429" s="73">
        <f>GEOMEAN(AS1429,AS1435,AS1441)</f>
        <v>11.891204101992049</v>
      </c>
      <c r="AU1429" s="73">
        <f>MIN(AT1429)</f>
        <v>11.891204101992049</v>
      </c>
      <c r="AV1429" s="73">
        <f>MIN(AU1429:AU1433)</f>
        <v>11.891204101992049</v>
      </c>
      <c r="AW1429" s="208" t="s">
        <v>1845</v>
      </c>
      <c r="AX1429" s="208" t="s">
        <v>1845</v>
      </c>
      <c r="BA1429" s="78" t="str">
        <f>F1429</f>
        <v>Synthetic freshwater added salts and nutrients</v>
      </c>
      <c r="BB1429" s="107" t="str">
        <f>J1429</f>
        <v>Macrophyte</v>
      </c>
      <c r="BC1429" s="210" t="str">
        <f>G1429</f>
        <v>Stuckenia pectinata</v>
      </c>
      <c r="BD1429" s="107" t="str">
        <f>H1429</f>
        <v>Tracheophyta</v>
      </c>
      <c r="BE1429" s="114" t="str">
        <f>I1429</f>
        <v>Liliopsida</v>
      </c>
      <c r="BF1429" s="112" t="str">
        <f>K1429</f>
        <v>Photo</v>
      </c>
      <c r="BG1429" s="26">
        <f>AL1429</f>
        <v>1</v>
      </c>
      <c r="BH1429" s="26">
        <f>AV1429</f>
        <v>11.891204101992049</v>
      </c>
      <c r="BI1429" s="208" t="s">
        <v>1845</v>
      </c>
      <c r="BJ1429" s="208" t="s">
        <v>1845</v>
      </c>
      <c r="BN1429" s="119"/>
      <c r="BO1429" s="119"/>
      <c r="BS1429" s="119"/>
      <c r="BT1429" s="119"/>
      <c r="BU1429" s="119"/>
      <c r="BV1429" s="119"/>
      <c r="BW1429" s="119"/>
      <c r="BX1429" s="119"/>
      <c r="BY1429" s="119"/>
      <c r="BZ1429" s="119"/>
      <c r="CA1429" s="119"/>
    </row>
    <row r="1430" spans="1:87" ht="16.5" hidden="1" customHeight="1" thickTop="1" thickBot="1">
      <c r="A1430" s="170" t="s">
        <v>850</v>
      </c>
      <c r="B1430" s="70" t="s">
        <v>852</v>
      </c>
      <c r="C1430" s="74" t="s">
        <v>851</v>
      </c>
      <c r="D1430" s="82" t="s">
        <v>846</v>
      </c>
      <c r="E1430" s="147" t="s">
        <v>1644</v>
      </c>
      <c r="F1430" s="30" t="s">
        <v>849</v>
      </c>
      <c r="G1430" s="86" t="s">
        <v>242</v>
      </c>
      <c r="H1430" s="25" t="s">
        <v>77</v>
      </c>
      <c r="I1430" s="73" t="s">
        <v>78</v>
      </c>
      <c r="J1430" s="73" t="s">
        <v>79</v>
      </c>
      <c r="K1430" s="25" t="s">
        <v>1591</v>
      </c>
      <c r="L1430" s="25" t="s">
        <v>847</v>
      </c>
      <c r="N1430" s="41" t="s">
        <v>848</v>
      </c>
      <c r="O1430" s="32" t="s">
        <v>1398</v>
      </c>
      <c r="P1430" s="32" t="s">
        <v>1410</v>
      </c>
      <c r="Q1430" s="73" t="s">
        <v>20</v>
      </c>
      <c r="R1430" s="25">
        <v>28</v>
      </c>
      <c r="S1430" s="25" t="s">
        <v>1370</v>
      </c>
      <c r="T1430" s="25" t="s">
        <v>15</v>
      </c>
      <c r="V1430" s="73">
        <v>30</v>
      </c>
      <c r="W1430" s="25" t="s">
        <v>58</v>
      </c>
      <c r="X1430" s="73">
        <f>VLOOKUP(W1430,Tables!$M$5:$O$9,3,FALSE)</f>
        <v>1</v>
      </c>
      <c r="Y1430" s="73">
        <f t="shared" si="722"/>
        <v>30</v>
      </c>
      <c r="AA1430" s="26" t="str">
        <f t="shared" si="723"/>
        <v>LOEC</v>
      </c>
      <c r="AB1430" s="26">
        <f>VLOOKUP(AA1430,Tables!C$5:D$40,2,FALSE)</f>
        <v>2.5</v>
      </c>
      <c r="AC1430" s="26">
        <f t="shared" si="724"/>
        <v>12</v>
      </c>
      <c r="AD1430" s="33" t="str">
        <f t="shared" si="725"/>
        <v>Chronic</v>
      </c>
      <c r="AE1430" s="26">
        <f>VLOOKUP(AD1430,Tables!$C$43:$D$44,2,FALSE)</f>
        <v>1</v>
      </c>
      <c r="AF1430" s="26">
        <f t="shared" si="726"/>
        <v>12</v>
      </c>
      <c r="AG1430" s="27"/>
      <c r="AH1430" s="210" t="str">
        <f t="shared" si="727"/>
        <v>Stuckenia pectinata</v>
      </c>
      <c r="AI1430" s="112" t="str">
        <f t="shared" si="728"/>
        <v>LOEC</v>
      </c>
      <c r="AJ1430" s="112" t="str">
        <f t="shared" si="729"/>
        <v>Chronic</v>
      </c>
      <c r="AL1430" s="26">
        <f>VLOOKUP(SUM(AB1430,AE1430),Tables!J$5:K$12,2,FALSE)</f>
        <v>2</v>
      </c>
      <c r="AM1430" s="26" t="str">
        <f t="shared" ref="AM1430:AM1446" si="730">IF(AL1430=MIN($AL$1429:$AL$1446),"YES!!!","Reject")</f>
        <v>Reject</v>
      </c>
      <c r="AS1430"/>
      <c r="AW1430" s="208" t="s">
        <v>1845</v>
      </c>
      <c r="AX1430" s="208" t="s">
        <v>1845</v>
      </c>
      <c r="BC1430" s="214"/>
      <c r="BN1430" s="119"/>
      <c r="BO1430" s="119"/>
      <c r="BS1430" s="119"/>
      <c r="BT1430" s="119"/>
      <c r="BU1430" s="119"/>
      <c r="BV1430" s="119"/>
      <c r="BW1430" s="119"/>
      <c r="BX1430" s="119"/>
      <c r="BY1430" s="119"/>
      <c r="BZ1430" s="119"/>
      <c r="CA1430" s="119"/>
    </row>
    <row r="1431" spans="1:87" ht="16.5" hidden="1" customHeight="1" thickTop="1" thickBot="1">
      <c r="A1431" s="170" t="s">
        <v>850</v>
      </c>
      <c r="B1431" s="70" t="s">
        <v>853</v>
      </c>
      <c r="C1431" s="74" t="s">
        <v>851</v>
      </c>
      <c r="D1431" s="82" t="s">
        <v>846</v>
      </c>
      <c r="E1431" s="147" t="s">
        <v>1644</v>
      </c>
      <c r="F1431" s="30" t="s">
        <v>849</v>
      </c>
      <c r="G1431" s="86" t="s">
        <v>242</v>
      </c>
      <c r="H1431" s="25" t="s">
        <v>77</v>
      </c>
      <c r="I1431" s="73" t="s">
        <v>78</v>
      </c>
      <c r="J1431" s="73" t="s">
        <v>79</v>
      </c>
      <c r="K1431" s="25" t="s">
        <v>1591</v>
      </c>
      <c r="L1431" s="25" t="s">
        <v>847</v>
      </c>
      <c r="N1431" s="41" t="s">
        <v>691</v>
      </c>
      <c r="O1431" s="32" t="s">
        <v>1398</v>
      </c>
      <c r="P1431" s="32" t="s">
        <v>1411</v>
      </c>
      <c r="Q1431" s="73" t="s">
        <v>19</v>
      </c>
      <c r="R1431" s="25">
        <v>28</v>
      </c>
      <c r="S1431" s="25" t="s">
        <v>1370</v>
      </c>
      <c r="T1431" s="25" t="s">
        <v>15</v>
      </c>
      <c r="V1431" s="73">
        <v>15.9</v>
      </c>
      <c r="W1431" s="25" t="s">
        <v>58</v>
      </c>
      <c r="X1431" s="73">
        <f>VLOOKUP(W1431,Tables!$M$5:$O$9,3,FALSE)</f>
        <v>1</v>
      </c>
      <c r="Y1431" s="73">
        <f t="shared" si="722"/>
        <v>15.9</v>
      </c>
      <c r="AA1431" s="26" t="str">
        <f t="shared" si="723"/>
        <v>NOEC</v>
      </c>
      <c r="AB1431" s="26">
        <f>VLOOKUP(AA1431,Tables!C$5:D$40,2,FALSE)</f>
        <v>1</v>
      </c>
      <c r="AC1431" s="26">
        <f t="shared" si="724"/>
        <v>15.9</v>
      </c>
      <c r="AD1431" s="33" t="str">
        <f t="shared" si="725"/>
        <v>Chronic</v>
      </c>
      <c r="AE1431" s="26">
        <f>VLOOKUP(AD1431,Tables!$C$43:$D$44,2,FALSE)</f>
        <v>1</v>
      </c>
      <c r="AF1431" s="26">
        <f t="shared" si="726"/>
        <v>15.9</v>
      </c>
      <c r="AG1431" s="27"/>
      <c r="AH1431" s="210" t="str">
        <f t="shared" si="727"/>
        <v>Stuckenia pectinata</v>
      </c>
      <c r="AI1431" s="112" t="str">
        <f t="shared" si="728"/>
        <v>NOEC</v>
      </c>
      <c r="AJ1431" s="112" t="str">
        <f t="shared" si="729"/>
        <v>Chronic</v>
      </c>
      <c r="AL1431" s="26">
        <f>VLOOKUP(SUM(AB1431,AE1431),Tables!J$5:K$12,2,FALSE)</f>
        <v>1</v>
      </c>
      <c r="AM1431" s="26" t="str">
        <f t="shared" si="730"/>
        <v>YES!!!</v>
      </c>
      <c r="AN1431" s="107" t="str">
        <f>P1431</f>
        <v>Wet weight</v>
      </c>
      <c r="AO1431" s="26" t="s">
        <v>1598</v>
      </c>
      <c r="AP1431" s="25" t="str">
        <f>CONCATENATE(R1431," ",S1431)</f>
        <v>28 Day</v>
      </c>
      <c r="AQ1431" s="26" t="s">
        <v>1599</v>
      </c>
      <c r="AS1431" s="109">
        <f>AF1431</f>
        <v>15.9</v>
      </c>
      <c r="AT1431" s="73">
        <f>GEOMEAN(AS1431,AS1437,AS1443)</f>
        <v>15.339600095418488</v>
      </c>
      <c r="AU1431" s="73">
        <f>MIN(AT1431)</f>
        <v>15.339600095418488</v>
      </c>
      <c r="AW1431" s="208" t="s">
        <v>1845</v>
      </c>
      <c r="AX1431" s="208" t="s">
        <v>1845</v>
      </c>
      <c r="BC1431" s="214"/>
      <c r="BN1431" s="119"/>
      <c r="BO1431" s="119"/>
      <c r="BS1431" s="119"/>
      <c r="BT1431" s="119"/>
      <c r="BU1431" s="119"/>
      <c r="BV1431" s="119"/>
      <c r="BW1431" s="119"/>
      <c r="BX1431" s="119"/>
      <c r="BY1431" s="119"/>
      <c r="BZ1431" s="119"/>
      <c r="CA1431" s="119"/>
    </row>
    <row r="1432" spans="1:87" ht="16.5" hidden="1" customHeight="1" thickTop="1" thickBot="1">
      <c r="A1432" s="170" t="s">
        <v>850</v>
      </c>
      <c r="B1432" s="70" t="s">
        <v>854</v>
      </c>
      <c r="C1432" s="74" t="s">
        <v>851</v>
      </c>
      <c r="D1432" s="82" t="s">
        <v>846</v>
      </c>
      <c r="E1432" s="147" t="s">
        <v>1644</v>
      </c>
      <c r="F1432" s="30" t="s">
        <v>849</v>
      </c>
      <c r="G1432" s="86" t="s">
        <v>242</v>
      </c>
      <c r="H1432" s="25" t="s">
        <v>77</v>
      </c>
      <c r="I1432" s="73" t="s">
        <v>78</v>
      </c>
      <c r="J1432" s="73" t="s">
        <v>79</v>
      </c>
      <c r="K1432" s="25" t="s">
        <v>1591</v>
      </c>
      <c r="L1432" s="25" t="s">
        <v>847</v>
      </c>
      <c r="N1432" s="41" t="s">
        <v>691</v>
      </c>
      <c r="O1432" s="32" t="s">
        <v>1398</v>
      </c>
      <c r="P1432" s="32" t="s">
        <v>1411</v>
      </c>
      <c r="Q1432" s="73" t="s">
        <v>20</v>
      </c>
      <c r="R1432" s="25">
        <v>28</v>
      </c>
      <c r="S1432" s="25" t="s">
        <v>1370</v>
      </c>
      <c r="T1432" s="25" t="s">
        <v>15</v>
      </c>
      <c r="V1432" s="73">
        <v>30</v>
      </c>
      <c r="W1432" s="25" t="s">
        <v>58</v>
      </c>
      <c r="X1432" s="73">
        <f>VLOOKUP(W1432,Tables!$M$5:$O$9,3,FALSE)</f>
        <v>1</v>
      </c>
      <c r="Y1432" s="73">
        <f t="shared" si="722"/>
        <v>30</v>
      </c>
      <c r="AA1432" s="26" t="str">
        <f t="shared" si="723"/>
        <v>LOEC</v>
      </c>
      <c r="AB1432" s="26">
        <f>VLOOKUP(AA1432,Tables!C$5:D$40,2,FALSE)</f>
        <v>2.5</v>
      </c>
      <c r="AC1432" s="26">
        <f t="shared" si="724"/>
        <v>12</v>
      </c>
      <c r="AD1432" s="33" t="str">
        <f t="shared" si="725"/>
        <v>Chronic</v>
      </c>
      <c r="AE1432" s="26">
        <f>VLOOKUP(AD1432,Tables!$C$43:$D$44,2,FALSE)</f>
        <v>1</v>
      </c>
      <c r="AF1432" s="26">
        <f t="shared" si="726"/>
        <v>12</v>
      </c>
      <c r="AG1432" s="27"/>
      <c r="AH1432" s="210" t="str">
        <f t="shared" si="727"/>
        <v>Stuckenia pectinata</v>
      </c>
      <c r="AI1432" s="112" t="str">
        <f t="shared" si="728"/>
        <v>LOEC</v>
      </c>
      <c r="AJ1432" s="112" t="str">
        <f t="shared" si="729"/>
        <v>Chronic</v>
      </c>
      <c r="AL1432" s="26">
        <f>VLOOKUP(SUM(AB1432,AE1432),Tables!J$5:K$12,2,FALSE)</f>
        <v>2</v>
      </c>
      <c r="AM1432" s="26" t="str">
        <f t="shared" si="730"/>
        <v>Reject</v>
      </c>
      <c r="AS1432"/>
      <c r="AW1432" s="208" t="s">
        <v>1845</v>
      </c>
      <c r="AX1432" s="208" t="s">
        <v>1845</v>
      </c>
      <c r="BC1432" s="214"/>
      <c r="BN1432" s="119"/>
      <c r="BO1432" s="119"/>
      <c r="BS1432" s="119"/>
      <c r="BT1432" s="119"/>
      <c r="BU1432" s="119"/>
      <c r="BV1432" s="119"/>
      <c r="BW1432" s="119"/>
      <c r="BX1432" s="119"/>
      <c r="BY1432" s="119"/>
      <c r="BZ1432" s="119"/>
      <c r="CA1432" s="119"/>
      <c r="CB1432" s="119"/>
      <c r="CC1432" s="119"/>
      <c r="CD1432" s="119"/>
      <c r="CE1432" s="119"/>
      <c r="CF1432" s="119"/>
      <c r="CG1432" s="119"/>
      <c r="CH1432" s="119"/>
      <c r="CI1432" s="119"/>
    </row>
    <row r="1433" spans="1:87" ht="16.5" hidden="1" customHeight="1" thickTop="1" thickBot="1">
      <c r="A1433" s="170" t="s">
        <v>850</v>
      </c>
      <c r="B1433" s="70" t="s">
        <v>855</v>
      </c>
      <c r="C1433" s="74" t="s">
        <v>851</v>
      </c>
      <c r="D1433" s="82" t="s">
        <v>846</v>
      </c>
      <c r="E1433" s="147" t="s">
        <v>1644</v>
      </c>
      <c r="F1433" s="30" t="s">
        <v>849</v>
      </c>
      <c r="G1433" s="86" t="s">
        <v>242</v>
      </c>
      <c r="H1433" s="25" t="s">
        <v>77</v>
      </c>
      <c r="I1433" s="73" t="s">
        <v>78</v>
      </c>
      <c r="J1433" s="73" t="s">
        <v>79</v>
      </c>
      <c r="K1433" s="25" t="s">
        <v>1591</v>
      </c>
      <c r="L1433" s="25" t="s">
        <v>847</v>
      </c>
      <c r="N1433" s="41" t="s">
        <v>856</v>
      </c>
      <c r="O1433" s="32" t="s">
        <v>1398</v>
      </c>
      <c r="P1433" s="32" t="s">
        <v>1565</v>
      </c>
      <c r="Q1433" s="73" t="s">
        <v>19</v>
      </c>
      <c r="R1433" s="25">
        <v>28</v>
      </c>
      <c r="S1433" s="25" t="s">
        <v>1370</v>
      </c>
      <c r="T1433" s="25" t="s">
        <v>15</v>
      </c>
      <c r="V1433" s="73">
        <v>30</v>
      </c>
      <c r="W1433" s="25" t="s">
        <v>58</v>
      </c>
      <c r="X1433" s="73">
        <f>VLOOKUP(W1433,Tables!$M$5:$O$9,3,FALSE)</f>
        <v>1</v>
      </c>
      <c r="Y1433" s="73">
        <f t="shared" si="722"/>
        <v>30</v>
      </c>
      <c r="AA1433" s="26" t="str">
        <f t="shared" si="723"/>
        <v>NOEC</v>
      </c>
      <c r="AB1433" s="26">
        <f>VLOOKUP(AA1433,Tables!C$5:D$40,2,FALSE)</f>
        <v>1</v>
      </c>
      <c r="AC1433" s="26">
        <f t="shared" si="724"/>
        <v>30</v>
      </c>
      <c r="AD1433" s="33" t="str">
        <f t="shared" si="725"/>
        <v>Chronic</v>
      </c>
      <c r="AE1433" s="26">
        <f>VLOOKUP(AD1433,Tables!$C$43:$D$44,2,FALSE)</f>
        <v>1</v>
      </c>
      <c r="AF1433" s="26">
        <f t="shared" si="726"/>
        <v>30</v>
      </c>
      <c r="AG1433" s="27"/>
      <c r="AH1433" s="210" t="str">
        <f t="shared" si="727"/>
        <v>Stuckenia pectinata</v>
      </c>
      <c r="AI1433" s="112" t="str">
        <f t="shared" si="728"/>
        <v>NOEC</v>
      </c>
      <c r="AJ1433" s="112" t="str">
        <f t="shared" si="729"/>
        <v>Chronic</v>
      </c>
      <c r="AL1433" s="26">
        <f>VLOOKUP(SUM(AB1433,AE1433),Tables!J$5:K$12,2,FALSE)</f>
        <v>1</v>
      </c>
      <c r="AM1433" s="26" t="str">
        <f t="shared" si="730"/>
        <v>YES!!!</v>
      </c>
      <c r="AN1433" s="107" t="str">
        <f>P1433</f>
        <v>Rhizome tip number</v>
      </c>
      <c r="AO1433" s="26" t="s">
        <v>1603</v>
      </c>
      <c r="AP1433" s="25" t="str">
        <f>CONCATENATE(R1433," ",S1433)</f>
        <v>28 Day</v>
      </c>
      <c r="AQ1433" s="26" t="s">
        <v>1607</v>
      </c>
      <c r="AS1433" s="109">
        <f>AF1433</f>
        <v>30</v>
      </c>
      <c r="AT1433" s="73">
        <f>GEOMEAN(AS1433,AS1439,AS1445)</f>
        <v>30</v>
      </c>
      <c r="AU1433" s="73">
        <f>MIN(AT1433)</f>
        <v>30</v>
      </c>
      <c r="AW1433" s="208" t="s">
        <v>1845</v>
      </c>
      <c r="AX1433" s="208" t="s">
        <v>1845</v>
      </c>
      <c r="BC1433" s="214"/>
      <c r="BN1433" s="119"/>
      <c r="BO1433" s="119"/>
      <c r="BS1433" s="119"/>
      <c r="BT1433" s="119"/>
      <c r="BU1433" s="119"/>
      <c r="BV1433" s="119"/>
      <c r="BW1433" s="119"/>
      <c r="BX1433" s="119"/>
      <c r="BY1433" s="119"/>
      <c r="BZ1433" s="119"/>
      <c r="CA1433" s="119"/>
    </row>
    <row r="1434" spans="1:87" ht="16.5" hidden="1" customHeight="1" thickTop="1" thickBot="1">
      <c r="A1434" s="170" t="s">
        <v>850</v>
      </c>
      <c r="B1434" s="70" t="s">
        <v>857</v>
      </c>
      <c r="C1434" s="74" t="s">
        <v>851</v>
      </c>
      <c r="D1434" s="82" t="s">
        <v>846</v>
      </c>
      <c r="E1434" s="147" t="s">
        <v>1644</v>
      </c>
      <c r="F1434" s="30" t="s">
        <v>849</v>
      </c>
      <c r="G1434" s="86" t="s">
        <v>242</v>
      </c>
      <c r="H1434" s="25" t="s">
        <v>77</v>
      </c>
      <c r="I1434" s="73" t="s">
        <v>78</v>
      </c>
      <c r="J1434" s="73" t="s">
        <v>79</v>
      </c>
      <c r="K1434" s="25" t="s">
        <v>1591</v>
      </c>
      <c r="L1434" s="25" t="s">
        <v>847</v>
      </c>
      <c r="N1434" s="41" t="s">
        <v>856</v>
      </c>
      <c r="O1434" s="32" t="s">
        <v>1398</v>
      </c>
      <c r="P1434" s="32" t="s">
        <v>1565</v>
      </c>
      <c r="Q1434" s="73" t="s">
        <v>20</v>
      </c>
      <c r="R1434" s="25">
        <v>28</v>
      </c>
      <c r="S1434" s="25" t="s">
        <v>1370</v>
      </c>
      <c r="T1434" s="25" t="s">
        <v>15</v>
      </c>
      <c r="V1434" s="73">
        <v>311</v>
      </c>
      <c r="W1434" s="25" t="s">
        <v>58</v>
      </c>
      <c r="X1434" s="73">
        <f>VLOOKUP(W1434,Tables!$M$5:$O$9,3,FALSE)</f>
        <v>1</v>
      </c>
      <c r="Y1434" s="73">
        <f t="shared" si="722"/>
        <v>311</v>
      </c>
      <c r="AA1434" s="26" t="str">
        <f t="shared" si="723"/>
        <v>LOEC</v>
      </c>
      <c r="AB1434" s="26">
        <f>VLOOKUP(AA1434,Tables!C$5:D$40,2,FALSE)</f>
        <v>2.5</v>
      </c>
      <c r="AC1434" s="26">
        <f t="shared" si="724"/>
        <v>124.4</v>
      </c>
      <c r="AD1434" s="33" t="str">
        <f t="shared" si="725"/>
        <v>Chronic</v>
      </c>
      <c r="AE1434" s="26">
        <f>VLOOKUP(AD1434,Tables!$C$43:$D$44,2,FALSE)</f>
        <v>1</v>
      </c>
      <c r="AF1434" s="26">
        <f t="shared" si="726"/>
        <v>124.4</v>
      </c>
      <c r="AG1434" s="27"/>
      <c r="AH1434" s="210" t="str">
        <f t="shared" si="727"/>
        <v>Stuckenia pectinata</v>
      </c>
      <c r="AI1434" s="112" t="str">
        <f t="shared" si="728"/>
        <v>LOEC</v>
      </c>
      <c r="AJ1434" s="112" t="str">
        <f t="shared" si="729"/>
        <v>Chronic</v>
      </c>
      <c r="AL1434" s="26">
        <f>VLOOKUP(SUM(AB1434,AE1434),Tables!J$5:K$12,2,FALSE)</f>
        <v>2</v>
      </c>
      <c r="AM1434" s="26" t="str">
        <f t="shared" si="730"/>
        <v>Reject</v>
      </c>
      <c r="AS1434"/>
      <c r="AW1434" s="208" t="s">
        <v>1845</v>
      </c>
      <c r="AX1434" s="208" t="s">
        <v>1845</v>
      </c>
      <c r="BC1434" s="214"/>
      <c r="BN1434" s="119"/>
      <c r="BO1434" s="119"/>
      <c r="BS1434" s="119"/>
      <c r="BT1434" s="119"/>
      <c r="BU1434" s="119"/>
      <c r="BV1434" s="119"/>
      <c r="BW1434" s="119"/>
      <c r="BX1434" s="119"/>
      <c r="BY1434" s="119"/>
      <c r="BZ1434" s="119"/>
      <c r="CA1434" s="119"/>
    </row>
    <row r="1435" spans="1:87" ht="16.5" hidden="1" customHeight="1" thickTop="1" thickBot="1">
      <c r="A1435" s="170" t="s">
        <v>850</v>
      </c>
      <c r="B1435" s="70" t="s">
        <v>858</v>
      </c>
      <c r="C1435" s="74" t="s">
        <v>851</v>
      </c>
      <c r="D1435" s="82" t="s">
        <v>859</v>
      </c>
      <c r="E1435" s="147" t="s">
        <v>1644</v>
      </c>
      <c r="F1435" s="30" t="s">
        <v>849</v>
      </c>
      <c r="G1435" s="86" t="s">
        <v>242</v>
      </c>
      <c r="H1435" s="25" t="s">
        <v>77</v>
      </c>
      <c r="I1435" s="73" t="s">
        <v>78</v>
      </c>
      <c r="J1435" s="73" t="s">
        <v>79</v>
      </c>
      <c r="K1435" s="25" t="s">
        <v>1591</v>
      </c>
      <c r="L1435" s="25" t="s">
        <v>847</v>
      </c>
      <c r="N1435" s="41" t="s">
        <v>848</v>
      </c>
      <c r="O1435" s="32" t="s">
        <v>1398</v>
      </c>
      <c r="P1435" s="32" t="s">
        <v>1410</v>
      </c>
      <c r="Q1435" s="73" t="s">
        <v>19</v>
      </c>
      <c r="R1435" s="25">
        <v>28</v>
      </c>
      <c r="S1435" s="25" t="s">
        <v>1370</v>
      </c>
      <c r="T1435" s="25" t="s">
        <v>15</v>
      </c>
      <c r="V1435" s="73">
        <v>14.1</v>
      </c>
      <c r="W1435" s="25" t="s">
        <v>58</v>
      </c>
      <c r="X1435" s="73">
        <f>VLOOKUP(W1435,Tables!$M$5:$O$9,3,FALSE)</f>
        <v>1</v>
      </c>
      <c r="Y1435" s="73">
        <f t="shared" si="722"/>
        <v>14.1</v>
      </c>
      <c r="AA1435" s="26" t="str">
        <f t="shared" si="723"/>
        <v>NOEC</v>
      </c>
      <c r="AB1435" s="26">
        <f>VLOOKUP(AA1435,Tables!C$5:D$40,2,FALSE)</f>
        <v>1</v>
      </c>
      <c r="AC1435" s="26">
        <f t="shared" si="724"/>
        <v>14.1</v>
      </c>
      <c r="AD1435" s="33" t="str">
        <f t="shared" si="725"/>
        <v>Chronic</v>
      </c>
      <c r="AE1435" s="26">
        <f>VLOOKUP(AD1435,Tables!$C$43:$D$44,2,FALSE)</f>
        <v>1</v>
      </c>
      <c r="AF1435" s="26">
        <f t="shared" si="726"/>
        <v>14.1</v>
      </c>
      <c r="AG1435" s="27"/>
      <c r="AH1435" s="210" t="str">
        <f t="shared" si="727"/>
        <v>Stuckenia pectinata</v>
      </c>
      <c r="AI1435" s="112" t="str">
        <f t="shared" si="728"/>
        <v>NOEC</v>
      </c>
      <c r="AJ1435" s="112" t="str">
        <f t="shared" si="729"/>
        <v>Chronic</v>
      </c>
      <c r="AL1435" s="26">
        <f>VLOOKUP(SUM(AB1435,AE1435),Tables!J$5:K$12,2,FALSE)</f>
        <v>1</v>
      </c>
      <c r="AM1435" s="26" t="str">
        <f t="shared" si="730"/>
        <v>YES!!!</v>
      </c>
      <c r="AN1435" s="107" t="str">
        <f>P1435</f>
        <v>Dry weight</v>
      </c>
      <c r="AO1435" s="26" t="s">
        <v>96</v>
      </c>
      <c r="AP1435" s="25" t="str">
        <f>CONCATENATE(R1435," ",S1435)</f>
        <v>28 Day</v>
      </c>
      <c r="AQ1435" s="26" t="s">
        <v>97</v>
      </c>
      <c r="AS1435" s="109">
        <f>AF1435</f>
        <v>14.1</v>
      </c>
      <c r="AW1435" s="208" t="s">
        <v>1845</v>
      </c>
      <c r="AX1435" s="208" t="s">
        <v>1845</v>
      </c>
      <c r="BC1435" s="214"/>
      <c r="BN1435" s="119"/>
      <c r="BO1435" s="119"/>
      <c r="BS1435" s="119"/>
      <c r="BT1435" s="119"/>
      <c r="BU1435" s="119"/>
      <c r="BV1435" s="119"/>
      <c r="BW1435" s="119"/>
      <c r="BX1435" s="119"/>
      <c r="BY1435" s="119"/>
      <c r="BZ1435" s="119"/>
      <c r="CA1435" s="119"/>
    </row>
    <row r="1436" spans="1:87" ht="16.5" hidden="1" customHeight="1" thickTop="1" thickBot="1">
      <c r="A1436" s="170" t="s">
        <v>850</v>
      </c>
      <c r="B1436" s="70" t="s">
        <v>860</v>
      </c>
      <c r="C1436" s="74" t="s">
        <v>851</v>
      </c>
      <c r="D1436" s="82" t="s">
        <v>859</v>
      </c>
      <c r="E1436" s="147" t="s">
        <v>1644</v>
      </c>
      <c r="F1436" s="30" t="s">
        <v>849</v>
      </c>
      <c r="G1436" s="86" t="s">
        <v>242</v>
      </c>
      <c r="H1436" s="25" t="s">
        <v>77</v>
      </c>
      <c r="I1436" s="73" t="s">
        <v>78</v>
      </c>
      <c r="J1436" s="73" t="s">
        <v>79</v>
      </c>
      <c r="K1436" s="25" t="s">
        <v>1591</v>
      </c>
      <c r="L1436" s="25" t="s">
        <v>847</v>
      </c>
      <c r="N1436" s="41" t="s">
        <v>848</v>
      </c>
      <c r="O1436" s="32" t="s">
        <v>1398</v>
      </c>
      <c r="P1436" s="32" t="s">
        <v>1410</v>
      </c>
      <c r="Q1436" s="73" t="s">
        <v>20</v>
      </c>
      <c r="R1436" s="25">
        <v>28</v>
      </c>
      <c r="S1436" s="25" t="s">
        <v>1370</v>
      </c>
      <c r="T1436" s="25" t="s">
        <v>15</v>
      </c>
      <c r="V1436" s="73">
        <v>30</v>
      </c>
      <c r="W1436" s="25" t="s">
        <v>58</v>
      </c>
      <c r="X1436" s="73">
        <f>VLOOKUP(W1436,Tables!$M$5:$O$9,3,FALSE)</f>
        <v>1</v>
      </c>
      <c r="Y1436" s="73">
        <f t="shared" si="722"/>
        <v>30</v>
      </c>
      <c r="AA1436" s="26" t="str">
        <f t="shared" si="723"/>
        <v>LOEC</v>
      </c>
      <c r="AB1436" s="26">
        <f>VLOOKUP(AA1436,Tables!C$5:D$40,2,FALSE)</f>
        <v>2.5</v>
      </c>
      <c r="AC1436" s="26">
        <f t="shared" si="724"/>
        <v>12</v>
      </c>
      <c r="AD1436" s="33" t="str">
        <f t="shared" si="725"/>
        <v>Chronic</v>
      </c>
      <c r="AE1436" s="26">
        <f>VLOOKUP(AD1436,Tables!$C$43:$D$44,2,FALSE)</f>
        <v>1</v>
      </c>
      <c r="AF1436" s="26">
        <f t="shared" si="726"/>
        <v>12</v>
      </c>
      <c r="AG1436" s="27"/>
      <c r="AH1436" s="210" t="str">
        <f t="shared" si="727"/>
        <v>Stuckenia pectinata</v>
      </c>
      <c r="AI1436" s="112" t="str">
        <f t="shared" si="728"/>
        <v>LOEC</v>
      </c>
      <c r="AJ1436" s="112" t="str">
        <f t="shared" si="729"/>
        <v>Chronic</v>
      </c>
      <c r="AL1436" s="26">
        <f>VLOOKUP(SUM(AB1436,AE1436),Tables!J$5:K$12,2,FALSE)</f>
        <v>2</v>
      </c>
      <c r="AM1436" s="26" t="str">
        <f t="shared" si="730"/>
        <v>Reject</v>
      </c>
      <c r="AS1436"/>
      <c r="AW1436" s="208" t="s">
        <v>1845</v>
      </c>
      <c r="AX1436" s="208" t="s">
        <v>1845</v>
      </c>
      <c r="BC1436" s="214"/>
      <c r="BN1436" s="119"/>
      <c r="BO1436" s="119"/>
      <c r="BS1436" s="119"/>
      <c r="BT1436" s="119"/>
      <c r="BU1436" s="119"/>
      <c r="BV1436" s="119"/>
      <c r="BW1436" s="119"/>
      <c r="BX1436" s="119"/>
      <c r="BY1436" s="119"/>
      <c r="BZ1436" s="119"/>
      <c r="CA1436" s="119"/>
      <c r="CB1436" s="119"/>
      <c r="CC1436" s="119"/>
      <c r="CD1436" s="119"/>
      <c r="CE1436" s="119"/>
      <c r="CF1436" s="119"/>
      <c r="CG1436" s="119"/>
      <c r="CH1436" s="119"/>
      <c r="CI1436" s="119"/>
    </row>
    <row r="1437" spans="1:87" ht="16.5" hidden="1" customHeight="1" thickTop="1" thickBot="1">
      <c r="A1437" s="170" t="s">
        <v>850</v>
      </c>
      <c r="B1437" s="70" t="s">
        <v>861</v>
      </c>
      <c r="C1437" s="74" t="s">
        <v>851</v>
      </c>
      <c r="D1437" s="82" t="s">
        <v>859</v>
      </c>
      <c r="E1437" s="147" t="s">
        <v>1644</v>
      </c>
      <c r="F1437" s="30" t="s">
        <v>849</v>
      </c>
      <c r="G1437" s="86" t="s">
        <v>242</v>
      </c>
      <c r="H1437" s="25" t="s">
        <v>77</v>
      </c>
      <c r="I1437" s="73" t="s">
        <v>78</v>
      </c>
      <c r="J1437" s="73" t="s">
        <v>79</v>
      </c>
      <c r="K1437" s="25" t="s">
        <v>1591</v>
      </c>
      <c r="L1437" s="25" t="s">
        <v>847</v>
      </c>
      <c r="N1437" s="41" t="s">
        <v>691</v>
      </c>
      <c r="O1437" s="32" t="s">
        <v>1398</v>
      </c>
      <c r="P1437" s="32" t="s">
        <v>1411</v>
      </c>
      <c r="Q1437" s="73" t="s">
        <v>19</v>
      </c>
      <c r="R1437" s="25">
        <v>28</v>
      </c>
      <c r="S1437" s="25" t="s">
        <v>1370</v>
      </c>
      <c r="T1437" s="25" t="s">
        <v>15</v>
      </c>
      <c r="V1437" s="73">
        <v>14.1</v>
      </c>
      <c r="W1437" s="25" t="s">
        <v>58</v>
      </c>
      <c r="X1437" s="73">
        <f>VLOOKUP(W1437,Tables!$M$5:$O$9,3,FALSE)</f>
        <v>1</v>
      </c>
      <c r="Y1437" s="73">
        <f t="shared" si="722"/>
        <v>14.1</v>
      </c>
      <c r="AA1437" s="26" t="str">
        <f t="shared" si="723"/>
        <v>NOEC</v>
      </c>
      <c r="AB1437" s="26">
        <f>VLOOKUP(AA1437,Tables!C$5:D$40,2,FALSE)</f>
        <v>1</v>
      </c>
      <c r="AC1437" s="26">
        <f t="shared" si="724"/>
        <v>14.1</v>
      </c>
      <c r="AD1437" s="33" t="str">
        <f t="shared" si="725"/>
        <v>Chronic</v>
      </c>
      <c r="AE1437" s="26">
        <f>VLOOKUP(AD1437,Tables!$C$43:$D$44,2,FALSE)</f>
        <v>1</v>
      </c>
      <c r="AF1437" s="26">
        <f t="shared" si="726"/>
        <v>14.1</v>
      </c>
      <c r="AG1437" s="27"/>
      <c r="AH1437" s="210" t="str">
        <f t="shared" si="727"/>
        <v>Stuckenia pectinata</v>
      </c>
      <c r="AI1437" s="112" t="str">
        <f t="shared" si="728"/>
        <v>NOEC</v>
      </c>
      <c r="AJ1437" s="112" t="str">
        <f t="shared" si="729"/>
        <v>Chronic</v>
      </c>
      <c r="AL1437" s="26">
        <f>VLOOKUP(SUM(AB1437,AE1437),Tables!J$5:K$12,2,FALSE)</f>
        <v>1</v>
      </c>
      <c r="AM1437" s="26" t="str">
        <f t="shared" si="730"/>
        <v>YES!!!</v>
      </c>
      <c r="AN1437" s="107" t="str">
        <f>P1437</f>
        <v>Wet weight</v>
      </c>
      <c r="AO1437" s="26" t="s">
        <v>1598</v>
      </c>
      <c r="AP1437" s="25" t="str">
        <f>CONCATENATE(R1437," ",S1437)</f>
        <v>28 Day</v>
      </c>
      <c r="AQ1437" s="26" t="s">
        <v>1599</v>
      </c>
      <c r="AS1437" s="109">
        <f>AF1437</f>
        <v>14.1</v>
      </c>
      <c r="AW1437" s="208" t="s">
        <v>1845</v>
      </c>
      <c r="AX1437" s="208" t="s">
        <v>1845</v>
      </c>
      <c r="BC1437" s="214"/>
      <c r="BN1437" s="119"/>
      <c r="BO1437" s="119"/>
      <c r="BS1437" s="119"/>
      <c r="BT1437" s="119"/>
      <c r="BU1437" s="119"/>
      <c r="BV1437" s="119"/>
      <c r="BW1437" s="119"/>
      <c r="BX1437" s="119"/>
      <c r="BY1437" s="119"/>
      <c r="BZ1437" s="119"/>
      <c r="CA1437" s="119"/>
    </row>
    <row r="1438" spans="1:87" ht="16.5" hidden="1" customHeight="1" thickTop="1" thickBot="1">
      <c r="A1438" s="170" t="s">
        <v>850</v>
      </c>
      <c r="B1438" s="70" t="s">
        <v>862</v>
      </c>
      <c r="C1438" s="74" t="s">
        <v>851</v>
      </c>
      <c r="D1438" s="82" t="s">
        <v>859</v>
      </c>
      <c r="E1438" s="147" t="s">
        <v>1644</v>
      </c>
      <c r="F1438" s="30" t="s">
        <v>849</v>
      </c>
      <c r="G1438" s="86" t="s">
        <v>242</v>
      </c>
      <c r="H1438" s="25" t="s">
        <v>77</v>
      </c>
      <c r="I1438" s="73" t="s">
        <v>78</v>
      </c>
      <c r="J1438" s="73" t="s">
        <v>79</v>
      </c>
      <c r="K1438" s="25" t="s">
        <v>1591</v>
      </c>
      <c r="L1438" s="25" t="s">
        <v>847</v>
      </c>
      <c r="N1438" s="41" t="s">
        <v>691</v>
      </c>
      <c r="O1438" s="32" t="s">
        <v>1398</v>
      </c>
      <c r="P1438" s="32" t="s">
        <v>1411</v>
      </c>
      <c r="Q1438" s="73" t="s">
        <v>20</v>
      </c>
      <c r="R1438" s="25">
        <v>28</v>
      </c>
      <c r="S1438" s="25" t="s">
        <v>1370</v>
      </c>
      <c r="T1438" s="25" t="s">
        <v>15</v>
      </c>
      <c r="V1438" s="73">
        <v>30</v>
      </c>
      <c r="W1438" s="25" t="s">
        <v>58</v>
      </c>
      <c r="X1438" s="73">
        <f>VLOOKUP(W1438,Tables!$M$5:$O$9,3,FALSE)</f>
        <v>1</v>
      </c>
      <c r="Y1438" s="73">
        <f t="shared" si="722"/>
        <v>30</v>
      </c>
      <c r="AA1438" s="26" t="str">
        <f t="shared" si="723"/>
        <v>LOEC</v>
      </c>
      <c r="AB1438" s="26">
        <f>VLOOKUP(AA1438,Tables!C$5:D$40,2,FALSE)</f>
        <v>2.5</v>
      </c>
      <c r="AC1438" s="26">
        <f t="shared" si="724"/>
        <v>12</v>
      </c>
      <c r="AD1438" s="33" t="str">
        <f t="shared" si="725"/>
        <v>Chronic</v>
      </c>
      <c r="AE1438" s="26">
        <f>VLOOKUP(AD1438,Tables!$C$43:$D$44,2,FALSE)</f>
        <v>1</v>
      </c>
      <c r="AF1438" s="26">
        <f t="shared" si="726"/>
        <v>12</v>
      </c>
      <c r="AG1438" s="27"/>
      <c r="AH1438" s="210" t="str">
        <f t="shared" si="727"/>
        <v>Stuckenia pectinata</v>
      </c>
      <c r="AI1438" s="112" t="str">
        <f t="shared" si="728"/>
        <v>LOEC</v>
      </c>
      <c r="AJ1438" s="112" t="str">
        <f t="shared" si="729"/>
        <v>Chronic</v>
      </c>
      <c r="AL1438" s="26">
        <f>VLOOKUP(SUM(AB1438,AE1438),Tables!J$5:K$12,2,FALSE)</f>
        <v>2</v>
      </c>
      <c r="AM1438" s="26" t="str">
        <f t="shared" si="730"/>
        <v>Reject</v>
      </c>
      <c r="AS1438"/>
      <c r="AW1438" s="208" t="s">
        <v>1845</v>
      </c>
      <c r="AX1438" s="208" t="s">
        <v>1845</v>
      </c>
      <c r="BC1438" s="214"/>
      <c r="BN1438" s="119"/>
      <c r="BO1438" s="119"/>
      <c r="BS1438" s="119"/>
      <c r="BT1438" s="119"/>
      <c r="BU1438" s="119"/>
      <c r="BV1438" s="119"/>
      <c r="BW1438" s="119"/>
      <c r="BX1438" s="119"/>
      <c r="BY1438" s="119"/>
      <c r="BZ1438" s="119"/>
      <c r="CA1438" s="119"/>
      <c r="CB1438" s="119"/>
      <c r="CC1438" s="119"/>
      <c r="CD1438" s="119"/>
      <c r="CE1438" s="119"/>
      <c r="CF1438" s="119"/>
      <c r="CG1438" s="119"/>
      <c r="CH1438" s="119"/>
      <c r="CI1438" s="119"/>
    </row>
    <row r="1439" spans="1:87" ht="16.5" hidden="1" customHeight="1" thickTop="1" thickBot="1">
      <c r="A1439" s="170" t="s">
        <v>850</v>
      </c>
      <c r="B1439" s="70" t="s">
        <v>863</v>
      </c>
      <c r="C1439" s="74" t="s">
        <v>851</v>
      </c>
      <c r="D1439" s="82" t="s">
        <v>859</v>
      </c>
      <c r="E1439" s="147" t="s">
        <v>1644</v>
      </c>
      <c r="F1439" s="30" t="s">
        <v>849</v>
      </c>
      <c r="G1439" s="86" t="s">
        <v>242</v>
      </c>
      <c r="H1439" s="25" t="s">
        <v>77</v>
      </c>
      <c r="I1439" s="73" t="s">
        <v>78</v>
      </c>
      <c r="J1439" s="73" t="s">
        <v>79</v>
      </c>
      <c r="K1439" s="25" t="s">
        <v>1591</v>
      </c>
      <c r="L1439" s="25" t="s">
        <v>847</v>
      </c>
      <c r="N1439" s="41" t="s">
        <v>856</v>
      </c>
      <c r="O1439" s="32" t="s">
        <v>1398</v>
      </c>
      <c r="P1439" s="32" t="s">
        <v>1565</v>
      </c>
      <c r="Q1439" s="73" t="s">
        <v>19</v>
      </c>
      <c r="R1439" s="25">
        <v>28</v>
      </c>
      <c r="S1439" s="25" t="s">
        <v>1370</v>
      </c>
      <c r="T1439" s="25" t="s">
        <v>15</v>
      </c>
      <c r="V1439" s="73">
        <v>30</v>
      </c>
      <c r="W1439" s="25" t="s">
        <v>58</v>
      </c>
      <c r="X1439" s="73">
        <f>VLOOKUP(W1439,Tables!$M$5:$O$9,3,FALSE)</f>
        <v>1</v>
      </c>
      <c r="Y1439" s="73">
        <f t="shared" si="722"/>
        <v>30</v>
      </c>
      <c r="AA1439" s="26" t="str">
        <f t="shared" si="723"/>
        <v>NOEC</v>
      </c>
      <c r="AB1439" s="26">
        <f>VLOOKUP(AA1439,Tables!C$5:D$40,2,FALSE)</f>
        <v>1</v>
      </c>
      <c r="AC1439" s="26">
        <f t="shared" si="724"/>
        <v>30</v>
      </c>
      <c r="AD1439" s="33" t="str">
        <f t="shared" si="725"/>
        <v>Chronic</v>
      </c>
      <c r="AE1439" s="26">
        <f>VLOOKUP(AD1439,Tables!$C$43:$D$44,2,FALSE)</f>
        <v>1</v>
      </c>
      <c r="AF1439" s="26">
        <f t="shared" si="726"/>
        <v>30</v>
      </c>
      <c r="AG1439" s="27"/>
      <c r="AH1439" s="210" t="str">
        <f t="shared" si="727"/>
        <v>Stuckenia pectinata</v>
      </c>
      <c r="AI1439" s="112" t="str">
        <f t="shared" si="728"/>
        <v>NOEC</v>
      </c>
      <c r="AJ1439" s="112" t="str">
        <f t="shared" si="729"/>
        <v>Chronic</v>
      </c>
      <c r="AL1439" s="26">
        <f>VLOOKUP(SUM(AB1439,AE1439),Tables!J$5:K$12,2,FALSE)</f>
        <v>1</v>
      </c>
      <c r="AM1439" s="26" t="str">
        <f t="shared" si="730"/>
        <v>YES!!!</v>
      </c>
      <c r="AN1439" s="107" t="str">
        <f>P1439</f>
        <v>Rhizome tip number</v>
      </c>
      <c r="AO1439" s="26" t="s">
        <v>1603</v>
      </c>
      <c r="AP1439" s="25" t="str">
        <f>CONCATENATE(R1439," ",S1439)</f>
        <v>28 Day</v>
      </c>
      <c r="AQ1439" s="26" t="s">
        <v>1607</v>
      </c>
      <c r="AS1439" s="109">
        <f>AF1439</f>
        <v>30</v>
      </c>
      <c r="AW1439" s="208" t="s">
        <v>1845</v>
      </c>
      <c r="AX1439" s="208" t="s">
        <v>1845</v>
      </c>
      <c r="BC1439" s="214"/>
      <c r="BN1439" s="119"/>
      <c r="BO1439" s="119"/>
      <c r="BS1439" s="119"/>
      <c r="BT1439" s="119"/>
      <c r="BU1439" s="119"/>
      <c r="BV1439" s="119"/>
      <c r="BW1439" s="119"/>
      <c r="BX1439" s="119"/>
      <c r="BY1439" s="119"/>
      <c r="BZ1439" s="119"/>
      <c r="CA1439" s="119"/>
    </row>
    <row r="1440" spans="1:87" ht="16.5" hidden="1" customHeight="1" thickTop="1" thickBot="1">
      <c r="A1440" s="170" t="s">
        <v>850</v>
      </c>
      <c r="B1440" s="70" t="s">
        <v>864</v>
      </c>
      <c r="C1440" s="74" t="s">
        <v>851</v>
      </c>
      <c r="D1440" s="82" t="s">
        <v>859</v>
      </c>
      <c r="E1440" s="147" t="s">
        <v>1644</v>
      </c>
      <c r="F1440" s="30" t="s">
        <v>849</v>
      </c>
      <c r="G1440" s="86" t="s">
        <v>242</v>
      </c>
      <c r="H1440" s="25" t="s">
        <v>77</v>
      </c>
      <c r="I1440" s="73" t="s">
        <v>78</v>
      </c>
      <c r="J1440" s="73" t="s">
        <v>79</v>
      </c>
      <c r="K1440" s="25" t="s">
        <v>1591</v>
      </c>
      <c r="L1440" s="25" t="s">
        <v>847</v>
      </c>
      <c r="N1440" s="41" t="s">
        <v>856</v>
      </c>
      <c r="O1440" s="32" t="s">
        <v>1398</v>
      </c>
      <c r="P1440" s="32" t="s">
        <v>1565</v>
      </c>
      <c r="Q1440" s="73" t="s">
        <v>20</v>
      </c>
      <c r="R1440" s="25">
        <v>28</v>
      </c>
      <c r="S1440" s="25" t="s">
        <v>1370</v>
      </c>
      <c r="T1440" s="25" t="s">
        <v>15</v>
      </c>
      <c r="V1440" s="73">
        <v>282</v>
      </c>
      <c r="W1440" s="25" t="s">
        <v>58</v>
      </c>
      <c r="X1440" s="73">
        <f>VLOOKUP(W1440,Tables!$M$5:$O$9,3,FALSE)</f>
        <v>1</v>
      </c>
      <c r="Y1440" s="73">
        <f t="shared" si="722"/>
        <v>282</v>
      </c>
      <c r="AA1440" s="26" t="str">
        <f t="shared" si="723"/>
        <v>LOEC</v>
      </c>
      <c r="AB1440" s="26">
        <f>VLOOKUP(AA1440,Tables!C$5:D$40,2,FALSE)</f>
        <v>2.5</v>
      </c>
      <c r="AC1440" s="26">
        <f t="shared" si="724"/>
        <v>112.8</v>
      </c>
      <c r="AD1440" s="33" t="str">
        <f t="shared" si="725"/>
        <v>Chronic</v>
      </c>
      <c r="AE1440" s="26">
        <f>VLOOKUP(AD1440,Tables!$C$43:$D$44,2,FALSE)</f>
        <v>1</v>
      </c>
      <c r="AF1440" s="26">
        <f t="shared" si="726"/>
        <v>112.8</v>
      </c>
      <c r="AG1440" s="27"/>
      <c r="AH1440" s="210" t="str">
        <f t="shared" si="727"/>
        <v>Stuckenia pectinata</v>
      </c>
      <c r="AI1440" s="112" t="str">
        <f t="shared" si="728"/>
        <v>LOEC</v>
      </c>
      <c r="AJ1440" s="112" t="str">
        <f t="shared" si="729"/>
        <v>Chronic</v>
      </c>
      <c r="AL1440" s="26">
        <f>VLOOKUP(SUM(AB1440,AE1440),Tables!J$5:K$12,2,FALSE)</f>
        <v>2</v>
      </c>
      <c r="AM1440" s="26" t="str">
        <f t="shared" si="730"/>
        <v>Reject</v>
      </c>
      <c r="AS1440"/>
      <c r="AW1440" s="208" t="s">
        <v>1845</v>
      </c>
      <c r="AX1440" s="208" t="s">
        <v>1845</v>
      </c>
      <c r="BC1440" s="214"/>
      <c r="BN1440" s="119"/>
      <c r="BO1440" s="119"/>
      <c r="BS1440" s="119"/>
      <c r="BT1440" s="119"/>
      <c r="BU1440" s="119"/>
      <c r="BV1440" s="119"/>
      <c r="BW1440" s="119"/>
      <c r="BX1440" s="119"/>
      <c r="BY1440" s="119"/>
      <c r="BZ1440" s="119"/>
      <c r="CA1440" s="119"/>
    </row>
    <row r="1441" spans="1:87" ht="16.5" hidden="1" customHeight="1" thickTop="1" thickBot="1">
      <c r="A1441" s="170" t="s">
        <v>850</v>
      </c>
      <c r="B1441" s="70" t="s">
        <v>865</v>
      </c>
      <c r="C1441" s="74" t="s">
        <v>851</v>
      </c>
      <c r="D1441" s="82" t="s">
        <v>866</v>
      </c>
      <c r="E1441" s="147" t="s">
        <v>1644</v>
      </c>
      <c r="F1441" s="30" t="s">
        <v>849</v>
      </c>
      <c r="G1441" s="86" t="s">
        <v>242</v>
      </c>
      <c r="H1441" s="25" t="s">
        <v>77</v>
      </c>
      <c r="I1441" s="73" t="s">
        <v>78</v>
      </c>
      <c r="J1441" s="73" t="s">
        <v>79</v>
      </c>
      <c r="K1441" s="25" t="s">
        <v>1591</v>
      </c>
      <c r="L1441" s="25" t="s">
        <v>847</v>
      </c>
      <c r="N1441" s="41" t="s">
        <v>848</v>
      </c>
      <c r="O1441" s="32" t="s">
        <v>1398</v>
      </c>
      <c r="P1441" s="32" t="s">
        <v>1410</v>
      </c>
      <c r="Q1441" s="73" t="s">
        <v>19</v>
      </c>
      <c r="R1441" s="25">
        <v>28</v>
      </c>
      <c r="S1441" s="25" t="s">
        <v>1370</v>
      </c>
      <c r="T1441" s="25" t="s">
        <v>15</v>
      </c>
      <c r="V1441" s="73">
        <v>7.5</v>
      </c>
      <c r="W1441" s="25" t="s">
        <v>58</v>
      </c>
      <c r="X1441" s="73">
        <f>VLOOKUP(W1441,Tables!$M$5:$O$9,3,FALSE)</f>
        <v>1</v>
      </c>
      <c r="Y1441" s="73">
        <f t="shared" si="722"/>
        <v>7.5</v>
      </c>
      <c r="AA1441" s="26" t="str">
        <f t="shared" si="723"/>
        <v>NOEC</v>
      </c>
      <c r="AB1441" s="26">
        <f>VLOOKUP(AA1441,Tables!C$5:D$40,2,FALSE)</f>
        <v>1</v>
      </c>
      <c r="AC1441" s="26">
        <f t="shared" si="724"/>
        <v>7.5</v>
      </c>
      <c r="AD1441" s="33" t="str">
        <f t="shared" si="725"/>
        <v>Chronic</v>
      </c>
      <c r="AE1441" s="26">
        <f>VLOOKUP(AD1441,Tables!$C$43:$D$44,2,FALSE)</f>
        <v>1</v>
      </c>
      <c r="AF1441" s="26">
        <f t="shared" si="726"/>
        <v>7.5</v>
      </c>
      <c r="AG1441" s="27"/>
      <c r="AH1441" s="210" t="str">
        <f t="shared" si="727"/>
        <v>Stuckenia pectinata</v>
      </c>
      <c r="AI1441" s="112" t="str">
        <f t="shared" si="728"/>
        <v>NOEC</v>
      </c>
      <c r="AJ1441" s="112" t="str">
        <f t="shared" si="729"/>
        <v>Chronic</v>
      </c>
      <c r="AL1441" s="26">
        <f>VLOOKUP(SUM(AB1441,AE1441),Tables!J$5:K$12,2,FALSE)</f>
        <v>1</v>
      </c>
      <c r="AM1441" s="26" t="str">
        <f t="shared" si="730"/>
        <v>YES!!!</v>
      </c>
      <c r="AN1441" s="107" t="str">
        <f>P1441</f>
        <v>Dry weight</v>
      </c>
      <c r="AO1441" s="26" t="s">
        <v>96</v>
      </c>
      <c r="AP1441" s="25" t="str">
        <f>CONCATENATE(R1441," ",S1441)</f>
        <v>28 Day</v>
      </c>
      <c r="AQ1441" s="26" t="s">
        <v>97</v>
      </c>
      <c r="AS1441" s="109">
        <f>AF1441</f>
        <v>7.5</v>
      </c>
      <c r="AW1441" s="208" t="s">
        <v>1845</v>
      </c>
      <c r="AX1441" s="208" t="s">
        <v>1845</v>
      </c>
      <c r="BC1441" s="214"/>
      <c r="BN1441" s="119"/>
      <c r="BO1441" s="119"/>
      <c r="BS1441" s="119"/>
      <c r="BT1441" s="119"/>
      <c r="BU1441" s="119"/>
      <c r="BV1441" s="119"/>
      <c r="BW1441" s="119"/>
      <c r="BX1441" s="119"/>
      <c r="BY1441" s="119"/>
      <c r="BZ1441" s="119"/>
      <c r="CA1441" s="119"/>
    </row>
    <row r="1442" spans="1:87" ht="16.5" hidden="1" customHeight="1" thickTop="1" thickBot="1">
      <c r="A1442" s="170" t="s">
        <v>850</v>
      </c>
      <c r="B1442" s="70" t="s">
        <v>867</v>
      </c>
      <c r="C1442" s="74" t="s">
        <v>851</v>
      </c>
      <c r="D1442" s="82" t="s">
        <v>866</v>
      </c>
      <c r="E1442" s="147" t="s">
        <v>1644</v>
      </c>
      <c r="F1442" s="30" t="s">
        <v>849</v>
      </c>
      <c r="G1442" s="86" t="s">
        <v>242</v>
      </c>
      <c r="H1442" s="25" t="s">
        <v>77</v>
      </c>
      <c r="I1442" s="73" t="s">
        <v>78</v>
      </c>
      <c r="J1442" s="73" t="s">
        <v>79</v>
      </c>
      <c r="K1442" s="25" t="s">
        <v>1591</v>
      </c>
      <c r="L1442" s="25" t="s">
        <v>847</v>
      </c>
      <c r="N1442" s="41" t="s">
        <v>848</v>
      </c>
      <c r="O1442" s="32" t="s">
        <v>1398</v>
      </c>
      <c r="P1442" s="32" t="s">
        <v>1410</v>
      </c>
      <c r="Q1442" s="73" t="s">
        <v>20</v>
      </c>
      <c r="R1442" s="25">
        <v>28</v>
      </c>
      <c r="S1442" s="25" t="s">
        <v>1370</v>
      </c>
      <c r="T1442" s="25" t="s">
        <v>15</v>
      </c>
      <c r="V1442" s="73">
        <v>16.100000000000001</v>
      </c>
      <c r="W1442" s="25" t="s">
        <v>58</v>
      </c>
      <c r="X1442" s="73">
        <f>VLOOKUP(W1442,Tables!$M$5:$O$9,3,FALSE)</f>
        <v>1</v>
      </c>
      <c r="Y1442" s="73">
        <f t="shared" si="722"/>
        <v>16.100000000000001</v>
      </c>
      <c r="AA1442" s="26" t="str">
        <f t="shared" si="723"/>
        <v>LOEC</v>
      </c>
      <c r="AB1442" s="26">
        <f>VLOOKUP(AA1442,Tables!C$5:D$40,2,FALSE)</f>
        <v>2.5</v>
      </c>
      <c r="AC1442" s="26">
        <f t="shared" si="724"/>
        <v>6.44</v>
      </c>
      <c r="AD1442" s="33" t="str">
        <f t="shared" si="725"/>
        <v>Chronic</v>
      </c>
      <c r="AE1442" s="26">
        <f>VLOOKUP(AD1442,Tables!$C$43:$D$44,2,FALSE)</f>
        <v>1</v>
      </c>
      <c r="AF1442" s="26">
        <f t="shared" si="726"/>
        <v>6.44</v>
      </c>
      <c r="AG1442" s="27"/>
      <c r="AH1442" s="210" t="str">
        <f t="shared" si="727"/>
        <v>Stuckenia pectinata</v>
      </c>
      <c r="AI1442" s="112" t="str">
        <f t="shared" si="728"/>
        <v>LOEC</v>
      </c>
      <c r="AJ1442" s="112" t="str">
        <f t="shared" si="729"/>
        <v>Chronic</v>
      </c>
      <c r="AL1442" s="26">
        <f>VLOOKUP(SUM(AB1442,AE1442),Tables!J$5:K$12,2,FALSE)</f>
        <v>2</v>
      </c>
      <c r="AM1442" s="26" t="str">
        <f t="shared" si="730"/>
        <v>Reject</v>
      </c>
      <c r="AS1442"/>
      <c r="AW1442" s="208" t="s">
        <v>1845</v>
      </c>
      <c r="AX1442" s="208" t="s">
        <v>1845</v>
      </c>
      <c r="BC1442" s="214"/>
      <c r="BN1442" s="119"/>
      <c r="BO1442" s="119"/>
      <c r="BS1442" s="119"/>
      <c r="BT1442" s="119"/>
      <c r="BU1442" s="119"/>
      <c r="BV1442" s="119"/>
      <c r="BW1442" s="119"/>
      <c r="BX1442" s="119"/>
      <c r="BY1442" s="119"/>
      <c r="BZ1442" s="119"/>
      <c r="CA1442" s="119"/>
    </row>
    <row r="1443" spans="1:87" ht="16.5" hidden="1" customHeight="1" thickTop="1" thickBot="1">
      <c r="A1443" s="170" t="s">
        <v>850</v>
      </c>
      <c r="B1443" s="70" t="s">
        <v>868</v>
      </c>
      <c r="C1443" s="74" t="s">
        <v>851</v>
      </c>
      <c r="D1443" s="82" t="s">
        <v>866</v>
      </c>
      <c r="E1443" s="147" t="s">
        <v>1644</v>
      </c>
      <c r="F1443" s="30" t="s">
        <v>849</v>
      </c>
      <c r="G1443" s="86" t="s">
        <v>242</v>
      </c>
      <c r="H1443" s="25" t="s">
        <v>77</v>
      </c>
      <c r="I1443" s="73" t="s">
        <v>78</v>
      </c>
      <c r="J1443" s="73" t="s">
        <v>79</v>
      </c>
      <c r="K1443" s="25" t="s">
        <v>1591</v>
      </c>
      <c r="L1443" s="25" t="s">
        <v>847</v>
      </c>
      <c r="N1443" s="41" t="s">
        <v>691</v>
      </c>
      <c r="O1443" s="32" t="s">
        <v>1398</v>
      </c>
      <c r="P1443" s="32" t="s">
        <v>1411</v>
      </c>
      <c r="Q1443" s="73" t="s">
        <v>19</v>
      </c>
      <c r="R1443" s="25">
        <v>28</v>
      </c>
      <c r="S1443" s="25" t="s">
        <v>1370</v>
      </c>
      <c r="T1443" s="25" t="s">
        <v>15</v>
      </c>
      <c r="V1443" s="73">
        <v>16.100000000000001</v>
      </c>
      <c r="W1443" s="25" t="s">
        <v>58</v>
      </c>
      <c r="X1443" s="73">
        <f>VLOOKUP(W1443,Tables!$M$5:$O$9,3,FALSE)</f>
        <v>1</v>
      </c>
      <c r="Y1443" s="73">
        <f t="shared" si="722"/>
        <v>16.100000000000001</v>
      </c>
      <c r="AA1443" s="26" t="str">
        <f t="shared" si="723"/>
        <v>NOEC</v>
      </c>
      <c r="AB1443" s="26">
        <f>VLOOKUP(AA1443,Tables!C$5:D$40,2,FALSE)</f>
        <v>1</v>
      </c>
      <c r="AC1443" s="26">
        <f t="shared" si="724"/>
        <v>16.100000000000001</v>
      </c>
      <c r="AD1443" s="33" t="str">
        <f t="shared" si="725"/>
        <v>Chronic</v>
      </c>
      <c r="AE1443" s="26">
        <f>VLOOKUP(AD1443,Tables!$C$43:$D$44,2,FALSE)</f>
        <v>1</v>
      </c>
      <c r="AF1443" s="26">
        <f t="shared" si="726"/>
        <v>16.100000000000001</v>
      </c>
      <c r="AG1443" s="27"/>
      <c r="AH1443" s="210" t="str">
        <f t="shared" si="727"/>
        <v>Stuckenia pectinata</v>
      </c>
      <c r="AI1443" s="112" t="str">
        <f t="shared" si="728"/>
        <v>NOEC</v>
      </c>
      <c r="AJ1443" s="112" t="str">
        <f t="shared" si="729"/>
        <v>Chronic</v>
      </c>
      <c r="AL1443" s="26">
        <f>VLOOKUP(SUM(AB1443,AE1443),Tables!J$5:K$12,2,FALSE)</f>
        <v>1</v>
      </c>
      <c r="AM1443" s="26" t="str">
        <f t="shared" si="730"/>
        <v>YES!!!</v>
      </c>
      <c r="AN1443" s="107" t="str">
        <f>P1443</f>
        <v>Wet weight</v>
      </c>
      <c r="AO1443" s="26" t="s">
        <v>1598</v>
      </c>
      <c r="AP1443" s="25" t="str">
        <f>CONCATENATE(R1443," ",S1443)</f>
        <v>28 Day</v>
      </c>
      <c r="AQ1443" s="26" t="s">
        <v>1599</v>
      </c>
      <c r="AS1443" s="109">
        <f>AF1443</f>
        <v>16.100000000000001</v>
      </c>
      <c r="AW1443" s="208" t="s">
        <v>1845</v>
      </c>
      <c r="AX1443" s="208" t="s">
        <v>1845</v>
      </c>
      <c r="BC1443" s="214"/>
      <c r="BN1443" s="119"/>
      <c r="BO1443" s="119"/>
      <c r="BS1443" s="119"/>
      <c r="BT1443" s="119"/>
      <c r="BU1443" s="119"/>
      <c r="BV1443" s="119"/>
      <c r="BW1443" s="119"/>
      <c r="BX1443" s="119"/>
      <c r="BY1443" s="119"/>
      <c r="BZ1443" s="119"/>
      <c r="CA1443" s="119"/>
    </row>
    <row r="1444" spans="1:87" ht="16.5" hidden="1" customHeight="1" thickTop="1" thickBot="1">
      <c r="A1444" s="170" t="s">
        <v>850</v>
      </c>
      <c r="B1444" s="70" t="s">
        <v>869</v>
      </c>
      <c r="C1444" s="74" t="s">
        <v>851</v>
      </c>
      <c r="D1444" s="82" t="s">
        <v>866</v>
      </c>
      <c r="E1444" s="147" t="s">
        <v>1644</v>
      </c>
      <c r="F1444" s="30" t="s">
        <v>849</v>
      </c>
      <c r="G1444" s="86" t="s">
        <v>242</v>
      </c>
      <c r="H1444" s="25" t="s">
        <v>77</v>
      </c>
      <c r="I1444" s="73" t="s">
        <v>78</v>
      </c>
      <c r="J1444" s="73" t="s">
        <v>79</v>
      </c>
      <c r="K1444" s="25" t="s">
        <v>1591</v>
      </c>
      <c r="L1444" s="25" t="s">
        <v>847</v>
      </c>
      <c r="N1444" s="41" t="s">
        <v>691</v>
      </c>
      <c r="O1444" s="32" t="s">
        <v>1398</v>
      </c>
      <c r="P1444" s="32" t="s">
        <v>1411</v>
      </c>
      <c r="Q1444" s="73" t="s">
        <v>20</v>
      </c>
      <c r="R1444" s="25">
        <v>28</v>
      </c>
      <c r="S1444" s="25" t="s">
        <v>1370</v>
      </c>
      <c r="T1444" s="25" t="s">
        <v>15</v>
      </c>
      <c r="V1444" s="73">
        <v>30</v>
      </c>
      <c r="W1444" s="25" t="s">
        <v>58</v>
      </c>
      <c r="X1444" s="73">
        <f>VLOOKUP(W1444,Tables!$M$5:$O$9,3,FALSE)</f>
        <v>1</v>
      </c>
      <c r="Y1444" s="73">
        <f t="shared" si="722"/>
        <v>30</v>
      </c>
      <c r="AA1444" s="26" t="str">
        <f t="shared" si="723"/>
        <v>LOEC</v>
      </c>
      <c r="AB1444" s="26">
        <f>VLOOKUP(AA1444,Tables!C$5:D$40,2,FALSE)</f>
        <v>2.5</v>
      </c>
      <c r="AC1444" s="26">
        <f t="shared" si="724"/>
        <v>12</v>
      </c>
      <c r="AD1444" s="33" t="str">
        <f t="shared" si="725"/>
        <v>Chronic</v>
      </c>
      <c r="AE1444" s="26">
        <f>VLOOKUP(AD1444,Tables!$C$43:$D$44,2,FALSE)</f>
        <v>1</v>
      </c>
      <c r="AF1444" s="26">
        <f t="shared" si="726"/>
        <v>12</v>
      </c>
      <c r="AG1444" s="27"/>
      <c r="AH1444" s="210" t="str">
        <f t="shared" si="727"/>
        <v>Stuckenia pectinata</v>
      </c>
      <c r="AI1444" s="112" t="str">
        <f t="shared" si="728"/>
        <v>LOEC</v>
      </c>
      <c r="AJ1444" s="112" t="str">
        <f t="shared" si="729"/>
        <v>Chronic</v>
      </c>
      <c r="AL1444" s="26">
        <f>VLOOKUP(SUM(AB1444,AE1444),Tables!J$5:K$12,2,FALSE)</f>
        <v>2</v>
      </c>
      <c r="AM1444" s="26" t="str">
        <f t="shared" si="730"/>
        <v>Reject</v>
      </c>
      <c r="AS1444"/>
      <c r="AW1444" s="208" t="s">
        <v>1845</v>
      </c>
      <c r="AX1444" s="208" t="s">
        <v>1845</v>
      </c>
      <c r="BC1444" s="214"/>
      <c r="BN1444" s="119"/>
      <c r="BO1444" s="119"/>
      <c r="BS1444" s="119"/>
      <c r="BT1444" s="119"/>
      <c r="BU1444" s="119"/>
      <c r="BV1444" s="119"/>
      <c r="BW1444" s="119"/>
      <c r="BX1444" s="119"/>
      <c r="BY1444" s="119"/>
      <c r="BZ1444" s="119"/>
      <c r="CA1444" s="119"/>
    </row>
    <row r="1445" spans="1:87" ht="16.5" hidden="1" customHeight="1" thickTop="1" thickBot="1">
      <c r="A1445" s="170" t="s">
        <v>850</v>
      </c>
      <c r="B1445" s="70" t="s">
        <v>870</v>
      </c>
      <c r="C1445" s="74" t="s">
        <v>851</v>
      </c>
      <c r="D1445" s="82" t="s">
        <v>866</v>
      </c>
      <c r="E1445" s="147" t="s">
        <v>1644</v>
      </c>
      <c r="F1445" s="30" t="s">
        <v>849</v>
      </c>
      <c r="G1445" s="86" t="s">
        <v>242</v>
      </c>
      <c r="H1445" s="25" t="s">
        <v>77</v>
      </c>
      <c r="I1445" s="73" t="s">
        <v>78</v>
      </c>
      <c r="J1445" s="73" t="s">
        <v>79</v>
      </c>
      <c r="K1445" s="25" t="s">
        <v>1591</v>
      </c>
      <c r="L1445" s="25" t="s">
        <v>847</v>
      </c>
      <c r="N1445" s="41" t="s">
        <v>856</v>
      </c>
      <c r="O1445" s="32" t="s">
        <v>1398</v>
      </c>
      <c r="P1445" s="32" t="s">
        <v>1565</v>
      </c>
      <c r="Q1445" s="73" t="s">
        <v>19</v>
      </c>
      <c r="R1445" s="25">
        <v>28</v>
      </c>
      <c r="S1445" s="25" t="s">
        <v>1370</v>
      </c>
      <c r="T1445" s="25" t="s">
        <v>15</v>
      </c>
      <c r="V1445" s="73">
        <v>30</v>
      </c>
      <c r="W1445" s="25" t="s">
        <v>58</v>
      </c>
      <c r="X1445" s="73">
        <f>VLOOKUP(W1445,Tables!$M$5:$O$9,3,FALSE)</f>
        <v>1</v>
      </c>
      <c r="Y1445" s="73">
        <f t="shared" si="722"/>
        <v>30</v>
      </c>
      <c r="AA1445" s="26" t="str">
        <f t="shared" si="723"/>
        <v>NOEC</v>
      </c>
      <c r="AB1445" s="26">
        <f>VLOOKUP(AA1445,Tables!C$5:D$40,2,FALSE)</f>
        <v>1</v>
      </c>
      <c r="AC1445" s="26">
        <f t="shared" si="724"/>
        <v>30</v>
      </c>
      <c r="AD1445" s="33" t="str">
        <f t="shared" si="725"/>
        <v>Chronic</v>
      </c>
      <c r="AE1445" s="26">
        <f>VLOOKUP(AD1445,Tables!$C$43:$D$44,2,FALSE)</f>
        <v>1</v>
      </c>
      <c r="AF1445" s="26">
        <f t="shared" si="726"/>
        <v>30</v>
      </c>
      <c r="AG1445" s="27"/>
      <c r="AH1445" s="210" t="str">
        <f t="shared" si="727"/>
        <v>Stuckenia pectinata</v>
      </c>
      <c r="AI1445" s="112" t="str">
        <f t="shared" si="728"/>
        <v>NOEC</v>
      </c>
      <c r="AJ1445" s="112" t="str">
        <f t="shared" si="729"/>
        <v>Chronic</v>
      </c>
      <c r="AL1445" s="26">
        <f>VLOOKUP(SUM(AB1445,AE1445),Tables!J$5:K$12,2,FALSE)</f>
        <v>1</v>
      </c>
      <c r="AM1445" s="26" t="str">
        <f t="shared" si="730"/>
        <v>YES!!!</v>
      </c>
      <c r="AN1445" s="107" t="str">
        <f>P1445</f>
        <v>Rhizome tip number</v>
      </c>
      <c r="AO1445" s="26" t="s">
        <v>1603</v>
      </c>
      <c r="AP1445" s="25" t="str">
        <f>CONCATENATE(R1445," ",S1445)</f>
        <v>28 Day</v>
      </c>
      <c r="AQ1445" s="26" t="s">
        <v>1607</v>
      </c>
      <c r="AS1445" s="109">
        <f>AF1445</f>
        <v>30</v>
      </c>
      <c r="AW1445" s="208" t="s">
        <v>1845</v>
      </c>
      <c r="AX1445" s="208" t="s">
        <v>1845</v>
      </c>
      <c r="BC1445" s="214"/>
      <c r="BN1445" s="119"/>
      <c r="BO1445" s="119"/>
      <c r="BS1445" s="119"/>
      <c r="BT1445" s="119"/>
      <c r="BU1445" s="119"/>
      <c r="BV1445" s="119"/>
      <c r="BW1445" s="119"/>
      <c r="BX1445" s="119"/>
      <c r="BY1445" s="119"/>
      <c r="BZ1445" s="119"/>
      <c r="CA1445" s="119"/>
    </row>
    <row r="1446" spans="1:87" ht="16.5" hidden="1" customHeight="1" thickTop="1" thickBot="1">
      <c r="A1446" s="170" t="s">
        <v>850</v>
      </c>
      <c r="B1446" s="70" t="s">
        <v>871</v>
      </c>
      <c r="C1446" s="74" t="s">
        <v>851</v>
      </c>
      <c r="D1446" s="82" t="s">
        <v>866</v>
      </c>
      <c r="E1446" s="147" t="s">
        <v>1644</v>
      </c>
      <c r="F1446" s="30" t="s">
        <v>849</v>
      </c>
      <c r="G1446" s="86" t="s">
        <v>242</v>
      </c>
      <c r="H1446" s="25" t="s">
        <v>77</v>
      </c>
      <c r="I1446" s="73" t="s">
        <v>78</v>
      </c>
      <c r="J1446" s="73" t="s">
        <v>79</v>
      </c>
      <c r="K1446" s="25" t="s">
        <v>1591</v>
      </c>
      <c r="L1446" s="25" t="s">
        <v>847</v>
      </c>
      <c r="N1446" s="41" t="s">
        <v>856</v>
      </c>
      <c r="O1446" s="32" t="s">
        <v>1398</v>
      </c>
      <c r="P1446" s="32" t="s">
        <v>1565</v>
      </c>
      <c r="Q1446" s="73" t="s">
        <v>20</v>
      </c>
      <c r="R1446" s="25">
        <v>28</v>
      </c>
      <c r="S1446" s="25" t="s">
        <v>1370</v>
      </c>
      <c r="T1446" s="25" t="s">
        <v>15</v>
      </c>
      <c r="V1446" s="73">
        <v>286</v>
      </c>
      <c r="W1446" s="25" t="s">
        <v>58</v>
      </c>
      <c r="X1446" s="73">
        <f>VLOOKUP(W1446,Tables!$M$5:$O$9,3,FALSE)</f>
        <v>1</v>
      </c>
      <c r="Y1446" s="73">
        <f t="shared" si="722"/>
        <v>286</v>
      </c>
      <c r="AA1446" s="26" t="str">
        <f t="shared" si="723"/>
        <v>LOEC</v>
      </c>
      <c r="AB1446" s="26">
        <f>VLOOKUP(AA1446,Tables!C$5:D$40,2,FALSE)</f>
        <v>2.5</v>
      </c>
      <c r="AC1446" s="26">
        <f t="shared" si="724"/>
        <v>114.4</v>
      </c>
      <c r="AD1446" s="33" t="str">
        <f t="shared" si="725"/>
        <v>Chronic</v>
      </c>
      <c r="AE1446" s="26">
        <f>VLOOKUP(AD1446,Tables!$C$43:$D$44,2,FALSE)</f>
        <v>1</v>
      </c>
      <c r="AF1446" s="26">
        <f t="shared" si="726"/>
        <v>114.4</v>
      </c>
      <c r="AG1446" s="27"/>
      <c r="AH1446" s="210" t="str">
        <f t="shared" si="727"/>
        <v>Stuckenia pectinata</v>
      </c>
      <c r="AI1446" s="112" t="str">
        <f t="shared" si="728"/>
        <v>LOEC</v>
      </c>
      <c r="AJ1446" s="112" t="str">
        <f t="shared" si="729"/>
        <v>Chronic</v>
      </c>
      <c r="AL1446" s="26">
        <f>VLOOKUP(SUM(AB1446,AE1446),Tables!J$5:K$12,2,FALSE)</f>
        <v>2</v>
      </c>
      <c r="AM1446" s="26" t="str">
        <f t="shared" si="730"/>
        <v>Reject</v>
      </c>
      <c r="AS1446"/>
      <c r="AW1446" s="208" t="s">
        <v>1845</v>
      </c>
      <c r="AX1446" s="208" t="s">
        <v>1845</v>
      </c>
      <c r="BC1446" s="214"/>
      <c r="BN1446" s="119"/>
      <c r="BO1446" s="119"/>
      <c r="BS1446" s="119"/>
      <c r="BT1446" s="119"/>
      <c r="BU1446" s="119"/>
      <c r="BV1446" s="119"/>
      <c r="BW1446" s="119"/>
      <c r="BX1446" s="119"/>
      <c r="BY1446" s="119"/>
      <c r="BZ1446" s="119"/>
      <c r="CA1446" s="119"/>
    </row>
    <row r="1447" spans="1:87" ht="16.5" hidden="1" customHeight="1" thickTop="1" thickBot="1">
      <c r="A1447" s="167"/>
      <c r="B1447" s="96"/>
      <c r="C1447" s="98"/>
      <c r="D1447" s="97"/>
      <c r="E1447" s="150"/>
      <c r="F1447" s="93"/>
      <c r="G1447" s="93"/>
      <c r="H1447" s="17"/>
      <c r="I1447" s="17"/>
      <c r="J1447" s="17"/>
      <c r="K1447" s="17"/>
      <c r="L1447" s="17"/>
      <c r="M1447" s="27"/>
      <c r="N1447" s="93"/>
      <c r="O1447" s="17"/>
      <c r="P1447" s="17"/>
      <c r="Q1447" s="17"/>
      <c r="R1447" s="17"/>
      <c r="S1447" s="17"/>
      <c r="T1447" s="17"/>
      <c r="U1447" s="17"/>
      <c r="V1447" s="17"/>
      <c r="W1447" s="17"/>
      <c r="X1447" s="95"/>
      <c r="Y1447" s="95"/>
      <c r="Z1447" s="27"/>
      <c r="AA1447" s="17"/>
      <c r="AB1447" s="17"/>
      <c r="AC1447" s="95"/>
      <c r="AD1447" s="20"/>
      <c r="AE1447" s="17"/>
      <c r="AF1447" s="95"/>
      <c r="AG1447" s="27"/>
      <c r="AH1447" s="211"/>
      <c r="AI1447" s="17"/>
      <c r="AJ1447" s="17"/>
      <c r="AK1447" s="27"/>
      <c r="AL1447" s="27"/>
      <c r="AM1447" s="27"/>
      <c r="AN1447" s="27"/>
      <c r="AO1447" s="17"/>
      <c r="AP1447" s="17"/>
      <c r="AQ1447" s="17"/>
      <c r="AR1447" s="27"/>
      <c r="AS1447" s="27"/>
      <c r="AT1447" s="27"/>
      <c r="AU1447" s="27"/>
      <c r="AV1447" s="27"/>
      <c r="AW1447" s="27"/>
      <c r="AX1447" s="115"/>
      <c r="AY1447" s="119"/>
      <c r="AZ1447" s="119"/>
      <c r="BA1447" s="117"/>
      <c r="BB1447" s="117"/>
      <c r="BC1447" s="211"/>
      <c r="BD1447" s="27"/>
      <c r="BE1447" s="27"/>
      <c r="BF1447" s="27"/>
      <c r="BG1447" s="27"/>
      <c r="BH1447" s="115"/>
      <c r="BI1447" s="115"/>
      <c r="BJ1447" s="115"/>
      <c r="BK1447" s="2"/>
      <c r="BL1447" s="2"/>
      <c r="BM1447" s="2"/>
      <c r="BN1447" s="119"/>
      <c r="BO1447" s="119"/>
      <c r="BS1447" s="119"/>
      <c r="BT1447" s="119"/>
      <c r="BU1447" s="119"/>
      <c r="BV1447" s="119"/>
      <c r="BW1447" s="119"/>
      <c r="BX1447" s="119"/>
      <c r="BY1447" s="119"/>
      <c r="BZ1447" s="119"/>
      <c r="CA1447" s="119"/>
    </row>
    <row r="1448" spans="1:87" ht="16.5" hidden="1" customHeight="1" thickTop="1" thickBot="1">
      <c r="A1448" s="170" t="s">
        <v>1009</v>
      </c>
      <c r="B1448" s="70" t="s">
        <v>1760</v>
      </c>
      <c r="C1448" s="74" t="s">
        <v>1010</v>
      </c>
      <c r="D1448" s="82" t="s">
        <v>1857</v>
      </c>
      <c r="E1448" s="147" t="s">
        <v>1644</v>
      </c>
      <c r="F1448" s="30" t="s">
        <v>1013</v>
      </c>
      <c r="G1448" s="196" t="s">
        <v>1761</v>
      </c>
      <c r="H1448" s="25" t="s">
        <v>228</v>
      </c>
      <c r="I1448" s="73" t="s">
        <v>320</v>
      </c>
      <c r="J1448" s="73" t="s">
        <v>79</v>
      </c>
      <c r="K1448" s="25" t="s">
        <v>1591</v>
      </c>
      <c r="L1448" s="25" t="s">
        <v>194</v>
      </c>
      <c r="N1448" s="41" t="s">
        <v>315</v>
      </c>
      <c r="O1448" s="32" t="s">
        <v>1398</v>
      </c>
      <c r="P1448" s="32" t="s">
        <v>1399</v>
      </c>
      <c r="Q1448" s="73" t="s">
        <v>19</v>
      </c>
      <c r="R1448" s="25">
        <v>5</v>
      </c>
      <c r="S1448" s="25" t="s">
        <v>1370</v>
      </c>
      <c r="T1448" s="25" t="s">
        <v>15</v>
      </c>
      <c r="V1448" s="73">
        <v>10.44</v>
      </c>
      <c r="W1448" s="25" t="s">
        <v>58</v>
      </c>
      <c r="X1448" s="73">
        <f>VLOOKUP(W1448,Tables!$M$5:$O$9,3,FALSE)</f>
        <v>1</v>
      </c>
      <c r="Y1448" s="73">
        <f>V1448*X1448</f>
        <v>10.44</v>
      </c>
      <c r="AA1448" s="26" t="str">
        <f>Q1448</f>
        <v>NOEC</v>
      </c>
      <c r="AB1448" s="26">
        <f>VLOOKUP(AA1448,Tables!C$5:D$40,2,FALSE)</f>
        <v>1</v>
      </c>
      <c r="AC1448" s="26">
        <f>Y1448/AB1448</f>
        <v>10.44</v>
      </c>
      <c r="AD1448" s="33" t="str">
        <f>T1448</f>
        <v>Chronic</v>
      </c>
      <c r="AE1448" s="26">
        <f>VLOOKUP(AD1448,Tables!$C$43:$D$44,2,FALSE)</f>
        <v>1</v>
      </c>
      <c r="AF1448" s="26">
        <f>AC1448/AE1448</f>
        <v>10.44</v>
      </c>
      <c r="AG1448" s="27"/>
      <c r="AH1448" s="210" t="str">
        <f>G1448</f>
        <v>Synechococcus sp.</v>
      </c>
      <c r="AI1448" s="112" t="str">
        <f>Q1448</f>
        <v>NOEC</v>
      </c>
      <c r="AJ1448" s="112" t="str">
        <f>T1448</f>
        <v>Chronic</v>
      </c>
      <c r="AL1448" s="26">
        <f>VLOOKUP(SUM(AB1448,AE1448),Tables!J$5:K$12,2,FALSE)</f>
        <v>1</v>
      </c>
      <c r="AM1448" s="26" t="str">
        <f>IF(AL1448=MIN($AL$1448),"YES!!!","Reject")</f>
        <v>YES!!!</v>
      </c>
      <c r="AN1448" s="107" t="str">
        <f>P1448</f>
        <v>Cell density</v>
      </c>
      <c r="AO1448" s="26" t="s">
        <v>96</v>
      </c>
      <c r="AP1448" s="25" t="str">
        <f>CONCATENATE(R1448," ",S1448)</f>
        <v>5 Day</v>
      </c>
      <c r="AQ1448" s="26" t="s">
        <v>97</v>
      </c>
      <c r="AS1448" s="109">
        <f>AF1448</f>
        <v>10.44</v>
      </c>
      <c r="AT1448" s="73">
        <f>GEOMEAN(AS1448)</f>
        <v>10.44</v>
      </c>
      <c r="AU1448" s="73">
        <f>MIN(AT1448)</f>
        <v>10.44</v>
      </c>
      <c r="AV1448" s="73">
        <f>MIN(AU1448)</f>
        <v>10.44</v>
      </c>
      <c r="AW1448" s="208" t="s">
        <v>1845</v>
      </c>
      <c r="AX1448" s="208" t="s">
        <v>1845</v>
      </c>
      <c r="BA1448" s="78" t="str">
        <f>F1448</f>
        <v>Allen's media</v>
      </c>
      <c r="BB1448" s="107" t="str">
        <f>J1448</f>
        <v>Macrophyte</v>
      </c>
      <c r="BC1448" s="210" t="str">
        <f>G1448</f>
        <v>Synechococcus sp.</v>
      </c>
      <c r="BD1448" s="107" t="str">
        <f>H1448</f>
        <v>Cyanobacteria</v>
      </c>
      <c r="BE1448" s="114" t="str">
        <f>I1448</f>
        <v>Cyanophyceae</v>
      </c>
      <c r="BF1448" s="112" t="str">
        <f>K1448</f>
        <v>Photo</v>
      </c>
      <c r="BG1448" s="26">
        <f>AL1448</f>
        <v>1</v>
      </c>
      <c r="BH1448" s="26">
        <f>AV1448</f>
        <v>10.44</v>
      </c>
      <c r="BI1448" s="208" t="s">
        <v>1845</v>
      </c>
      <c r="BJ1448" s="208" t="s">
        <v>1845</v>
      </c>
      <c r="BS1448" s="119"/>
      <c r="BT1448" s="119"/>
      <c r="BU1448" s="119"/>
      <c r="BV1448" s="119"/>
      <c r="BW1448" s="119"/>
      <c r="BX1448" s="119"/>
      <c r="BY1448" s="119"/>
      <c r="BZ1448" s="119"/>
      <c r="CA1448" s="119"/>
    </row>
    <row r="1449" spans="1:87" ht="16.5" hidden="1" customHeight="1" thickTop="1" thickBot="1">
      <c r="A1449" s="167"/>
      <c r="B1449" s="96"/>
      <c r="C1449" s="98"/>
      <c r="D1449" s="97"/>
      <c r="E1449" s="150"/>
      <c r="F1449" s="93"/>
      <c r="G1449" s="93"/>
      <c r="H1449" s="17"/>
      <c r="I1449" s="17"/>
      <c r="J1449" s="17"/>
      <c r="K1449" s="17"/>
      <c r="L1449" s="17"/>
      <c r="M1449" s="27"/>
      <c r="N1449" s="93"/>
      <c r="O1449" s="17"/>
      <c r="P1449" s="17"/>
      <c r="Q1449" s="17"/>
      <c r="R1449" s="17"/>
      <c r="S1449" s="17"/>
      <c r="T1449" s="17"/>
      <c r="U1449" s="17"/>
      <c r="V1449" s="17"/>
      <c r="W1449" s="17"/>
      <c r="X1449" s="95"/>
      <c r="Y1449" s="95"/>
      <c r="Z1449" s="27"/>
      <c r="AA1449" s="17"/>
      <c r="AB1449" s="17"/>
      <c r="AC1449" s="95"/>
      <c r="AD1449" s="20"/>
      <c r="AE1449" s="17"/>
      <c r="AF1449" s="95"/>
      <c r="AG1449" s="27"/>
      <c r="AH1449" s="211"/>
      <c r="AI1449" s="17"/>
      <c r="AJ1449" s="17"/>
      <c r="AK1449" s="27"/>
      <c r="AL1449" s="27"/>
      <c r="AM1449" s="27"/>
      <c r="AN1449" s="27"/>
      <c r="AO1449" s="17"/>
      <c r="AP1449" s="17"/>
      <c r="AQ1449" s="17"/>
      <c r="AR1449" s="27"/>
      <c r="AS1449" s="27"/>
      <c r="AT1449" s="27"/>
      <c r="AU1449" s="27"/>
      <c r="AV1449" s="27"/>
      <c r="AW1449" s="27"/>
      <c r="AX1449" s="162"/>
      <c r="AY1449" s="119"/>
      <c r="AZ1449" s="119"/>
      <c r="BA1449" s="117"/>
      <c r="BB1449" s="117"/>
      <c r="BC1449" s="211"/>
      <c r="BD1449" s="27"/>
      <c r="BE1449" s="27"/>
      <c r="BF1449" s="27"/>
      <c r="BG1449" s="27"/>
      <c r="BH1449" s="115"/>
      <c r="BI1449" s="115"/>
      <c r="BJ1449" s="115"/>
      <c r="BK1449" s="2"/>
      <c r="BL1449" s="2"/>
      <c r="BM1449" s="2"/>
      <c r="BN1449" s="119"/>
      <c r="BO1449" s="119"/>
      <c r="BS1449" s="119"/>
      <c r="BT1449" s="119"/>
      <c r="BU1449" s="119"/>
      <c r="BX1449" s="119"/>
      <c r="BY1449" s="119"/>
      <c r="BZ1449" s="119"/>
      <c r="CA1449" s="119"/>
    </row>
    <row r="1450" spans="1:87" ht="16.5" hidden="1" customHeight="1" thickTop="1" thickBot="1">
      <c r="A1450" s="170" t="s">
        <v>1233</v>
      </c>
      <c r="B1450" s="70" t="s">
        <v>1236</v>
      </c>
      <c r="C1450" s="74" t="s">
        <v>1234</v>
      </c>
      <c r="D1450" s="80"/>
      <c r="E1450" s="147" t="s">
        <v>1644</v>
      </c>
      <c r="F1450" s="75" t="s">
        <v>1232</v>
      </c>
      <c r="G1450" s="86" t="s">
        <v>1237</v>
      </c>
      <c r="H1450" s="25" t="s">
        <v>186</v>
      </c>
      <c r="I1450" s="73" t="s">
        <v>381</v>
      </c>
      <c r="J1450" s="73" t="s">
        <v>16</v>
      </c>
      <c r="K1450" s="25" t="s">
        <v>1591</v>
      </c>
      <c r="L1450" s="25" t="s">
        <v>110</v>
      </c>
      <c r="N1450" s="41" t="s">
        <v>571</v>
      </c>
      <c r="O1450" s="32" t="s">
        <v>1401</v>
      </c>
      <c r="P1450" s="32" t="s">
        <v>1399</v>
      </c>
      <c r="Q1450" s="73" t="s">
        <v>14</v>
      </c>
      <c r="R1450" s="73">
        <v>7</v>
      </c>
      <c r="S1450" s="25" t="s">
        <v>1370</v>
      </c>
      <c r="T1450" s="25" t="s">
        <v>15</v>
      </c>
      <c r="V1450" s="73">
        <v>1173.2</v>
      </c>
      <c r="W1450" s="25" t="s">
        <v>58</v>
      </c>
      <c r="X1450" s="73">
        <f>VLOOKUP(W1450,Tables!$M$5:$O$9,3,FALSE)</f>
        <v>1</v>
      </c>
      <c r="Y1450" s="73">
        <f t="shared" ref="Y1450:Y1457" si="731">V1450*X1450</f>
        <v>1173.2</v>
      </c>
      <c r="AA1450" s="26" t="str">
        <f t="shared" ref="AA1450:AA1457" si="732">Q1450</f>
        <v>EC50</v>
      </c>
      <c r="AB1450" s="26">
        <f>VLOOKUP(AA1450,Tables!C$5:D$40,2,FALSE)</f>
        <v>5</v>
      </c>
      <c r="AC1450" s="26">
        <f t="shared" ref="AC1450:AC1457" si="733">Y1450/AB1450</f>
        <v>234.64000000000001</v>
      </c>
      <c r="AD1450" s="33" t="str">
        <f t="shared" ref="AD1450:AD1457" si="734">T1450</f>
        <v>Chronic</v>
      </c>
      <c r="AE1450" s="26">
        <f>VLOOKUP(AD1450,Tables!$C$43:$D$44,2,FALSE)</f>
        <v>1</v>
      </c>
      <c r="AF1450" s="26">
        <f t="shared" ref="AF1450:AF1457" si="735">AC1450/AE1450</f>
        <v>234.64000000000001</v>
      </c>
      <c r="AG1450" s="27"/>
      <c r="AH1450" s="210" t="str">
        <f t="shared" ref="AH1450:AH1457" si="736">G1450</f>
        <v>Synedra acus</v>
      </c>
      <c r="AI1450" s="112" t="str">
        <f t="shared" ref="AI1450:AI1457" si="737">Q1450</f>
        <v>EC50</v>
      </c>
      <c r="AJ1450" s="112" t="str">
        <f t="shared" ref="AJ1450:AJ1457" si="738">T1450</f>
        <v>Chronic</v>
      </c>
      <c r="AL1450" s="26">
        <f>VLOOKUP(SUM(AB1450,AE1450),Tables!J$5:K$12,2,FALSE)</f>
        <v>2</v>
      </c>
      <c r="AM1450" s="26" t="str">
        <f>IF(AL1450=MIN($AL$1450:$AL$1457),"YES!!!","Reject")</f>
        <v>YES!!!</v>
      </c>
      <c r="AN1450" s="107" t="str">
        <f t="shared" ref="AN1450:AN1457" si="739">P1450</f>
        <v>Cell density</v>
      </c>
      <c r="AO1450" s="26" t="s">
        <v>96</v>
      </c>
      <c r="AP1450" s="25" t="str">
        <f t="shared" ref="AP1450:AP1457" si="740">CONCATENATE(R1450," ",S1450)</f>
        <v>7 Day</v>
      </c>
      <c r="AQ1450" s="26" t="s">
        <v>97</v>
      </c>
      <c r="AS1450" s="109">
        <f t="shared" ref="AS1450:AS1457" si="741">AF1450</f>
        <v>234.64000000000001</v>
      </c>
      <c r="AT1450" s="73">
        <f t="shared" ref="AT1450:AT1457" si="742">GEOMEAN(AS1450)</f>
        <v>234.64000000000001</v>
      </c>
      <c r="AU1450" s="73">
        <f>MIN(AT1450,AT1452,AT1454,AT1456)</f>
        <v>36.019999999999996</v>
      </c>
      <c r="AV1450" s="73">
        <f>MIN(AU1450:AU1451)</f>
        <v>31.880000000000003</v>
      </c>
      <c r="AW1450" s="208" t="s">
        <v>1845</v>
      </c>
      <c r="AX1450" s="208" t="s">
        <v>1845</v>
      </c>
      <c r="BA1450" s="78" t="str">
        <f>F1450</f>
        <v>CHU 10 medium</v>
      </c>
      <c r="BB1450" s="107" t="str">
        <f>J1450</f>
        <v>Microalgae</v>
      </c>
      <c r="BC1450" s="210" t="str">
        <f>G1450</f>
        <v>Synedra acus</v>
      </c>
      <c r="BD1450" s="107" t="str">
        <f>H1450</f>
        <v>Bacillariophyta</v>
      </c>
      <c r="BE1450" s="114" t="str">
        <f>I1450</f>
        <v>Mediophyceae</v>
      </c>
      <c r="BF1450" s="112" t="str">
        <f>K1450</f>
        <v>Photo</v>
      </c>
      <c r="BG1450" s="26">
        <f>AL1450</f>
        <v>2</v>
      </c>
      <c r="BH1450" s="26">
        <f>AV1450</f>
        <v>31.880000000000003</v>
      </c>
      <c r="BI1450" s="208" t="s">
        <v>1845</v>
      </c>
      <c r="BJ1450" s="208" t="s">
        <v>1845</v>
      </c>
      <c r="BN1450" s="119"/>
      <c r="BO1450" s="119"/>
      <c r="BS1450" s="119"/>
      <c r="BT1450" s="119"/>
      <c r="BU1450" s="119"/>
      <c r="BV1450" s="119"/>
      <c r="BW1450" s="119"/>
      <c r="BY1450" s="119"/>
      <c r="BZ1450" s="119"/>
      <c r="CA1450" s="119"/>
    </row>
    <row r="1451" spans="1:87" ht="16.5" hidden="1" customHeight="1" thickTop="1" thickBot="1">
      <c r="A1451" s="170" t="s">
        <v>1233</v>
      </c>
      <c r="B1451" s="70" t="s">
        <v>1236</v>
      </c>
      <c r="C1451" s="74" t="s">
        <v>1234</v>
      </c>
      <c r="D1451" s="80"/>
      <c r="E1451" s="147" t="s">
        <v>1644</v>
      </c>
      <c r="F1451" s="75" t="s">
        <v>1232</v>
      </c>
      <c r="G1451" s="86" t="s">
        <v>1237</v>
      </c>
      <c r="H1451" s="25" t="s">
        <v>186</v>
      </c>
      <c r="I1451" s="73" t="s">
        <v>381</v>
      </c>
      <c r="J1451" s="73" t="s">
        <v>16</v>
      </c>
      <c r="K1451" s="25" t="s">
        <v>1591</v>
      </c>
      <c r="L1451" s="25" t="s">
        <v>110</v>
      </c>
      <c r="N1451" s="41" t="s">
        <v>1240</v>
      </c>
      <c r="O1451" s="32" t="s">
        <v>1401</v>
      </c>
      <c r="P1451" s="32" t="s">
        <v>1518</v>
      </c>
      <c r="Q1451" s="73" t="s">
        <v>14</v>
      </c>
      <c r="R1451" s="73">
        <v>7</v>
      </c>
      <c r="S1451" s="25" t="s">
        <v>1370</v>
      </c>
      <c r="T1451" s="25" t="s">
        <v>15</v>
      </c>
      <c r="V1451" s="73">
        <v>259.3</v>
      </c>
      <c r="W1451" s="25" t="s">
        <v>58</v>
      </c>
      <c r="X1451" s="73">
        <f>VLOOKUP(W1451,Tables!$M$5:$O$9,3,FALSE)</f>
        <v>1</v>
      </c>
      <c r="Y1451" s="73">
        <f t="shared" si="731"/>
        <v>259.3</v>
      </c>
      <c r="AA1451" s="26" t="str">
        <f t="shared" si="732"/>
        <v>EC50</v>
      </c>
      <c r="AB1451" s="26">
        <f>VLOOKUP(AA1451,Tables!C$5:D$40,2,FALSE)</f>
        <v>5</v>
      </c>
      <c r="AC1451" s="26">
        <f t="shared" si="733"/>
        <v>51.86</v>
      </c>
      <c r="AD1451" s="33" t="str">
        <f t="shared" si="734"/>
        <v>Chronic</v>
      </c>
      <c r="AE1451" s="26">
        <f>VLOOKUP(AD1451,Tables!$C$43:$D$44,2,FALSE)</f>
        <v>1</v>
      </c>
      <c r="AF1451" s="26">
        <f t="shared" si="735"/>
        <v>51.86</v>
      </c>
      <c r="AG1451" s="27"/>
      <c r="AH1451" s="210" t="str">
        <f t="shared" si="736"/>
        <v>Synedra acus</v>
      </c>
      <c r="AI1451" s="112" t="str">
        <f t="shared" si="737"/>
        <v>EC50</v>
      </c>
      <c r="AJ1451" s="112" t="str">
        <f t="shared" si="738"/>
        <v>Chronic</v>
      </c>
      <c r="AL1451" s="26">
        <f>VLOOKUP(SUM(AB1451,AE1451),Tables!J$5:K$12,2,FALSE)</f>
        <v>2</v>
      </c>
      <c r="AM1451" s="26" t="str">
        <f t="shared" ref="AM1451:AM1457" si="743">IF(AL1451=MIN($AL$1450:$AL$1457),"YES!!!","Reject")</f>
        <v>YES!!!</v>
      </c>
      <c r="AN1451" s="107" t="str">
        <f>P1451</f>
        <v>Chlorophyll-a concentration</v>
      </c>
      <c r="AO1451" s="26" t="s">
        <v>1598</v>
      </c>
      <c r="AP1451" s="25" t="str">
        <f t="shared" si="740"/>
        <v>7 Day</v>
      </c>
      <c r="AQ1451" s="26" t="s">
        <v>1599</v>
      </c>
      <c r="AS1451" s="109">
        <f t="shared" si="741"/>
        <v>51.86</v>
      </c>
      <c r="AT1451" s="73">
        <f t="shared" si="742"/>
        <v>51.86</v>
      </c>
      <c r="AU1451" s="73">
        <f>MIN(AT1451,AT1453,AT1455,AT1457)</f>
        <v>31.880000000000003</v>
      </c>
      <c r="AW1451" s="208" t="s">
        <v>1845</v>
      </c>
      <c r="AX1451" s="208" t="s">
        <v>1845</v>
      </c>
      <c r="BC1451" s="214"/>
      <c r="BN1451" s="119"/>
      <c r="BO1451" s="119"/>
      <c r="BS1451" s="119"/>
      <c r="BT1451" s="119"/>
      <c r="BU1451" s="119"/>
      <c r="BV1451" s="119"/>
      <c r="BW1451" s="119"/>
      <c r="BX1451" s="119"/>
      <c r="BY1451" s="119"/>
      <c r="BZ1451" s="119"/>
      <c r="CA1451" s="119"/>
    </row>
    <row r="1452" spans="1:87" ht="16.5" hidden="1" customHeight="1" thickTop="1" thickBot="1">
      <c r="A1452" s="170" t="s">
        <v>1233</v>
      </c>
      <c r="B1452" s="70" t="s">
        <v>1236</v>
      </c>
      <c r="C1452" s="74" t="s">
        <v>1234</v>
      </c>
      <c r="D1452" s="80"/>
      <c r="E1452" s="147" t="s">
        <v>1644</v>
      </c>
      <c r="F1452" s="75" t="s">
        <v>1232</v>
      </c>
      <c r="G1452" s="86" t="s">
        <v>1237</v>
      </c>
      <c r="H1452" s="25" t="s">
        <v>186</v>
      </c>
      <c r="I1452" s="73" t="s">
        <v>381</v>
      </c>
      <c r="J1452" s="73" t="s">
        <v>16</v>
      </c>
      <c r="K1452" s="25" t="s">
        <v>1591</v>
      </c>
      <c r="L1452" s="25" t="s">
        <v>110</v>
      </c>
      <c r="N1452" s="41" t="s">
        <v>571</v>
      </c>
      <c r="O1452" s="32" t="s">
        <v>1401</v>
      </c>
      <c r="P1452" s="32" t="s">
        <v>1399</v>
      </c>
      <c r="Q1452" s="73" t="s">
        <v>14</v>
      </c>
      <c r="R1452" s="73">
        <v>14</v>
      </c>
      <c r="S1452" s="25" t="s">
        <v>1370</v>
      </c>
      <c r="T1452" s="25" t="s">
        <v>15</v>
      </c>
      <c r="V1452" s="73">
        <v>180.1</v>
      </c>
      <c r="W1452" s="25" t="s">
        <v>58</v>
      </c>
      <c r="X1452" s="73">
        <f>VLOOKUP(W1452,Tables!$M$5:$O$9,3,FALSE)</f>
        <v>1</v>
      </c>
      <c r="Y1452" s="73">
        <f t="shared" si="731"/>
        <v>180.1</v>
      </c>
      <c r="AA1452" s="26" t="str">
        <f t="shared" si="732"/>
        <v>EC50</v>
      </c>
      <c r="AB1452" s="26">
        <f>VLOOKUP(AA1452,Tables!C$5:D$40,2,FALSE)</f>
        <v>5</v>
      </c>
      <c r="AC1452" s="26">
        <f t="shared" si="733"/>
        <v>36.019999999999996</v>
      </c>
      <c r="AD1452" s="33" t="str">
        <f t="shared" si="734"/>
        <v>Chronic</v>
      </c>
      <c r="AE1452" s="26">
        <f>VLOOKUP(AD1452,Tables!$C$43:$D$44,2,FALSE)</f>
        <v>1</v>
      </c>
      <c r="AF1452" s="26">
        <f t="shared" si="735"/>
        <v>36.019999999999996</v>
      </c>
      <c r="AG1452" s="27"/>
      <c r="AH1452" s="210" t="str">
        <f t="shared" si="736"/>
        <v>Synedra acus</v>
      </c>
      <c r="AI1452" s="112" t="str">
        <f t="shared" si="737"/>
        <v>EC50</v>
      </c>
      <c r="AJ1452" s="112" t="str">
        <f t="shared" si="738"/>
        <v>Chronic</v>
      </c>
      <c r="AL1452" s="26">
        <f>VLOOKUP(SUM(AB1452,AE1452),Tables!J$5:K$12,2,FALSE)</f>
        <v>2</v>
      </c>
      <c r="AM1452" s="26" t="str">
        <f t="shared" si="743"/>
        <v>YES!!!</v>
      </c>
      <c r="AN1452" s="107" t="str">
        <f t="shared" si="739"/>
        <v>Cell density</v>
      </c>
      <c r="AO1452" s="26" t="s">
        <v>96</v>
      </c>
      <c r="AP1452" s="25" t="str">
        <f t="shared" si="740"/>
        <v>14 Day</v>
      </c>
      <c r="AQ1452" s="26" t="s">
        <v>1600</v>
      </c>
      <c r="AS1452" s="109">
        <f t="shared" si="741"/>
        <v>36.019999999999996</v>
      </c>
      <c r="AT1452" s="73">
        <f t="shared" si="742"/>
        <v>36.019999999999996</v>
      </c>
      <c r="AW1452" s="208" t="s">
        <v>1845</v>
      </c>
      <c r="AX1452" s="208" t="s">
        <v>1845</v>
      </c>
      <c r="BC1452" s="214"/>
      <c r="BN1452" s="119"/>
      <c r="BO1452" s="119"/>
      <c r="BS1452" s="119"/>
      <c r="BT1452" s="119"/>
      <c r="BU1452" s="119"/>
      <c r="BV1452" s="119"/>
      <c r="BW1452" s="119"/>
      <c r="BX1452" s="119"/>
      <c r="BY1452" s="119"/>
      <c r="BZ1452" s="119"/>
      <c r="CA1452" s="119"/>
    </row>
    <row r="1453" spans="1:87" ht="16.5" hidden="1" customHeight="1" thickTop="1" thickBot="1">
      <c r="A1453" s="170" t="s">
        <v>1233</v>
      </c>
      <c r="B1453" s="70" t="s">
        <v>1236</v>
      </c>
      <c r="C1453" s="74" t="s">
        <v>1234</v>
      </c>
      <c r="D1453" s="80"/>
      <c r="E1453" s="147" t="s">
        <v>1644</v>
      </c>
      <c r="F1453" s="75" t="s">
        <v>1232</v>
      </c>
      <c r="G1453" s="86" t="s">
        <v>1237</v>
      </c>
      <c r="H1453" s="25" t="s">
        <v>186</v>
      </c>
      <c r="I1453" s="73" t="s">
        <v>381</v>
      </c>
      <c r="J1453" s="73" t="s">
        <v>16</v>
      </c>
      <c r="K1453" s="25" t="s">
        <v>1591</v>
      </c>
      <c r="L1453" s="25" t="s">
        <v>110</v>
      </c>
      <c r="N1453" s="41" t="s">
        <v>1240</v>
      </c>
      <c r="O1453" s="32" t="s">
        <v>1401</v>
      </c>
      <c r="P1453" s="32" t="s">
        <v>1518</v>
      </c>
      <c r="Q1453" s="73" t="s">
        <v>14</v>
      </c>
      <c r="R1453" s="73">
        <v>14</v>
      </c>
      <c r="S1453" s="25" t="s">
        <v>1370</v>
      </c>
      <c r="T1453" s="25" t="s">
        <v>15</v>
      </c>
      <c r="V1453" s="73">
        <v>167.3</v>
      </c>
      <c r="W1453" s="25" t="s">
        <v>58</v>
      </c>
      <c r="X1453" s="73">
        <f>VLOOKUP(W1453,Tables!$M$5:$O$9,3,FALSE)</f>
        <v>1</v>
      </c>
      <c r="Y1453" s="73">
        <f t="shared" si="731"/>
        <v>167.3</v>
      </c>
      <c r="AA1453" s="26" t="str">
        <f t="shared" si="732"/>
        <v>EC50</v>
      </c>
      <c r="AB1453" s="26">
        <f>VLOOKUP(AA1453,Tables!C$5:D$40,2,FALSE)</f>
        <v>5</v>
      </c>
      <c r="AC1453" s="26">
        <f t="shared" si="733"/>
        <v>33.46</v>
      </c>
      <c r="AD1453" s="33" t="str">
        <f t="shared" si="734"/>
        <v>Chronic</v>
      </c>
      <c r="AE1453" s="26">
        <f>VLOOKUP(AD1453,Tables!$C$43:$D$44,2,FALSE)</f>
        <v>1</v>
      </c>
      <c r="AF1453" s="26">
        <f t="shared" si="735"/>
        <v>33.46</v>
      </c>
      <c r="AG1453" s="27"/>
      <c r="AH1453" s="210" t="str">
        <f t="shared" si="736"/>
        <v>Synedra acus</v>
      </c>
      <c r="AI1453" s="112" t="str">
        <f t="shared" si="737"/>
        <v>EC50</v>
      </c>
      <c r="AJ1453" s="112" t="str">
        <f t="shared" si="738"/>
        <v>Chronic</v>
      </c>
      <c r="AL1453" s="26">
        <f>VLOOKUP(SUM(AB1453,AE1453),Tables!J$5:K$12,2,FALSE)</f>
        <v>2</v>
      </c>
      <c r="AM1453" s="26" t="str">
        <f t="shared" si="743"/>
        <v>YES!!!</v>
      </c>
      <c r="AN1453" s="107" t="str">
        <f t="shared" si="739"/>
        <v>Chlorophyll-a concentration</v>
      </c>
      <c r="AO1453" s="26" t="s">
        <v>1598</v>
      </c>
      <c r="AP1453" s="25" t="str">
        <f t="shared" si="740"/>
        <v>14 Day</v>
      </c>
      <c r="AQ1453" s="26" t="s">
        <v>1612</v>
      </c>
      <c r="AS1453" s="109">
        <f t="shared" si="741"/>
        <v>33.46</v>
      </c>
      <c r="AT1453" s="73">
        <f t="shared" si="742"/>
        <v>33.46</v>
      </c>
      <c r="AW1453" s="208" t="s">
        <v>1845</v>
      </c>
      <c r="AX1453" s="208" t="s">
        <v>1845</v>
      </c>
      <c r="BC1453" s="214"/>
      <c r="BN1453" s="119"/>
      <c r="BO1453" s="119"/>
      <c r="BS1453" s="119"/>
      <c r="BT1453" s="119"/>
      <c r="BU1453" s="119"/>
      <c r="BV1453" s="119"/>
      <c r="BW1453" s="119"/>
      <c r="BX1453" s="119"/>
      <c r="BZ1453" s="119"/>
      <c r="CA1453" s="119"/>
    </row>
    <row r="1454" spans="1:87" ht="16.5" hidden="1" customHeight="1" thickTop="1" thickBot="1">
      <c r="A1454" s="170" t="s">
        <v>1233</v>
      </c>
      <c r="B1454" s="70" t="s">
        <v>1236</v>
      </c>
      <c r="C1454" s="74" t="s">
        <v>1234</v>
      </c>
      <c r="D1454" s="80"/>
      <c r="E1454" s="147" t="s">
        <v>1644</v>
      </c>
      <c r="F1454" s="75" t="s">
        <v>1232</v>
      </c>
      <c r="G1454" s="86" t="s">
        <v>1237</v>
      </c>
      <c r="H1454" s="25" t="s">
        <v>186</v>
      </c>
      <c r="I1454" s="73" t="s">
        <v>381</v>
      </c>
      <c r="J1454" s="73" t="s">
        <v>16</v>
      </c>
      <c r="K1454" s="25" t="s">
        <v>1591</v>
      </c>
      <c r="L1454" s="25" t="s">
        <v>110</v>
      </c>
      <c r="N1454" s="41" t="s">
        <v>571</v>
      </c>
      <c r="O1454" s="32" t="s">
        <v>1401</v>
      </c>
      <c r="P1454" s="32" t="s">
        <v>1399</v>
      </c>
      <c r="Q1454" s="73" t="s">
        <v>14</v>
      </c>
      <c r="R1454" s="73">
        <v>21</v>
      </c>
      <c r="S1454" s="25" t="s">
        <v>1370</v>
      </c>
      <c r="T1454" s="25" t="s">
        <v>15</v>
      </c>
      <c r="V1454" s="73">
        <v>203.4</v>
      </c>
      <c r="W1454" s="25" t="s">
        <v>58</v>
      </c>
      <c r="X1454" s="73">
        <f>VLOOKUP(W1454,Tables!$M$5:$O$9,3,FALSE)</f>
        <v>1</v>
      </c>
      <c r="Y1454" s="73">
        <f t="shared" si="731"/>
        <v>203.4</v>
      </c>
      <c r="AA1454" s="26" t="str">
        <f t="shared" si="732"/>
        <v>EC50</v>
      </c>
      <c r="AB1454" s="26">
        <f>VLOOKUP(AA1454,Tables!C$5:D$40,2,FALSE)</f>
        <v>5</v>
      </c>
      <c r="AC1454" s="26">
        <f t="shared" si="733"/>
        <v>40.68</v>
      </c>
      <c r="AD1454" s="33" t="str">
        <f t="shared" si="734"/>
        <v>Chronic</v>
      </c>
      <c r="AE1454" s="26">
        <f>VLOOKUP(AD1454,Tables!$C$43:$D$44,2,FALSE)</f>
        <v>1</v>
      </c>
      <c r="AF1454" s="26">
        <f t="shared" si="735"/>
        <v>40.68</v>
      </c>
      <c r="AG1454" s="27"/>
      <c r="AH1454" s="210" t="str">
        <f t="shared" si="736"/>
        <v>Synedra acus</v>
      </c>
      <c r="AI1454" s="112" t="str">
        <f t="shared" si="737"/>
        <v>EC50</v>
      </c>
      <c r="AJ1454" s="112" t="str">
        <f t="shared" si="738"/>
        <v>Chronic</v>
      </c>
      <c r="AL1454" s="26">
        <f>VLOOKUP(SUM(AB1454,AE1454),Tables!J$5:K$12,2,FALSE)</f>
        <v>2</v>
      </c>
      <c r="AM1454" s="26" t="str">
        <f t="shared" si="743"/>
        <v>YES!!!</v>
      </c>
      <c r="AN1454" s="107" t="str">
        <f t="shared" si="739"/>
        <v>Cell density</v>
      </c>
      <c r="AO1454" s="26" t="s">
        <v>96</v>
      </c>
      <c r="AP1454" s="25" t="str">
        <f t="shared" si="740"/>
        <v>21 Day</v>
      </c>
      <c r="AQ1454" s="26" t="s">
        <v>1601</v>
      </c>
      <c r="AS1454" s="109">
        <f t="shared" si="741"/>
        <v>40.68</v>
      </c>
      <c r="AT1454" s="73">
        <f t="shared" si="742"/>
        <v>40.68</v>
      </c>
      <c r="AW1454" s="208" t="s">
        <v>1845</v>
      </c>
      <c r="AX1454" s="208" t="s">
        <v>1845</v>
      </c>
      <c r="BC1454" s="214"/>
      <c r="BN1454" s="119"/>
      <c r="BO1454" s="119"/>
      <c r="BS1454" s="119"/>
      <c r="BT1454" s="119"/>
      <c r="BU1454" s="119"/>
      <c r="BV1454" s="119"/>
      <c r="BW1454" s="119"/>
      <c r="BX1454" s="119"/>
      <c r="BY1454" s="119"/>
    </row>
    <row r="1455" spans="1:87" ht="16.5" hidden="1" customHeight="1" thickTop="1" thickBot="1">
      <c r="A1455" s="170" t="s">
        <v>1233</v>
      </c>
      <c r="B1455" s="70" t="s">
        <v>1236</v>
      </c>
      <c r="C1455" s="74" t="s">
        <v>1234</v>
      </c>
      <c r="D1455" s="80"/>
      <c r="E1455" s="147" t="s">
        <v>1644</v>
      </c>
      <c r="F1455" s="75" t="s">
        <v>1232</v>
      </c>
      <c r="G1455" s="86" t="s">
        <v>1237</v>
      </c>
      <c r="H1455" s="25" t="s">
        <v>186</v>
      </c>
      <c r="I1455" s="73" t="s">
        <v>381</v>
      </c>
      <c r="J1455" s="73" t="s">
        <v>16</v>
      </c>
      <c r="K1455" s="25" t="s">
        <v>1591</v>
      </c>
      <c r="L1455" s="25" t="s">
        <v>110</v>
      </c>
      <c r="N1455" s="41" t="s">
        <v>1240</v>
      </c>
      <c r="O1455" s="32" t="s">
        <v>1401</v>
      </c>
      <c r="P1455" s="32" t="s">
        <v>1518</v>
      </c>
      <c r="Q1455" s="73" t="s">
        <v>14</v>
      </c>
      <c r="R1455" s="73">
        <v>21</v>
      </c>
      <c r="S1455" s="25" t="s">
        <v>1370</v>
      </c>
      <c r="T1455" s="25" t="s">
        <v>15</v>
      </c>
      <c r="V1455" s="73">
        <v>159.4</v>
      </c>
      <c r="W1455" s="25" t="s">
        <v>58</v>
      </c>
      <c r="X1455" s="73">
        <f>VLOOKUP(W1455,Tables!$M$5:$O$9,3,FALSE)</f>
        <v>1</v>
      </c>
      <c r="Y1455" s="73">
        <f t="shared" si="731"/>
        <v>159.4</v>
      </c>
      <c r="AA1455" s="26" t="str">
        <f t="shared" si="732"/>
        <v>EC50</v>
      </c>
      <c r="AB1455" s="26">
        <f>VLOOKUP(AA1455,Tables!C$5:D$40,2,FALSE)</f>
        <v>5</v>
      </c>
      <c r="AC1455" s="26">
        <f t="shared" si="733"/>
        <v>31.880000000000003</v>
      </c>
      <c r="AD1455" s="33" t="str">
        <f t="shared" si="734"/>
        <v>Chronic</v>
      </c>
      <c r="AE1455" s="26">
        <f>VLOOKUP(AD1455,Tables!$C$43:$D$44,2,FALSE)</f>
        <v>1</v>
      </c>
      <c r="AF1455" s="26">
        <f t="shared" si="735"/>
        <v>31.880000000000003</v>
      </c>
      <c r="AG1455" s="27"/>
      <c r="AH1455" s="210" t="str">
        <f t="shared" si="736"/>
        <v>Synedra acus</v>
      </c>
      <c r="AI1455" s="112" t="str">
        <f t="shared" si="737"/>
        <v>EC50</v>
      </c>
      <c r="AJ1455" s="112" t="str">
        <f t="shared" si="738"/>
        <v>Chronic</v>
      </c>
      <c r="AL1455" s="26">
        <f>VLOOKUP(SUM(AB1455,AE1455),Tables!J$5:K$12,2,FALSE)</f>
        <v>2</v>
      </c>
      <c r="AM1455" s="26" t="str">
        <f t="shared" si="743"/>
        <v>YES!!!</v>
      </c>
      <c r="AN1455" s="107" t="str">
        <f t="shared" si="739"/>
        <v>Chlorophyll-a concentration</v>
      </c>
      <c r="AO1455" s="26" t="s">
        <v>1598</v>
      </c>
      <c r="AP1455" s="25" t="str">
        <f t="shared" si="740"/>
        <v>21 Day</v>
      </c>
      <c r="AQ1455" s="26" t="s">
        <v>1613</v>
      </c>
      <c r="AS1455" s="109">
        <f t="shared" si="741"/>
        <v>31.880000000000003</v>
      </c>
      <c r="AT1455" s="73">
        <f t="shared" si="742"/>
        <v>31.880000000000003</v>
      </c>
      <c r="AW1455" s="208" t="s">
        <v>1845</v>
      </c>
      <c r="AX1455" s="208" t="s">
        <v>1845</v>
      </c>
      <c r="BC1455" s="214"/>
      <c r="BN1455" s="119"/>
      <c r="BO1455" s="119"/>
      <c r="BS1455" s="119"/>
      <c r="BT1455" s="119"/>
      <c r="BU1455" s="119"/>
      <c r="BV1455" s="119"/>
      <c r="BW1455" s="119"/>
      <c r="BX1455" s="119"/>
      <c r="BY1455" s="119"/>
      <c r="BZ1455" s="119"/>
      <c r="CA1455" s="119"/>
    </row>
    <row r="1456" spans="1:87" ht="14.25" hidden="1" customHeight="1" thickTop="1" thickBot="1">
      <c r="A1456" s="170" t="s">
        <v>1233</v>
      </c>
      <c r="B1456" s="70" t="s">
        <v>1236</v>
      </c>
      <c r="C1456" s="74" t="s">
        <v>1234</v>
      </c>
      <c r="D1456" s="80"/>
      <c r="E1456" s="147" t="s">
        <v>1644</v>
      </c>
      <c r="F1456" s="75" t="s">
        <v>1232</v>
      </c>
      <c r="G1456" s="86" t="s">
        <v>1237</v>
      </c>
      <c r="H1456" s="25" t="s">
        <v>186</v>
      </c>
      <c r="I1456" s="73" t="s">
        <v>381</v>
      </c>
      <c r="J1456" s="73" t="s">
        <v>16</v>
      </c>
      <c r="K1456" s="25" t="s">
        <v>1591</v>
      </c>
      <c r="L1456" s="25" t="s">
        <v>110</v>
      </c>
      <c r="N1456" s="41" t="s">
        <v>571</v>
      </c>
      <c r="O1456" s="32" t="s">
        <v>1401</v>
      </c>
      <c r="P1456" s="32" t="s">
        <v>1399</v>
      </c>
      <c r="Q1456" s="73" t="s">
        <v>14</v>
      </c>
      <c r="R1456" s="73">
        <v>28</v>
      </c>
      <c r="S1456" s="25" t="s">
        <v>1370</v>
      </c>
      <c r="T1456" s="25" t="s">
        <v>15</v>
      </c>
      <c r="V1456" s="73">
        <v>204.3</v>
      </c>
      <c r="W1456" s="25" t="s">
        <v>58</v>
      </c>
      <c r="X1456" s="73">
        <f>VLOOKUP(W1456,Tables!$M$5:$O$9,3,FALSE)</f>
        <v>1</v>
      </c>
      <c r="Y1456" s="73">
        <f t="shared" si="731"/>
        <v>204.3</v>
      </c>
      <c r="AA1456" s="26" t="str">
        <f t="shared" si="732"/>
        <v>EC50</v>
      </c>
      <c r="AB1456" s="26">
        <f>VLOOKUP(AA1456,Tables!C$5:D$40,2,FALSE)</f>
        <v>5</v>
      </c>
      <c r="AC1456" s="26">
        <f t="shared" si="733"/>
        <v>40.86</v>
      </c>
      <c r="AD1456" s="33" t="str">
        <f t="shared" si="734"/>
        <v>Chronic</v>
      </c>
      <c r="AE1456" s="26">
        <f>VLOOKUP(AD1456,Tables!$C$43:$D$44,2,FALSE)</f>
        <v>1</v>
      </c>
      <c r="AF1456" s="26">
        <f t="shared" si="735"/>
        <v>40.86</v>
      </c>
      <c r="AG1456" s="27"/>
      <c r="AH1456" s="210" t="str">
        <f t="shared" si="736"/>
        <v>Synedra acus</v>
      </c>
      <c r="AI1456" s="112" t="str">
        <f t="shared" si="737"/>
        <v>EC50</v>
      </c>
      <c r="AJ1456" s="112" t="str">
        <f t="shared" si="738"/>
        <v>Chronic</v>
      </c>
      <c r="AL1456" s="26">
        <f>VLOOKUP(SUM(AB1456,AE1456),Tables!J$5:K$12,2,FALSE)</f>
        <v>2</v>
      </c>
      <c r="AM1456" s="26" t="str">
        <f t="shared" si="743"/>
        <v>YES!!!</v>
      </c>
      <c r="AN1456" s="107" t="str">
        <f t="shared" si="739"/>
        <v>Cell density</v>
      </c>
      <c r="AO1456" s="26" t="s">
        <v>96</v>
      </c>
      <c r="AP1456" s="25" t="str">
        <f t="shared" si="740"/>
        <v>28 Day</v>
      </c>
      <c r="AQ1456" s="26" t="s">
        <v>1602</v>
      </c>
      <c r="AS1456" s="109">
        <f t="shared" si="741"/>
        <v>40.86</v>
      </c>
      <c r="AT1456" s="73">
        <f t="shared" si="742"/>
        <v>40.86</v>
      </c>
      <c r="AW1456" s="208" t="s">
        <v>1845</v>
      </c>
      <c r="AX1456" s="208" t="s">
        <v>1845</v>
      </c>
      <c r="BC1456" s="214"/>
      <c r="BN1456" s="119"/>
      <c r="BO1456" s="119"/>
      <c r="BS1456" s="119"/>
      <c r="BT1456" s="119"/>
      <c r="BU1456" s="119"/>
      <c r="BV1456" s="119"/>
      <c r="BW1456" s="119"/>
      <c r="BX1456" s="119"/>
      <c r="BY1456" s="119"/>
      <c r="BZ1456" s="119"/>
      <c r="CA1456" s="119"/>
      <c r="CB1456" s="119"/>
      <c r="CC1456" s="119"/>
      <c r="CD1456" s="119"/>
      <c r="CE1456" s="119"/>
      <c r="CF1456" s="119"/>
      <c r="CG1456" s="119"/>
      <c r="CH1456" s="119"/>
      <c r="CI1456" s="119"/>
    </row>
    <row r="1457" spans="1:87" ht="16.5" hidden="1" customHeight="1" thickTop="1" thickBot="1">
      <c r="A1457" s="170" t="s">
        <v>1233</v>
      </c>
      <c r="B1457" s="70" t="s">
        <v>1236</v>
      </c>
      <c r="C1457" s="74" t="s">
        <v>1234</v>
      </c>
      <c r="D1457" s="80"/>
      <c r="E1457" s="147" t="s">
        <v>1644</v>
      </c>
      <c r="F1457" s="75" t="s">
        <v>1232</v>
      </c>
      <c r="G1457" s="86" t="s">
        <v>1237</v>
      </c>
      <c r="H1457" s="25" t="s">
        <v>186</v>
      </c>
      <c r="I1457" s="73" t="s">
        <v>381</v>
      </c>
      <c r="J1457" s="73" t="s">
        <v>16</v>
      </c>
      <c r="K1457" s="25" t="s">
        <v>1591</v>
      </c>
      <c r="L1457" s="25" t="s">
        <v>110</v>
      </c>
      <c r="N1457" s="41" t="s">
        <v>1240</v>
      </c>
      <c r="O1457" s="32" t="s">
        <v>1401</v>
      </c>
      <c r="P1457" s="32" t="s">
        <v>1518</v>
      </c>
      <c r="Q1457" s="73" t="s">
        <v>14</v>
      </c>
      <c r="R1457" s="73">
        <v>28</v>
      </c>
      <c r="S1457" s="25" t="s">
        <v>1370</v>
      </c>
      <c r="T1457" s="25" t="s">
        <v>15</v>
      </c>
      <c r="V1457" s="73">
        <v>168.7</v>
      </c>
      <c r="W1457" s="25" t="s">
        <v>58</v>
      </c>
      <c r="X1457" s="73">
        <f>VLOOKUP(W1457,Tables!$M$5:$O$9,3,FALSE)</f>
        <v>1</v>
      </c>
      <c r="Y1457" s="73">
        <f t="shared" si="731"/>
        <v>168.7</v>
      </c>
      <c r="AA1457" s="26" t="str">
        <f t="shared" si="732"/>
        <v>EC50</v>
      </c>
      <c r="AB1457" s="26">
        <f>VLOOKUP(AA1457,Tables!C$5:D$40,2,FALSE)</f>
        <v>5</v>
      </c>
      <c r="AC1457" s="26">
        <f t="shared" si="733"/>
        <v>33.739999999999995</v>
      </c>
      <c r="AD1457" s="33" t="str">
        <f t="shared" si="734"/>
        <v>Chronic</v>
      </c>
      <c r="AE1457" s="26">
        <f>VLOOKUP(AD1457,Tables!$C$43:$D$44,2,FALSE)</f>
        <v>1</v>
      </c>
      <c r="AF1457" s="26">
        <f t="shared" si="735"/>
        <v>33.739999999999995</v>
      </c>
      <c r="AG1457" s="27"/>
      <c r="AH1457" s="210" t="str">
        <f t="shared" si="736"/>
        <v>Synedra acus</v>
      </c>
      <c r="AI1457" s="112" t="str">
        <f t="shared" si="737"/>
        <v>EC50</v>
      </c>
      <c r="AJ1457" s="112" t="str">
        <f t="shared" si="738"/>
        <v>Chronic</v>
      </c>
      <c r="AL1457" s="26">
        <f>VLOOKUP(SUM(AB1457,AE1457),Tables!J$5:K$12,2,FALSE)</f>
        <v>2</v>
      </c>
      <c r="AM1457" s="26" t="str">
        <f t="shared" si="743"/>
        <v>YES!!!</v>
      </c>
      <c r="AN1457" s="107" t="str">
        <f t="shared" si="739"/>
        <v>Chlorophyll-a concentration</v>
      </c>
      <c r="AO1457" s="26" t="s">
        <v>1598</v>
      </c>
      <c r="AP1457" s="25" t="str">
        <f t="shared" si="740"/>
        <v>28 Day</v>
      </c>
      <c r="AQ1457" s="26" t="s">
        <v>1614</v>
      </c>
      <c r="AS1457" s="109">
        <f t="shared" si="741"/>
        <v>33.739999999999995</v>
      </c>
      <c r="AT1457" s="73">
        <f t="shared" si="742"/>
        <v>33.739999999999995</v>
      </c>
      <c r="AW1457" s="208" t="s">
        <v>1845</v>
      </c>
      <c r="AX1457" s="208" t="s">
        <v>1845</v>
      </c>
      <c r="BC1457" s="214"/>
      <c r="BN1457" s="119"/>
      <c r="BO1457" s="119"/>
      <c r="BS1457" s="119"/>
      <c r="BT1457" s="119"/>
      <c r="BU1457" s="119"/>
      <c r="BV1457" s="119"/>
      <c r="BW1457" s="119"/>
      <c r="BX1457" s="119"/>
      <c r="BY1457" s="119"/>
      <c r="BZ1457" s="119"/>
      <c r="CA1457" s="119"/>
      <c r="CB1457" s="119"/>
      <c r="CC1457" s="119"/>
      <c r="CD1457" s="119"/>
      <c r="CE1457" s="119"/>
      <c r="CF1457" s="119"/>
      <c r="CG1457" s="119"/>
      <c r="CH1457" s="119"/>
      <c r="CI1457" s="119"/>
    </row>
    <row r="1458" spans="1:87" ht="16.5" hidden="1" customHeight="1" thickTop="1" thickBot="1">
      <c r="A1458" s="167"/>
      <c r="B1458" s="96"/>
      <c r="C1458" s="98"/>
      <c r="D1458" s="99"/>
      <c r="E1458" s="152"/>
      <c r="F1458" s="93"/>
      <c r="G1458" s="93"/>
      <c r="H1458" s="17"/>
      <c r="I1458" s="17"/>
      <c r="J1458" s="17"/>
      <c r="K1458" s="17"/>
      <c r="L1458" s="17"/>
      <c r="M1458" s="27"/>
      <c r="N1458" s="93"/>
      <c r="O1458" s="17"/>
      <c r="P1458" s="17"/>
      <c r="Q1458" s="17"/>
      <c r="R1458" s="17"/>
      <c r="S1458" s="17"/>
      <c r="T1458" s="17"/>
      <c r="U1458" s="17"/>
      <c r="V1458" s="17"/>
      <c r="W1458" s="17"/>
      <c r="X1458" s="95"/>
      <c r="Y1458" s="95"/>
      <c r="Z1458" s="27"/>
      <c r="AA1458" s="17"/>
      <c r="AB1458" s="17"/>
      <c r="AC1458" s="95"/>
      <c r="AD1458" s="20"/>
      <c r="AE1458" s="17"/>
      <c r="AF1458" s="95"/>
      <c r="AG1458" s="27"/>
      <c r="AH1458" s="211"/>
      <c r="AI1458" s="17"/>
      <c r="AJ1458" s="17"/>
      <c r="AK1458" s="27"/>
      <c r="AL1458" s="27"/>
      <c r="AM1458" s="27"/>
      <c r="AN1458" s="27"/>
      <c r="AO1458" s="17"/>
      <c r="AP1458" s="17"/>
      <c r="AQ1458" s="17"/>
      <c r="AR1458" s="27"/>
      <c r="AS1458" s="27"/>
      <c r="AT1458" s="27"/>
      <c r="AU1458" s="27"/>
      <c r="AV1458" s="27"/>
      <c r="AW1458" s="27"/>
      <c r="AX1458" s="115"/>
      <c r="AY1458" s="119"/>
      <c r="AZ1458" s="119"/>
      <c r="BA1458" s="117"/>
      <c r="BB1458" s="117"/>
      <c r="BC1458" s="211"/>
      <c r="BD1458" s="27"/>
      <c r="BE1458" s="27"/>
      <c r="BF1458" s="27"/>
      <c r="BG1458" s="27"/>
      <c r="BH1458" s="115"/>
      <c r="BI1458" s="115"/>
      <c r="BJ1458" s="115"/>
      <c r="BK1458" s="2"/>
      <c r="BL1458" s="2"/>
      <c r="BM1458" s="2"/>
      <c r="BN1458" s="119"/>
      <c r="BO1458" s="119"/>
      <c r="BS1458" s="119"/>
      <c r="BT1458" s="119"/>
      <c r="BU1458" s="119"/>
      <c r="BV1458" s="119"/>
      <c r="BW1458" s="119"/>
      <c r="BX1458" s="119"/>
      <c r="BY1458" s="119"/>
      <c r="BZ1458" s="119"/>
      <c r="CA1458" s="119"/>
    </row>
    <row r="1459" spans="1:87" ht="16.5" hidden="1" customHeight="1" thickTop="1" thickBot="1">
      <c r="A1459" s="170" t="s">
        <v>1233</v>
      </c>
      <c r="B1459" s="70" t="s">
        <v>1238</v>
      </c>
      <c r="C1459" s="74" t="s">
        <v>1234</v>
      </c>
      <c r="D1459" s="80"/>
      <c r="E1459" s="147" t="s">
        <v>1644</v>
      </c>
      <c r="F1459" s="75" t="s">
        <v>1232</v>
      </c>
      <c r="G1459" s="86" t="s">
        <v>1239</v>
      </c>
      <c r="H1459" s="25" t="s">
        <v>186</v>
      </c>
      <c r="I1459" s="73" t="s">
        <v>381</v>
      </c>
      <c r="J1459" s="73" t="s">
        <v>16</v>
      </c>
      <c r="K1459" s="25" t="s">
        <v>1591</v>
      </c>
      <c r="L1459" s="25" t="s">
        <v>110</v>
      </c>
      <c r="N1459" s="41" t="s">
        <v>571</v>
      </c>
      <c r="O1459" s="32" t="s">
        <v>1401</v>
      </c>
      <c r="P1459" s="32" t="s">
        <v>1399</v>
      </c>
      <c r="Q1459" s="73" t="s">
        <v>14</v>
      </c>
      <c r="R1459" s="73">
        <v>7</v>
      </c>
      <c r="S1459" s="25" t="s">
        <v>1370</v>
      </c>
      <c r="T1459" s="25" t="s">
        <v>15</v>
      </c>
      <c r="V1459" s="73">
        <v>1488.6</v>
      </c>
      <c r="W1459" s="25" t="s">
        <v>58</v>
      </c>
      <c r="X1459" s="73">
        <f>VLOOKUP(W1459,Tables!$M$5:$O$9,3,FALSE)</f>
        <v>1</v>
      </c>
      <c r="Y1459" s="73">
        <f t="shared" ref="Y1459:Y1466" si="744">V1459*X1459</f>
        <v>1488.6</v>
      </c>
      <c r="AA1459" s="26" t="str">
        <f t="shared" ref="AA1459:AA1466" si="745">Q1459</f>
        <v>EC50</v>
      </c>
      <c r="AB1459" s="26">
        <f>VLOOKUP(AA1459,Tables!C$5:D$40,2,FALSE)</f>
        <v>5</v>
      </c>
      <c r="AC1459" s="26">
        <f t="shared" ref="AC1459:AC1466" si="746">Y1459/AB1459</f>
        <v>297.71999999999997</v>
      </c>
      <c r="AD1459" s="33" t="str">
        <f t="shared" ref="AD1459:AD1466" si="747">T1459</f>
        <v>Chronic</v>
      </c>
      <c r="AE1459" s="26">
        <f>VLOOKUP(AD1459,Tables!$C$43:$D$44,2,FALSE)</f>
        <v>1</v>
      </c>
      <c r="AF1459" s="26">
        <f t="shared" ref="AF1459:AF1466" si="748">AC1459/AE1459</f>
        <v>297.71999999999997</v>
      </c>
      <c r="AG1459" s="27"/>
      <c r="AH1459" s="210" t="str">
        <f t="shared" ref="AH1459:AH1466" si="749">G1459</f>
        <v>Synedra radians</v>
      </c>
      <c r="AI1459" s="112" t="str">
        <f t="shared" ref="AI1459:AI1466" si="750">Q1459</f>
        <v>EC50</v>
      </c>
      <c r="AJ1459" s="112" t="str">
        <f t="shared" ref="AJ1459:AJ1466" si="751">T1459</f>
        <v>Chronic</v>
      </c>
      <c r="AL1459" s="26">
        <f>VLOOKUP(SUM(AB1459,AE1459),Tables!J$5:K$12,2,FALSE)</f>
        <v>2</v>
      </c>
      <c r="AM1459" s="26" t="str">
        <f>IF(AL1459=MIN($AL$1459:$AL$1466),"YES!!!","Reject")</f>
        <v>YES!!!</v>
      </c>
      <c r="AN1459" s="107" t="str">
        <f t="shared" ref="AN1459:AN1466" si="752">P1459</f>
        <v>Cell density</v>
      </c>
      <c r="AO1459" s="26" t="s">
        <v>96</v>
      </c>
      <c r="AP1459" s="25" t="str">
        <f t="shared" ref="AP1459:AP1466" si="753">CONCATENATE(R1459," ",S1459)</f>
        <v>7 Day</v>
      </c>
      <c r="AQ1459" s="26" t="s">
        <v>97</v>
      </c>
      <c r="AS1459" s="109">
        <f t="shared" ref="AS1459:AS1466" si="754">AF1459</f>
        <v>297.71999999999997</v>
      </c>
      <c r="AT1459" s="73">
        <f t="shared" ref="AT1459:AT1466" si="755">GEOMEAN(AS1459)</f>
        <v>297.71999999999997</v>
      </c>
      <c r="AU1459" s="73">
        <f>MIN(AT1459,AT1461,AT1463,AT1465)</f>
        <v>13.74</v>
      </c>
      <c r="AV1459" s="73">
        <f>MIN(AU1459:AU1460)</f>
        <v>9.879999999999999</v>
      </c>
      <c r="AW1459" s="208" t="s">
        <v>1845</v>
      </c>
      <c r="AX1459" s="208" t="s">
        <v>1845</v>
      </c>
      <c r="BA1459" s="78" t="str">
        <f>F1459</f>
        <v>CHU 10 medium</v>
      </c>
      <c r="BB1459" s="107" t="str">
        <f>J1459</f>
        <v>Microalgae</v>
      </c>
      <c r="BC1459" s="210" t="str">
        <f>G1459</f>
        <v>Synedra radians</v>
      </c>
      <c r="BD1459" s="107" t="str">
        <f>H1459</f>
        <v>Bacillariophyta</v>
      </c>
      <c r="BE1459" s="114" t="str">
        <f>I1459</f>
        <v>Mediophyceae</v>
      </c>
      <c r="BF1459" s="112" t="str">
        <f>K1459</f>
        <v>Photo</v>
      </c>
      <c r="BG1459" s="26">
        <f>AL1459</f>
        <v>2</v>
      </c>
      <c r="BH1459" s="26">
        <f>AV1459</f>
        <v>9.879999999999999</v>
      </c>
      <c r="BI1459" s="208" t="s">
        <v>1845</v>
      </c>
      <c r="BJ1459" s="208" t="s">
        <v>1845</v>
      </c>
      <c r="BN1459" s="119"/>
      <c r="BO1459" s="119"/>
      <c r="BS1459" s="119"/>
      <c r="BT1459" s="119"/>
      <c r="BU1459" s="119"/>
      <c r="BV1459" s="119"/>
      <c r="BW1459" s="119"/>
      <c r="BX1459" s="119"/>
      <c r="BY1459" s="119"/>
      <c r="BZ1459" s="119"/>
      <c r="CA1459" s="119"/>
    </row>
    <row r="1460" spans="1:87" ht="16.5" hidden="1" customHeight="1" thickTop="1" thickBot="1">
      <c r="A1460" s="170" t="s">
        <v>1233</v>
      </c>
      <c r="B1460" s="70" t="s">
        <v>1238</v>
      </c>
      <c r="C1460" s="74" t="s">
        <v>1234</v>
      </c>
      <c r="D1460" s="80"/>
      <c r="E1460" s="147" t="s">
        <v>1644</v>
      </c>
      <c r="F1460" s="75" t="s">
        <v>1232</v>
      </c>
      <c r="G1460" s="86" t="s">
        <v>1239</v>
      </c>
      <c r="H1460" s="25" t="s">
        <v>186</v>
      </c>
      <c r="I1460" s="73" t="s">
        <v>381</v>
      </c>
      <c r="J1460" s="73" t="s">
        <v>16</v>
      </c>
      <c r="K1460" s="25" t="s">
        <v>1591</v>
      </c>
      <c r="L1460" s="25" t="s">
        <v>110</v>
      </c>
      <c r="N1460" s="41" t="s">
        <v>1240</v>
      </c>
      <c r="O1460" s="32" t="s">
        <v>1401</v>
      </c>
      <c r="P1460" s="32" t="s">
        <v>1518</v>
      </c>
      <c r="Q1460" s="73" t="s">
        <v>14</v>
      </c>
      <c r="R1460" s="73">
        <v>7</v>
      </c>
      <c r="S1460" s="25" t="s">
        <v>1370</v>
      </c>
      <c r="T1460" s="25" t="s">
        <v>15</v>
      </c>
      <c r="V1460" s="73">
        <v>336.9</v>
      </c>
      <c r="W1460" s="25" t="s">
        <v>58</v>
      </c>
      <c r="X1460" s="73">
        <f>VLOOKUP(W1460,Tables!$M$5:$O$9,3,FALSE)</f>
        <v>1</v>
      </c>
      <c r="Y1460" s="73">
        <f t="shared" si="744"/>
        <v>336.9</v>
      </c>
      <c r="AA1460" s="26" t="str">
        <f t="shared" si="745"/>
        <v>EC50</v>
      </c>
      <c r="AB1460" s="26">
        <f>VLOOKUP(AA1460,Tables!C$5:D$40,2,FALSE)</f>
        <v>5</v>
      </c>
      <c r="AC1460" s="26">
        <f t="shared" si="746"/>
        <v>67.38</v>
      </c>
      <c r="AD1460" s="33" t="str">
        <f t="shared" si="747"/>
        <v>Chronic</v>
      </c>
      <c r="AE1460" s="26">
        <f>VLOOKUP(AD1460,Tables!$C$43:$D$44,2,FALSE)</f>
        <v>1</v>
      </c>
      <c r="AF1460" s="26">
        <f t="shared" si="748"/>
        <v>67.38</v>
      </c>
      <c r="AG1460" s="27"/>
      <c r="AH1460" s="210" t="str">
        <f t="shared" si="749"/>
        <v>Synedra radians</v>
      </c>
      <c r="AI1460" s="112" t="str">
        <f t="shared" si="750"/>
        <v>EC50</v>
      </c>
      <c r="AJ1460" s="112" t="str">
        <f t="shared" si="751"/>
        <v>Chronic</v>
      </c>
      <c r="AL1460" s="26">
        <f>VLOOKUP(SUM(AB1460,AE1460),Tables!J$5:K$12,2,FALSE)</f>
        <v>2</v>
      </c>
      <c r="AM1460" s="26" t="str">
        <f t="shared" ref="AM1460:AM1466" si="756">IF(AL1460=MIN($AL$1459:$AL$1466),"YES!!!","Reject")</f>
        <v>YES!!!</v>
      </c>
      <c r="AN1460" s="107" t="str">
        <f t="shared" si="752"/>
        <v>Chlorophyll-a concentration</v>
      </c>
      <c r="AO1460" s="26" t="s">
        <v>1598</v>
      </c>
      <c r="AP1460" s="25" t="str">
        <f t="shared" si="753"/>
        <v>7 Day</v>
      </c>
      <c r="AQ1460" s="26" t="s">
        <v>1599</v>
      </c>
      <c r="AS1460" s="109">
        <f t="shared" si="754"/>
        <v>67.38</v>
      </c>
      <c r="AT1460" s="73">
        <f t="shared" si="755"/>
        <v>67.38</v>
      </c>
      <c r="AU1460" s="73">
        <f>MIN(AT1460,AT1462,AT1464,AT1466)</f>
        <v>9.879999999999999</v>
      </c>
      <c r="AW1460" s="208" t="s">
        <v>1845</v>
      </c>
      <c r="AX1460" s="208" t="s">
        <v>1845</v>
      </c>
      <c r="BC1460" s="214"/>
      <c r="BN1460" s="119"/>
      <c r="BO1460" s="119"/>
      <c r="BS1460" s="119"/>
      <c r="BT1460" s="119"/>
      <c r="BU1460" s="119"/>
      <c r="BV1460" s="119"/>
      <c r="BW1460" s="119"/>
      <c r="BX1460" s="119"/>
      <c r="BY1460" s="119"/>
      <c r="BZ1460" s="119"/>
      <c r="CA1460" s="119"/>
    </row>
    <row r="1461" spans="1:87" ht="16.5" hidden="1" customHeight="1" thickTop="1" thickBot="1">
      <c r="A1461" s="170" t="s">
        <v>1233</v>
      </c>
      <c r="B1461" s="70" t="s">
        <v>1238</v>
      </c>
      <c r="C1461" s="74" t="s">
        <v>1234</v>
      </c>
      <c r="D1461" s="80"/>
      <c r="E1461" s="147" t="s">
        <v>1644</v>
      </c>
      <c r="F1461" s="75" t="s">
        <v>1232</v>
      </c>
      <c r="G1461" s="86" t="s">
        <v>1239</v>
      </c>
      <c r="H1461" s="25" t="s">
        <v>186</v>
      </c>
      <c r="I1461" s="73" t="s">
        <v>381</v>
      </c>
      <c r="J1461" s="73" t="s">
        <v>16</v>
      </c>
      <c r="K1461" s="25" t="s">
        <v>1591</v>
      </c>
      <c r="L1461" s="25" t="s">
        <v>110</v>
      </c>
      <c r="N1461" s="41" t="s">
        <v>571</v>
      </c>
      <c r="O1461" s="32" t="s">
        <v>1401</v>
      </c>
      <c r="P1461" s="32" t="s">
        <v>1399</v>
      </c>
      <c r="Q1461" s="73" t="s">
        <v>14</v>
      </c>
      <c r="R1461" s="73">
        <v>14</v>
      </c>
      <c r="S1461" s="25" t="s">
        <v>1370</v>
      </c>
      <c r="T1461" s="25" t="s">
        <v>15</v>
      </c>
      <c r="V1461" s="73">
        <v>113.8</v>
      </c>
      <c r="W1461" s="25" t="s">
        <v>58</v>
      </c>
      <c r="X1461" s="73">
        <f>VLOOKUP(W1461,Tables!$M$5:$O$9,3,FALSE)</f>
        <v>1</v>
      </c>
      <c r="Y1461" s="73">
        <f t="shared" si="744"/>
        <v>113.8</v>
      </c>
      <c r="AA1461" s="26" t="str">
        <f t="shared" si="745"/>
        <v>EC50</v>
      </c>
      <c r="AB1461" s="26">
        <f>VLOOKUP(AA1461,Tables!C$5:D$40,2,FALSE)</f>
        <v>5</v>
      </c>
      <c r="AC1461" s="26">
        <f t="shared" si="746"/>
        <v>22.759999999999998</v>
      </c>
      <c r="AD1461" s="33" t="str">
        <f t="shared" si="747"/>
        <v>Chronic</v>
      </c>
      <c r="AE1461" s="26">
        <f>VLOOKUP(AD1461,Tables!$C$43:$D$44,2,FALSE)</f>
        <v>1</v>
      </c>
      <c r="AF1461" s="26">
        <f t="shared" si="748"/>
        <v>22.759999999999998</v>
      </c>
      <c r="AG1461" s="27"/>
      <c r="AH1461" s="210" t="str">
        <f t="shared" si="749"/>
        <v>Synedra radians</v>
      </c>
      <c r="AI1461" s="112" t="str">
        <f t="shared" si="750"/>
        <v>EC50</v>
      </c>
      <c r="AJ1461" s="112" t="str">
        <f t="shared" si="751"/>
        <v>Chronic</v>
      </c>
      <c r="AL1461" s="26">
        <f>VLOOKUP(SUM(AB1461,AE1461),Tables!J$5:K$12,2,FALSE)</f>
        <v>2</v>
      </c>
      <c r="AM1461" s="26" t="str">
        <f t="shared" si="756"/>
        <v>YES!!!</v>
      </c>
      <c r="AN1461" s="107" t="str">
        <f t="shared" si="752"/>
        <v>Cell density</v>
      </c>
      <c r="AO1461" s="26" t="s">
        <v>96</v>
      </c>
      <c r="AP1461" s="25" t="str">
        <f t="shared" si="753"/>
        <v>14 Day</v>
      </c>
      <c r="AQ1461" s="26" t="s">
        <v>1600</v>
      </c>
      <c r="AS1461" s="109">
        <f t="shared" si="754"/>
        <v>22.759999999999998</v>
      </c>
      <c r="AT1461" s="73">
        <f t="shared" si="755"/>
        <v>22.759999999999998</v>
      </c>
      <c r="AW1461" s="208" t="s">
        <v>1845</v>
      </c>
      <c r="AX1461" s="208" t="s">
        <v>1845</v>
      </c>
      <c r="BC1461" s="214"/>
      <c r="BN1461" s="119"/>
      <c r="BO1461" s="119"/>
      <c r="BS1461" s="119"/>
      <c r="BT1461" s="119"/>
      <c r="BU1461" s="119"/>
      <c r="BV1461" s="119"/>
      <c r="BW1461" s="119"/>
      <c r="BX1461" s="119"/>
      <c r="BY1461" s="119"/>
      <c r="BZ1461" s="119"/>
      <c r="CA1461" s="119"/>
    </row>
    <row r="1462" spans="1:87" ht="16.5" hidden="1" customHeight="1" thickTop="1" thickBot="1">
      <c r="A1462" s="170" t="s">
        <v>1233</v>
      </c>
      <c r="B1462" s="70" t="s">
        <v>1238</v>
      </c>
      <c r="C1462" s="74" t="s">
        <v>1234</v>
      </c>
      <c r="D1462" s="80"/>
      <c r="E1462" s="147" t="s">
        <v>1644</v>
      </c>
      <c r="F1462" s="75" t="s">
        <v>1232</v>
      </c>
      <c r="G1462" s="86" t="s">
        <v>1239</v>
      </c>
      <c r="H1462" s="25" t="s">
        <v>186</v>
      </c>
      <c r="I1462" s="73" t="s">
        <v>381</v>
      </c>
      <c r="J1462" s="73" t="s">
        <v>16</v>
      </c>
      <c r="K1462" s="25" t="s">
        <v>1591</v>
      </c>
      <c r="L1462" s="25" t="s">
        <v>110</v>
      </c>
      <c r="N1462" s="41" t="s">
        <v>1240</v>
      </c>
      <c r="O1462" s="32" t="s">
        <v>1401</v>
      </c>
      <c r="P1462" s="32" t="s">
        <v>1518</v>
      </c>
      <c r="Q1462" s="73" t="s">
        <v>14</v>
      </c>
      <c r="R1462" s="73">
        <v>14</v>
      </c>
      <c r="S1462" s="25" t="s">
        <v>1370</v>
      </c>
      <c r="T1462" s="25" t="s">
        <v>15</v>
      </c>
      <c r="V1462" s="73">
        <v>49.4</v>
      </c>
      <c r="W1462" s="25" t="s">
        <v>58</v>
      </c>
      <c r="X1462" s="73">
        <f>VLOOKUP(W1462,Tables!$M$5:$O$9,3,FALSE)</f>
        <v>1</v>
      </c>
      <c r="Y1462" s="73">
        <f t="shared" si="744"/>
        <v>49.4</v>
      </c>
      <c r="AA1462" s="26" t="str">
        <f t="shared" si="745"/>
        <v>EC50</v>
      </c>
      <c r="AB1462" s="26">
        <f>VLOOKUP(AA1462,Tables!C$5:D$40,2,FALSE)</f>
        <v>5</v>
      </c>
      <c r="AC1462" s="26">
        <f t="shared" si="746"/>
        <v>9.879999999999999</v>
      </c>
      <c r="AD1462" s="33" t="str">
        <f t="shared" si="747"/>
        <v>Chronic</v>
      </c>
      <c r="AE1462" s="26">
        <f>VLOOKUP(AD1462,Tables!$C$43:$D$44,2,FALSE)</f>
        <v>1</v>
      </c>
      <c r="AF1462" s="26">
        <f t="shared" si="748"/>
        <v>9.879999999999999</v>
      </c>
      <c r="AG1462" s="27"/>
      <c r="AH1462" s="210" t="str">
        <f t="shared" si="749"/>
        <v>Synedra radians</v>
      </c>
      <c r="AI1462" s="112" t="str">
        <f t="shared" si="750"/>
        <v>EC50</v>
      </c>
      <c r="AJ1462" s="112" t="str">
        <f t="shared" si="751"/>
        <v>Chronic</v>
      </c>
      <c r="AL1462" s="26">
        <f>VLOOKUP(SUM(AB1462,AE1462),Tables!J$5:K$12,2,FALSE)</f>
        <v>2</v>
      </c>
      <c r="AM1462" s="26" t="str">
        <f t="shared" si="756"/>
        <v>YES!!!</v>
      </c>
      <c r="AN1462" s="107" t="str">
        <f t="shared" si="752"/>
        <v>Chlorophyll-a concentration</v>
      </c>
      <c r="AO1462" s="26" t="s">
        <v>1598</v>
      </c>
      <c r="AP1462" s="25" t="str">
        <f t="shared" si="753"/>
        <v>14 Day</v>
      </c>
      <c r="AQ1462" s="26" t="s">
        <v>1612</v>
      </c>
      <c r="AS1462" s="109">
        <f t="shared" si="754"/>
        <v>9.879999999999999</v>
      </c>
      <c r="AT1462" s="73">
        <f>GEOMEAN(AS1462)</f>
        <v>9.879999999999999</v>
      </c>
      <c r="AW1462" s="208" t="s">
        <v>1845</v>
      </c>
      <c r="AX1462" s="208" t="s">
        <v>1845</v>
      </c>
      <c r="BC1462" s="214"/>
      <c r="BN1462" s="119"/>
      <c r="BO1462" s="119"/>
      <c r="BS1462" s="119"/>
      <c r="BT1462" s="119"/>
      <c r="BU1462" s="119"/>
      <c r="BV1462" s="119"/>
      <c r="BW1462" s="119"/>
      <c r="BX1462" s="119"/>
      <c r="BY1462" s="119"/>
      <c r="BZ1462" s="119"/>
      <c r="CA1462" s="119"/>
    </row>
    <row r="1463" spans="1:87" ht="16.5" hidden="1" customHeight="1" thickTop="1" thickBot="1">
      <c r="A1463" s="170" t="s">
        <v>1233</v>
      </c>
      <c r="B1463" s="70" t="s">
        <v>1238</v>
      </c>
      <c r="C1463" s="74" t="s">
        <v>1234</v>
      </c>
      <c r="D1463" s="80"/>
      <c r="E1463" s="147" t="s">
        <v>1644</v>
      </c>
      <c r="F1463" s="75" t="s">
        <v>1232</v>
      </c>
      <c r="G1463" s="86" t="s">
        <v>1239</v>
      </c>
      <c r="H1463" s="25" t="s">
        <v>186</v>
      </c>
      <c r="I1463" s="73" t="s">
        <v>381</v>
      </c>
      <c r="J1463" s="73" t="s">
        <v>16</v>
      </c>
      <c r="K1463" s="25" t="s">
        <v>1591</v>
      </c>
      <c r="L1463" s="25" t="s">
        <v>110</v>
      </c>
      <c r="N1463" s="41" t="s">
        <v>571</v>
      </c>
      <c r="O1463" s="32" t="s">
        <v>1401</v>
      </c>
      <c r="P1463" s="32" t="s">
        <v>1399</v>
      </c>
      <c r="Q1463" s="73" t="s">
        <v>14</v>
      </c>
      <c r="R1463" s="73">
        <v>21</v>
      </c>
      <c r="S1463" s="25" t="s">
        <v>1370</v>
      </c>
      <c r="T1463" s="25" t="s">
        <v>15</v>
      </c>
      <c r="V1463" s="73">
        <v>68.7</v>
      </c>
      <c r="W1463" s="25" t="s">
        <v>58</v>
      </c>
      <c r="X1463" s="73">
        <f>VLOOKUP(W1463,Tables!$M$5:$O$9,3,FALSE)</f>
        <v>1</v>
      </c>
      <c r="Y1463" s="73">
        <f t="shared" si="744"/>
        <v>68.7</v>
      </c>
      <c r="AA1463" s="26" t="str">
        <f t="shared" si="745"/>
        <v>EC50</v>
      </c>
      <c r="AB1463" s="26">
        <f>VLOOKUP(AA1463,Tables!C$5:D$40,2,FALSE)</f>
        <v>5</v>
      </c>
      <c r="AC1463" s="26">
        <f t="shared" si="746"/>
        <v>13.74</v>
      </c>
      <c r="AD1463" s="33" t="str">
        <f t="shared" si="747"/>
        <v>Chronic</v>
      </c>
      <c r="AE1463" s="26">
        <f>VLOOKUP(AD1463,Tables!$C$43:$D$44,2,FALSE)</f>
        <v>1</v>
      </c>
      <c r="AF1463" s="26">
        <f t="shared" si="748"/>
        <v>13.74</v>
      </c>
      <c r="AG1463" s="27"/>
      <c r="AH1463" s="210" t="str">
        <f t="shared" si="749"/>
        <v>Synedra radians</v>
      </c>
      <c r="AI1463" s="112" t="str">
        <f t="shared" si="750"/>
        <v>EC50</v>
      </c>
      <c r="AJ1463" s="112" t="str">
        <f t="shared" si="751"/>
        <v>Chronic</v>
      </c>
      <c r="AL1463" s="26">
        <f>VLOOKUP(SUM(AB1463,AE1463),Tables!J$5:K$12,2,FALSE)</f>
        <v>2</v>
      </c>
      <c r="AM1463" s="26" t="str">
        <f t="shared" si="756"/>
        <v>YES!!!</v>
      </c>
      <c r="AN1463" s="107" t="str">
        <f t="shared" si="752"/>
        <v>Cell density</v>
      </c>
      <c r="AO1463" s="26" t="s">
        <v>96</v>
      </c>
      <c r="AP1463" s="25" t="str">
        <f t="shared" si="753"/>
        <v>21 Day</v>
      </c>
      <c r="AQ1463" s="26" t="s">
        <v>1601</v>
      </c>
      <c r="AS1463" s="109">
        <f t="shared" si="754"/>
        <v>13.74</v>
      </c>
      <c r="AT1463" s="73">
        <f t="shared" si="755"/>
        <v>13.74</v>
      </c>
      <c r="AW1463" s="208" t="s">
        <v>1845</v>
      </c>
      <c r="AX1463" s="208" t="s">
        <v>1845</v>
      </c>
      <c r="BC1463" s="214"/>
      <c r="BN1463" s="119"/>
      <c r="BO1463" s="119"/>
      <c r="BS1463" s="119"/>
      <c r="BT1463" s="119"/>
      <c r="BU1463" s="119"/>
      <c r="BV1463" s="119"/>
      <c r="BW1463" s="119"/>
      <c r="BX1463" s="119"/>
      <c r="BY1463" s="119"/>
      <c r="BZ1463" s="119"/>
      <c r="CA1463" s="119"/>
    </row>
    <row r="1464" spans="1:87" ht="16.5" hidden="1" customHeight="1" thickTop="1" thickBot="1">
      <c r="A1464" s="170" t="s">
        <v>1233</v>
      </c>
      <c r="B1464" s="70" t="s">
        <v>1238</v>
      </c>
      <c r="C1464" s="74" t="s">
        <v>1234</v>
      </c>
      <c r="D1464" s="80"/>
      <c r="E1464" s="147" t="s">
        <v>1644</v>
      </c>
      <c r="F1464" s="75" t="s">
        <v>1232</v>
      </c>
      <c r="G1464" s="86" t="s">
        <v>1239</v>
      </c>
      <c r="H1464" s="25" t="s">
        <v>186</v>
      </c>
      <c r="I1464" s="73" t="s">
        <v>381</v>
      </c>
      <c r="J1464" s="73" t="s">
        <v>16</v>
      </c>
      <c r="K1464" s="25" t="s">
        <v>1591</v>
      </c>
      <c r="L1464" s="25" t="s">
        <v>110</v>
      </c>
      <c r="N1464" s="41" t="s">
        <v>1240</v>
      </c>
      <c r="O1464" s="32" t="s">
        <v>1401</v>
      </c>
      <c r="P1464" s="32" t="s">
        <v>1518</v>
      </c>
      <c r="Q1464" s="73" t="s">
        <v>14</v>
      </c>
      <c r="R1464" s="73">
        <v>21</v>
      </c>
      <c r="S1464" s="25" t="s">
        <v>1370</v>
      </c>
      <c r="T1464" s="25" t="s">
        <v>15</v>
      </c>
      <c r="V1464" s="73">
        <v>60.5</v>
      </c>
      <c r="W1464" s="25" t="s">
        <v>58</v>
      </c>
      <c r="X1464" s="73">
        <f>VLOOKUP(W1464,Tables!$M$5:$O$9,3,FALSE)</f>
        <v>1</v>
      </c>
      <c r="Y1464" s="73">
        <f t="shared" si="744"/>
        <v>60.5</v>
      </c>
      <c r="AA1464" s="26" t="str">
        <f t="shared" si="745"/>
        <v>EC50</v>
      </c>
      <c r="AB1464" s="26">
        <f>VLOOKUP(AA1464,Tables!C$5:D$40,2,FALSE)</f>
        <v>5</v>
      </c>
      <c r="AC1464" s="26">
        <f t="shared" si="746"/>
        <v>12.1</v>
      </c>
      <c r="AD1464" s="33" t="str">
        <f t="shared" si="747"/>
        <v>Chronic</v>
      </c>
      <c r="AE1464" s="26">
        <f>VLOOKUP(AD1464,Tables!$C$43:$D$44,2,FALSE)</f>
        <v>1</v>
      </c>
      <c r="AF1464" s="26">
        <f t="shared" si="748"/>
        <v>12.1</v>
      </c>
      <c r="AG1464" s="27"/>
      <c r="AH1464" s="210" t="str">
        <f t="shared" si="749"/>
        <v>Synedra radians</v>
      </c>
      <c r="AI1464" s="112" t="str">
        <f t="shared" si="750"/>
        <v>EC50</v>
      </c>
      <c r="AJ1464" s="112" t="str">
        <f t="shared" si="751"/>
        <v>Chronic</v>
      </c>
      <c r="AL1464" s="26">
        <f>VLOOKUP(SUM(AB1464,AE1464),Tables!J$5:K$12,2,FALSE)</f>
        <v>2</v>
      </c>
      <c r="AM1464" s="26" t="str">
        <f t="shared" si="756"/>
        <v>YES!!!</v>
      </c>
      <c r="AN1464" s="107" t="str">
        <f t="shared" si="752"/>
        <v>Chlorophyll-a concentration</v>
      </c>
      <c r="AO1464" s="26" t="s">
        <v>1598</v>
      </c>
      <c r="AP1464" s="25" t="str">
        <f t="shared" si="753"/>
        <v>21 Day</v>
      </c>
      <c r="AQ1464" s="26" t="s">
        <v>1613</v>
      </c>
      <c r="AS1464" s="109">
        <f t="shared" si="754"/>
        <v>12.1</v>
      </c>
      <c r="AT1464" s="73">
        <f t="shared" si="755"/>
        <v>12.1</v>
      </c>
      <c r="AW1464" s="208" t="s">
        <v>1845</v>
      </c>
      <c r="AX1464" s="208" t="s">
        <v>1845</v>
      </c>
      <c r="BC1464" s="214"/>
      <c r="BN1464" s="119"/>
      <c r="BO1464" s="119"/>
      <c r="BS1464" s="119"/>
      <c r="BT1464" s="119"/>
      <c r="BU1464" s="119"/>
      <c r="BV1464" s="119"/>
      <c r="BW1464" s="119"/>
      <c r="BX1464" s="119"/>
      <c r="BY1464" s="119"/>
      <c r="BZ1464" s="119"/>
      <c r="CA1464" s="119"/>
    </row>
    <row r="1465" spans="1:87" ht="16.5" hidden="1" customHeight="1" thickTop="1" thickBot="1">
      <c r="A1465" s="170" t="s">
        <v>1233</v>
      </c>
      <c r="B1465" s="70" t="s">
        <v>1238</v>
      </c>
      <c r="C1465" s="74" t="s">
        <v>1234</v>
      </c>
      <c r="D1465" s="80"/>
      <c r="E1465" s="147" t="s">
        <v>1644</v>
      </c>
      <c r="F1465" s="75" t="s">
        <v>1232</v>
      </c>
      <c r="G1465" s="86" t="s">
        <v>1239</v>
      </c>
      <c r="H1465" s="25" t="s">
        <v>186</v>
      </c>
      <c r="I1465" s="73" t="s">
        <v>381</v>
      </c>
      <c r="J1465" s="73" t="s">
        <v>16</v>
      </c>
      <c r="K1465" s="25" t="s">
        <v>1591</v>
      </c>
      <c r="L1465" s="25" t="s">
        <v>110</v>
      </c>
      <c r="N1465" s="41" t="s">
        <v>571</v>
      </c>
      <c r="O1465" s="32" t="s">
        <v>1401</v>
      </c>
      <c r="P1465" s="32" t="s">
        <v>1399</v>
      </c>
      <c r="Q1465" s="73" t="s">
        <v>14</v>
      </c>
      <c r="R1465" s="73">
        <v>28</v>
      </c>
      <c r="S1465" s="25" t="s">
        <v>1370</v>
      </c>
      <c r="T1465" s="25" t="s">
        <v>15</v>
      </c>
      <c r="V1465" s="73">
        <v>88.9</v>
      </c>
      <c r="W1465" s="25" t="s">
        <v>58</v>
      </c>
      <c r="X1465" s="73">
        <f>VLOOKUP(W1465,Tables!$M$5:$O$9,3,FALSE)</f>
        <v>1</v>
      </c>
      <c r="Y1465" s="73">
        <f t="shared" si="744"/>
        <v>88.9</v>
      </c>
      <c r="AA1465" s="26" t="str">
        <f t="shared" si="745"/>
        <v>EC50</v>
      </c>
      <c r="AB1465" s="26">
        <f>VLOOKUP(AA1465,Tables!C$5:D$40,2,FALSE)</f>
        <v>5</v>
      </c>
      <c r="AC1465" s="26">
        <f t="shared" si="746"/>
        <v>17.78</v>
      </c>
      <c r="AD1465" s="33" t="str">
        <f t="shared" si="747"/>
        <v>Chronic</v>
      </c>
      <c r="AE1465" s="26">
        <f>VLOOKUP(AD1465,Tables!$C$43:$D$44,2,FALSE)</f>
        <v>1</v>
      </c>
      <c r="AF1465" s="26">
        <f t="shared" si="748"/>
        <v>17.78</v>
      </c>
      <c r="AG1465" s="27"/>
      <c r="AH1465" s="210" t="str">
        <f t="shared" si="749"/>
        <v>Synedra radians</v>
      </c>
      <c r="AI1465" s="112" t="str">
        <f t="shared" si="750"/>
        <v>EC50</v>
      </c>
      <c r="AJ1465" s="112" t="str">
        <f t="shared" si="751"/>
        <v>Chronic</v>
      </c>
      <c r="AL1465" s="26">
        <f>VLOOKUP(SUM(AB1465,AE1465),Tables!J$5:K$12,2,FALSE)</f>
        <v>2</v>
      </c>
      <c r="AM1465" s="26" t="str">
        <f t="shared" si="756"/>
        <v>YES!!!</v>
      </c>
      <c r="AN1465" s="107" t="str">
        <f t="shared" si="752"/>
        <v>Cell density</v>
      </c>
      <c r="AO1465" s="26" t="s">
        <v>96</v>
      </c>
      <c r="AP1465" s="25" t="str">
        <f t="shared" si="753"/>
        <v>28 Day</v>
      </c>
      <c r="AQ1465" s="26" t="s">
        <v>1602</v>
      </c>
      <c r="AS1465" s="109">
        <f t="shared" si="754"/>
        <v>17.78</v>
      </c>
      <c r="AT1465" s="73">
        <f t="shared" si="755"/>
        <v>17.78</v>
      </c>
      <c r="AW1465" s="208" t="s">
        <v>1845</v>
      </c>
      <c r="AX1465" s="208" t="s">
        <v>1845</v>
      </c>
      <c r="BC1465" s="214"/>
      <c r="BN1465" s="119"/>
      <c r="BO1465" s="119"/>
      <c r="BS1465" s="119"/>
      <c r="BT1465" s="119"/>
      <c r="BU1465" s="119"/>
      <c r="BV1465" s="119"/>
      <c r="BW1465" s="119"/>
      <c r="BX1465" s="119"/>
      <c r="BY1465" s="119"/>
      <c r="BZ1465" s="119"/>
      <c r="CA1465" s="119"/>
      <c r="CB1465" s="119"/>
      <c r="CC1465" s="119"/>
      <c r="CD1465" s="119"/>
      <c r="CE1465" s="119"/>
      <c r="CF1465" s="119"/>
      <c r="CG1465" s="119"/>
      <c r="CH1465" s="119"/>
      <c r="CI1465" s="119"/>
    </row>
    <row r="1466" spans="1:87" ht="16.5" hidden="1" customHeight="1" thickTop="1" thickBot="1">
      <c r="A1466" s="170" t="s">
        <v>1233</v>
      </c>
      <c r="B1466" s="70" t="s">
        <v>1238</v>
      </c>
      <c r="C1466" s="74" t="s">
        <v>1234</v>
      </c>
      <c r="D1466" s="80"/>
      <c r="E1466" s="147" t="s">
        <v>1644</v>
      </c>
      <c r="F1466" s="75" t="s">
        <v>1232</v>
      </c>
      <c r="G1466" s="86" t="s">
        <v>1239</v>
      </c>
      <c r="H1466" s="25" t="s">
        <v>186</v>
      </c>
      <c r="I1466" s="73" t="s">
        <v>381</v>
      </c>
      <c r="J1466" s="73" t="s">
        <v>16</v>
      </c>
      <c r="K1466" s="25" t="s">
        <v>1591</v>
      </c>
      <c r="L1466" s="25" t="s">
        <v>110</v>
      </c>
      <c r="N1466" s="41" t="s">
        <v>1240</v>
      </c>
      <c r="O1466" s="32" t="s">
        <v>1401</v>
      </c>
      <c r="P1466" s="32" t="s">
        <v>1518</v>
      </c>
      <c r="Q1466" s="73" t="s">
        <v>14</v>
      </c>
      <c r="R1466" s="73">
        <v>28</v>
      </c>
      <c r="S1466" s="25" t="s">
        <v>1370</v>
      </c>
      <c r="T1466" s="25" t="s">
        <v>15</v>
      </c>
      <c r="V1466" s="73">
        <v>92</v>
      </c>
      <c r="W1466" s="25" t="s">
        <v>58</v>
      </c>
      <c r="X1466" s="73">
        <f>VLOOKUP(W1466,Tables!$M$5:$O$9,3,FALSE)</f>
        <v>1</v>
      </c>
      <c r="Y1466" s="73">
        <f t="shared" si="744"/>
        <v>92</v>
      </c>
      <c r="AA1466" s="26" t="str">
        <f t="shared" si="745"/>
        <v>EC50</v>
      </c>
      <c r="AB1466" s="26">
        <f>VLOOKUP(AA1466,Tables!C$5:D$40,2,FALSE)</f>
        <v>5</v>
      </c>
      <c r="AC1466" s="26">
        <f t="shared" si="746"/>
        <v>18.399999999999999</v>
      </c>
      <c r="AD1466" s="33" t="str">
        <f t="shared" si="747"/>
        <v>Chronic</v>
      </c>
      <c r="AE1466" s="26">
        <f>VLOOKUP(AD1466,Tables!$C$43:$D$44,2,FALSE)</f>
        <v>1</v>
      </c>
      <c r="AF1466" s="26">
        <f t="shared" si="748"/>
        <v>18.399999999999999</v>
      </c>
      <c r="AG1466" s="27"/>
      <c r="AH1466" s="210" t="str">
        <f t="shared" si="749"/>
        <v>Synedra radians</v>
      </c>
      <c r="AI1466" s="112" t="str">
        <f t="shared" si="750"/>
        <v>EC50</v>
      </c>
      <c r="AJ1466" s="112" t="str">
        <f t="shared" si="751"/>
        <v>Chronic</v>
      </c>
      <c r="AL1466" s="26">
        <f>VLOOKUP(SUM(AB1466,AE1466),Tables!J$5:K$12,2,FALSE)</f>
        <v>2</v>
      </c>
      <c r="AM1466" s="26" t="str">
        <f t="shared" si="756"/>
        <v>YES!!!</v>
      </c>
      <c r="AN1466" s="107" t="str">
        <f t="shared" si="752"/>
        <v>Chlorophyll-a concentration</v>
      </c>
      <c r="AO1466" s="26" t="s">
        <v>1598</v>
      </c>
      <c r="AP1466" s="25" t="str">
        <f t="shared" si="753"/>
        <v>28 Day</v>
      </c>
      <c r="AQ1466" s="26" t="s">
        <v>1614</v>
      </c>
      <c r="AS1466" s="109">
        <f t="shared" si="754"/>
        <v>18.399999999999999</v>
      </c>
      <c r="AT1466" s="73">
        <f t="shared" si="755"/>
        <v>18.399999999999999</v>
      </c>
      <c r="AW1466" s="208" t="s">
        <v>1845</v>
      </c>
      <c r="AX1466" s="208" t="s">
        <v>1845</v>
      </c>
      <c r="BC1466" s="214"/>
      <c r="BN1466" s="119"/>
      <c r="BO1466" s="119"/>
      <c r="BS1466" s="119"/>
      <c r="BT1466" s="119"/>
      <c r="BU1466" s="119"/>
      <c r="BV1466" s="119"/>
      <c r="BW1466" s="119"/>
      <c r="BX1466" s="119"/>
      <c r="BY1466" s="119"/>
      <c r="BZ1466" s="119"/>
      <c r="CA1466" s="119"/>
    </row>
    <row r="1467" spans="1:87" ht="16.5" hidden="1" customHeight="1" thickTop="1" thickBot="1">
      <c r="A1467" s="171"/>
      <c r="B1467" s="133"/>
      <c r="C1467" s="98"/>
      <c r="D1467" s="99"/>
      <c r="E1467" s="152"/>
      <c r="F1467" s="93"/>
      <c r="G1467" s="93"/>
      <c r="H1467" s="17"/>
      <c r="I1467" s="17"/>
      <c r="J1467" s="17"/>
      <c r="K1467" s="17"/>
      <c r="L1467" s="17"/>
      <c r="M1467" s="27"/>
      <c r="N1467" s="93"/>
      <c r="O1467" s="17"/>
      <c r="P1467" s="17"/>
      <c r="Q1467" s="17"/>
      <c r="R1467" s="17"/>
      <c r="S1467" s="17"/>
      <c r="T1467" s="17"/>
      <c r="U1467" s="17"/>
      <c r="V1467" s="17"/>
      <c r="W1467" s="17"/>
      <c r="X1467" s="95"/>
      <c r="Y1467" s="95"/>
      <c r="Z1467" s="27"/>
      <c r="AA1467" s="17"/>
      <c r="AB1467" s="17"/>
      <c r="AC1467" s="95"/>
      <c r="AD1467" s="20"/>
      <c r="AE1467" s="17"/>
      <c r="AF1467" s="95"/>
      <c r="AG1467" s="27"/>
      <c r="AH1467" s="211"/>
      <c r="AI1467" s="17"/>
      <c r="AJ1467" s="17"/>
      <c r="AK1467" s="27"/>
      <c r="AL1467" s="27"/>
      <c r="AM1467" s="27"/>
      <c r="AN1467" s="27"/>
      <c r="AO1467" s="17"/>
      <c r="AP1467" s="17"/>
      <c r="AQ1467" s="17"/>
      <c r="AR1467" s="27"/>
      <c r="AS1467" s="27"/>
      <c r="AT1467" s="27"/>
      <c r="AU1467" s="27"/>
      <c r="AV1467" s="27"/>
      <c r="AW1467" s="27"/>
      <c r="AX1467" s="115"/>
      <c r="AY1467" s="119"/>
      <c r="AZ1467" s="119"/>
      <c r="BA1467" s="117"/>
      <c r="BB1467" s="117"/>
      <c r="BC1467" s="211"/>
      <c r="BD1467" s="27"/>
      <c r="BE1467" s="27"/>
      <c r="BF1467" s="27"/>
      <c r="BG1467" s="27"/>
      <c r="BH1467" s="115"/>
      <c r="BI1467" s="115"/>
      <c r="BJ1467" s="115"/>
      <c r="BK1467" s="2"/>
      <c r="BL1467" s="2"/>
      <c r="BM1467" s="2"/>
      <c r="BN1467" s="119"/>
      <c r="BO1467" s="119"/>
      <c r="BS1467" s="119"/>
      <c r="BT1467" s="119"/>
      <c r="BU1467" s="119"/>
      <c r="BV1467" s="119"/>
      <c r="BW1467" s="119"/>
      <c r="BX1467" s="119"/>
      <c r="BY1467" s="119"/>
      <c r="BZ1467" s="119"/>
      <c r="CA1467" s="119"/>
    </row>
    <row r="1468" spans="1:87" ht="16.5" customHeight="1" thickTop="1" thickBot="1">
      <c r="A1468" s="170" t="s">
        <v>1381</v>
      </c>
      <c r="B1468" s="25" t="s">
        <v>1451</v>
      </c>
      <c r="C1468" s="71">
        <v>1604</v>
      </c>
      <c r="D1468" s="132" t="s">
        <v>1434</v>
      </c>
      <c r="E1468" s="147" t="s">
        <v>1643</v>
      </c>
      <c r="F1468" s="30" t="s">
        <v>1550</v>
      </c>
      <c r="G1468" s="86" t="s">
        <v>1470</v>
      </c>
      <c r="H1468" s="25" t="s">
        <v>186</v>
      </c>
      <c r="I1468" s="25" t="s">
        <v>381</v>
      </c>
      <c r="J1468" s="25" t="s">
        <v>16</v>
      </c>
      <c r="K1468" s="25" t="s">
        <v>1591</v>
      </c>
      <c r="L1468" s="25" t="s">
        <v>110</v>
      </c>
      <c r="M1468" s="25"/>
      <c r="N1468" s="122" t="s">
        <v>1549</v>
      </c>
      <c r="O1468" s="38" t="s">
        <v>1549</v>
      </c>
      <c r="P1468" s="35" t="s">
        <v>1549</v>
      </c>
      <c r="Q1468" s="25" t="s">
        <v>14</v>
      </c>
      <c r="R1468" s="25">
        <v>3</v>
      </c>
      <c r="S1468" s="25" t="s">
        <v>1370</v>
      </c>
      <c r="T1468" s="25" t="s">
        <v>15</v>
      </c>
      <c r="V1468" s="25" t="s">
        <v>1471</v>
      </c>
      <c r="W1468" s="25" t="s">
        <v>82</v>
      </c>
      <c r="X1468" s="73">
        <f>VLOOKUP(W1468,Tables!$M$5:$O$9,3,FALSE)</f>
        <v>1</v>
      </c>
      <c r="Y1468" s="73">
        <f>V1468*X1468</f>
        <v>110</v>
      </c>
      <c r="AA1468" s="26" t="str">
        <f>Q1468</f>
        <v>EC50</v>
      </c>
      <c r="AB1468" s="26">
        <f>VLOOKUP(AA1468,Tables!C$5:D$40,2,FALSE)</f>
        <v>5</v>
      </c>
      <c r="AC1468" s="26">
        <f>Y1468/AB1468</f>
        <v>22</v>
      </c>
      <c r="AD1468" s="33" t="str">
        <f>T1468</f>
        <v>Chronic</v>
      </c>
      <c r="AE1468" s="26">
        <f>VLOOKUP(AD1468,Tables!$C$43:$D$44,2,FALSE)</f>
        <v>1</v>
      </c>
      <c r="AF1468" s="26">
        <f>AC1468/AE1468</f>
        <v>22</v>
      </c>
      <c r="AG1468" s="27"/>
      <c r="AH1468" s="210" t="str">
        <f>G1468</f>
        <v>Thalassiosira fluviatilis</v>
      </c>
      <c r="AI1468" s="112" t="str">
        <f>Q1468</f>
        <v>EC50</v>
      </c>
      <c r="AJ1468" s="112" t="str">
        <f>T1468</f>
        <v>Chronic</v>
      </c>
      <c r="AL1468" s="26">
        <f>VLOOKUP(SUM(AB1468,AE1468),Tables!J$5:K$12,2,FALSE)</f>
        <v>2</v>
      </c>
      <c r="AM1468" s="26" t="str">
        <f>IF(AL1468=MIN($AL$1468),"YES!!!","Reject")</f>
        <v>YES!!!</v>
      </c>
      <c r="AN1468" s="107" t="str">
        <f>P1468</f>
        <v>Biomass yield, Growth rate, AUC</v>
      </c>
      <c r="AO1468" s="26" t="s">
        <v>96</v>
      </c>
      <c r="AP1468" s="25" t="str">
        <f>CONCATENATE(R1468," ",S1468)</f>
        <v>3 Day</v>
      </c>
      <c r="AQ1468" s="26" t="s">
        <v>97</v>
      </c>
      <c r="AS1468" s="109">
        <f>AF1468</f>
        <v>22</v>
      </c>
      <c r="AT1468" s="73">
        <f>GEOMEAN(AS1468)</f>
        <v>22</v>
      </c>
      <c r="AU1468" s="73">
        <f>MIN(AT1468)</f>
        <v>22</v>
      </c>
      <c r="AV1468" s="73">
        <f>MIN(AU1468)</f>
        <v>22</v>
      </c>
      <c r="AW1468" s="208" t="s">
        <v>1845</v>
      </c>
      <c r="AX1468" s="208" t="s">
        <v>1845</v>
      </c>
      <c r="BA1468" s="78" t="str">
        <f>F1468</f>
        <v>Synthetic salt water or filtered natural salt water</v>
      </c>
      <c r="BB1468" s="107" t="str">
        <f>J1468</f>
        <v>Microalgae</v>
      </c>
      <c r="BC1468" s="210" t="str">
        <f>G1468</f>
        <v>Thalassiosira fluviatilis</v>
      </c>
      <c r="BD1468" s="107" t="str">
        <f>H1468</f>
        <v>Bacillariophyta</v>
      </c>
      <c r="BE1468" s="114" t="str">
        <f>I1468</f>
        <v>Mediophyceae</v>
      </c>
      <c r="BF1468" s="112" t="str">
        <f>K1468</f>
        <v>Photo</v>
      </c>
      <c r="BG1468" s="26">
        <f>AL1468</f>
        <v>2</v>
      </c>
      <c r="BH1468" s="26">
        <f>AV1468</f>
        <v>22</v>
      </c>
      <c r="BI1468" s="208" t="s">
        <v>1845</v>
      </c>
      <c r="BJ1468" s="208" t="s">
        <v>1845</v>
      </c>
      <c r="BN1468" s="119"/>
      <c r="BO1468" s="119"/>
      <c r="BS1468" s="119"/>
      <c r="BT1468" s="119"/>
      <c r="BU1468" s="119"/>
      <c r="BV1468" s="119"/>
      <c r="BW1468" s="119"/>
      <c r="BX1468" s="119"/>
      <c r="BY1468" s="119"/>
      <c r="BZ1468" s="119"/>
      <c r="CA1468" s="119"/>
    </row>
    <row r="1469" spans="1:87" ht="16.5" hidden="1" customHeight="1" thickTop="1" thickBot="1">
      <c r="A1469" s="172"/>
      <c r="B1469" s="134"/>
      <c r="C1469" s="17"/>
      <c r="D1469" s="27"/>
      <c r="E1469" s="148"/>
      <c r="F1469" s="93"/>
      <c r="G1469" s="93"/>
      <c r="H1469" s="27"/>
      <c r="I1469" s="27"/>
      <c r="J1469" s="17"/>
      <c r="K1469" s="17"/>
      <c r="L1469" s="17"/>
      <c r="M1469" s="17"/>
      <c r="N1469" s="93"/>
      <c r="O1469" s="27"/>
      <c r="P1469" s="27"/>
      <c r="Q1469" s="17"/>
      <c r="R1469" s="17"/>
      <c r="S1469" s="17"/>
      <c r="T1469" s="17"/>
      <c r="U1469" s="17"/>
      <c r="V1469" s="17"/>
      <c r="W1469" s="17"/>
      <c r="X1469" s="17"/>
      <c r="Y1469" s="27"/>
      <c r="Z1469" s="27"/>
      <c r="AA1469" s="27"/>
      <c r="AB1469" s="27"/>
      <c r="AC1469" s="27"/>
      <c r="AD1469" s="27"/>
      <c r="AE1469" s="27"/>
      <c r="AF1469" s="27"/>
      <c r="AG1469" s="27"/>
      <c r="AH1469" s="211"/>
      <c r="AI1469" s="17"/>
      <c r="AJ1469" s="17"/>
      <c r="AK1469" s="27"/>
      <c r="AL1469" s="27"/>
      <c r="AM1469" s="27"/>
      <c r="AN1469" s="27"/>
      <c r="AO1469" s="17"/>
      <c r="AP1469" s="17"/>
      <c r="AQ1469" s="17"/>
      <c r="AR1469" s="27"/>
      <c r="AS1469" s="27"/>
      <c r="AT1469" s="27"/>
      <c r="AU1469" s="27"/>
      <c r="AV1469" s="27"/>
      <c r="AW1469" s="27"/>
      <c r="AX1469" s="115"/>
      <c r="AY1469" s="119"/>
      <c r="AZ1469" s="119"/>
      <c r="BA1469" s="117"/>
      <c r="BB1469" s="117"/>
      <c r="BC1469" s="211"/>
      <c r="BD1469" s="27"/>
      <c r="BE1469" s="27"/>
      <c r="BF1469" s="27"/>
      <c r="BG1469" s="27"/>
      <c r="BH1469" s="115"/>
      <c r="BI1469" s="115"/>
      <c r="BJ1469" s="115"/>
      <c r="BK1469" s="2"/>
      <c r="BL1469" s="2"/>
      <c r="BM1469" s="2"/>
      <c r="BN1469" s="119"/>
      <c r="BO1469" s="119"/>
      <c r="BS1469" s="119"/>
      <c r="BT1469" s="119"/>
      <c r="BU1469" s="119"/>
      <c r="BV1469" s="119"/>
      <c r="BW1469" s="119"/>
      <c r="BX1469" s="119"/>
      <c r="BY1469" s="119"/>
      <c r="BZ1469" s="119"/>
      <c r="CA1469" s="119"/>
    </row>
    <row r="1470" spans="1:87" ht="16.5" hidden="1" customHeight="1" thickTop="1" thickBot="1">
      <c r="A1470" s="170" t="s">
        <v>656</v>
      </c>
      <c r="B1470" s="70" t="s">
        <v>652</v>
      </c>
      <c r="C1470" s="74" t="s">
        <v>657</v>
      </c>
      <c r="D1470" s="72"/>
      <c r="E1470" s="147" t="s">
        <v>1643</v>
      </c>
      <c r="F1470" s="30" t="s">
        <v>655</v>
      </c>
      <c r="G1470" s="86" t="s">
        <v>1645</v>
      </c>
      <c r="H1470" s="25" t="s">
        <v>186</v>
      </c>
      <c r="I1470" s="25" t="s">
        <v>381</v>
      </c>
      <c r="J1470" s="25" t="s">
        <v>16</v>
      </c>
      <c r="K1470" s="25" t="s">
        <v>1591</v>
      </c>
      <c r="L1470" s="25" t="s">
        <v>653</v>
      </c>
      <c r="N1470" s="41" t="s">
        <v>654</v>
      </c>
      <c r="O1470" s="32" t="s">
        <v>1401</v>
      </c>
      <c r="P1470" s="32" t="s">
        <v>1399</v>
      </c>
      <c r="Q1470" s="73" t="s">
        <v>14</v>
      </c>
      <c r="R1470" s="25">
        <v>48</v>
      </c>
      <c r="S1470" s="25" t="s">
        <v>84</v>
      </c>
      <c r="T1470" s="25" t="s">
        <v>15</v>
      </c>
      <c r="V1470" s="73">
        <v>42</v>
      </c>
      <c r="W1470" s="25" t="s">
        <v>58</v>
      </c>
      <c r="X1470" s="73">
        <f>VLOOKUP(W1470,Tables!$M$5:$O$9,3,FALSE)</f>
        <v>1</v>
      </c>
      <c r="Y1470" s="73">
        <f>V1470*X1470</f>
        <v>42</v>
      </c>
      <c r="AA1470" s="26" t="str">
        <f>Q1470</f>
        <v>EC50</v>
      </c>
      <c r="AB1470" s="26">
        <f>VLOOKUP(AA1470,Tables!C$5:D$40,2,FALSE)</f>
        <v>5</v>
      </c>
      <c r="AC1470" s="26">
        <f>Y1470/AB1470</f>
        <v>8.4</v>
      </c>
      <c r="AD1470" s="33" t="str">
        <f>T1470</f>
        <v>Chronic</v>
      </c>
      <c r="AE1470" s="26">
        <f>VLOOKUP(AD1470,Tables!$C$43:$D$44,2,FALSE)</f>
        <v>1</v>
      </c>
      <c r="AF1470" s="26">
        <f>AC1470/AE1470</f>
        <v>8.4</v>
      </c>
      <c r="AG1470" s="27"/>
      <c r="AH1470" s="210" t="str">
        <f>G1470</f>
        <v>Thalassiosira weissflogii</v>
      </c>
      <c r="AI1470" s="112" t="str">
        <f>Q1470</f>
        <v>EC50</v>
      </c>
      <c r="AJ1470" s="112" t="str">
        <f>T1470</f>
        <v>Chronic</v>
      </c>
      <c r="AL1470" s="26">
        <f>VLOOKUP(SUM(AB1470,AE1470),Tables!J$5:K$12,2,FALSE)</f>
        <v>2</v>
      </c>
      <c r="AM1470" s="26" t="str">
        <f>IF(AL1470=MIN($AL$1470:$AL$1471),"YES!!!","Reject")</f>
        <v>YES!!!</v>
      </c>
      <c r="AN1470" s="107" t="str">
        <f>P1470</f>
        <v>Cell density</v>
      </c>
      <c r="AO1470" s="26" t="s">
        <v>96</v>
      </c>
      <c r="AP1470" s="25" t="str">
        <f>CONCATENATE(R1470," ",S1470)</f>
        <v>48 Hour</v>
      </c>
      <c r="AQ1470" s="26" t="s">
        <v>97</v>
      </c>
      <c r="AS1470" s="109">
        <f>AF1470</f>
        <v>8.4</v>
      </c>
      <c r="AT1470" s="73">
        <f>GEOMEAN(AS1470:AS1471)</f>
        <v>8.1975606127676794</v>
      </c>
      <c r="AU1470" s="73">
        <f>MIN(AT1470)</f>
        <v>8.1975606127676794</v>
      </c>
      <c r="AV1470" s="73">
        <f>MIN(AU1470)</f>
        <v>8.1975606127676794</v>
      </c>
      <c r="AW1470" s="208" t="s">
        <v>1845</v>
      </c>
      <c r="AX1470" s="208" t="s">
        <v>1845</v>
      </c>
      <c r="BA1470" s="78" t="str">
        <f>F1470</f>
        <v>Artificial seawater with f/2 media</v>
      </c>
      <c r="BB1470" s="107" t="str">
        <f>J1470</f>
        <v>Microalgae</v>
      </c>
      <c r="BC1470" s="210" t="str">
        <f>G1470</f>
        <v>Thalassiosira weissflogii</v>
      </c>
      <c r="BD1470" s="107" t="str">
        <f>H1470</f>
        <v>Bacillariophyta</v>
      </c>
      <c r="BE1470" s="114" t="str">
        <f>I1470</f>
        <v>Mediophyceae</v>
      </c>
      <c r="BF1470" s="112" t="str">
        <f>K1470</f>
        <v>Photo</v>
      </c>
      <c r="BG1470" s="26">
        <f>AL1470</f>
        <v>2</v>
      </c>
      <c r="BH1470" s="26">
        <f>AV1470</f>
        <v>8.1975606127676794</v>
      </c>
      <c r="BI1470" s="208" t="s">
        <v>1845</v>
      </c>
      <c r="BJ1470" s="208" t="s">
        <v>1845</v>
      </c>
      <c r="BN1470" s="119"/>
      <c r="BO1470" s="119"/>
      <c r="BS1470" s="119"/>
      <c r="BT1470" s="119"/>
      <c r="BU1470" s="119"/>
      <c r="BV1470" s="119"/>
      <c r="BW1470" s="119"/>
      <c r="BX1470" s="119"/>
      <c r="BY1470" s="119"/>
      <c r="BZ1470" s="119"/>
      <c r="CA1470" s="119"/>
    </row>
    <row r="1471" spans="1:87" ht="16.5" hidden="1" customHeight="1" thickTop="1" thickBot="1">
      <c r="A1471" s="170" t="s">
        <v>656</v>
      </c>
      <c r="B1471" s="70" t="s">
        <v>658</v>
      </c>
      <c r="C1471" s="74" t="s">
        <v>657</v>
      </c>
      <c r="D1471" s="72"/>
      <c r="E1471" s="147" t="s">
        <v>1643</v>
      </c>
      <c r="F1471" s="30" t="s">
        <v>655</v>
      </c>
      <c r="G1471" s="86" t="s">
        <v>1645</v>
      </c>
      <c r="H1471" s="25" t="s">
        <v>186</v>
      </c>
      <c r="I1471" s="25" t="s">
        <v>381</v>
      </c>
      <c r="J1471" s="25" t="s">
        <v>16</v>
      </c>
      <c r="K1471" s="25" t="s">
        <v>1591</v>
      </c>
      <c r="L1471" s="25" t="s">
        <v>653</v>
      </c>
      <c r="N1471" s="41" t="s">
        <v>654</v>
      </c>
      <c r="O1471" s="32" t="s">
        <v>1401</v>
      </c>
      <c r="P1471" s="32" t="s">
        <v>1399</v>
      </c>
      <c r="Q1471" s="73" t="s">
        <v>20</v>
      </c>
      <c r="R1471" s="25">
        <v>48</v>
      </c>
      <c r="S1471" s="25" t="s">
        <v>84</v>
      </c>
      <c r="T1471" s="25" t="s">
        <v>15</v>
      </c>
      <c r="V1471" s="73">
        <v>20</v>
      </c>
      <c r="W1471" s="25" t="s">
        <v>58</v>
      </c>
      <c r="X1471" s="73">
        <f>VLOOKUP(W1471,Tables!$M$5:$O$9,3,FALSE)</f>
        <v>1</v>
      </c>
      <c r="Y1471" s="73">
        <f>V1471*X1471</f>
        <v>20</v>
      </c>
      <c r="AA1471" s="26" t="str">
        <f>Q1471</f>
        <v>LOEC</v>
      </c>
      <c r="AB1471" s="26">
        <f>VLOOKUP(AA1471,Tables!C$5:D$40,2,FALSE)</f>
        <v>2.5</v>
      </c>
      <c r="AC1471" s="26">
        <f>Y1471/AB1471</f>
        <v>8</v>
      </c>
      <c r="AD1471" s="33" t="str">
        <f>T1471</f>
        <v>Chronic</v>
      </c>
      <c r="AE1471" s="26">
        <f>VLOOKUP(AD1471,Tables!$C$43:$D$44,2,FALSE)</f>
        <v>1</v>
      </c>
      <c r="AF1471" s="26">
        <f>AC1471/AE1471</f>
        <v>8</v>
      </c>
      <c r="AG1471" s="27"/>
      <c r="AH1471" s="210" t="str">
        <f>G1471</f>
        <v>Thalassiosira weissflogii</v>
      </c>
      <c r="AI1471" s="112" t="str">
        <f>Q1471</f>
        <v>LOEC</v>
      </c>
      <c r="AJ1471" s="112" t="str">
        <f>T1471</f>
        <v>Chronic</v>
      </c>
      <c r="AL1471" s="26">
        <f>VLOOKUP(SUM(AB1471,AE1471),Tables!J$5:K$12,2,FALSE)</f>
        <v>2</v>
      </c>
      <c r="AM1471" s="26" t="str">
        <f>IF(AL1471=MIN($AL$1470:$AL$1471),"YES!!!","Reject")</f>
        <v>YES!!!</v>
      </c>
      <c r="AN1471" s="107" t="str">
        <f>P1471</f>
        <v>Cell density</v>
      </c>
      <c r="AO1471" s="26" t="s">
        <v>96</v>
      </c>
      <c r="AP1471" s="25" t="str">
        <f>CONCATENATE(R1471," ",S1471)</f>
        <v>48 Hour</v>
      </c>
      <c r="AQ1471" s="26" t="s">
        <v>97</v>
      </c>
      <c r="AS1471" s="109">
        <f>AF1471</f>
        <v>8</v>
      </c>
      <c r="AW1471" s="208" t="s">
        <v>1845</v>
      </c>
      <c r="AX1471" s="208" t="s">
        <v>1845</v>
      </c>
      <c r="BC1471" s="214"/>
      <c r="BN1471" s="119"/>
      <c r="BO1471" s="119"/>
      <c r="BS1471" s="119"/>
      <c r="BT1471" s="119"/>
      <c r="BU1471" s="119"/>
      <c r="BV1471" s="119"/>
      <c r="BW1471" s="119"/>
      <c r="BX1471" s="119"/>
      <c r="BY1471" s="119"/>
      <c r="BZ1471" s="119"/>
      <c r="CA1471" s="119"/>
    </row>
    <row r="1472" spans="1:87" ht="16.5" hidden="1" customHeight="1" thickTop="1" thickBot="1">
      <c r="A1472" s="171"/>
      <c r="B1472" s="133"/>
      <c r="C1472" s="98"/>
      <c r="D1472" s="97"/>
      <c r="E1472" s="150"/>
      <c r="F1472" s="93"/>
      <c r="G1472" s="93"/>
      <c r="H1472" s="17"/>
      <c r="I1472" s="17"/>
      <c r="J1472" s="17"/>
      <c r="K1472" s="17"/>
      <c r="L1472" s="17"/>
      <c r="M1472" s="27"/>
      <c r="N1472" s="93"/>
      <c r="O1472" s="17"/>
      <c r="P1472" s="17"/>
      <c r="Q1472" s="17"/>
      <c r="R1472" s="17"/>
      <c r="S1472" s="17"/>
      <c r="T1472" s="17"/>
      <c r="U1472" s="17"/>
      <c r="V1472" s="17">
        <f>GEOMEAN(V1470:V1471)</f>
        <v>28.982753492378876</v>
      </c>
      <c r="W1472" s="17"/>
      <c r="X1472" s="95"/>
      <c r="Y1472" s="27"/>
      <c r="Z1472" s="27"/>
      <c r="AA1472" s="17"/>
      <c r="AB1472" s="17"/>
      <c r="AC1472" s="95"/>
      <c r="AD1472" s="20"/>
      <c r="AE1472" s="17"/>
      <c r="AF1472" s="17"/>
      <c r="AG1472" s="27"/>
      <c r="AH1472" s="211"/>
      <c r="AI1472" s="17"/>
      <c r="AJ1472" s="17"/>
      <c r="AK1472" s="27"/>
      <c r="AL1472" s="27"/>
      <c r="AM1472" s="27"/>
      <c r="AN1472" s="27"/>
      <c r="AO1472" s="17"/>
      <c r="AP1472" s="17"/>
      <c r="AQ1472" s="17"/>
      <c r="AR1472" s="27"/>
      <c r="AS1472" s="27"/>
      <c r="AT1472" s="27"/>
      <c r="AU1472" s="27"/>
      <c r="AV1472" s="27"/>
      <c r="AW1472" s="27"/>
      <c r="AX1472" s="115"/>
      <c r="AY1472" s="119"/>
      <c r="AZ1472" s="119"/>
      <c r="BA1472" s="117"/>
      <c r="BB1472" s="117"/>
      <c r="BC1472" s="211"/>
      <c r="BD1472" s="27"/>
      <c r="BE1472" s="27"/>
      <c r="BF1472" s="27"/>
      <c r="BG1472" s="27"/>
      <c r="BH1472" s="115"/>
      <c r="BI1472" s="115"/>
      <c r="BJ1472" s="115"/>
      <c r="BK1472" s="2"/>
      <c r="BL1472" s="2"/>
      <c r="BM1472" s="2"/>
      <c r="BN1472" s="119"/>
      <c r="BO1472" s="119"/>
      <c r="BS1472" s="119"/>
      <c r="BT1472" s="119"/>
      <c r="BU1472" s="119"/>
      <c r="BV1472" s="119"/>
      <c r="BW1472" s="119"/>
      <c r="BX1472" s="119"/>
      <c r="BY1472" s="119"/>
      <c r="BZ1472" s="119"/>
      <c r="CA1472" s="119"/>
    </row>
    <row r="1473" spans="1:87" ht="16.5" hidden="1" customHeight="1" thickTop="1" thickBot="1">
      <c r="A1473" s="170" t="s">
        <v>702</v>
      </c>
      <c r="B1473" s="70" t="s">
        <v>700</v>
      </c>
      <c r="C1473" s="71" t="s">
        <v>703</v>
      </c>
      <c r="D1473" s="72"/>
      <c r="E1473" s="147" t="s">
        <v>1643</v>
      </c>
      <c r="F1473" s="30" t="s">
        <v>701</v>
      </c>
      <c r="G1473" s="86" t="s">
        <v>211</v>
      </c>
      <c r="H1473" s="25" t="s">
        <v>83</v>
      </c>
      <c r="I1473" s="73" t="s">
        <v>366</v>
      </c>
      <c r="J1473" s="73" t="s">
        <v>205</v>
      </c>
      <c r="K1473" s="25" t="s">
        <v>1590</v>
      </c>
      <c r="L1473" s="73" t="s">
        <v>468</v>
      </c>
      <c r="N1473" s="41" t="s">
        <v>48</v>
      </c>
      <c r="O1473" s="32" t="s">
        <v>48</v>
      </c>
      <c r="P1473" s="32" t="s">
        <v>48</v>
      </c>
      <c r="Q1473" s="25" t="s">
        <v>18</v>
      </c>
      <c r="R1473" s="25">
        <v>96</v>
      </c>
      <c r="S1473" s="25" t="s">
        <v>84</v>
      </c>
      <c r="T1473" s="33" t="s">
        <v>45</v>
      </c>
      <c r="U1473" s="33"/>
      <c r="V1473" s="73">
        <v>153.19999999999999</v>
      </c>
      <c r="W1473" s="33" t="s">
        <v>58</v>
      </c>
      <c r="X1473" s="73">
        <f>VLOOKUP(W1473,Tables!$M$5:$O$9,3,FALSE)</f>
        <v>1</v>
      </c>
      <c r="Y1473" s="73">
        <f>V1473*X1473</f>
        <v>153.19999999999999</v>
      </c>
      <c r="AA1473" s="26" t="str">
        <f>Q1473</f>
        <v>LC50</v>
      </c>
      <c r="AB1473" s="26">
        <f>VLOOKUP(AA1473,Tables!C$5:D$40,2,FALSE)</f>
        <v>5</v>
      </c>
      <c r="AC1473" s="26">
        <f>Y1473/AB1473</f>
        <v>30.639999999999997</v>
      </c>
      <c r="AD1473" s="33" t="str">
        <f>T1473</f>
        <v>Acute</v>
      </c>
      <c r="AE1473" s="26">
        <f>VLOOKUP(AD1473,Tables!$C$43:$D$44,2,FALSE)</f>
        <v>2</v>
      </c>
      <c r="AF1473" s="26">
        <f>AC1473/AE1473</f>
        <v>15.319999999999999</v>
      </c>
      <c r="AG1473" s="27"/>
      <c r="AH1473" s="210" t="str">
        <f>G1473</f>
        <v>Tigriopus brevicornis</v>
      </c>
      <c r="AI1473" s="112" t="str">
        <f>Q1473</f>
        <v>LC50</v>
      </c>
      <c r="AJ1473" s="112" t="str">
        <f>T1473</f>
        <v>Acute</v>
      </c>
      <c r="AL1473" s="26">
        <f>VLOOKUP(SUM(AB1473,AE1473),Tables!J$5:K$12,2,FALSE)</f>
        <v>4</v>
      </c>
      <c r="AM1473" s="26" t="str">
        <f>IF(AL1473=MIN($AL$1473:$AL$1475),"YES!!!","Reject")</f>
        <v>YES!!!</v>
      </c>
      <c r="AN1473" s="107" t="str">
        <f>P1473</f>
        <v>Mortality</v>
      </c>
      <c r="AO1473" s="26" t="s">
        <v>96</v>
      </c>
      <c r="AP1473" s="25" t="str">
        <f>CONCATENATE(R1473," ",S1473)</f>
        <v>96 Hour</v>
      </c>
      <c r="AQ1473" s="26" t="s">
        <v>97</v>
      </c>
      <c r="AS1473" s="109">
        <f>AF1473</f>
        <v>15.319999999999999</v>
      </c>
      <c r="AT1473" s="73">
        <f>GEOMEAN(AS1473:AS1475)</f>
        <v>13.211480026712021</v>
      </c>
      <c r="AU1473" s="73">
        <f>MIN(AT1473)</f>
        <v>13.211480026712021</v>
      </c>
      <c r="AV1473" s="73">
        <f>MIN(AU1473)</f>
        <v>13.211480026712021</v>
      </c>
      <c r="AW1473" s="208" t="s">
        <v>1845</v>
      </c>
      <c r="AX1473" s="208" t="s">
        <v>1845</v>
      </c>
      <c r="BA1473" s="78" t="str">
        <f>F1473</f>
        <v>Filtered natural seawater</v>
      </c>
      <c r="BB1473" s="107" t="str">
        <f>J1473</f>
        <v>Microinvertebrate</v>
      </c>
      <c r="BC1473" s="210" t="str">
        <f>G1473</f>
        <v>Tigriopus brevicornis</v>
      </c>
      <c r="BD1473" s="107" t="str">
        <f>H1473</f>
        <v>Arthropoda</v>
      </c>
      <c r="BE1473" s="114" t="str">
        <f>I1473</f>
        <v>Maxillopoda</v>
      </c>
      <c r="BF1473" s="112" t="str">
        <f>K1473</f>
        <v>Hetero</v>
      </c>
      <c r="BG1473" s="26">
        <f>AL1473</f>
        <v>4</v>
      </c>
      <c r="BH1473" s="26">
        <f>AV1473</f>
        <v>13.211480026712021</v>
      </c>
      <c r="BI1473" s="208" t="s">
        <v>1845</v>
      </c>
      <c r="BJ1473" s="208" t="s">
        <v>1845</v>
      </c>
      <c r="BN1473" s="119"/>
      <c r="BO1473" s="119"/>
      <c r="BS1473" s="119"/>
      <c r="BT1473" s="119"/>
      <c r="BU1473" s="119"/>
      <c r="BV1473" s="119"/>
      <c r="BW1473" s="119"/>
      <c r="BX1473" s="119"/>
      <c r="BY1473" s="119"/>
      <c r="BZ1473" s="119"/>
      <c r="CA1473" s="119"/>
      <c r="CB1473" s="119"/>
      <c r="CC1473" s="119"/>
      <c r="CD1473" s="119"/>
      <c r="CE1473" s="119"/>
      <c r="CF1473" s="119"/>
      <c r="CG1473" s="119"/>
      <c r="CH1473" s="119"/>
      <c r="CI1473" s="119"/>
    </row>
    <row r="1474" spans="1:87" ht="16.5" hidden="1" customHeight="1" thickTop="1" thickBot="1">
      <c r="A1474" s="170" t="s">
        <v>702</v>
      </c>
      <c r="B1474" s="70" t="s">
        <v>700</v>
      </c>
      <c r="C1474" s="71" t="s">
        <v>703</v>
      </c>
      <c r="D1474" s="72"/>
      <c r="E1474" s="147" t="s">
        <v>1643</v>
      </c>
      <c r="F1474" s="30" t="s">
        <v>701</v>
      </c>
      <c r="G1474" s="86" t="s">
        <v>211</v>
      </c>
      <c r="H1474" s="25" t="s">
        <v>83</v>
      </c>
      <c r="I1474" s="73" t="s">
        <v>366</v>
      </c>
      <c r="J1474" s="73" t="s">
        <v>205</v>
      </c>
      <c r="K1474" s="25" t="s">
        <v>1590</v>
      </c>
      <c r="L1474" s="73" t="s">
        <v>704</v>
      </c>
      <c r="N1474" s="41" t="s">
        <v>48</v>
      </c>
      <c r="O1474" s="32" t="s">
        <v>48</v>
      </c>
      <c r="P1474" s="32" t="s">
        <v>48</v>
      </c>
      <c r="Q1474" s="25" t="s">
        <v>18</v>
      </c>
      <c r="R1474" s="25">
        <v>96</v>
      </c>
      <c r="S1474" s="25" t="s">
        <v>84</v>
      </c>
      <c r="T1474" s="33" t="s">
        <v>45</v>
      </c>
      <c r="U1474" s="33"/>
      <c r="V1474" s="73">
        <v>124.5</v>
      </c>
      <c r="W1474" s="33" t="s">
        <v>58</v>
      </c>
      <c r="X1474" s="73">
        <f>VLOOKUP(W1474,Tables!$M$5:$O$9,3,FALSE)</f>
        <v>1</v>
      </c>
      <c r="Y1474" s="73">
        <f>V1474*X1474</f>
        <v>124.5</v>
      </c>
      <c r="AA1474" s="26" t="str">
        <f>Q1474</f>
        <v>LC50</v>
      </c>
      <c r="AB1474" s="26">
        <f>VLOOKUP(AA1474,Tables!C$5:D$40,2,FALSE)</f>
        <v>5</v>
      </c>
      <c r="AC1474" s="26">
        <f>Y1474/AB1474</f>
        <v>24.9</v>
      </c>
      <c r="AD1474" s="33" t="str">
        <f>T1474</f>
        <v>Acute</v>
      </c>
      <c r="AE1474" s="26">
        <f>VLOOKUP(AD1474,Tables!$C$43:$D$44,2,FALSE)</f>
        <v>2</v>
      </c>
      <c r="AF1474" s="26">
        <f>AC1474/AE1474</f>
        <v>12.45</v>
      </c>
      <c r="AG1474" s="27"/>
      <c r="AH1474" s="210" t="str">
        <f>G1474</f>
        <v>Tigriopus brevicornis</v>
      </c>
      <c r="AI1474" s="112" t="str">
        <f>Q1474</f>
        <v>LC50</v>
      </c>
      <c r="AJ1474" s="112" t="str">
        <f>T1474</f>
        <v>Acute</v>
      </c>
      <c r="AL1474" s="26">
        <f>VLOOKUP(SUM(AB1474,AE1474),Tables!J$5:K$12,2,FALSE)</f>
        <v>4</v>
      </c>
      <c r="AM1474" s="26" t="str">
        <f>IF(AL1474=MIN($AL$1473:$AL$1475),"YES!!!","Reject")</f>
        <v>YES!!!</v>
      </c>
      <c r="AN1474" s="107" t="str">
        <f>P1474</f>
        <v>Mortality</v>
      </c>
      <c r="AO1474" s="26" t="s">
        <v>96</v>
      </c>
      <c r="AP1474" s="25" t="str">
        <f>CONCATENATE(R1474," ",S1474)</f>
        <v>96 Hour</v>
      </c>
      <c r="AQ1474" s="26" t="s">
        <v>97</v>
      </c>
      <c r="AS1474" s="109">
        <f>AF1474</f>
        <v>12.45</v>
      </c>
      <c r="AW1474" s="208" t="s">
        <v>1845</v>
      </c>
      <c r="AX1474" s="208" t="s">
        <v>1845</v>
      </c>
      <c r="BC1474" s="214"/>
      <c r="BN1474" s="119"/>
      <c r="BO1474" s="119"/>
      <c r="BS1474" s="119"/>
      <c r="BT1474" s="119"/>
      <c r="BU1474" s="119"/>
      <c r="BV1474" s="119"/>
      <c r="BW1474" s="119"/>
      <c r="BX1474" s="119"/>
      <c r="BY1474" s="119"/>
      <c r="BZ1474" s="119"/>
      <c r="CA1474" s="119"/>
      <c r="CB1474" s="119"/>
      <c r="CC1474" s="119"/>
      <c r="CD1474" s="119"/>
      <c r="CE1474" s="119"/>
      <c r="CF1474" s="119"/>
      <c r="CG1474" s="119"/>
      <c r="CH1474" s="119"/>
      <c r="CI1474" s="119"/>
    </row>
    <row r="1475" spans="1:87" ht="16.5" hidden="1" customHeight="1" thickTop="1" thickBot="1">
      <c r="A1475" s="170" t="s">
        <v>702</v>
      </c>
      <c r="B1475" s="70" t="s">
        <v>700</v>
      </c>
      <c r="C1475" s="71" t="s">
        <v>703</v>
      </c>
      <c r="D1475" s="72"/>
      <c r="E1475" s="147" t="s">
        <v>1643</v>
      </c>
      <c r="F1475" s="30" t="s">
        <v>701</v>
      </c>
      <c r="G1475" s="86" t="s">
        <v>211</v>
      </c>
      <c r="H1475" s="25" t="s">
        <v>83</v>
      </c>
      <c r="I1475" s="73" t="s">
        <v>366</v>
      </c>
      <c r="J1475" s="73" t="s">
        <v>205</v>
      </c>
      <c r="K1475" s="25" t="s">
        <v>1590</v>
      </c>
      <c r="L1475" s="73" t="s">
        <v>705</v>
      </c>
      <c r="N1475" s="41" t="s">
        <v>48</v>
      </c>
      <c r="O1475" s="32" t="s">
        <v>48</v>
      </c>
      <c r="P1475" s="32" t="s">
        <v>48</v>
      </c>
      <c r="Q1475" s="25" t="s">
        <v>18</v>
      </c>
      <c r="R1475" s="25">
        <v>96</v>
      </c>
      <c r="S1475" s="25" t="s">
        <v>84</v>
      </c>
      <c r="T1475" s="33" t="s">
        <v>45</v>
      </c>
      <c r="U1475" s="33"/>
      <c r="V1475" s="73">
        <v>120.9</v>
      </c>
      <c r="W1475" s="33" t="s">
        <v>58</v>
      </c>
      <c r="X1475" s="73">
        <f>VLOOKUP(W1475,Tables!$M$5:$O$9,3,FALSE)</f>
        <v>1</v>
      </c>
      <c r="Y1475" s="73">
        <f>V1475*X1475</f>
        <v>120.9</v>
      </c>
      <c r="AA1475" s="26" t="str">
        <f>Q1475</f>
        <v>LC50</v>
      </c>
      <c r="AB1475" s="26">
        <f>VLOOKUP(AA1475,Tables!C$5:D$40,2,FALSE)</f>
        <v>5</v>
      </c>
      <c r="AC1475" s="26">
        <f>Y1475/AB1475</f>
        <v>24.18</v>
      </c>
      <c r="AD1475" s="33" t="str">
        <f>T1475</f>
        <v>Acute</v>
      </c>
      <c r="AE1475" s="26">
        <f>VLOOKUP(AD1475,Tables!$C$43:$D$44,2,FALSE)</f>
        <v>2</v>
      </c>
      <c r="AF1475" s="26">
        <f>AC1475/AE1475</f>
        <v>12.09</v>
      </c>
      <c r="AG1475" s="27"/>
      <c r="AH1475" s="210" t="str">
        <f>G1475</f>
        <v>Tigriopus brevicornis</v>
      </c>
      <c r="AI1475" s="112" t="str">
        <f>Q1475</f>
        <v>LC50</v>
      </c>
      <c r="AJ1475" s="112" t="str">
        <f>T1475</f>
        <v>Acute</v>
      </c>
      <c r="AL1475" s="26">
        <f>VLOOKUP(SUM(AB1475,AE1475),Tables!J$5:K$12,2,FALSE)</f>
        <v>4</v>
      </c>
      <c r="AM1475" s="26" t="str">
        <f>IF(AL1475=MIN($AL$1473:$AL$1475),"YES!!!","Reject")</f>
        <v>YES!!!</v>
      </c>
      <c r="AN1475" s="107" t="str">
        <f>P1475</f>
        <v>Mortality</v>
      </c>
      <c r="AO1475" s="26" t="s">
        <v>96</v>
      </c>
      <c r="AP1475" s="25" t="str">
        <f>CONCATENATE(R1475," ",S1475)</f>
        <v>96 Hour</v>
      </c>
      <c r="AQ1475" s="26" t="s">
        <v>97</v>
      </c>
      <c r="AS1475" s="109">
        <f>AF1475</f>
        <v>12.09</v>
      </c>
      <c r="AW1475" s="208" t="s">
        <v>1845</v>
      </c>
      <c r="AX1475" s="208" t="s">
        <v>1845</v>
      </c>
      <c r="BC1475" s="214"/>
      <c r="BN1475" s="119"/>
      <c r="BO1475" s="119"/>
      <c r="BS1475" s="119"/>
      <c r="BT1475" s="119"/>
      <c r="BU1475" s="119"/>
      <c r="BV1475" s="119"/>
      <c r="BW1475" s="119"/>
      <c r="BX1475" s="119"/>
      <c r="BY1475" s="119"/>
      <c r="BZ1475" s="119"/>
      <c r="CA1475" s="119"/>
    </row>
    <row r="1476" spans="1:87" ht="16.5" hidden="1" customHeight="1" thickTop="1" thickBot="1">
      <c r="A1476" s="171"/>
      <c r="B1476" s="133"/>
      <c r="C1476" s="17"/>
      <c r="D1476" s="97"/>
      <c r="E1476" s="150"/>
      <c r="F1476" s="93"/>
      <c r="G1476" s="93"/>
      <c r="H1476" s="17"/>
      <c r="I1476" s="17"/>
      <c r="J1476" s="17"/>
      <c r="K1476" s="17"/>
      <c r="L1476" s="17"/>
      <c r="M1476" s="27"/>
      <c r="N1476" s="93"/>
      <c r="O1476" s="17"/>
      <c r="P1476" s="17"/>
      <c r="Q1476" s="17"/>
      <c r="R1476" s="17"/>
      <c r="S1476" s="17"/>
      <c r="T1476" s="20"/>
      <c r="U1476" s="20"/>
      <c r="V1476" s="17"/>
      <c r="W1476" s="20"/>
      <c r="X1476" s="95"/>
      <c r="Y1476" s="95"/>
      <c r="Z1476" s="27"/>
      <c r="AA1476" s="17"/>
      <c r="AB1476" s="17"/>
      <c r="AC1476" s="95"/>
      <c r="AD1476" s="20"/>
      <c r="AE1476" s="17"/>
      <c r="AF1476" s="95"/>
      <c r="AG1476" s="27"/>
      <c r="AH1476" s="211"/>
      <c r="AI1476" s="17"/>
      <c r="AJ1476" s="17"/>
      <c r="AK1476" s="27"/>
      <c r="AL1476" s="27"/>
      <c r="AM1476" s="27"/>
      <c r="AN1476" s="27"/>
      <c r="AO1476" s="17"/>
      <c r="AP1476" s="17"/>
      <c r="AQ1476" s="17"/>
      <c r="AR1476" s="27"/>
      <c r="AS1476" s="27"/>
      <c r="AT1476" s="27"/>
      <c r="AU1476" s="27"/>
      <c r="AV1476" s="27"/>
      <c r="AW1476" s="27"/>
      <c r="AX1476" s="115"/>
      <c r="AY1476" s="119"/>
      <c r="AZ1476" s="119"/>
      <c r="BA1476" s="117"/>
      <c r="BB1476" s="117"/>
      <c r="BC1476" s="211"/>
      <c r="BD1476" s="27"/>
      <c r="BE1476" s="27"/>
      <c r="BF1476" s="27"/>
      <c r="BG1476" s="27"/>
      <c r="BH1476" s="115"/>
      <c r="BI1476" s="115"/>
      <c r="BJ1476" s="115"/>
      <c r="BK1476" s="2"/>
      <c r="BL1476" s="2"/>
      <c r="BM1476" s="2"/>
      <c r="BN1476" s="119"/>
      <c r="BO1476" s="119"/>
      <c r="BS1476" s="119"/>
      <c r="BT1476" s="119"/>
      <c r="BU1476" s="119"/>
      <c r="BV1476" s="119"/>
      <c r="BW1476" s="119"/>
      <c r="BX1476" s="119"/>
      <c r="BY1476" s="119"/>
      <c r="BZ1476" s="119"/>
      <c r="CA1476" s="119"/>
      <c r="CB1476" s="119"/>
      <c r="CC1476" s="119"/>
      <c r="CD1476" s="119"/>
      <c r="CE1476" s="119"/>
      <c r="CF1476" s="119"/>
      <c r="CG1476" s="119"/>
      <c r="CH1476" s="119"/>
      <c r="CI1476" s="119"/>
    </row>
    <row r="1477" spans="1:87" ht="16.5" hidden="1" customHeight="1" thickTop="1" thickBot="1">
      <c r="A1477" s="168" t="s">
        <v>1381</v>
      </c>
      <c r="B1477" s="25" t="s">
        <v>1436</v>
      </c>
      <c r="C1477" s="71">
        <v>1625</v>
      </c>
      <c r="D1477" s="132" t="s">
        <v>1414</v>
      </c>
      <c r="E1477" s="147" t="s">
        <v>1643</v>
      </c>
      <c r="F1477" s="30" t="s">
        <v>1557</v>
      </c>
      <c r="G1477" s="86" t="s">
        <v>1462</v>
      </c>
      <c r="H1477" s="25" t="s">
        <v>83</v>
      </c>
      <c r="I1477" s="25" t="s">
        <v>94</v>
      </c>
      <c r="J1477" s="25" t="s">
        <v>95</v>
      </c>
      <c r="K1477" s="25" t="s">
        <v>1590</v>
      </c>
      <c r="L1477" s="25" t="s">
        <v>247</v>
      </c>
      <c r="M1477" s="25"/>
      <c r="N1477" s="122" t="s">
        <v>48</v>
      </c>
      <c r="O1477" s="35" t="s">
        <v>48</v>
      </c>
      <c r="P1477" s="35" t="s">
        <v>48</v>
      </c>
      <c r="Q1477" s="25" t="s">
        <v>18</v>
      </c>
      <c r="R1477" s="25">
        <v>96</v>
      </c>
      <c r="S1477" s="25" t="s">
        <v>84</v>
      </c>
      <c r="T1477" s="33" t="s">
        <v>45</v>
      </c>
      <c r="V1477" s="25" t="s">
        <v>1463</v>
      </c>
      <c r="W1477" s="25" t="s">
        <v>85</v>
      </c>
      <c r="X1477" s="73">
        <f>VLOOKUP(W1477,Tables!$M$5:$O$9,3,FALSE)</f>
        <v>1000</v>
      </c>
      <c r="Y1477" s="73">
        <f>V1477*X1477</f>
        <v>197850</v>
      </c>
      <c r="AA1477" s="26" t="str">
        <f>Q1477</f>
        <v>LC50</v>
      </c>
      <c r="AB1477" s="26">
        <f>VLOOKUP(AA1477,Tables!C$5:D$40,2,FALSE)</f>
        <v>5</v>
      </c>
      <c r="AC1477" s="26">
        <f>Y1477/AB1477</f>
        <v>39570</v>
      </c>
      <c r="AD1477" s="33" t="str">
        <f>T1477</f>
        <v>Acute</v>
      </c>
      <c r="AE1477" s="26">
        <f>VLOOKUP(AD1477,Tables!$C$43:$D$44,2,FALSE)</f>
        <v>2</v>
      </c>
      <c r="AF1477" s="26">
        <f>AC1477/AE1477</f>
        <v>19785</v>
      </c>
      <c r="AG1477" s="27"/>
      <c r="AH1477" s="210" t="str">
        <f>G1477</f>
        <v>Uca pugilator</v>
      </c>
      <c r="AI1477" s="112" t="str">
        <f>Q1477</f>
        <v>LC50</v>
      </c>
      <c r="AJ1477" s="112" t="str">
        <f>T1477</f>
        <v>Acute</v>
      </c>
      <c r="AL1477" s="26">
        <f>VLOOKUP(SUM(AB1477,AE1477),Tables!J$5:K$12,2,FALSE)</f>
        <v>4</v>
      </c>
      <c r="AM1477" s="26" t="str">
        <f>IF(AL1477=MIN($AL$1477:$AL$1477),"YES!!!","Reject")</f>
        <v>YES!!!</v>
      </c>
      <c r="AN1477" s="107" t="str">
        <f>P1477</f>
        <v>Mortality</v>
      </c>
      <c r="AO1477" s="26" t="s">
        <v>96</v>
      </c>
      <c r="AP1477" s="25" t="str">
        <f>CONCATENATE(R1477," ",S1477)</f>
        <v>96 Hour</v>
      </c>
      <c r="AQ1477" s="26" t="s">
        <v>97</v>
      </c>
      <c r="AS1477" s="109">
        <f>AF1477</f>
        <v>19785</v>
      </c>
      <c r="AT1477" s="73">
        <f>GEOMEAN(AS1477)</f>
        <v>19785</v>
      </c>
      <c r="AU1477" s="73">
        <f>MIN(AT1477)</f>
        <v>19785</v>
      </c>
      <c r="AV1477" s="73">
        <f>MIN(AU1477)</f>
        <v>19785</v>
      </c>
      <c r="AW1477" s="208" t="s">
        <v>1845</v>
      </c>
      <c r="AX1477" s="208" t="s">
        <v>1845</v>
      </c>
      <c r="BA1477" s="78" t="str">
        <f>F1477</f>
        <v>Natural or artificial seawater</v>
      </c>
      <c r="BB1477" s="107" t="str">
        <f>J1477</f>
        <v>Macroinvertebrate</v>
      </c>
      <c r="BC1477" s="210" t="str">
        <f>G1477</f>
        <v>Uca pugilator</v>
      </c>
      <c r="BD1477" s="107" t="str">
        <f>H1477</f>
        <v>Arthropoda</v>
      </c>
      <c r="BE1477" s="114" t="str">
        <f>I1477</f>
        <v>Malacostraca</v>
      </c>
      <c r="BF1477" s="112" t="str">
        <f>K1477</f>
        <v>Hetero</v>
      </c>
      <c r="BG1477" s="26">
        <f>AL1477</f>
        <v>4</v>
      </c>
      <c r="BH1477" s="26">
        <f>AV1477</f>
        <v>19785</v>
      </c>
      <c r="BI1477" s="208" t="s">
        <v>1845</v>
      </c>
      <c r="BJ1477" s="208" t="s">
        <v>1845</v>
      </c>
      <c r="BN1477" s="119"/>
      <c r="BO1477" s="119"/>
      <c r="BS1477" s="119"/>
      <c r="BT1477" s="119"/>
      <c r="BU1477" s="119"/>
      <c r="BV1477" s="119"/>
      <c r="BW1477" s="119"/>
      <c r="BX1477" s="119"/>
      <c r="BY1477" s="119"/>
      <c r="BZ1477" s="119"/>
      <c r="CA1477" s="119"/>
    </row>
    <row r="1478" spans="1:87" ht="16.5" hidden="1" customHeight="1" thickTop="1" thickBot="1">
      <c r="A1478" s="172"/>
      <c r="B1478" s="134"/>
      <c r="C1478" s="17"/>
      <c r="D1478" s="27"/>
      <c r="E1478" s="148"/>
      <c r="F1478" s="93"/>
      <c r="G1478" s="93"/>
      <c r="H1478" s="27"/>
      <c r="I1478" s="27"/>
      <c r="J1478" s="17"/>
      <c r="K1478" s="17"/>
      <c r="L1478" s="17"/>
      <c r="M1478" s="17"/>
      <c r="N1478" s="93"/>
      <c r="O1478" s="17"/>
      <c r="P1478" s="17"/>
      <c r="Q1478" s="17"/>
      <c r="R1478" s="17"/>
      <c r="S1478" s="17"/>
      <c r="T1478" s="17"/>
      <c r="U1478" s="17"/>
      <c r="V1478" s="17"/>
      <c r="W1478" s="17"/>
      <c r="X1478" s="17"/>
      <c r="Y1478" s="27"/>
      <c r="Z1478" s="27"/>
      <c r="AA1478" s="27"/>
      <c r="AB1478" s="27"/>
      <c r="AC1478" s="27"/>
      <c r="AD1478" s="27"/>
      <c r="AE1478" s="27"/>
      <c r="AF1478" s="27"/>
      <c r="AG1478" s="27"/>
      <c r="AH1478" s="211"/>
      <c r="AI1478" s="17"/>
      <c r="AJ1478" s="17"/>
      <c r="AK1478" s="27"/>
      <c r="AL1478" s="27"/>
      <c r="AM1478" s="27"/>
      <c r="AN1478" s="27"/>
      <c r="AO1478" s="17"/>
      <c r="AP1478" s="17"/>
      <c r="AQ1478" s="17"/>
      <c r="AR1478" s="27"/>
      <c r="AS1478" s="27"/>
      <c r="AT1478" s="27"/>
      <c r="AU1478" s="27"/>
      <c r="AV1478" s="27"/>
      <c r="AW1478" s="27"/>
      <c r="AX1478" s="115"/>
      <c r="AY1478" s="119"/>
      <c r="AZ1478" s="119"/>
      <c r="BA1478" s="117"/>
      <c r="BB1478" s="117"/>
      <c r="BC1478" s="211"/>
      <c r="BD1478" s="27"/>
      <c r="BE1478" s="27"/>
      <c r="BF1478" s="27"/>
      <c r="BG1478" s="27"/>
      <c r="BH1478" s="115"/>
      <c r="BI1478" s="115"/>
      <c r="BJ1478" s="115"/>
      <c r="BK1478" s="2"/>
      <c r="BL1478" s="2"/>
      <c r="BM1478" s="2"/>
      <c r="BN1478" s="119"/>
      <c r="BO1478" s="119"/>
      <c r="BS1478" s="119"/>
      <c r="BT1478" s="119"/>
      <c r="BU1478" s="119"/>
      <c r="BV1478" s="119"/>
      <c r="BW1478" s="119"/>
      <c r="BX1478" s="119"/>
      <c r="BY1478" s="119"/>
      <c r="BZ1478" s="119"/>
      <c r="CA1478" s="119"/>
    </row>
    <row r="1479" spans="1:87" ht="16.5" hidden="1" customHeight="1" thickTop="1" thickBot="1">
      <c r="A1479" s="170" t="s">
        <v>1145</v>
      </c>
      <c r="B1479" s="70" t="s">
        <v>1148</v>
      </c>
      <c r="C1479" s="74" t="s">
        <v>1146</v>
      </c>
      <c r="D1479" s="80" t="s">
        <v>1149</v>
      </c>
      <c r="E1479" s="151" t="s">
        <v>1644</v>
      </c>
      <c r="F1479" s="75" t="s">
        <v>110</v>
      </c>
      <c r="G1479" s="86" t="s">
        <v>1150</v>
      </c>
      <c r="H1479" s="25" t="s">
        <v>77</v>
      </c>
      <c r="I1479" s="73" t="s">
        <v>78</v>
      </c>
      <c r="J1479" s="73" t="s">
        <v>79</v>
      </c>
      <c r="K1479" s="25" t="s">
        <v>1591</v>
      </c>
      <c r="L1479" s="73" t="s">
        <v>110</v>
      </c>
      <c r="N1479" s="41" t="s">
        <v>1064</v>
      </c>
      <c r="O1479" s="32" t="s">
        <v>1398</v>
      </c>
      <c r="P1479" s="32" t="s">
        <v>1518</v>
      </c>
      <c r="Q1479" s="73" t="s">
        <v>20</v>
      </c>
      <c r="R1479" s="73">
        <v>21</v>
      </c>
      <c r="S1479" s="25" t="s">
        <v>1370</v>
      </c>
      <c r="T1479" s="25" t="s">
        <v>15</v>
      </c>
      <c r="V1479" s="73">
        <v>5.0000000000000001E-4</v>
      </c>
      <c r="W1479" s="25" t="s">
        <v>57</v>
      </c>
      <c r="X1479" s="73">
        <f>VLOOKUP(W1479,Tables!$M$5:$O$9,3,FALSE)</f>
        <v>1000</v>
      </c>
      <c r="Y1479" s="73">
        <f>V1479*X1479</f>
        <v>0.5</v>
      </c>
      <c r="AA1479" s="26" t="str">
        <f>Q1479</f>
        <v>LOEC</v>
      </c>
      <c r="AB1479" s="26">
        <f>VLOOKUP(AA1479,Tables!C$5:D$40,2,FALSE)</f>
        <v>2.5</v>
      </c>
      <c r="AC1479" s="26">
        <f>Y1479/AB1479</f>
        <v>0.2</v>
      </c>
      <c r="AD1479" s="33" t="str">
        <f>T1479</f>
        <v>Chronic</v>
      </c>
      <c r="AE1479" s="26">
        <f>VLOOKUP(AD1479,Tables!$C$43:$D$44,2,FALSE)</f>
        <v>1</v>
      </c>
      <c r="AF1479" s="26">
        <f>AC1479/AE1479</f>
        <v>0.2</v>
      </c>
      <c r="AG1479" s="27"/>
      <c r="AH1479" s="210" t="str">
        <f>G1479</f>
        <v>Vallisneria natans</v>
      </c>
      <c r="AI1479" s="112" t="str">
        <f>Q1479</f>
        <v>LOEC</v>
      </c>
      <c r="AJ1479" s="112" t="str">
        <f>T1479</f>
        <v>Chronic</v>
      </c>
      <c r="AL1479" s="26">
        <f>VLOOKUP(SUM(AB1479,AE1479),Tables!J$5:K$12,2,FALSE)</f>
        <v>2</v>
      </c>
      <c r="AM1479" s="26" t="str">
        <f>IF(AL1479=MIN($AL$1479),"YES!!!","Reject")</f>
        <v>YES!!!</v>
      </c>
      <c r="AN1479" s="107" t="str">
        <f>P1479</f>
        <v>Chlorophyll-a concentration</v>
      </c>
      <c r="AO1479" s="26" t="s">
        <v>96</v>
      </c>
      <c r="AP1479" s="25" t="str">
        <f>CONCATENATE(R1479," ",S1479)</f>
        <v>21 Day</v>
      </c>
      <c r="AQ1479" s="26" t="s">
        <v>97</v>
      </c>
      <c r="AS1479" s="109">
        <f>AF1479</f>
        <v>0.2</v>
      </c>
      <c r="AT1479" s="73">
        <f>GEOMEAN(AS1479)</f>
        <v>0.2</v>
      </c>
      <c r="AU1479" s="73">
        <f>MIN(AT1479)</f>
        <v>0.2</v>
      </c>
      <c r="AV1479" s="73">
        <f>MIN(AU1479)</f>
        <v>0.2</v>
      </c>
      <c r="AW1479" s="208" t="s">
        <v>1845</v>
      </c>
      <c r="AX1479" s="208" t="s">
        <v>1845</v>
      </c>
      <c r="BA1479" s="78" t="str">
        <f>F1479</f>
        <v>Not stated</v>
      </c>
      <c r="BB1479" s="107" t="str">
        <f>J1479</f>
        <v>Macrophyte</v>
      </c>
      <c r="BC1479" s="210" t="str">
        <f>G1479</f>
        <v>Vallisneria natans</v>
      </c>
      <c r="BD1479" s="107" t="str">
        <f>H1479</f>
        <v>Tracheophyta</v>
      </c>
      <c r="BE1479" s="114" t="str">
        <f>I1479</f>
        <v>Liliopsida</v>
      </c>
      <c r="BF1479" s="112" t="str">
        <f>K1479</f>
        <v>Photo</v>
      </c>
      <c r="BG1479" s="26">
        <f>AL1479</f>
        <v>2</v>
      </c>
      <c r="BH1479" s="26">
        <f>AV1479</f>
        <v>0.2</v>
      </c>
      <c r="BI1479" s="208" t="s">
        <v>1845</v>
      </c>
      <c r="BJ1479" s="208" t="s">
        <v>1845</v>
      </c>
      <c r="BN1479" s="119"/>
      <c r="BO1479" s="119"/>
      <c r="BS1479" s="119"/>
      <c r="BT1479" s="119"/>
      <c r="BU1479" s="119"/>
      <c r="BV1479" s="119"/>
      <c r="BW1479" s="119"/>
      <c r="BX1479" s="119"/>
      <c r="BY1479" s="119"/>
      <c r="BZ1479" s="119"/>
      <c r="CA1479" s="119"/>
      <c r="CB1479" s="119"/>
      <c r="CC1479" s="119"/>
      <c r="CD1479" s="119"/>
      <c r="CE1479" s="119"/>
      <c r="CF1479" s="119"/>
      <c r="CG1479" s="119"/>
      <c r="CH1479" s="119"/>
      <c r="CI1479" s="119"/>
    </row>
    <row r="1480" spans="1:87" ht="16.5" hidden="1" customHeight="1" thickTop="1" thickBot="1">
      <c r="A1480" s="171"/>
      <c r="B1480" s="133"/>
      <c r="C1480" s="98"/>
      <c r="D1480" s="99"/>
      <c r="E1480" s="152"/>
      <c r="F1480" s="93"/>
      <c r="G1480" s="93"/>
      <c r="H1480" s="17"/>
      <c r="I1480" s="27"/>
      <c r="J1480" s="17"/>
      <c r="K1480" s="17"/>
      <c r="L1480" s="17"/>
      <c r="M1480" s="27"/>
      <c r="N1480" s="93"/>
      <c r="O1480" s="17"/>
      <c r="P1480" s="17"/>
      <c r="Q1480" s="17"/>
      <c r="R1480" s="17"/>
      <c r="S1480" s="17"/>
      <c r="T1480" s="17"/>
      <c r="U1480" s="17"/>
      <c r="V1480" s="17"/>
      <c r="W1480" s="17"/>
      <c r="X1480" s="95"/>
      <c r="Y1480" s="95"/>
      <c r="Z1480" s="27"/>
      <c r="AA1480" s="17"/>
      <c r="AB1480" s="17"/>
      <c r="AC1480" s="95"/>
      <c r="AD1480" s="20"/>
      <c r="AE1480" s="17"/>
      <c r="AF1480" s="95"/>
      <c r="AG1480" s="27"/>
      <c r="AH1480" s="211"/>
      <c r="AI1480" s="17"/>
      <c r="AJ1480" s="17"/>
      <c r="AK1480" s="27"/>
      <c r="AL1480" s="27"/>
      <c r="AM1480" s="27"/>
      <c r="AN1480" s="27"/>
      <c r="AO1480" s="17"/>
      <c r="AP1480" s="17"/>
      <c r="AQ1480" s="17"/>
      <c r="AR1480" s="27"/>
      <c r="AS1480" s="27"/>
      <c r="AT1480" s="27"/>
      <c r="AU1480" s="27"/>
      <c r="AV1480" s="27"/>
      <c r="AW1480" s="27"/>
      <c r="AX1480" s="115"/>
      <c r="AY1480" s="119"/>
      <c r="AZ1480" s="119"/>
      <c r="BA1480" s="117"/>
      <c r="BB1480" s="117"/>
      <c r="BC1480" s="211"/>
      <c r="BD1480" s="27"/>
      <c r="BE1480" s="27"/>
      <c r="BF1480" s="27"/>
      <c r="BG1480" s="27"/>
      <c r="BH1480" s="115"/>
      <c r="BI1480" s="115"/>
      <c r="BJ1480" s="115"/>
      <c r="BN1480" s="119"/>
      <c r="BO1480" s="119"/>
      <c r="BS1480" s="119"/>
      <c r="BT1480" s="119"/>
      <c r="BU1480" s="119"/>
      <c r="BV1480" s="119"/>
      <c r="BW1480" s="119"/>
      <c r="BX1480" s="119"/>
      <c r="BY1480" s="119"/>
      <c r="BZ1480" s="119"/>
      <c r="CA1480" s="119"/>
      <c r="CB1480" s="119"/>
      <c r="CC1480" s="119"/>
      <c r="CD1480" s="119"/>
      <c r="CE1480" s="119"/>
      <c r="CF1480" s="119"/>
      <c r="CG1480" s="119"/>
      <c r="CH1480" s="119"/>
      <c r="CI1480" s="119"/>
    </row>
    <row r="1481" spans="1:87" ht="16.5" hidden="1" customHeight="1" thickTop="1" thickBot="1">
      <c r="A1481" s="170" t="s">
        <v>803</v>
      </c>
      <c r="B1481" s="70" t="s">
        <v>801</v>
      </c>
      <c r="C1481" s="74" t="s">
        <v>804</v>
      </c>
      <c r="D1481" s="72" t="s">
        <v>802</v>
      </c>
      <c r="E1481" s="151" t="s">
        <v>1644</v>
      </c>
      <c r="F1481" s="30" t="s">
        <v>368</v>
      </c>
      <c r="G1481" s="86" t="s">
        <v>232</v>
      </c>
      <c r="H1481" s="25" t="s">
        <v>208</v>
      </c>
      <c r="I1481" s="25" t="s">
        <v>332</v>
      </c>
      <c r="J1481" s="73" t="s">
        <v>331</v>
      </c>
      <c r="K1481" s="25" t="s">
        <v>1590</v>
      </c>
      <c r="L1481" s="25" t="s">
        <v>457</v>
      </c>
      <c r="N1481" s="41" t="s">
        <v>620</v>
      </c>
      <c r="O1481" s="32" t="s">
        <v>1398</v>
      </c>
      <c r="P1481" s="32" t="s">
        <v>455</v>
      </c>
      <c r="Q1481" s="73" t="s">
        <v>20</v>
      </c>
      <c r="R1481" s="25">
        <v>58</v>
      </c>
      <c r="S1481" s="25" t="s">
        <v>1370</v>
      </c>
      <c r="T1481" s="25" t="s">
        <v>15</v>
      </c>
      <c r="V1481" s="73">
        <v>55.72</v>
      </c>
      <c r="W1481" s="25" t="s">
        <v>82</v>
      </c>
      <c r="X1481" s="73">
        <f>VLOOKUP(W1481,Tables!$M$5:$O$9,3,FALSE)</f>
        <v>1</v>
      </c>
      <c r="Y1481" s="73">
        <f t="shared" ref="Y1481:Y1509" si="757">V1481*X1481</f>
        <v>55.72</v>
      </c>
      <c r="AA1481" s="26" t="str">
        <f t="shared" ref="AA1481:AA1493" si="758">Q1481</f>
        <v>LOEC</v>
      </c>
      <c r="AB1481" s="26">
        <f>VLOOKUP(AA1481,Tables!C$5:D$40,2,FALSE)</f>
        <v>2.5</v>
      </c>
      <c r="AC1481" s="26">
        <f t="shared" ref="AC1481:AC1493" si="759">Y1481/AB1481</f>
        <v>22.288</v>
      </c>
      <c r="AD1481" s="33" t="str">
        <f t="shared" ref="AD1481:AD1493" si="760">T1481</f>
        <v>Chronic</v>
      </c>
      <c r="AE1481" s="26">
        <f>VLOOKUP(AD1481,Tables!$C$43:$D$44,2,FALSE)</f>
        <v>1</v>
      </c>
      <c r="AF1481" s="26">
        <f t="shared" ref="AF1481:AF1493" si="761">AC1481/AE1481</f>
        <v>22.288</v>
      </c>
      <c r="AG1481" s="27"/>
      <c r="AH1481" s="210" t="str">
        <f t="shared" ref="AH1481:AH1493" si="762">G1481</f>
        <v>Xenopus laevis</v>
      </c>
      <c r="AI1481" s="112" t="str">
        <f t="shared" ref="AI1481:AI1493" si="763">Q1481</f>
        <v>LOEC</v>
      </c>
      <c r="AJ1481" s="112" t="str">
        <f t="shared" ref="AJ1481:AJ1493" si="764">T1481</f>
        <v>Chronic</v>
      </c>
      <c r="AL1481" s="26">
        <f>VLOOKUP(SUM(AB1481,AE1481),Tables!J$5:K$12,2,FALSE)</f>
        <v>2</v>
      </c>
      <c r="AM1481" s="26" t="str">
        <f>IF(AL1481=MIN($AL$1481:$AL$1509),"YES!!!","Reject")</f>
        <v>Reject</v>
      </c>
      <c r="AS1481"/>
      <c r="AW1481" s="208" t="s">
        <v>1845</v>
      </c>
      <c r="AX1481" s="208" t="s">
        <v>1845</v>
      </c>
      <c r="BC1481" s="214"/>
      <c r="BN1481" s="119"/>
      <c r="BO1481" s="119"/>
      <c r="BS1481" s="119"/>
      <c r="BT1481" s="119"/>
      <c r="BU1481" s="119"/>
      <c r="BV1481" s="119"/>
      <c r="BW1481" s="119"/>
      <c r="BX1481" s="119"/>
      <c r="BY1481" s="119"/>
      <c r="BZ1481" s="119"/>
      <c r="CA1481" s="119"/>
      <c r="CB1481" s="119"/>
      <c r="CC1481" s="119"/>
      <c r="CD1481" s="119"/>
      <c r="CE1481" s="119"/>
      <c r="CF1481" s="119"/>
      <c r="CG1481" s="119"/>
      <c r="CH1481" s="119"/>
      <c r="CI1481" s="119"/>
    </row>
    <row r="1482" spans="1:87" ht="16.5" hidden="1" customHeight="1" thickTop="1" thickBot="1">
      <c r="A1482" s="170" t="s">
        <v>803</v>
      </c>
      <c r="B1482" s="70" t="s">
        <v>806</v>
      </c>
      <c r="C1482" s="74" t="s">
        <v>804</v>
      </c>
      <c r="D1482" s="72" t="s">
        <v>802</v>
      </c>
      <c r="E1482" s="151" t="s">
        <v>1644</v>
      </c>
      <c r="F1482" s="30" t="s">
        <v>368</v>
      </c>
      <c r="G1482" s="86" t="s">
        <v>232</v>
      </c>
      <c r="H1482" s="25" t="s">
        <v>208</v>
      </c>
      <c r="I1482" s="25" t="s">
        <v>332</v>
      </c>
      <c r="J1482" s="73" t="s">
        <v>331</v>
      </c>
      <c r="K1482" s="25" t="s">
        <v>1590</v>
      </c>
      <c r="L1482" s="25" t="s">
        <v>457</v>
      </c>
      <c r="N1482" s="41" t="s">
        <v>472</v>
      </c>
      <c r="O1482" s="32" t="s">
        <v>1398</v>
      </c>
      <c r="P1482" s="32" t="s">
        <v>1404</v>
      </c>
      <c r="Q1482" s="73" t="s">
        <v>20</v>
      </c>
      <c r="R1482" s="25">
        <v>64</v>
      </c>
      <c r="S1482" s="25" t="s">
        <v>1370</v>
      </c>
      <c r="T1482" s="25" t="s">
        <v>15</v>
      </c>
      <c r="V1482" s="73">
        <v>4.96</v>
      </c>
      <c r="W1482" s="25" t="s">
        <v>82</v>
      </c>
      <c r="X1482" s="73">
        <f>VLOOKUP(W1482,Tables!$M$5:$O$9,3,FALSE)</f>
        <v>1</v>
      </c>
      <c r="Y1482" s="73">
        <f t="shared" si="757"/>
        <v>4.96</v>
      </c>
      <c r="AA1482" s="26" t="str">
        <f t="shared" si="758"/>
        <v>LOEC</v>
      </c>
      <c r="AB1482" s="26">
        <f>VLOOKUP(AA1482,Tables!C$5:D$40,2,FALSE)</f>
        <v>2.5</v>
      </c>
      <c r="AC1482" s="26">
        <f t="shared" si="759"/>
        <v>1.984</v>
      </c>
      <c r="AD1482" s="33" t="str">
        <f t="shared" si="760"/>
        <v>Chronic</v>
      </c>
      <c r="AE1482" s="26">
        <f>VLOOKUP(AD1482,Tables!$C$43:$D$44,2,FALSE)</f>
        <v>1</v>
      </c>
      <c r="AF1482" s="26">
        <f t="shared" si="761"/>
        <v>1.984</v>
      </c>
      <c r="AG1482" s="27"/>
      <c r="AH1482" s="210" t="str">
        <f t="shared" si="762"/>
        <v>Xenopus laevis</v>
      </c>
      <c r="AI1482" s="112" t="str">
        <f t="shared" si="763"/>
        <v>LOEC</v>
      </c>
      <c r="AJ1482" s="112" t="str">
        <f t="shared" si="764"/>
        <v>Chronic</v>
      </c>
      <c r="AL1482" s="26">
        <f>VLOOKUP(SUM(AB1482,AE1482),Tables!J$5:K$12,2,FALSE)</f>
        <v>2</v>
      </c>
      <c r="AM1482" s="26" t="str">
        <f t="shared" ref="AM1482:AM1509" si="765">IF(AL1482=MIN($AL$1481:$AL$1509),"YES!!!","Reject")</f>
        <v>Reject</v>
      </c>
      <c r="AS1482"/>
      <c r="AW1482" s="208" t="s">
        <v>1845</v>
      </c>
      <c r="AX1482" s="208" t="s">
        <v>1845</v>
      </c>
      <c r="BC1482" s="214"/>
      <c r="BN1482" s="119"/>
      <c r="BO1482" s="119"/>
      <c r="BS1482" s="119"/>
      <c r="BT1482" s="119"/>
      <c r="BU1482" s="119"/>
      <c r="BV1482" s="119"/>
      <c r="BW1482" s="119"/>
      <c r="BX1482" s="119"/>
      <c r="BY1482" s="119"/>
      <c r="BZ1482" s="119"/>
      <c r="CA1482" s="119"/>
    </row>
    <row r="1483" spans="1:87" ht="16.5" hidden="1" customHeight="1" thickTop="1" thickBot="1">
      <c r="A1483" s="170" t="s">
        <v>803</v>
      </c>
      <c r="B1483" s="70" t="s">
        <v>810</v>
      </c>
      <c r="C1483" s="74" t="s">
        <v>804</v>
      </c>
      <c r="D1483" s="72" t="s">
        <v>802</v>
      </c>
      <c r="E1483" s="151" t="s">
        <v>1644</v>
      </c>
      <c r="F1483" s="30" t="s">
        <v>368</v>
      </c>
      <c r="G1483" s="86" t="s">
        <v>232</v>
      </c>
      <c r="H1483" s="25" t="s">
        <v>208</v>
      </c>
      <c r="I1483" s="25" t="s">
        <v>332</v>
      </c>
      <c r="J1483" s="73" t="s">
        <v>331</v>
      </c>
      <c r="K1483" s="25" t="s">
        <v>1590</v>
      </c>
      <c r="L1483" s="25" t="s">
        <v>457</v>
      </c>
      <c r="N1483" s="41" t="s">
        <v>811</v>
      </c>
      <c r="O1483" s="32" t="s">
        <v>1398</v>
      </c>
      <c r="P1483" s="32" t="s">
        <v>1564</v>
      </c>
      <c r="Q1483" s="73" t="s">
        <v>20</v>
      </c>
      <c r="R1483" s="25">
        <v>64</v>
      </c>
      <c r="S1483" s="25" t="s">
        <v>1370</v>
      </c>
      <c r="T1483" s="25" t="s">
        <v>15</v>
      </c>
      <c r="V1483" s="73">
        <v>4.96</v>
      </c>
      <c r="W1483" s="25" t="s">
        <v>82</v>
      </c>
      <c r="X1483" s="73">
        <f>VLOOKUP(W1483,Tables!$M$5:$O$9,3,FALSE)</f>
        <v>1</v>
      </c>
      <c r="Y1483" s="73">
        <f t="shared" si="757"/>
        <v>4.96</v>
      </c>
      <c r="AA1483" s="26" t="str">
        <f t="shared" si="758"/>
        <v>LOEC</v>
      </c>
      <c r="AB1483" s="26">
        <f>VLOOKUP(AA1483,Tables!C$5:D$40,2,FALSE)</f>
        <v>2.5</v>
      </c>
      <c r="AC1483" s="26">
        <f t="shared" si="759"/>
        <v>1.984</v>
      </c>
      <c r="AD1483" s="33" t="str">
        <f t="shared" si="760"/>
        <v>Chronic</v>
      </c>
      <c r="AE1483" s="26">
        <f>VLOOKUP(AD1483,Tables!$C$43:$D$44,2,FALSE)</f>
        <v>1</v>
      </c>
      <c r="AF1483" s="26">
        <f t="shared" si="761"/>
        <v>1.984</v>
      </c>
      <c r="AG1483" s="27"/>
      <c r="AH1483" s="210" t="str">
        <f t="shared" si="762"/>
        <v>Xenopus laevis</v>
      </c>
      <c r="AI1483" s="112" t="str">
        <f t="shared" si="763"/>
        <v>LOEC</v>
      </c>
      <c r="AJ1483" s="112" t="str">
        <f t="shared" si="764"/>
        <v>Chronic</v>
      </c>
      <c r="AL1483" s="26">
        <f>VLOOKUP(SUM(AB1483,AE1483),Tables!J$5:K$12,2,FALSE)</f>
        <v>2</v>
      </c>
      <c r="AM1483" s="26" t="str">
        <f t="shared" si="765"/>
        <v>Reject</v>
      </c>
      <c r="AS1483"/>
      <c r="AW1483" s="208" t="s">
        <v>1845</v>
      </c>
      <c r="AX1483" s="208" t="s">
        <v>1845</v>
      </c>
      <c r="BC1483" s="214"/>
      <c r="BK1483" s="2"/>
      <c r="BL1483" s="2"/>
      <c r="BM1483" s="2"/>
      <c r="BN1483" s="119"/>
      <c r="BO1483" s="119"/>
      <c r="BS1483" s="119"/>
      <c r="BT1483" s="119"/>
      <c r="BU1483" s="119"/>
      <c r="BV1483" s="119"/>
      <c r="BW1483" s="119"/>
      <c r="BX1483" s="119"/>
      <c r="BY1483" s="119"/>
      <c r="BZ1483" s="119"/>
      <c r="CA1483" s="119"/>
    </row>
    <row r="1484" spans="1:87" ht="16.5" hidden="1" customHeight="1" thickTop="1" thickBot="1">
      <c r="A1484" s="170" t="s">
        <v>803</v>
      </c>
      <c r="B1484" s="70" t="s">
        <v>807</v>
      </c>
      <c r="C1484" s="74" t="s">
        <v>804</v>
      </c>
      <c r="D1484" s="72" t="s">
        <v>802</v>
      </c>
      <c r="E1484" s="151" t="s">
        <v>1644</v>
      </c>
      <c r="F1484" s="30" t="s">
        <v>368</v>
      </c>
      <c r="G1484" s="86" t="s">
        <v>232</v>
      </c>
      <c r="H1484" s="25" t="s">
        <v>208</v>
      </c>
      <c r="I1484" s="25" t="s">
        <v>332</v>
      </c>
      <c r="J1484" s="73" t="s">
        <v>331</v>
      </c>
      <c r="K1484" s="25" t="s">
        <v>1590</v>
      </c>
      <c r="L1484" s="25" t="s">
        <v>457</v>
      </c>
      <c r="N1484" s="41" t="s">
        <v>472</v>
      </c>
      <c r="O1484" s="32" t="s">
        <v>1398</v>
      </c>
      <c r="P1484" s="32" t="s">
        <v>1533</v>
      </c>
      <c r="Q1484" s="73" t="s">
        <v>19</v>
      </c>
      <c r="R1484" s="25">
        <v>68</v>
      </c>
      <c r="S1484" s="25" t="s">
        <v>1370</v>
      </c>
      <c r="T1484" s="25" t="s">
        <v>15</v>
      </c>
      <c r="V1484" s="73">
        <v>1.32</v>
      </c>
      <c r="W1484" s="25" t="s">
        <v>82</v>
      </c>
      <c r="X1484" s="73">
        <f>VLOOKUP(W1484,Tables!$M$5:$O$9,3,FALSE)</f>
        <v>1</v>
      </c>
      <c r="Y1484" s="73">
        <f t="shared" si="757"/>
        <v>1.32</v>
      </c>
      <c r="AA1484" s="26" t="str">
        <f t="shared" si="758"/>
        <v>NOEC</v>
      </c>
      <c r="AB1484" s="26">
        <f>VLOOKUP(AA1484,Tables!C$5:D$40,2,FALSE)</f>
        <v>1</v>
      </c>
      <c r="AC1484" s="26">
        <f t="shared" si="759"/>
        <v>1.32</v>
      </c>
      <c r="AD1484" s="33" t="str">
        <f t="shared" si="760"/>
        <v>Chronic</v>
      </c>
      <c r="AE1484" s="26">
        <f>VLOOKUP(AD1484,Tables!$C$43:$D$44,2,FALSE)</f>
        <v>1</v>
      </c>
      <c r="AF1484" s="26">
        <f t="shared" si="761"/>
        <v>1.32</v>
      </c>
      <c r="AG1484" s="27"/>
      <c r="AH1484" s="210" t="str">
        <f t="shared" si="762"/>
        <v>Xenopus laevis</v>
      </c>
      <c r="AI1484" s="112" t="str">
        <f t="shared" si="763"/>
        <v>NOEC</v>
      </c>
      <c r="AJ1484" s="112" t="str">
        <f t="shared" si="764"/>
        <v>Chronic</v>
      </c>
      <c r="AL1484" s="26">
        <f>VLOOKUP(SUM(AB1484,AE1484),Tables!J$5:K$12,2,FALSE)</f>
        <v>1</v>
      </c>
      <c r="AM1484" s="26" t="str">
        <f t="shared" si="765"/>
        <v>YES!!!</v>
      </c>
      <c r="AN1484" s="107" t="str">
        <f>P1484</f>
        <v>Length</v>
      </c>
      <c r="AO1484" s="26" t="s">
        <v>96</v>
      </c>
      <c r="AP1484" s="25" t="str">
        <f>CONCATENATE(R1484," ",S1484)</f>
        <v>68 Day</v>
      </c>
      <c r="AQ1484" s="26" t="s">
        <v>97</v>
      </c>
      <c r="AS1484" s="109">
        <f>AF1484</f>
        <v>1.32</v>
      </c>
      <c r="AT1484" s="73">
        <f>GEOMEAN(AS1484:AS1485)</f>
        <v>1.32</v>
      </c>
      <c r="AU1484" s="73">
        <f>MIN(AT1484,AT1485,AT1488)</f>
        <v>1.32</v>
      </c>
      <c r="AV1484" s="203" t="s">
        <v>1880</v>
      </c>
      <c r="AW1484" s="208" t="s">
        <v>1845</v>
      </c>
      <c r="AX1484" s="208" t="s">
        <v>1845</v>
      </c>
      <c r="BC1484" s="214"/>
      <c r="BN1484" s="119"/>
      <c r="BO1484" s="119"/>
      <c r="BS1484" s="119"/>
      <c r="BT1484" s="119"/>
      <c r="BU1484" s="119"/>
      <c r="BV1484" s="119"/>
      <c r="BW1484" s="119"/>
      <c r="BX1484" s="119"/>
      <c r="BY1484" s="119"/>
      <c r="BZ1484" s="119"/>
      <c r="CA1484" s="119"/>
    </row>
    <row r="1485" spans="1:87" ht="16.5" hidden="1" customHeight="1" thickTop="1" thickBot="1">
      <c r="A1485" s="170" t="s">
        <v>803</v>
      </c>
      <c r="B1485" s="70" t="s">
        <v>812</v>
      </c>
      <c r="C1485" s="74" t="s">
        <v>804</v>
      </c>
      <c r="D1485" s="72" t="s">
        <v>802</v>
      </c>
      <c r="E1485" s="151" t="s">
        <v>1644</v>
      </c>
      <c r="F1485" s="30" t="s">
        <v>368</v>
      </c>
      <c r="G1485" s="86" t="s">
        <v>232</v>
      </c>
      <c r="H1485" s="25" t="s">
        <v>208</v>
      </c>
      <c r="I1485" s="25" t="s">
        <v>332</v>
      </c>
      <c r="J1485" s="73" t="s">
        <v>331</v>
      </c>
      <c r="K1485" s="25" t="s">
        <v>1590</v>
      </c>
      <c r="L1485" s="25" t="s">
        <v>457</v>
      </c>
      <c r="N1485" s="41" t="s">
        <v>811</v>
      </c>
      <c r="O1485" s="32" t="s">
        <v>1398</v>
      </c>
      <c r="P1485" s="32" t="s">
        <v>1533</v>
      </c>
      <c r="Q1485" s="73" t="s">
        <v>19</v>
      </c>
      <c r="R1485" s="25">
        <v>68</v>
      </c>
      <c r="S1485" s="25" t="s">
        <v>1370</v>
      </c>
      <c r="T1485" s="25" t="s">
        <v>15</v>
      </c>
      <c r="V1485" s="73">
        <v>1.32</v>
      </c>
      <c r="W1485" s="25" t="s">
        <v>82</v>
      </c>
      <c r="X1485" s="73">
        <f>VLOOKUP(W1485,Tables!$M$5:$O$9,3,FALSE)</f>
        <v>1</v>
      </c>
      <c r="Y1485" s="73">
        <f t="shared" si="757"/>
        <v>1.32</v>
      </c>
      <c r="AA1485" s="26" t="str">
        <f t="shared" si="758"/>
        <v>NOEC</v>
      </c>
      <c r="AB1485" s="26">
        <f>VLOOKUP(AA1485,Tables!C$5:D$40,2,FALSE)</f>
        <v>1</v>
      </c>
      <c r="AC1485" s="26">
        <f t="shared" si="759"/>
        <v>1.32</v>
      </c>
      <c r="AD1485" s="33" t="str">
        <f t="shared" si="760"/>
        <v>Chronic</v>
      </c>
      <c r="AE1485" s="26">
        <f>VLOOKUP(AD1485,Tables!$C$43:$D$44,2,FALSE)</f>
        <v>1</v>
      </c>
      <c r="AF1485" s="26">
        <f t="shared" si="761"/>
        <v>1.32</v>
      </c>
      <c r="AG1485" s="27"/>
      <c r="AH1485" s="210" t="str">
        <f t="shared" si="762"/>
        <v>Xenopus laevis</v>
      </c>
      <c r="AI1485" s="112" t="str">
        <f t="shared" si="763"/>
        <v>NOEC</v>
      </c>
      <c r="AJ1485" s="112" t="str">
        <f t="shared" si="764"/>
        <v>Chronic</v>
      </c>
      <c r="AL1485" s="26">
        <f>VLOOKUP(SUM(AB1485,AE1485),Tables!J$5:K$12,2,FALSE)</f>
        <v>1</v>
      </c>
      <c r="AM1485" s="26" t="str">
        <f t="shared" si="765"/>
        <v>YES!!!</v>
      </c>
      <c r="AN1485" s="107" t="str">
        <f>P1485</f>
        <v>Length</v>
      </c>
      <c r="AO1485" s="26" t="s">
        <v>96</v>
      </c>
      <c r="AP1485" s="25" t="str">
        <f>CONCATENATE(R1485," ",S1485)</f>
        <v>68 Day</v>
      </c>
      <c r="AQ1485" s="26" t="s">
        <v>97</v>
      </c>
      <c r="AS1485" s="109">
        <f>AF1485</f>
        <v>1.32</v>
      </c>
      <c r="AT1485" s="73"/>
      <c r="AU1485" s="73"/>
      <c r="AV1485" s="203" t="s">
        <v>1880</v>
      </c>
      <c r="AW1485" s="208" t="s">
        <v>1845</v>
      </c>
      <c r="AX1485" s="208" t="s">
        <v>1845</v>
      </c>
      <c r="BC1485" s="214"/>
      <c r="BN1485" s="119"/>
      <c r="BO1485" s="119"/>
      <c r="BS1485" s="119"/>
      <c r="BT1485" s="119"/>
      <c r="BU1485" s="119"/>
      <c r="BV1485" s="119"/>
      <c r="BW1485" s="119"/>
      <c r="BX1485" s="119"/>
      <c r="BY1485" s="119"/>
      <c r="BZ1485" s="119"/>
      <c r="CA1485" s="119"/>
    </row>
    <row r="1486" spans="1:87" ht="16.5" hidden="1" customHeight="1" thickTop="1" thickBot="1">
      <c r="A1486" s="170" t="s">
        <v>803</v>
      </c>
      <c r="B1486" s="70" t="s">
        <v>805</v>
      </c>
      <c r="C1486" s="74" t="s">
        <v>804</v>
      </c>
      <c r="D1486" s="72" t="s">
        <v>802</v>
      </c>
      <c r="E1486" s="151" t="s">
        <v>1644</v>
      </c>
      <c r="F1486" s="30" t="s">
        <v>368</v>
      </c>
      <c r="G1486" s="86" t="s">
        <v>232</v>
      </c>
      <c r="H1486" s="25" t="s">
        <v>208</v>
      </c>
      <c r="I1486" s="25" t="s">
        <v>332</v>
      </c>
      <c r="J1486" s="73" t="s">
        <v>331</v>
      </c>
      <c r="K1486" s="25" t="s">
        <v>1590</v>
      </c>
      <c r="L1486" s="25" t="s">
        <v>457</v>
      </c>
      <c r="N1486" s="41" t="s">
        <v>620</v>
      </c>
      <c r="O1486" s="32" t="s">
        <v>1398</v>
      </c>
      <c r="P1486" s="32" t="s">
        <v>455</v>
      </c>
      <c r="Q1486" s="73" t="s">
        <v>19</v>
      </c>
      <c r="R1486" s="25">
        <v>70</v>
      </c>
      <c r="S1486" s="25" t="s">
        <v>1370</v>
      </c>
      <c r="T1486" s="25" t="s">
        <v>15</v>
      </c>
      <c r="V1486" s="73">
        <v>21.07</v>
      </c>
      <c r="W1486" s="25" t="s">
        <v>82</v>
      </c>
      <c r="X1486" s="73">
        <f>VLOOKUP(W1486,Tables!$M$5:$O$9,3,FALSE)</f>
        <v>1</v>
      </c>
      <c r="Y1486" s="73">
        <f t="shared" si="757"/>
        <v>21.07</v>
      </c>
      <c r="AA1486" s="26" t="str">
        <f t="shared" si="758"/>
        <v>NOEC</v>
      </c>
      <c r="AB1486" s="26">
        <f>VLOOKUP(AA1486,Tables!C$5:D$40,2,FALSE)</f>
        <v>1</v>
      </c>
      <c r="AC1486" s="26">
        <f t="shared" si="759"/>
        <v>21.07</v>
      </c>
      <c r="AD1486" s="33" t="str">
        <f t="shared" si="760"/>
        <v>Chronic</v>
      </c>
      <c r="AE1486" s="26">
        <f>VLOOKUP(AD1486,Tables!$C$43:$D$44,2,FALSE)</f>
        <v>1</v>
      </c>
      <c r="AF1486" s="26">
        <f t="shared" si="761"/>
        <v>21.07</v>
      </c>
      <c r="AG1486" s="27"/>
      <c r="AH1486" s="210" t="str">
        <f t="shared" si="762"/>
        <v>Xenopus laevis</v>
      </c>
      <c r="AI1486" s="112" t="str">
        <f t="shared" si="763"/>
        <v>NOEC</v>
      </c>
      <c r="AJ1486" s="112" t="str">
        <f t="shared" si="764"/>
        <v>Chronic</v>
      </c>
      <c r="AL1486" s="26">
        <f>VLOOKUP(SUM(AB1486,AE1486),Tables!J$5:K$12,2,FALSE)</f>
        <v>1</v>
      </c>
      <c r="AM1486" s="26" t="str">
        <f t="shared" si="765"/>
        <v>YES!!!</v>
      </c>
      <c r="AN1486" s="107" t="str">
        <f>P1486</f>
        <v>Body mass</v>
      </c>
      <c r="AO1486" s="26" t="s">
        <v>1598</v>
      </c>
      <c r="AP1486" s="25" t="str">
        <f>CONCATENATE(R1486," ",S1486)</f>
        <v>70 Day</v>
      </c>
      <c r="AQ1486" s="26" t="s">
        <v>1599</v>
      </c>
      <c r="AS1486" s="109">
        <f>AF1486</f>
        <v>21.07</v>
      </c>
      <c r="AT1486" s="73">
        <f>GEOMEAN(AS1486)</f>
        <v>21.07</v>
      </c>
      <c r="AU1486" s="73">
        <f>MIN(AT1486,AT1501)</f>
        <v>21.07</v>
      </c>
      <c r="AV1486" s="203" t="s">
        <v>1880</v>
      </c>
      <c r="AW1486" s="208" t="s">
        <v>1845</v>
      </c>
      <c r="AX1486" s="208" t="s">
        <v>1845</v>
      </c>
      <c r="BC1486" s="214"/>
      <c r="BN1486" s="119"/>
      <c r="BO1486" s="119"/>
      <c r="BS1486" s="119"/>
      <c r="BT1486" s="119"/>
      <c r="BU1486" s="119"/>
      <c r="BV1486" s="119"/>
      <c r="BW1486" s="119"/>
      <c r="BX1486" s="119"/>
      <c r="BY1486" s="119"/>
      <c r="BZ1486" s="119"/>
      <c r="CA1486" s="119"/>
    </row>
    <row r="1487" spans="1:87" ht="16.5" hidden="1" customHeight="1" thickTop="1" thickBot="1">
      <c r="A1487" s="170" t="s">
        <v>608</v>
      </c>
      <c r="B1487" s="70" t="s">
        <v>1341</v>
      </c>
      <c r="C1487" s="71" t="s">
        <v>609</v>
      </c>
      <c r="D1487" s="80" t="s">
        <v>99</v>
      </c>
      <c r="E1487" s="151" t="s">
        <v>1644</v>
      </c>
      <c r="F1487" s="30" t="s">
        <v>282</v>
      </c>
      <c r="G1487" s="86" t="s">
        <v>232</v>
      </c>
      <c r="H1487" s="25" t="s">
        <v>208</v>
      </c>
      <c r="I1487" s="25" t="s">
        <v>332</v>
      </c>
      <c r="J1487" s="25" t="s">
        <v>331</v>
      </c>
      <c r="K1487" s="25" t="s">
        <v>1590</v>
      </c>
      <c r="L1487" s="25" t="s">
        <v>606</v>
      </c>
      <c r="N1487" s="41" t="s">
        <v>1333</v>
      </c>
      <c r="O1487" s="34" t="s">
        <v>1398</v>
      </c>
      <c r="P1487" s="32" t="s">
        <v>1405</v>
      </c>
      <c r="Q1487" s="25" t="s">
        <v>1342</v>
      </c>
      <c r="R1487" s="25">
        <v>120</v>
      </c>
      <c r="S1487" s="25" t="s">
        <v>1370</v>
      </c>
      <c r="T1487" s="25" t="s">
        <v>15</v>
      </c>
      <c r="V1487" s="25">
        <v>100</v>
      </c>
      <c r="W1487" s="25" t="s">
        <v>82</v>
      </c>
      <c r="X1487" s="73">
        <f>VLOOKUP(W1487,Tables!$M$5:$O$9,3,FALSE)</f>
        <v>1</v>
      </c>
      <c r="Y1487" s="73">
        <f t="shared" si="757"/>
        <v>100</v>
      </c>
      <c r="AA1487" s="26" t="str">
        <f t="shared" si="758"/>
        <v>EC31.9</v>
      </c>
      <c r="AB1487" s="26">
        <f>VLOOKUP(AA1487,Tables!C$5:D$40,2,FALSE)</f>
        <v>2.5</v>
      </c>
      <c r="AC1487" s="26">
        <f t="shared" si="759"/>
        <v>40</v>
      </c>
      <c r="AD1487" s="33" t="str">
        <f t="shared" si="760"/>
        <v>Chronic</v>
      </c>
      <c r="AE1487" s="26">
        <f>VLOOKUP(AD1487,Tables!$C$43:$D$44,2,FALSE)</f>
        <v>1</v>
      </c>
      <c r="AF1487" s="26">
        <f t="shared" si="761"/>
        <v>40</v>
      </c>
      <c r="AG1487" s="27"/>
      <c r="AH1487" s="210" t="str">
        <f t="shared" si="762"/>
        <v>Xenopus laevis</v>
      </c>
      <c r="AI1487" s="112" t="str">
        <f t="shared" si="763"/>
        <v>EC31.9</v>
      </c>
      <c r="AJ1487" s="112" t="str">
        <f t="shared" si="764"/>
        <v>Chronic</v>
      </c>
      <c r="AL1487" s="26">
        <f>VLOOKUP(SUM(AB1487,AE1487),Tables!J$5:K$12,2,FALSE)</f>
        <v>2</v>
      </c>
      <c r="AM1487" s="26" t="str">
        <f t="shared" si="765"/>
        <v>Reject</v>
      </c>
      <c r="AS1487"/>
      <c r="AV1487" s="21"/>
      <c r="AW1487" s="208" t="s">
        <v>1845</v>
      </c>
      <c r="AX1487" s="208" t="s">
        <v>1845</v>
      </c>
      <c r="BC1487" s="214"/>
      <c r="BN1487" s="119"/>
      <c r="BO1487" s="119"/>
      <c r="BS1487" s="119"/>
      <c r="BT1487" s="119"/>
      <c r="BU1487" s="119"/>
      <c r="BV1487" s="119"/>
      <c r="BW1487" s="119"/>
      <c r="BX1487" s="119"/>
      <c r="BY1487" s="119"/>
      <c r="BZ1487" s="119"/>
      <c r="CA1487" s="119"/>
    </row>
    <row r="1488" spans="1:87" ht="16.5" hidden="1" customHeight="1" thickTop="1" thickBot="1">
      <c r="A1488" s="170" t="s">
        <v>608</v>
      </c>
      <c r="B1488" s="70" t="s">
        <v>1343</v>
      </c>
      <c r="C1488" s="71" t="s">
        <v>609</v>
      </c>
      <c r="D1488" s="80" t="s">
        <v>99</v>
      </c>
      <c r="E1488" s="151" t="s">
        <v>1644</v>
      </c>
      <c r="F1488" s="30" t="s">
        <v>282</v>
      </c>
      <c r="G1488" s="86" t="s">
        <v>232</v>
      </c>
      <c r="H1488" s="25" t="s">
        <v>208</v>
      </c>
      <c r="I1488" s="25" t="s">
        <v>332</v>
      </c>
      <c r="J1488" s="25" t="s">
        <v>331</v>
      </c>
      <c r="K1488" s="25" t="s">
        <v>1590</v>
      </c>
      <c r="L1488" s="25" t="s">
        <v>606</v>
      </c>
      <c r="N1488" s="41" t="s">
        <v>792</v>
      </c>
      <c r="O1488" s="34" t="s">
        <v>1398</v>
      </c>
      <c r="P1488" s="32" t="s">
        <v>1533</v>
      </c>
      <c r="Q1488" s="25" t="s">
        <v>1344</v>
      </c>
      <c r="R1488" s="25">
        <v>120</v>
      </c>
      <c r="S1488" s="25" t="s">
        <v>1370</v>
      </c>
      <c r="T1488" s="25" t="s">
        <v>15</v>
      </c>
      <c r="V1488" s="25">
        <v>100</v>
      </c>
      <c r="W1488" s="25" t="s">
        <v>82</v>
      </c>
      <c r="X1488" s="73">
        <f>VLOOKUP(W1488,Tables!$M$5:$O$9,3,FALSE)</f>
        <v>1</v>
      </c>
      <c r="Y1488" s="73">
        <f t="shared" si="757"/>
        <v>100</v>
      </c>
      <c r="AA1488" s="26" t="str">
        <f t="shared" si="758"/>
        <v>EC09</v>
      </c>
      <c r="AB1488" s="26">
        <f>VLOOKUP(AA1488,Tables!C$5:D$40,2,FALSE)</f>
        <v>1</v>
      </c>
      <c r="AC1488" s="26">
        <f t="shared" si="759"/>
        <v>100</v>
      </c>
      <c r="AD1488" s="33" t="str">
        <f t="shared" si="760"/>
        <v>Chronic</v>
      </c>
      <c r="AE1488" s="26">
        <f>VLOOKUP(AD1488,Tables!$C$43:$D$44,2,FALSE)</f>
        <v>1</v>
      </c>
      <c r="AF1488" s="26">
        <f t="shared" si="761"/>
        <v>100</v>
      </c>
      <c r="AG1488" s="27"/>
      <c r="AH1488" s="210" t="str">
        <f t="shared" si="762"/>
        <v>Xenopus laevis</v>
      </c>
      <c r="AI1488" s="112" t="str">
        <f t="shared" si="763"/>
        <v>EC09</v>
      </c>
      <c r="AJ1488" s="112" t="str">
        <f t="shared" si="764"/>
        <v>Chronic</v>
      </c>
      <c r="AL1488" s="26">
        <f>VLOOKUP(SUM(AB1488,AE1488),Tables!J$5:K$12,2,FALSE)</f>
        <v>1</v>
      </c>
      <c r="AM1488" s="26" t="str">
        <f t="shared" si="765"/>
        <v>YES!!!</v>
      </c>
      <c r="AN1488" s="107" t="str">
        <f>P1488</f>
        <v>Length</v>
      </c>
      <c r="AO1488" s="26" t="s">
        <v>96</v>
      </c>
      <c r="AP1488" s="25" t="str">
        <f>CONCATENATE(R1488," ",S1488)</f>
        <v>120 Day</v>
      </c>
      <c r="AQ1488" s="26" t="s">
        <v>1600</v>
      </c>
      <c r="AS1488" s="109">
        <f>AF1488</f>
        <v>100</v>
      </c>
      <c r="AT1488" s="73">
        <f>GEOMEAN(AS1488)</f>
        <v>100</v>
      </c>
      <c r="AU1488" s="73"/>
      <c r="AV1488" s="21"/>
      <c r="AW1488" s="208" t="s">
        <v>1845</v>
      </c>
      <c r="AX1488" s="208" t="s">
        <v>1845</v>
      </c>
      <c r="BC1488" s="214"/>
      <c r="BN1488" s="119"/>
      <c r="BO1488" s="119"/>
      <c r="BS1488" s="119"/>
      <c r="BT1488" s="119"/>
      <c r="BU1488" s="119"/>
      <c r="BV1488" s="119"/>
      <c r="BW1488" s="119"/>
      <c r="BX1488" s="119"/>
      <c r="BY1488" s="119"/>
      <c r="BZ1488" s="119"/>
      <c r="CA1488" s="119"/>
    </row>
    <row r="1489" spans="1:79" ht="16.5" hidden="1" customHeight="1" thickTop="1" thickBot="1">
      <c r="A1489" s="170" t="s">
        <v>873</v>
      </c>
      <c r="B1489" s="70" t="s">
        <v>872</v>
      </c>
      <c r="C1489" s="74" t="s">
        <v>874</v>
      </c>
      <c r="D1489" s="80"/>
      <c r="E1489" s="151" t="s">
        <v>1644</v>
      </c>
      <c r="F1489" s="30" t="s">
        <v>630</v>
      </c>
      <c r="G1489" s="86" t="s">
        <v>232</v>
      </c>
      <c r="H1489" s="25" t="s">
        <v>208</v>
      </c>
      <c r="I1489" s="25" t="s">
        <v>332</v>
      </c>
      <c r="J1489" s="73" t="s">
        <v>331</v>
      </c>
      <c r="K1489" s="25" t="s">
        <v>1590</v>
      </c>
      <c r="L1489" s="73" t="s">
        <v>247</v>
      </c>
      <c r="N1489" s="41" t="s">
        <v>48</v>
      </c>
      <c r="O1489" s="32" t="s">
        <v>48</v>
      </c>
      <c r="P1489" s="32" t="s">
        <v>48</v>
      </c>
      <c r="Q1489" s="73" t="s">
        <v>19</v>
      </c>
      <c r="R1489" s="25">
        <v>36</v>
      </c>
      <c r="S1489" s="25" t="s">
        <v>1370</v>
      </c>
      <c r="T1489" s="25" t="s">
        <v>15</v>
      </c>
      <c r="V1489" s="73">
        <v>250</v>
      </c>
      <c r="W1489" s="25" t="s">
        <v>58</v>
      </c>
      <c r="X1489" s="73">
        <f>VLOOKUP(W1489,Tables!$M$5:$O$9,3,FALSE)</f>
        <v>1</v>
      </c>
      <c r="Y1489" s="73">
        <f t="shared" si="757"/>
        <v>250</v>
      </c>
      <c r="AA1489" s="26" t="str">
        <f t="shared" si="758"/>
        <v>NOEC</v>
      </c>
      <c r="AB1489" s="26">
        <f>VLOOKUP(AA1489,Tables!C$5:D$40,2,FALSE)</f>
        <v>1</v>
      </c>
      <c r="AC1489" s="26">
        <f t="shared" si="759"/>
        <v>250</v>
      </c>
      <c r="AD1489" s="33" t="str">
        <f t="shared" si="760"/>
        <v>Chronic</v>
      </c>
      <c r="AE1489" s="26">
        <f>VLOOKUP(AD1489,Tables!$C$43:$D$44,2,FALSE)</f>
        <v>1</v>
      </c>
      <c r="AF1489" s="26">
        <f t="shared" si="761"/>
        <v>250</v>
      </c>
      <c r="AG1489" s="27"/>
      <c r="AH1489" s="210" t="str">
        <f t="shared" si="762"/>
        <v>Xenopus laevis</v>
      </c>
      <c r="AI1489" s="112" t="str">
        <f t="shared" si="763"/>
        <v>NOEC</v>
      </c>
      <c r="AJ1489" s="112" t="str">
        <f t="shared" si="764"/>
        <v>Chronic</v>
      </c>
      <c r="AL1489" s="26">
        <f>VLOOKUP(SUM(AB1489,AE1489),Tables!J$5:K$12,2,FALSE)</f>
        <v>1</v>
      </c>
      <c r="AM1489" s="26" t="str">
        <f t="shared" si="765"/>
        <v>YES!!!</v>
      </c>
      <c r="AN1489" s="107" t="str">
        <f>P1489</f>
        <v>Mortality</v>
      </c>
      <c r="AO1489" s="26" t="s">
        <v>1603</v>
      </c>
      <c r="AP1489" s="25" t="str">
        <f>CONCATENATE(R1489," ",S1489)</f>
        <v>36 Day</v>
      </c>
      <c r="AQ1489" s="26" t="s">
        <v>1607</v>
      </c>
      <c r="AS1489" s="109">
        <f>AF1489</f>
        <v>250</v>
      </c>
      <c r="AT1489" s="73">
        <f>GEOMEAN(AS1489)</f>
        <v>250</v>
      </c>
      <c r="AU1489" s="73">
        <f>MIN(AT1489,AT1491,AT1500,AT1503,AT1507,AT1509)</f>
        <v>1.32</v>
      </c>
      <c r="AV1489" s="203" t="s">
        <v>1880</v>
      </c>
      <c r="AW1489" s="208" t="s">
        <v>1845</v>
      </c>
      <c r="AX1489" s="208" t="s">
        <v>1845</v>
      </c>
      <c r="BI1489"/>
      <c r="BN1489" s="119"/>
      <c r="BO1489" s="119"/>
      <c r="BS1489" s="119"/>
      <c r="BT1489" s="119"/>
      <c r="BU1489" s="119"/>
      <c r="BV1489" s="119"/>
      <c r="BW1489" s="119"/>
      <c r="BX1489" s="119"/>
      <c r="BY1489" s="119"/>
      <c r="BZ1489" s="119"/>
      <c r="CA1489" s="119"/>
    </row>
    <row r="1490" spans="1:79" ht="16.149999999999999" hidden="1" customHeight="1" thickTop="1" thickBot="1">
      <c r="A1490" s="170" t="s">
        <v>803</v>
      </c>
      <c r="B1490" s="70" t="s">
        <v>808</v>
      </c>
      <c r="C1490" s="74" t="s">
        <v>804</v>
      </c>
      <c r="D1490" s="72" t="s">
        <v>802</v>
      </c>
      <c r="E1490" s="151" t="s">
        <v>1644</v>
      </c>
      <c r="F1490" s="30" t="s">
        <v>368</v>
      </c>
      <c r="G1490" s="86" t="s">
        <v>232</v>
      </c>
      <c r="H1490" s="25" t="s">
        <v>208</v>
      </c>
      <c r="I1490" s="25" t="s">
        <v>332</v>
      </c>
      <c r="J1490" s="73" t="s">
        <v>331</v>
      </c>
      <c r="K1490" s="25" t="s">
        <v>1590</v>
      </c>
      <c r="L1490" s="25" t="s">
        <v>457</v>
      </c>
      <c r="N1490" s="41" t="s">
        <v>48</v>
      </c>
      <c r="O1490" s="32" t="s">
        <v>48</v>
      </c>
      <c r="P1490" s="32" t="s">
        <v>48</v>
      </c>
      <c r="Q1490" s="73" t="s">
        <v>20</v>
      </c>
      <c r="R1490" s="25">
        <v>64</v>
      </c>
      <c r="S1490" s="25" t="s">
        <v>1370</v>
      </c>
      <c r="T1490" s="25" t="s">
        <v>15</v>
      </c>
      <c r="V1490" s="73">
        <v>4.96</v>
      </c>
      <c r="W1490" s="25" t="s">
        <v>82</v>
      </c>
      <c r="X1490" s="73">
        <f>VLOOKUP(W1490,Tables!$M$5:$O$9,3,FALSE)</f>
        <v>1</v>
      </c>
      <c r="Y1490" s="73">
        <f t="shared" si="757"/>
        <v>4.96</v>
      </c>
      <c r="AA1490" s="26" t="str">
        <f t="shared" si="758"/>
        <v>LOEC</v>
      </c>
      <c r="AB1490" s="26">
        <f>VLOOKUP(AA1490,Tables!C$5:D$40,2,FALSE)</f>
        <v>2.5</v>
      </c>
      <c r="AC1490" s="26">
        <f t="shared" si="759"/>
        <v>1.984</v>
      </c>
      <c r="AD1490" s="33" t="str">
        <f t="shared" si="760"/>
        <v>Chronic</v>
      </c>
      <c r="AE1490" s="26">
        <f>VLOOKUP(AD1490,Tables!$C$43:$D$44,2,FALSE)</f>
        <v>1</v>
      </c>
      <c r="AF1490" s="26">
        <f t="shared" si="761"/>
        <v>1.984</v>
      </c>
      <c r="AG1490" s="27"/>
      <c r="AH1490" s="210" t="str">
        <f t="shared" si="762"/>
        <v>Xenopus laevis</v>
      </c>
      <c r="AI1490" s="112" t="str">
        <f t="shared" si="763"/>
        <v>LOEC</v>
      </c>
      <c r="AJ1490" s="112" t="str">
        <f t="shared" si="764"/>
        <v>Chronic</v>
      </c>
      <c r="AL1490" s="26">
        <f>VLOOKUP(SUM(AB1490,AE1490),Tables!J$5:K$12,2,FALSE)</f>
        <v>2</v>
      </c>
      <c r="AM1490" s="26" t="str">
        <f t="shared" si="765"/>
        <v>Reject</v>
      </c>
      <c r="AS1490"/>
      <c r="AV1490" s="203" t="s">
        <v>1880</v>
      </c>
      <c r="AW1490" s="208" t="s">
        <v>1845</v>
      </c>
      <c r="AX1490" s="208" t="s">
        <v>1845</v>
      </c>
      <c r="BI1490"/>
      <c r="BN1490" s="119"/>
      <c r="BO1490" s="119"/>
      <c r="BS1490" s="119"/>
      <c r="BT1490" s="119"/>
      <c r="BU1490" s="119"/>
      <c r="BV1490" s="119"/>
      <c r="BW1490" s="119"/>
      <c r="BX1490" s="119"/>
      <c r="BY1490" s="119"/>
      <c r="BZ1490" s="119"/>
      <c r="CA1490" s="119"/>
    </row>
    <row r="1491" spans="1:79" ht="16.5" hidden="1" customHeight="1" thickTop="1" thickBot="1">
      <c r="A1491" s="170" t="s">
        <v>803</v>
      </c>
      <c r="B1491" s="70" t="s">
        <v>809</v>
      </c>
      <c r="C1491" s="74" t="s">
        <v>804</v>
      </c>
      <c r="D1491" s="72" t="s">
        <v>802</v>
      </c>
      <c r="E1491" s="151" t="s">
        <v>1644</v>
      </c>
      <c r="F1491" s="30" t="s">
        <v>368</v>
      </c>
      <c r="G1491" s="86" t="s">
        <v>232</v>
      </c>
      <c r="H1491" s="25" t="s">
        <v>208</v>
      </c>
      <c r="I1491" s="25" t="s">
        <v>332</v>
      </c>
      <c r="J1491" s="73" t="s">
        <v>331</v>
      </c>
      <c r="K1491" s="25" t="s">
        <v>1590</v>
      </c>
      <c r="L1491" s="25" t="s">
        <v>457</v>
      </c>
      <c r="N1491" s="41" t="s">
        <v>48</v>
      </c>
      <c r="O1491" s="32" t="s">
        <v>48</v>
      </c>
      <c r="P1491" s="32" t="s">
        <v>48</v>
      </c>
      <c r="Q1491" s="73" t="s">
        <v>19</v>
      </c>
      <c r="R1491" s="25">
        <v>68</v>
      </c>
      <c r="S1491" s="25" t="s">
        <v>1370</v>
      </c>
      <c r="T1491" s="25" t="s">
        <v>15</v>
      </c>
      <c r="V1491" s="73">
        <v>1.32</v>
      </c>
      <c r="W1491" s="25" t="s">
        <v>82</v>
      </c>
      <c r="X1491" s="73">
        <f>VLOOKUP(W1491,Tables!$M$5:$O$9,3,FALSE)</f>
        <v>1</v>
      </c>
      <c r="Y1491" s="73">
        <f t="shared" si="757"/>
        <v>1.32</v>
      </c>
      <c r="AA1491" s="26" t="str">
        <f t="shared" si="758"/>
        <v>NOEC</v>
      </c>
      <c r="AB1491" s="26">
        <f>VLOOKUP(AA1491,Tables!C$5:D$40,2,FALSE)</f>
        <v>1</v>
      </c>
      <c r="AC1491" s="26">
        <f t="shared" si="759"/>
        <v>1.32</v>
      </c>
      <c r="AD1491" s="33" t="str">
        <f t="shared" si="760"/>
        <v>Chronic</v>
      </c>
      <c r="AE1491" s="26">
        <f>VLOOKUP(AD1491,Tables!$C$43:$D$44,2,FALSE)</f>
        <v>1</v>
      </c>
      <c r="AF1491" s="26">
        <f t="shared" si="761"/>
        <v>1.32</v>
      </c>
      <c r="AG1491" s="27"/>
      <c r="AH1491" s="210" t="str">
        <f t="shared" si="762"/>
        <v>Xenopus laevis</v>
      </c>
      <c r="AI1491" s="112" t="str">
        <f t="shared" si="763"/>
        <v>NOEC</v>
      </c>
      <c r="AJ1491" s="112" t="str">
        <f t="shared" si="764"/>
        <v>Chronic</v>
      </c>
      <c r="AL1491" s="26">
        <f>VLOOKUP(SUM(AB1491,AE1491),Tables!J$5:K$12,2,FALSE)</f>
        <v>1</v>
      </c>
      <c r="AM1491" s="26" t="str">
        <f t="shared" si="765"/>
        <v>YES!!!</v>
      </c>
      <c r="AN1491" s="107" t="str">
        <f>P1491</f>
        <v>Mortality</v>
      </c>
      <c r="AO1491" s="26" t="s">
        <v>1603</v>
      </c>
      <c r="AP1491" s="25" t="str">
        <f>CONCATENATE(R1491," ",S1491)</f>
        <v>68 Day</v>
      </c>
      <c r="AQ1491" s="26" t="s">
        <v>1618</v>
      </c>
      <c r="AS1491" s="109">
        <f>AF1491</f>
        <v>1.32</v>
      </c>
      <c r="AT1491" s="73">
        <f>GEOMEAN(AS1491)</f>
        <v>1.32</v>
      </c>
      <c r="AV1491" s="203" t="s">
        <v>1880</v>
      </c>
      <c r="AW1491" s="208" t="s">
        <v>1845</v>
      </c>
      <c r="AX1491" s="208" t="s">
        <v>1845</v>
      </c>
      <c r="BC1491" s="214"/>
      <c r="BN1491" s="119"/>
      <c r="BO1491" s="119"/>
      <c r="BS1491" s="119"/>
      <c r="BT1491" s="119"/>
      <c r="BU1491" s="119"/>
      <c r="BV1491" s="119"/>
      <c r="BW1491" s="119"/>
      <c r="BX1491" s="119"/>
      <c r="BY1491" s="119"/>
      <c r="BZ1491" s="119"/>
      <c r="CA1491" s="119"/>
    </row>
    <row r="1492" spans="1:79" ht="16.5" hidden="1" customHeight="1" thickTop="1" thickBot="1">
      <c r="A1492" s="170" t="s">
        <v>608</v>
      </c>
      <c r="B1492" s="70" t="s">
        <v>1339</v>
      </c>
      <c r="C1492" s="71" t="s">
        <v>609</v>
      </c>
      <c r="D1492" s="80" t="s">
        <v>99</v>
      </c>
      <c r="E1492" s="151" t="s">
        <v>1644</v>
      </c>
      <c r="F1492" s="30" t="s">
        <v>282</v>
      </c>
      <c r="G1492" s="86" t="s">
        <v>232</v>
      </c>
      <c r="H1492" s="25" t="s">
        <v>208</v>
      </c>
      <c r="I1492" s="25" t="s">
        <v>332</v>
      </c>
      <c r="J1492" s="25" t="s">
        <v>331</v>
      </c>
      <c r="K1492" s="25" t="s">
        <v>1590</v>
      </c>
      <c r="L1492" s="25" t="s">
        <v>606</v>
      </c>
      <c r="N1492" s="41" t="s">
        <v>607</v>
      </c>
      <c r="O1492" s="32" t="s">
        <v>48</v>
      </c>
      <c r="P1492" s="32" t="s">
        <v>338</v>
      </c>
      <c r="Q1492" s="25" t="s">
        <v>1340</v>
      </c>
      <c r="R1492" s="25">
        <v>120</v>
      </c>
      <c r="S1492" s="25" t="s">
        <v>1370</v>
      </c>
      <c r="T1492" s="25" t="s">
        <v>15</v>
      </c>
      <c r="V1492" s="25">
        <v>100</v>
      </c>
      <c r="W1492" s="25" t="s">
        <v>82</v>
      </c>
      <c r="X1492" s="73">
        <f>VLOOKUP(W1492,Tables!$M$5:$O$9,3,FALSE)</f>
        <v>1</v>
      </c>
      <c r="Y1492" s="73">
        <f t="shared" si="757"/>
        <v>100</v>
      </c>
      <c r="AA1492" s="26" t="str">
        <f t="shared" si="758"/>
        <v>EC17.27</v>
      </c>
      <c r="AB1492" s="26">
        <f>VLOOKUP(AA1492,Tables!C$5:D$40,2,FALSE)</f>
        <v>1</v>
      </c>
      <c r="AC1492" s="26">
        <f t="shared" si="759"/>
        <v>100</v>
      </c>
      <c r="AD1492" s="33" t="str">
        <f t="shared" si="760"/>
        <v>Chronic</v>
      </c>
      <c r="AE1492" s="26">
        <f>VLOOKUP(AD1492,Tables!$C$43:$D$44,2,FALSE)</f>
        <v>1</v>
      </c>
      <c r="AF1492" s="26">
        <f t="shared" si="761"/>
        <v>100</v>
      </c>
      <c r="AG1492" s="27"/>
      <c r="AH1492" s="210" t="str">
        <f t="shared" si="762"/>
        <v>Xenopus laevis</v>
      </c>
      <c r="AI1492" s="112" t="str">
        <f t="shared" si="763"/>
        <v>EC17.27</v>
      </c>
      <c r="AJ1492" s="112" t="str">
        <f t="shared" si="764"/>
        <v>Chronic</v>
      </c>
      <c r="AL1492" s="26">
        <f>VLOOKUP(SUM(AB1492,AE1492),Tables!J$5:K$12,2,FALSE)</f>
        <v>1</v>
      </c>
      <c r="AM1492" s="26" t="str">
        <f t="shared" si="765"/>
        <v>YES!!!</v>
      </c>
      <c r="AN1492" s="107" t="str">
        <f>P1492</f>
        <v>Survival</v>
      </c>
      <c r="AO1492" s="26" t="s">
        <v>212</v>
      </c>
      <c r="AP1492" s="25" t="str">
        <f>CONCATENATE(R1492," ",S1492)</f>
        <v>120 Day</v>
      </c>
      <c r="AQ1492" s="26" t="s">
        <v>1608</v>
      </c>
      <c r="AS1492" s="109">
        <f>AF1492</f>
        <v>100</v>
      </c>
      <c r="AT1492" s="73">
        <f>GEOMEAN(AS1492)</f>
        <v>100</v>
      </c>
      <c r="AU1492" s="73">
        <f>MIN(AT1492)</f>
        <v>100</v>
      </c>
      <c r="AV1492" s="25">
        <f>MIN(AU1492:AU1506)</f>
        <v>24.8</v>
      </c>
      <c r="AW1492" s="208" t="s">
        <v>1845</v>
      </c>
      <c r="AX1492" s="208" t="s">
        <v>1845</v>
      </c>
      <c r="BA1492" s="78" t="str">
        <f>F1492</f>
        <v>Dechlorinated water</v>
      </c>
      <c r="BB1492" s="107" t="str">
        <f>J1492</f>
        <v>Amphibian</v>
      </c>
      <c r="BC1492" s="210" t="str">
        <f>G1492</f>
        <v>Xenopus laevis</v>
      </c>
      <c r="BD1492" s="107" t="str">
        <f>H1492</f>
        <v>Chordata</v>
      </c>
      <c r="BE1492" s="114" t="str">
        <f>I1492</f>
        <v>Amphibia</v>
      </c>
      <c r="BF1492" s="112" t="str">
        <f>K1492</f>
        <v>Hetero</v>
      </c>
      <c r="BG1492" s="26">
        <f>AL1492</f>
        <v>1</v>
      </c>
      <c r="BH1492" s="26">
        <f>AV1492</f>
        <v>24.8</v>
      </c>
      <c r="BI1492" s="208" t="s">
        <v>1845</v>
      </c>
      <c r="BJ1492" s="208" t="s">
        <v>1845</v>
      </c>
      <c r="BN1492" s="119"/>
      <c r="BO1492" s="119"/>
      <c r="BS1492" s="119"/>
      <c r="BT1492" s="119"/>
      <c r="BU1492" s="119"/>
      <c r="BV1492" s="119"/>
      <c r="BW1492" s="119"/>
      <c r="BX1492" s="119"/>
      <c r="BY1492" s="119"/>
      <c r="BZ1492" s="119"/>
      <c r="CA1492" s="119"/>
    </row>
    <row r="1493" spans="1:79" ht="16.5" hidden="1" customHeight="1" thickTop="1" thickBot="1">
      <c r="A1493" s="170" t="s">
        <v>669</v>
      </c>
      <c r="B1493" s="70" t="s">
        <v>666</v>
      </c>
      <c r="C1493" s="74" t="s">
        <v>670</v>
      </c>
      <c r="D1493" s="80"/>
      <c r="E1493" s="151" t="s">
        <v>1644</v>
      </c>
      <c r="F1493" s="30" t="s">
        <v>668</v>
      </c>
      <c r="G1493" s="86" t="s">
        <v>232</v>
      </c>
      <c r="H1493" s="25" t="s">
        <v>208</v>
      </c>
      <c r="I1493" s="25" t="s">
        <v>332</v>
      </c>
      <c r="J1493" s="73" t="s">
        <v>331</v>
      </c>
      <c r="K1493" s="25" t="s">
        <v>1590</v>
      </c>
      <c r="L1493" s="25" t="s">
        <v>667</v>
      </c>
      <c r="N1493" s="41" t="s">
        <v>514</v>
      </c>
      <c r="O1493" s="32" t="s">
        <v>431</v>
      </c>
      <c r="P1493" s="32" t="s">
        <v>1540</v>
      </c>
      <c r="Q1493" s="73" t="s">
        <v>19</v>
      </c>
      <c r="R1493" s="25">
        <v>2</v>
      </c>
      <c r="S1493" s="25" t="s">
        <v>1372</v>
      </c>
      <c r="T1493" s="25" t="s">
        <v>15</v>
      </c>
      <c r="V1493" s="73">
        <v>24.8</v>
      </c>
      <c r="W1493" s="25" t="s">
        <v>58</v>
      </c>
      <c r="X1493" s="73">
        <f>VLOOKUP(W1493,Tables!$M$5:$O$9,3,FALSE)</f>
        <v>1</v>
      </c>
      <c r="Y1493" s="73">
        <f t="shared" si="757"/>
        <v>24.8</v>
      </c>
      <c r="AA1493" s="26" t="str">
        <f t="shared" si="758"/>
        <v>NOEC</v>
      </c>
      <c r="AB1493" s="26">
        <f>VLOOKUP(AA1493,Tables!C$5:D$40,2,FALSE)</f>
        <v>1</v>
      </c>
      <c r="AC1493" s="26">
        <f t="shared" si="759"/>
        <v>24.8</v>
      </c>
      <c r="AD1493" s="33" t="str">
        <f t="shared" si="760"/>
        <v>Chronic</v>
      </c>
      <c r="AE1493" s="26">
        <f>VLOOKUP(AD1493,Tables!$C$43:$D$44,2,FALSE)</f>
        <v>1</v>
      </c>
      <c r="AF1493" s="26">
        <f t="shared" si="761"/>
        <v>24.8</v>
      </c>
      <c r="AG1493" s="27"/>
      <c r="AH1493" s="210" t="str">
        <f t="shared" si="762"/>
        <v>Xenopus laevis</v>
      </c>
      <c r="AI1493" s="112" t="str">
        <f t="shared" si="763"/>
        <v>NOEC</v>
      </c>
      <c r="AJ1493" s="112" t="str">
        <f t="shared" si="764"/>
        <v>Chronic</v>
      </c>
      <c r="AL1493" s="26">
        <f>VLOOKUP(SUM(AB1493,AE1493),Tables!J$5:K$12,2,FALSE)</f>
        <v>1</v>
      </c>
      <c r="AM1493" s="26" t="str">
        <f t="shared" si="765"/>
        <v>YES!!!</v>
      </c>
      <c r="AN1493" s="107" t="str">
        <f>P1493</f>
        <v>No. of eggs</v>
      </c>
      <c r="AO1493" s="26" t="s">
        <v>1604</v>
      </c>
      <c r="AP1493" s="25" t="str">
        <f>CONCATENATE(R1493," ",S1493)</f>
        <v>2 Year</v>
      </c>
      <c r="AQ1493" s="26" t="s">
        <v>1609</v>
      </c>
      <c r="AS1493" s="109">
        <f>AF1493</f>
        <v>24.8</v>
      </c>
      <c r="AT1493" s="73">
        <f>GEOMEAN(AS1493)</f>
        <v>24.8</v>
      </c>
      <c r="AU1493" s="73">
        <f>MIN(AT1493)</f>
        <v>24.8</v>
      </c>
      <c r="AW1493" s="208" t="s">
        <v>1845</v>
      </c>
      <c r="AX1493" s="208" t="s">
        <v>1845</v>
      </c>
      <c r="BC1493" s="214"/>
      <c r="BN1493" s="119"/>
      <c r="BO1493" s="119"/>
      <c r="BS1493" s="119"/>
      <c r="BT1493" s="119"/>
      <c r="BU1493" s="119"/>
      <c r="BV1493" s="119"/>
      <c r="BW1493" s="119"/>
      <c r="BX1493" s="119"/>
      <c r="BY1493" s="119"/>
      <c r="BZ1493" s="119"/>
      <c r="CA1493" s="119"/>
    </row>
    <row r="1494" spans="1:79" ht="16.5" hidden="1" customHeight="1" thickTop="1" thickBot="1">
      <c r="A1494" s="170" t="s">
        <v>1675</v>
      </c>
      <c r="B1494" s="70" t="s">
        <v>1711</v>
      </c>
      <c r="C1494" s="74">
        <v>165348</v>
      </c>
      <c r="D1494" s="80" t="s">
        <v>290</v>
      </c>
      <c r="E1494" s="151" t="s">
        <v>1644</v>
      </c>
      <c r="F1494" s="30" t="s">
        <v>1674</v>
      </c>
      <c r="G1494" s="86" t="s">
        <v>232</v>
      </c>
      <c r="H1494" s="25" t="s">
        <v>208</v>
      </c>
      <c r="I1494" s="25" t="s">
        <v>332</v>
      </c>
      <c r="J1494" s="73" t="s">
        <v>331</v>
      </c>
      <c r="K1494" s="25" t="s">
        <v>1590</v>
      </c>
      <c r="L1494" s="25" t="s">
        <v>1676</v>
      </c>
      <c r="N1494" s="41" t="s">
        <v>1677</v>
      </c>
      <c r="O1494" s="32" t="s">
        <v>1398</v>
      </c>
      <c r="P1494" s="32" t="s">
        <v>1679</v>
      </c>
      <c r="Q1494" s="73" t="s">
        <v>19</v>
      </c>
      <c r="R1494" s="25">
        <v>48</v>
      </c>
      <c r="S1494" s="25" t="s">
        <v>84</v>
      </c>
      <c r="T1494" s="33" t="s">
        <v>45</v>
      </c>
      <c r="V1494" s="73">
        <v>48</v>
      </c>
      <c r="W1494" s="25" t="s">
        <v>58</v>
      </c>
      <c r="X1494" s="73">
        <f>VLOOKUP(W1494,Tables!$M$5:$O$9,3,FALSE)</f>
        <v>1</v>
      </c>
      <c r="Y1494" s="73">
        <f t="shared" si="757"/>
        <v>48</v>
      </c>
      <c r="AA1494" s="26" t="str">
        <f t="shared" ref="AA1494:AA1499" si="766">Q1494</f>
        <v>NOEC</v>
      </c>
      <c r="AB1494" s="26">
        <f>VLOOKUP(AA1494,Tables!C$5:D$40,2,FALSE)</f>
        <v>1</v>
      </c>
      <c r="AC1494" s="26">
        <f t="shared" ref="AC1494:AC1499" si="767">Y1494/AB1494</f>
        <v>48</v>
      </c>
      <c r="AD1494" s="33" t="str">
        <f t="shared" ref="AD1494:AD1499" si="768">T1494</f>
        <v>Acute</v>
      </c>
      <c r="AE1494" s="26">
        <f>VLOOKUP(AD1494,Tables!$C$43:$D$44,2,FALSE)</f>
        <v>2</v>
      </c>
      <c r="AF1494" s="26">
        <f t="shared" ref="AF1494:AF1499" si="769">AC1494/AE1494</f>
        <v>24</v>
      </c>
      <c r="AG1494" s="27"/>
      <c r="AH1494" s="210" t="str">
        <f t="shared" ref="AH1494:AH1499" si="770">G1494</f>
        <v>Xenopus laevis</v>
      </c>
      <c r="AI1494" s="112" t="str">
        <f t="shared" ref="AI1494:AI1499" si="771">Q1494</f>
        <v>NOEC</v>
      </c>
      <c r="AJ1494" s="112" t="str">
        <f t="shared" ref="AJ1494:AJ1499" si="772">T1494</f>
        <v>Acute</v>
      </c>
      <c r="AL1494" s="26" t="str">
        <f>VLOOKUP(SUM(AB1494,AE1494),Tables!J$5:K$12,2,FALSE)</f>
        <v>Do Not Use</v>
      </c>
      <c r="AM1494" s="26" t="str">
        <f t="shared" si="765"/>
        <v>Reject</v>
      </c>
      <c r="AN1494" s="107"/>
      <c r="AO1494" s="26"/>
      <c r="AQ1494" s="26"/>
      <c r="AS1494" s="109"/>
      <c r="AT1494" s="73"/>
      <c r="AU1494" s="73"/>
      <c r="AW1494" s="208" t="s">
        <v>1845</v>
      </c>
      <c r="AX1494" s="208" t="s">
        <v>1845</v>
      </c>
      <c r="BC1494" s="214"/>
      <c r="BN1494" s="119"/>
      <c r="BO1494" s="119"/>
      <c r="BS1494" s="119"/>
      <c r="BT1494" s="119"/>
      <c r="BU1494" s="119"/>
      <c r="BV1494" s="119"/>
      <c r="BW1494" s="119"/>
      <c r="BX1494" s="119"/>
      <c r="BY1494" s="119"/>
      <c r="BZ1494" s="119"/>
      <c r="CA1494" s="119"/>
    </row>
    <row r="1495" spans="1:79" ht="16.5" hidden="1" customHeight="1" thickTop="1" thickBot="1">
      <c r="A1495" s="170" t="s">
        <v>1675</v>
      </c>
      <c r="B1495" s="70" t="s">
        <v>1711</v>
      </c>
      <c r="C1495" s="74">
        <v>165348</v>
      </c>
      <c r="D1495" s="80" t="s">
        <v>290</v>
      </c>
      <c r="E1495" s="151" t="s">
        <v>1644</v>
      </c>
      <c r="F1495" s="30" t="s">
        <v>1674</v>
      </c>
      <c r="G1495" s="86" t="s">
        <v>232</v>
      </c>
      <c r="H1495" s="25" t="s">
        <v>208</v>
      </c>
      <c r="I1495" s="25" t="s">
        <v>332</v>
      </c>
      <c r="J1495" s="73" t="s">
        <v>331</v>
      </c>
      <c r="K1495" s="25" t="s">
        <v>1590</v>
      </c>
      <c r="L1495" s="25" t="s">
        <v>1676</v>
      </c>
      <c r="N1495" s="41" t="s">
        <v>1677</v>
      </c>
      <c r="O1495" s="32" t="s">
        <v>1398</v>
      </c>
      <c r="P1495" s="32" t="s">
        <v>1679</v>
      </c>
      <c r="Q1495" s="73" t="s">
        <v>19</v>
      </c>
      <c r="R1495" s="25">
        <v>96</v>
      </c>
      <c r="S1495" s="25" t="s">
        <v>84</v>
      </c>
      <c r="T1495" s="33" t="s">
        <v>45</v>
      </c>
      <c r="V1495" s="73">
        <v>48</v>
      </c>
      <c r="W1495" s="25" t="s">
        <v>58</v>
      </c>
      <c r="X1495" s="73">
        <f>VLOOKUP(W1495,Tables!$M$5:$O$9,3,FALSE)</f>
        <v>1</v>
      </c>
      <c r="Y1495" s="73">
        <f t="shared" si="757"/>
        <v>48</v>
      </c>
      <c r="AA1495" s="26" t="str">
        <f t="shared" si="766"/>
        <v>NOEC</v>
      </c>
      <c r="AB1495" s="26">
        <f>VLOOKUP(AA1495,Tables!C$5:D$40,2,FALSE)</f>
        <v>1</v>
      </c>
      <c r="AC1495" s="26">
        <f t="shared" si="767"/>
        <v>48</v>
      </c>
      <c r="AD1495" s="33" t="str">
        <f t="shared" si="768"/>
        <v>Acute</v>
      </c>
      <c r="AE1495" s="26">
        <f>VLOOKUP(AD1495,Tables!$C$43:$D$44,2,FALSE)</f>
        <v>2</v>
      </c>
      <c r="AF1495" s="26">
        <f t="shared" si="769"/>
        <v>24</v>
      </c>
      <c r="AG1495" s="27"/>
      <c r="AH1495" s="210" t="str">
        <f t="shared" si="770"/>
        <v>Xenopus laevis</v>
      </c>
      <c r="AI1495" s="112" t="str">
        <f t="shared" si="771"/>
        <v>NOEC</v>
      </c>
      <c r="AJ1495" s="112" t="str">
        <f t="shared" si="772"/>
        <v>Acute</v>
      </c>
      <c r="AL1495" s="26" t="str">
        <f>VLOOKUP(SUM(AB1495,AE1495),Tables!J$5:K$12,2,FALSE)</f>
        <v>Do Not Use</v>
      </c>
      <c r="AM1495" s="26" t="str">
        <f t="shared" si="765"/>
        <v>Reject</v>
      </c>
      <c r="AN1495" s="107"/>
      <c r="AO1495" s="26"/>
      <c r="AQ1495" s="26"/>
      <c r="AS1495" s="109"/>
      <c r="AT1495" s="73"/>
      <c r="AU1495" s="73"/>
      <c r="AW1495" s="208" t="s">
        <v>1845</v>
      </c>
      <c r="AX1495" s="208" t="s">
        <v>1845</v>
      </c>
      <c r="BC1495" s="214"/>
      <c r="BN1495" s="119"/>
      <c r="BO1495" s="119"/>
      <c r="BS1495" s="119"/>
      <c r="BT1495" s="119"/>
      <c r="BU1495" s="119"/>
      <c r="BV1495" s="119"/>
      <c r="BW1495" s="119"/>
      <c r="BX1495" s="119"/>
      <c r="BY1495" s="119"/>
      <c r="BZ1495" s="119"/>
      <c r="CA1495" s="119"/>
    </row>
    <row r="1496" spans="1:79" ht="16.5" hidden="1" customHeight="1" thickTop="1" thickBot="1">
      <c r="A1496" s="170" t="s">
        <v>1675</v>
      </c>
      <c r="B1496" s="70" t="s">
        <v>1711</v>
      </c>
      <c r="C1496" s="74">
        <v>165348</v>
      </c>
      <c r="D1496" s="80" t="s">
        <v>290</v>
      </c>
      <c r="E1496" s="151" t="s">
        <v>1644</v>
      </c>
      <c r="F1496" s="30" t="s">
        <v>1674</v>
      </c>
      <c r="G1496" s="86" t="s">
        <v>232</v>
      </c>
      <c r="H1496" s="25" t="s">
        <v>208</v>
      </c>
      <c r="I1496" s="25" t="s">
        <v>332</v>
      </c>
      <c r="J1496" s="73" t="s">
        <v>331</v>
      </c>
      <c r="K1496" s="25" t="s">
        <v>1590</v>
      </c>
      <c r="L1496" s="25" t="s">
        <v>1676</v>
      </c>
      <c r="N1496" s="41" t="s">
        <v>1677</v>
      </c>
      <c r="O1496" s="32" t="s">
        <v>1398</v>
      </c>
      <c r="P1496" s="32" t="s">
        <v>1679</v>
      </c>
      <c r="Q1496" s="73" t="s">
        <v>19</v>
      </c>
      <c r="R1496" s="25">
        <v>144</v>
      </c>
      <c r="S1496" s="25" t="s">
        <v>84</v>
      </c>
      <c r="T1496" s="33" t="s">
        <v>45</v>
      </c>
      <c r="V1496" s="73">
        <v>48</v>
      </c>
      <c r="W1496" s="25" t="s">
        <v>58</v>
      </c>
      <c r="X1496" s="73">
        <f>VLOOKUP(W1496,Tables!$M$5:$O$9,3,FALSE)</f>
        <v>1</v>
      </c>
      <c r="Y1496" s="73">
        <f t="shared" si="757"/>
        <v>48</v>
      </c>
      <c r="AA1496" s="26" t="str">
        <f t="shared" si="766"/>
        <v>NOEC</v>
      </c>
      <c r="AB1496" s="26">
        <f>VLOOKUP(AA1496,Tables!C$5:D$40,2,FALSE)</f>
        <v>1</v>
      </c>
      <c r="AC1496" s="26">
        <f t="shared" si="767"/>
        <v>48</v>
      </c>
      <c r="AD1496" s="33" t="str">
        <f t="shared" si="768"/>
        <v>Acute</v>
      </c>
      <c r="AE1496" s="26">
        <f>VLOOKUP(AD1496,Tables!$C$43:$D$44,2,FALSE)</f>
        <v>2</v>
      </c>
      <c r="AF1496" s="26">
        <f t="shared" si="769"/>
        <v>24</v>
      </c>
      <c r="AG1496" s="27"/>
      <c r="AH1496" s="210" t="str">
        <f t="shared" si="770"/>
        <v>Xenopus laevis</v>
      </c>
      <c r="AI1496" s="112" t="str">
        <f t="shared" si="771"/>
        <v>NOEC</v>
      </c>
      <c r="AJ1496" s="112" t="str">
        <f t="shared" si="772"/>
        <v>Acute</v>
      </c>
      <c r="AL1496" s="26" t="str">
        <f>VLOOKUP(SUM(AB1496,AE1496),Tables!J$5:K$12,2,FALSE)</f>
        <v>Do Not Use</v>
      </c>
      <c r="AM1496" s="26" t="str">
        <f t="shared" si="765"/>
        <v>Reject</v>
      </c>
      <c r="AN1496" s="107"/>
      <c r="AO1496" s="26"/>
      <c r="AQ1496" s="26"/>
      <c r="AS1496" s="109"/>
      <c r="AT1496" s="73"/>
      <c r="AU1496" s="73"/>
      <c r="AW1496" s="208" t="s">
        <v>1845</v>
      </c>
      <c r="AX1496" s="208" t="s">
        <v>1845</v>
      </c>
      <c r="BC1496" s="214"/>
      <c r="BN1496" s="119"/>
      <c r="BO1496" s="119"/>
      <c r="BS1496" s="119"/>
      <c r="BT1496" s="119"/>
      <c r="BU1496" s="119"/>
      <c r="BV1496" s="119"/>
      <c r="BW1496" s="119"/>
      <c r="BX1496" s="119"/>
      <c r="BY1496" s="119"/>
      <c r="BZ1496" s="119"/>
      <c r="CA1496" s="119"/>
    </row>
    <row r="1497" spans="1:79" ht="16.5" hidden="1" customHeight="1" thickTop="1" thickBot="1">
      <c r="A1497" s="170" t="s">
        <v>1675</v>
      </c>
      <c r="B1497" s="70" t="s">
        <v>1711</v>
      </c>
      <c r="C1497" s="74">
        <v>165348</v>
      </c>
      <c r="D1497" s="80" t="s">
        <v>290</v>
      </c>
      <c r="E1497" s="151" t="s">
        <v>1644</v>
      </c>
      <c r="F1497" s="30" t="s">
        <v>1674</v>
      </c>
      <c r="G1497" s="86" t="s">
        <v>232</v>
      </c>
      <c r="H1497" s="25" t="s">
        <v>208</v>
      </c>
      <c r="I1497" s="25" t="s">
        <v>332</v>
      </c>
      <c r="J1497" s="73" t="s">
        <v>331</v>
      </c>
      <c r="K1497" s="25" t="s">
        <v>1590</v>
      </c>
      <c r="L1497" s="25" t="s">
        <v>1676</v>
      </c>
      <c r="N1497" s="41" t="s">
        <v>1678</v>
      </c>
      <c r="O1497" s="32" t="s">
        <v>1398</v>
      </c>
      <c r="P1497" s="32" t="s">
        <v>1405</v>
      </c>
      <c r="Q1497" s="73" t="s">
        <v>19</v>
      </c>
      <c r="R1497" s="25">
        <v>48</v>
      </c>
      <c r="S1497" s="25" t="s">
        <v>84</v>
      </c>
      <c r="T1497" s="33" t="s">
        <v>45</v>
      </c>
      <c r="V1497" s="73">
        <v>48</v>
      </c>
      <c r="W1497" s="25" t="s">
        <v>58</v>
      </c>
      <c r="X1497" s="73">
        <f>VLOOKUP(W1497,Tables!$M$5:$O$9,3,FALSE)</f>
        <v>1</v>
      </c>
      <c r="Y1497" s="73">
        <f t="shared" si="757"/>
        <v>48</v>
      </c>
      <c r="AA1497" s="26" t="str">
        <f t="shared" si="766"/>
        <v>NOEC</v>
      </c>
      <c r="AB1497" s="26">
        <f>VLOOKUP(AA1497,Tables!C$5:D$40,2,FALSE)</f>
        <v>1</v>
      </c>
      <c r="AC1497" s="26">
        <f t="shared" si="767"/>
        <v>48</v>
      </c>
      <c r="AD1497" s="33" t="str">
        <f t="shared" si="768"/>
        <v>Acute</v>
      </c>
      <c r="AE1497" s="26">
        <f>VLOOKUP(AD1497,Tables!$C$43:$D$44,2,FALSE)</f>
        <v>2</v>
      </c>
      <c r="AF1497" s="26">
        <f t="shared" si="769"/>
        <v>24</v>
      </c>
      <c r="AG1497" s="27"/>
      <c r="AH1497" s="210" t="str">
        <f t="shared" si="770"/>
        <v>Xenopus laevis</v>
      </c>
      <c r="AI1497" s="112" t="str">
        <f t="shared" si="771"/>
        <v>NOEC</v>
      </c>
      <c r="AJ1497" s="112" t="str">
        <f t="shared" si="772"/>
        <v>Acute</v>
      </c>
      <c r="AL1497" s="26" t="str">
        <f>VLOOKUP(SUM(AB1497,AE1497),Tables!J$5:K$12,2,FALSE)</f>
        <v>Do Not Use</v>
      </c>
      <c r="AM1497" s="26" t="str">
        <f t="shared" si="765"/>
        <v>Reject</v>
      </c>
      <c r="AN1497" s="107"/>
      <c r="AO1497" s="26"/>
      <c r="AQ1497" s="26"/>
      <c r="AS1497" s="109"/>
      <c r="AT1497" s="73"/>
      <c r="AU1497" s="73"/>
      <c r="AW1497" s="208" t="s">
        <v>1845</v>
      </c>
      <c r="AX1497" s="208" t="s">
        <v>1845</v>
      </c>
      <c r="BC1497" s="214"/>
      <c r="BN1497" s="119"/>
      <c r="BO1497" s="119"/>
      <c r="BS1497" s="119"/>
      <c r="BT1497" s="119"/>
      <c r="BU1497" s="119"/>
      <c r="BV1497" s="119"/>
      <c r="BW1497" s="119"/>
      <c r="BX1497" s="119"/>
      <c r="BY1497" s="119"/>
      <c r="BZ1497" s="119"/>
      <c r="CA1497" s="119"/>
    </row>
    <row r="1498" spans="1:79" ht="16.5" hidden="1" customHeight="1" thickTop="1" thickBot="1">
      <c r="A1498" s="170" t="s">
        <v>1675</v>
      </c>
      <c r="B1498" s="70" t="s">
        <v>1711</v>
      </c>
      <c r="C1498" s="74">
        <v>165348</v>
      </c>
      <c r="D1498" s="80" t="s">
        <v>290</v>
      </c>
      <c r="E1498" s="151" t="s">
        <v>1644</v>
      </c>
      <c r="F1498" s="30" t="s">
        <v>1674</v>
      </c>
      <c r="G1498" s="86" t="s">
        <v>232</v>
      </c>
      <c r="H1498" s="25" t="s">
        <v>208</v>
      </c>
      <c r="I1498" s="25" t="s">
        <v>332</v>
      </c>
      <c r="J1498" s="73" t="s">
        <v>331</v>
      </c>
      <c r="K1498" s="25" t="s">
        <v>1590</v>
      </c>
      <c r="L1498" s="25" t="s">
        <v>1676</v>
      </c>
      <c r="N1498" s="41" t="s">
        <v>1678</v>
      </c>
      <c r="O1498" s="32" t="s">
        <v>1398</v>
      </c>
      <c r="P1498" s="32" t="s">
        <v>1405</v>
      </c>
      <c r="Q1498" s="73" t="s">
        <v>19</v>
      </c>
      <c r="R1498" s="25">
        <v>96</v>
      </c>
      <c r="S1498" s="25" t="s">
        <v>84</v>
      </c>
      <c r="T1498" s="33" t="s">
        <v>45</v>
      </c>
      <c r="V1498" s="73">
        <v>48</v>
      </c>
      <c r="W1498" s="25" t="s">
        <v>58</v>
      </c>
      <c r="X1498" s="73">
        <f>VLOOKUP(W1498,Tables!$M$5:$O$9,3,FALSE)</f>
        <v>1</v>
      </c>
      <c r="Y1498" s="73">
        <f t="shared" si="757"/>
        <v>48</v>
      </c>
      <c r="AA1498" s="26" t="str">
        <f t="shared" si="766"/>
        <v>NOEC</v>
      </c>
      <c r="AB1498" s="26">
        <f>VLOOKUP(AA1498,Tables!C$5:D$40,2,FALSE)</f>
        <v>1</v>
      </c>
      <c r="AC1498" s="26">
        <f t="shared" si="767"/>
        <v>48</v>
      </c>
      <c r="AD1498" s="33" t="str">
        <f t="shared" si="768"/>
        <v>Acute</v>
      </c>
      <c r="AE1498" s="26">
        <f>VLOOKUP(AD1498,Tables!$C$43:$D$44,2,FALSE)</f>
        <v>2</v>
      </c>
      <c r="AF1498" s="26">
        <f t="shared" si="769"/>
        <v>24</v>
      </c>
      <c r="AG1498" s="27"/>
      <c r="AH1498" s="210" t="str">
        <f t="shared" si="770"/>
        <v>Xenopus laevis</v>
      </c>
      <c r="AI1498" s="112" t="str">
        <f t="shared" si="771"/>
        <v>NOEC</v>
      </c>
      <c r="AJ1498" s="112" t="str">
        <f t="shared" si="772"/>
        <v>Acute</v>
      </c>
      <c r="AL1498" s="26" t="str">
        <f>VLOOKUP(SUM(AB1498,AE1498),Tables!J$5:K$12,2,FALSE)</f>
        <v>Do Not Use</v>
      </c>
      <c r="AM1498" s="26" t="str">
        <f t="shared" si="765"/>
        <v>Reject</v>
      </c>
      <c r="AN1498" s="107"/>
      <c r="AO1498" s="26"/>
      <c r="AQ1498" s="26"/>
      <c r="AS1498" s="109"/>
      <c r="AT1498" s="73"/>
      <c r="AU1498" s="73"/>
      <c r="AW1498" s="208" t="s">
        <v>1845</v>
      </c>
      <c r="AX1498" s="208" t="s">
        <v>1845</v>
      </c>
      <c r="BC1498" s="214"/>
      <c r="BN1498" s="119"/>
      <c r="BO1498" s="119"/>
      <c r="BS1498" s="119"/>
      <c r="BT1498" s="119"/>
      <c r="BU1498" s="119"/>
      <c r="BV1498" s="119"/>
      <c r="BW1498" s="119"/>
      <c r="BX1498" s="119"/>
      <c r="BY1498" s="119"/>
      <c r="BZ1498" s="119"/>
      <c r="CA1498" s="119"/>
    </row>
    <row r="1499" spans="1:79" ht="16.5" hidden="1" customHeight="1" thickTop="1" thickBot="1">
      <c r="A1499" s="170" t="s">
        <v>1675</v>
      </c>
      <c r="B1499" s="70" t="s">
        <v>1711</v>
      </c>
      <c r="C1499" s="74">
        <v>165348</v>
      </c>
      <c r="D1499" s="80" t="s">
        <v>290</v>
      </c>
      <c r="E1499" s="151" t="s">
        <v>1644</v>
      </c>
      <c r="F1499" s="30" t="s">
        <v>1674</v>
      </c>
      <c r="G1499" s="86" t="s">
        <v>232</v>
      </c>
      <c r="H1499" s="25" t="s">
        <v>208</v>
      </c>
      <c r="I1499" s="25" t="s">
        <v>332</v>
      </c>
      <c r="J1499" s="73" t="s">
        <v>331</v>
      </c>
      <c r="K1499" s="25" t="s">
        <v>1590</v>
      </c>
      <c r="L1499" s="25" t="s">
        <v>1676</v>
      </c>
      <c r="N1499" s="41" t="s">
        <v>1678</v>
      </c>
      <c r="O1499" s="32" t="s">
        <v>1398</v>
      </c>
      <c r="P1499" s="32" t="s">
        <v>1405</v>
      </c>
      <c r="Q1499" s="73" t="s">
        <v>19</v>
      </c>
      <c r="R1499" s="25">
        <v>144</v>
      </c>
      <c r="S1499" s="25" t="s">
        <v>84</v>
      </c>
      <c r="T1499" s="33" t="s">
        <v>45</v>
      </c>
      <c r="V1499" s="73">
        <v>48</v>
      </c>
      <c r="W1499" s="25" t="s">
        <v>58</v>
      </c>
      <c r="X1499" s="73">
        <f>VLOOKUP(W1499,Tables!$M$5:$O$9,3,FALSE)</f>
        <v>1</v>
      </c>
      <c r="Y1499" s="73">
        <f t="shared" si="757"/>
        <v>48</v>
      </c>
      <c r="AA1499" s="26" t="str">
        <f t="shared" si="766"/>
        <v>NOEC</v>
      </c>
      <c r="AB1499" s="26">
        <f>VLOOKUP(AA1499,Tables!C$5:D$40,2,FALSE)</f>
        <v>1</v>
      </c>
      <c r="AC1499" s="26">
        <f t="shared" si="767"/>
        <v>48</v>
      </c>
      <c r="AD1499" s="33" t="str">
        <f t="shared" si="768"/>
        <v>Acute</v>
      </c>
      <c r="AE1499" s="26">
        <f>VLOOKUP(AD1499,Tables!$C$43:$D$44,2,FALSE)</f>
        <v>2</v>
      </c>
      <c r="AF1499" s="26">
        <f t="shared" si="769"/>
        <v>24</v>
      </c>
      <c r="AG1499" s="27"/>
      <c r="AH1499" s="210" t="str">
        <f t="shared" si="770"/>
        <v>Xenopus laevis</v>
      </c>
      <c r="AI1499" s="112" t="str">
        <f t="shared" si="771"/>
        <v>NOEC</v>
      </c>
      <c r="AJ1499" s="112" t="str">
        <f t="shared" si="772"/>
        <v>Acute</v>
      </c>
      <c r="AL1499" s="26" t="str">
        <f>VLOOKUP(SUM(AB1499,AE1499),Tables!J$5:K$12,2,FALSE)</f>
        <v>Do Not Use</v>
      </c>
      <c r="AM1499" s="26" t="str">
        <f t="shared" si="765"/>
        <v>Reject</v>
      </c>
      <c r="AN1499" s="107"/>
      <c r="AO1499" s="26"/>
      <c r="AQ1499" s="26"/>
      <c r="AS1499" s="109"/>
      <c r="AT1499" s="73"/>
      <c r="AU1499" s="73"/>
      <c r="AW1499" s="208" t="s">
        <v>1845</v>
      </c>
      <c r="AX1499" s="208" t="s">
        <v>1845</v>
      </c>
      <c r="BC1499" s="214"/>
      <c r="BN1499" s="119"/>
      <c r="BO1499" s="119"/>
      <c r="BS1499" s="119"/>
      <c r="BT1499" s="119"/>
      <c r="BU1499" s="119"/>
      <c r="BV1499" s="119"/>
      <c r="BW1499" s="119"/>
      <c r="BX1499" s="119"/>
      <c r="BY1499" s="119"/>
      <c r="BZ1499" s="119"/>
      <c r="CA1499" s="119"/>
    </row>
    <row r="1500" spans="1:79" ht="16.5" hidden="1" customHeight="1" thickTop="1" thickBot="1">
      <c r="A1500" s="170" t="s">
        <v>1710</v>
      </c>
      <c r="B1500" s="70" t="s">
        <v>1707</v>
      </c>
      <c r="C1500" s="74">
        <v>640</v>
      </c>
      <c r="D1500" s="80" t="s">
        <v>290</v>
      </c>
      <c r="E1500" s="151" t="s">
        <v>1644</v>
      </c>
      <c r="F1500" s="30" t="s">
        <v>1705</v>
      </c>
      <c r="G1500" s="86" t="s">
        <v>232</v>
      </c>
      <c r="H1500" s="25" t="s">
        <v>208</v>
      </c>
      <c r="I1500" s="25" t="s">
        <v>332</v>
      </c>
      <c r="J1500" s="73" t="s">
        <v>331</v>
      </c>
      <c r="K1500" s="25" t="s">
        <v>1590</v>
      </c>
      <c r="L1500" s="25" t="s">
        <v>1706</v>
      </c>
      <c r="N1500" s="41" t="s">
        <v>48</v>
      </c>
      <c r="O1500" s="32" t="s">
        <v>48</v>
      </c>
      <c r="P1500" s="32" t="s">
        <v>48</v>
      </c>
      <c r="Q1500" s="73" t="s">
        <v>19</v>
      </c>
      <c r="R1500" s="25">
        <v>80</v>
      </c>
      <c r="S1500" s="25" t="s">
        <v>1370</v>
      </c>
      <c r="T1500" s="25" t="s">
        <v>15</v>
      </c>
      <c r="V1500" s="73">
        <v>25</v>
      </c>
      <c r="W1500" s="25" t="s">
        <v>58</v>
      </c>
      <c r="X1500" s="73">
        <f>VLOOKUP(W1500,Tables!$M$5:$O$9,3,FALSE)</f>
        <v>1</v>
      </c>
      <c r="Y1500" s="73">
        <f t="shared" si="757"/>
        <v>25</v>
      </c>
      <c r="AA1500" s="26" t="str">
        <f t="shared" ref="AA1500:AA1509" si="773">Q1500</f>
        <v>NOEC</v>
      </c>
      <c r="AB1500" s="26">
        <f>VLOOKUP(AA1500,Tables!C$5:D$40,2,FALSE)</f>
        <v>1</v>
      </c>
      <c r="AC1500" s="26">
        <f t="shared" ref="AC1500:AC1509" si="774">Y1500/AB1500</f>
        <v>25</v>
      </c>
      <c r="AD1500" s="33" t="str">
        <f t="shared" ref="AD1500:AD1509" si="775">T1500</f>
        <v>Chronic</v>
      </c>
      <c r="AE1500" s="26">
        <f>VLOOKUP(AD1500,Tables!$C$43:$D$44,2,FALSE)</f>
        <v>1</v>
      </c>
      <c r="AF1500" s="26">
        <f t="shared" ref="AF1500:AF1509" si="776">AC1500/AE1500</f>
        <v>25</v>
      </c>
      <c r="AG1500" s="27"/>
      <c r="AH1500" s="210" t="str">
        <f t="shared" ref="AH1500:AH1509" si="777">G1500</f>
        <v>Xenopus laevis</v>
      </c>
      <c r="AI1500" s="112" t="str">
        <f t="shared" ref="AI1500:AI1509" si="778">Q1500</f>
        <v>NOEC</v>
      </c>
      <c r="AJ1500" s="112" t="str">
        <f t="shared" ref="AJ1500:AJ1509" si="779">T1500</f>
        <v>Chronic</v>
      </c>
      <c r="AL1500" s="26">
        <f>VLOOKUP(SUM(AB1500,AE1500),Tables!J$5:K$12,2,FALSE)</f>
        <v>1</v>
      </c>
      <c r="AM1500" s="26" t="str">
        <f t="shared" si="765"/>
        <v>YES!!!</v>
      </c>
      <c r="AN1500" s="107" t="str">
        <f t="shared" ref="AN1500:AN1509" si="780">P1500</f>
        <v>Mortality</v>
      </c>
      <c r="AO1500" s="26" t="s">
        <v>1603</v>
      </c>
      <c r="AP1500" s="25" t="str">
        <f t="shared" ref="AP1500:AP1509" si="781">CONCATENATE(R1500," ",S1500)</f>
        <v>80 Day</v>
      </c>
      <c r="AQ1500" s="26" t="s">
        <v>1619</v>
      </c>
      <c r="AS1500" s="109">
        <f t="shared" ref="AS1500:AS1509" si="782">AF1500</f>
        <v>25</v>
      </c>
      <c r="AT1500" s="73">
        <f t="shared" ref="AT1500:AT1506" si="783">GEOMEAN(AS1500)</f>
        <v>25</v>
      </c>
      <c r="AU1500" s="73"/>
      <c r="AW1500" s="208" t="s">
        <v>1845</v>
      </c>
      <c r="AX1500" s="208" t="s">
        <v>1845</v>
      </c>
      <c r="BC1500" s="214"/>
      <c r="BN1500" s="119"/>
      <c r="BO1500" s="119"/>
      <c r="BS1500" s="119"/>
      <c r="BT1500" s="119"/>
      <c r="BU1500" s="119"/>
      <c r="BV1500" s="119"/>
      <c r="BW1500" s="119"/>
      <c r="BX1500" s="119"/>
      <c r="BY1500" s="119"/>
      <c r="BZ1500" s="119"/>
      <c r="CA1500" s="119"/>
    </row>
    <row r="1501" spans="1:79" ht="16.5" hidden="1" customHeight="1" thickTop="1" thickBot="1">
      <c r="A1501" s="170" t="s">
        <v>1710</v>
      </c>
      <c r="B1501" s="70" t="s">
        <v>1708</v>
      </c>
      <c r="C1501" s="74">
        <v>640</v>
      </c>
      <c r="D1501" s="80" t="s">
        <v>290</v>
      </c>
      <c r="E1501" s="151" t="s">
        <v>1644</v>
      </c>
      <c r="F1501" s="30" t="s">
        <v>1705</v>
      </c>
      <c r="G1501" s="86" t="s">
        <v>232</v>
      </c>
      <c r="H1501" s="25" t="s">
        <v>208</v>
      </c>
      <c r="I1501" s="25" t="s">
        <v>332</v>
      </c>
      <c r="J1501" s="73" t="s">
        <v>331</v>
      </c>
      <c r="K1501" s="25" t="s">
        <v>1590</v>
      </c>
      <c r="L1501" s="25" t="s">
        <v>226</v>
      </c>
      <c r="N1501" s="41" t="s">
        <v>335</v>
      </c>
      <c r="O1501" s="32" t="s">
        <v>1398</v>
      </c>
      <c r="P1501" s="32" t="s">
        <v>455</v>
      </c>
      <c r="Q1501" s="73" t="s">
        <v>19</v>
      </c>
      <c r="R1501" s="25">
        <v>80</v>
      </c>
      <c r="S1501" s="25" t="s">
        <v>1370</v>
      </c>
      <c r="T1501" s="25" t="s">
        <v>15</v>
      </c>
      <c r="V1501" s="73">
        <v>25</v>
      </c>
      <c r="W1501" s="25" t="s">
        <v>58</v>
      </c>
      <c r="X1501" s="73">
        <f>VLOOKUP(W1501,Tables!$M$5:$O$9,3,FALSE)</f>
        <v>1</v>
      </c>
      <c r="Y1501" s="73">
        <f t="shared" si="757"/>
        <v>25</v>
      </c>
      <c r="AA1501" s="26" t="str">
        <f t="shared" si="773"/>
        <v>NOEC</v>
      </c>
      <c r="AB1501" s="26">
        <f>VLOOKUP(AA1501,Tables!C$5:D$40,2,FALSE)</f>
        <v>1</v>
      </c>
      <c r="AC1501" s="26">
        <f t="shared" si="774"/>
        <v>25</v>
      </c>
      <c r="AD1501" s="33" t="str">
        <f t="shared" si="775"/>
        <v>Chronic</v>
      </c>
      <c r="AE1501" s="26">
        <f>VLOOKUP(AD1501,Tables!$C$43:$D$44,2,FALSE)</f>
        <v>1</v>
      </c>
      <c r="AF1501" s="26">
        <f t="shared" si="776"/>
        <v>25</v>
      </c>
      <c r="AG1501" s="27"/>
      <c r="AH1501" s="210" t="str">
        <f t="shared" si="777"/>
        <v>Xenopus laevis</v>
      </c>
      <c r="AI1501" s="112" t="str">
        <f t="shared" si="778"/>
        <v>NOEC</v>
      </c>
      <c r="AJ1501" s="112" t="str">
        <f t="shared" si="779"/>
        <v>Chronic</v>
      </c>
      <c r="AL1501" s="26">
        <f>VLOOKUP(SUM(AB1501,AE1501),Tables!J$5:K$12,2,FALSE)</f>
        <v>1</v>
      </c>
      <c r="AM1501" s="26" t="str">
        <f t="shared" si="765"/>
        <v>YES!!!</v>
      </c>
      <c r="AN1501" s="107" t="str">
        <f t="shared" si="780"/>
        <v>Body mass</v>
      </c>
      <c r="AO1501" s="26" t="s">
        <v>1598</v>
      </c>
      <c r="AP1501" s="25" t="str">
        <f t="shared" si="781"/>
        <v>80 Day</v>
      </c>
      <c r="AQ1501" s="26" t="s">
        <v>1612</v>
      </c>
      <c r="AS1501" s="109">
        <f t="shared" si="782"/>
        <v>25</v>
      </c>
      <c r="AT1501" s="73">
        <f t="shared" si="783"/>
        <v>25</v>
      </c>
      <c r="AU1501" s="73"/>
      <c r="AW1501" s="208" t="s">
        <v>1845</v>
      </c>
      <c r="AX1501" s="208" t="s">
        <v>1845</v>
      </c>
      <c r="BC1501" s="214"/>
      <c r="BN1501" s="119"/>
      <c r="BO1501" s="119"/>
      <c r="BS1501" s="119"/>
      <c r="BT1501" s="119"/>
      <c r="BU1501" s="119"/>
      <c r="BV1501" s="119"/>
      <c r="BW1501" s="119"/>
      <c r="BX1501" s="119"/>
      <c r="BY1501" s="119"/>
      <c r="BZ1501" s="119"/>
      <c r="CA1501" s="119"/>
    </row>
    <row r="1502" spans="1:79" ht="16.5" hidden="1" customHeight="1" thickTop="1" thickBot="1">
      <c r="A1502" s="170" t="s">
        <v>1710</v>
      </c>
      <c r="B1502" s="70" t="s">
        <v>1709</v>
      </c>
      <c r="C1502" s="74">
        <v>640</v>
      </c>
      <c r="D1502" s="80" t="s">
        <v>290</v>
      </c>
      <c r="E1502" s="151" t="s">
        <v>1644</v>
      </c>
      <c r="F1502" s="30" t="s">
        <v>1705</v>
      </c>
      <c r="G1502" s="86" t="s">
        <v>232</v>
      </c>
      <c r="H1502" s="25" t="s">
        <v>208</v>
      </c>
      <c r="I1502" s="25" t="s">
        <v>332</v>
      </c>
      <c r="J1502" s="73" t="s">
        <v>331</v>
      </c>
      <c r="K1502" s="25" t="s">
        <v>1590</v>
      </c>
      <c r="L1502" s="25" t="s">
        <v>226</v>
      </c>
      <c r="N1502" s="41" t="s">
        <v>472</v>
      </c>
      <c r="O1502" s="32" t="s">
        <v>1398</v>
      </c>
      <c r="P1502" s="32" t="s">
        <v>1404</v>
      </c>
      <c r="Q1502" s="73" t="s">
        <v>19</v>
      </c>
      <c r="R1502" s="25">
        <v>80</v>
      </c>
      <c r="S1502" s="25" t="s">
        <v>1370</v>
      </c>
      <c r="T1502" s="25" t="s">
        <v>15</v>
      </c>
      <c r="V1502" s="73">
        <v>25</v>
      </c>
      <c r="W1502" s="25" t="s">
        <v>58</v>
      </c>
      <c r="X1502" s="73">
        <f>VLOOKUP(W1502,Tables!$M$5:$O$9,3,FALSE)</f>
        <v>1</v>
      </c>
      <c r="Y1502" s="73">
        <f t="shared" si="757"/>
        <v>25</v>
      </c>
      <c r="AA1502" s="26" t="str">
        <f t="shared" si="773"/>
        <v>NOEC</v>
      </c>
      <c r="AB1502" s="26">
        <f>VLOOKUP(AA1502,Tables!C$5:D$40,2,FALSE)</f>
        <v>1</v>
      </c>
      <c r="AC1502" s="26">
        <f t="shared" si="774"/>
        <v>25</v>
      </c>
      <c r="AD1502" s="33" t="str">
        <f t="shared" si="775"/>
        <v>Chronic</v>
      </c>
      <c r="AE1502" s="26">
        <f>VLOOKUP(AD1502,Tables!$C$43:$D$44,2,FALSE)</f>
        <v>1</v>
      </c>
      <c r="AF1502" s="26">
        <f t="shared" si="776"/>
        <v>25</v>
      </c>
      <c r="AG1502" s="27"/>
      <c r="AH1502" s="210" t="str">
        <f t="shared" si="777"/>
        <v>Xenopus laevis</v>
      </c>
      <c r="AI1502" s="112" t="str">
        <f t="shared" si="778"/>
        <v>NOEC</v>
      </c>
      <c r="AJ1502" s="112" t="str">
        <f t="shared" si="779"/>
        <v>Chronic</v>
      </c>
      <c r="AL1502" s="26">
        <f>VLOOKUP(SUM(AB1502,AE1502),Tables!J$5:K$12,2,FALSE)</f>
        <v>1</v>
      </c>
      <c r="AM1502" s="26" t="str">
        <f t="shared" si="765"/>
        <v>YES!!!</v>
      </c>
      <c r="AN1502" s="107" t="str">
        <f t="shared" si="780"/>
        <v>Snout-vent-length</v>
      </c>
      <c r="AO1502" s="26" t="s">
        <v>1605</v>
      </c>
      <c r="AP1502" s="25" t="str">
        <f t="shared" si="781"/>
        <v>80 Day</v>
      </c>
      <c r="AQ1502" s="26" t="s">
        <v>1610</v>
      </c>
      <c r="AS1502" s="109">
        <f t="shared" si="782"/>
        <v>25</v>
      </c>
      <c r="AT1502" s="73">
        <f t="shared" si="783"/>
        <v>25</v>
      </c>
      <c r="AU1502" s="73">
        <f>MIN(AT1502,AT1504)</f>
        <v>25</v>
      </c>
      <c r="AW1502" s="208" t="s">
        <v>1845</v>
      </c>
      <c r="AX1502" s="208" t="s">
        <v>1845</v>
      </c>
      <c r="BC1502" s="214"/>
      <c r="BN1502" s="119"/>
      <c r="BO1502" s="119"/>
      <c r="BS1502" s="119"/>
      <c r="BT1502" s="119"/>
      <c r="BU1502" s="119"/>
      <c r="BV1502" s="119"/>
      <c r="BW1502" s="119"/>
      <c r="BX1502" s="119"/>
      <c r="BY1502" s="119"/>
      <c r="BZ1502" s="119"/>
      <c r="CA1502" s="119"/>
    </row>
    <row r="1503" spans="1:79" ht="16.5" hidden="1" customHeight="1" thickTop="1" thickBot="1">
      <c r="A1503" s="170" t="s">
        <v>1716</v>
      </c>
      <c r="B1503" s="70" t="s">
        <v>1712</v>
      </c>
      <c r="C1503" s="74">
        <v>643</v>
      </c>
      <c r="D1503" s="80" t="s">
        <v>290</v>
      </c>
      <c r="E1503" s="151" t="s">
        <v>1644</v>
      </c>
      <c r="F1503" s="30" t="s">
        <v>1717</v>
      </c>
      <c r="G1503" s="86" t="s">
        <v>232</v>
      </c>
      <c r="H1503" s="25" t="s">
        <v>208</v>
      </c>
      <c r="I1503" s="25" t="s">
        <v>332</v>
      </c>
      <c r="J1503" s="73" t="s">
        <v>331</v>
      </c>
      <c r="K1503" s="25" t="s">
        <v>1590</v>
      </c>
      <c r="L1503" s="25" t="s">
        <v>390</v>
      </c>
      <c r="N1503" s="41" t="s">
        <v>48</v>
      </c>
      <c r="O1503" s="32" t="s">
        <v>48</v>
      </c>
      <c r="P1503" s="32" t="s">
        <v>48</v>
      </c>
      <c r="Q1503" s="73" t="s">
        <v>19</v>
      </c>
      <c r="R1503" s="25">
        <v>185</v>
      </c>
      <c r="S1503" s="25" t="s">
        <v>1370</v>
      </c>
      <c r="T1503" s="25" t="s">
        <v>15</v>
      </c>
      <c r="V1503" s="73">
        <v>28.9</v>
      </c>
      <c r="W1503" s="25" t="s">
        <v>58</v>
      </c>
      <c r="X1503" s="73">
        <f>VLOOKUP(W1503,Tables!$M$5:$O$9,3,FALSE)</f>
        <v>1</v>
      </c>
      <c r="Y1503" s="73">
        <f t="shared" si="757"/>
        <v>28.9</v>
      </c>
      <c r="AA1503" s="26" t="str">
        <f t="shared" si="773"/>
        <v>NOEC</v>
      </c>
      <c r="AB1503" s="26">
        <f>VLOOKUP(AA1503,Tables!C$5:D$40,2,FALSE)</f>
        <v>1</v>
      </c>
      <c r="AC1503" s="26">
        <f t="shared" si="774"/>
        <v>28.9</v>
      </c>
      <c r="AD1503" s="33" t="str">
        <f t="shared" si="775"/>
        <v>Chronic</v>
      </c>
      <c r="AE1503" s="26">
        <f>VLOOKUP(AD1503,Tables!$C$43:$D$44,2,FALSE)</f>
        <v>1</v>
      </c>
      <c r="AF1503" s="26">
        <f t="shared" si="776"/>
        <v>28.9</v>
      </c>
      <c r="AG1503" s="27"/>
      <c r="AH1503" s="210" t="str">
        <f t="shared" si="777"/>
        <v>Xenopus laevis</v>
      </c>
      <c r="AI1503" s="112" t="str">
        <f t="shared" si="778"/>
        <v>NOEC</v>
      </c>
      <c r="AJ1503" s="112" t="str">
        <f t="shared" si="779"/>
        <v>Chronic</v>
      </c>
      <c r="AL1503" s="26">
        <f>VLOOKUP(SUM(AB1503,AE1503),Tables!J$5:K$12,2,FALSE)</f>
        <v>1</v>
      </c>
      <c r="AM1503" s="26" t="str">
        <f t="shared" si="765"/>
        <v>YES!!!</v>
      </c>
      <c r="AN1503" s="107" t="str">
        <f t="shared" si="780"/>
        <v>Mortality</v>
      </c>
      <c r="AO1503" s="26" t="s">
        <v>1603</v>
      </c>
      <c r="AP1503" s="25" t="str">
        <f t="shared" si="781"/>
        <v>185 Day</v>
      </c>
      <c r="AQ1503" s="26" t="s">
        <v>1633</v>
      </c>
      <c r="AS1503" s="109">
        <f t="shared" si="782"/>
        <v>28.9</v>
      </c>
      <c r="AT1503" s="73">
        <f t="shared" si="783"/>
        <v>28.9</v>
      </c>
      <c r="AU1503" s="73"/>
      <c r="AW1503" s="208" t="s">
        <v>1845</v>
      </c>
      <c r="AX1503" s="208" t="s">
        <v>1845</v>
      </c>
      <c r="BC1503" s="214"/>
      <c r="BN1503" s="119"/>
      <c r="BO1503" s="119"/>
      <c r="BS1503" s="119"/>
      <c r="BT1503" s="119"/>
      <c r="BU1503" s="119"/>
      <c r="BV1503" s="119"/>
      <c r="BW1503" s="119"/>
      <c r="BX1503" s="119"/>
      <c r="BY1503" s="119"/>
      <c r="BZ1503" s="119"/>
      <c r="CA1503" s="119"/>
    </row>
    <row r="1504" spans="1:79" ht="16.5" hidden="1" customHeight="1" thickTop="1" thickBot="1">
      <c r="A1504" s="170" t="s">
        <v>1716</v>
      </c>
      <c r="B1504" s="70" t="s">
        <v>1713</v>
      </c>
      <c r="C1504" s="74">
        <v>643</v>
      </c>
      <c r="D1504" s="80" t="s">
        <v>290</v>
      </c>
      <c r="E1504" s="151" t="s">
        <v>1644</v>
      </c>
      <c r="F1504" s="30" t="s">
        <v>1717</v>
      </c>
      <c r="G1504" s="86" t="s">
        <v>232</v>
      </c>
      <c r="H1504" s="25" t="s">
        <v>208</v>
      </c>
      <c r="I1504" s="25" t="s">
        <v>332</v>
      </c>
      <c r="J1504" s="73" t="s">
        <v>331</v>
      </c>
      <c r="K1504" s="25" t="s">
        <v>1590</v>
      </c>
      <c r="L1504" s="25" t="s">
        <v>390</v>
      </c>
      <c r="N1504" s="41" t="s">
        <v>619</v>
      </c>
      <c r="O1504" s="32" t="s">
        <v>1398</v>
      </c>
      <c r="P1504" s="32" t="s">
        <v>1404</v>
      </c>
      <c r="Q1504" s="73" t="s">
        <v>19</v>
      </c>
      <c r="R1504" s="25">
        <v>185</v>
      </c>
      <c r="S1504" s="25" t="s">
        <v>1370</v>
      </c>
      <c r="T1504" s="25" t="s">
        <v>15</v>
      </c>
      <c r="V1504" s="73">
        <v>28.9</v>
      </c>
      <c r="W1504" s="25" t="s">
        <v>58</v>
      </c>
      <c r="X1504" s="73">
        <f>VLOOKUP(W1504,Tables!$M$5:$O$9,3,FALSE)</f>
        <v>1</v>
      </c>
      <c r="Y1504" s="73">
        <f t="shared" si="757"/>
        <v>28.9</v>
      </c>
      <c r="AA1504" s="26" t="str">
        <f t="shared" si="773"/>
        <v>NOEC</v>
      </c>
      <c r="AB1504" s="26">
        <f>VLOOKUP(AA1504,Tables!C$5:D$40,2,FALSE)</f>
        <v>1</v>
      </c>
      <c r="AC1504" s="26">
        <f t="shared" si="774"/>
        <v>28.9</v>
      </c>
      <c r="AD1504" s="33" t="str">
        <f t="shared" si="775"/>
        <v>Chronic</v>
      </c>
      <c r="AE1504" s="26">
        <f>VLOOKUP(AD1504,Tables!$C$43:$D$44,2,FALSE)</f>
        <v>1</v>
      </c>
      <c r="AF1504" s="26">
        <f t="shared" si="776"/>
        <v>28.9</v>
      </c>
      <c r="AG1504" s="27"/>
      <c r="AH1504" s="210" t="str">
        <f t="shared" si="777"/>
        <v>Xenopus laevis</v>
      </c>
      <c r="AI1504" s="112" t="str">
        <f t="shared" si="778"/>
        <v>NOEC</v>
      </c>
      <c r="AJ1504" s="112" t="str">
        <f t="shared" si="779"/>
        <v>Chronic</v>
      </c>
      <c r="AL1504" s="26">
        <f>VLOOKUP(SUM(AB1504,AE1504),Tables!J$5:K$12,2,FALSE)</f>
        <v>1</v>
      </c>
      <c r="AM1504" s="26" t="str">
        <f t="shared" si="765"/>
        <v>YES!!!</v>
      </c>
      <c r="AN1504" s="107" t="str">
        <f t="shared" si="780"/>
        <v>Snout-vent-length</v>
      </c>
      <c r="AO1504" s="26" t="s">
        <v>1605</v>
      </c>
      <c r="AP1504" s="25" t="str">
        <f t="shared" si="781"/>
        <v>185 Day</v>
      </c>
      <c r="AQ1504" s="26" t="s">
        <v>1627</v>
      </c>
      <c r="AS1504" s="109">
        <f t="shared" si="782"/>
        <v>28.9</v>
      </c>
      <c r="AT1504" s="73">
        <f t="shared" si="783"/>
        <v>28.9</v>
      </c>
      <c r="AU1504" s="73"/>
      <c r="AW1504" s="208" t="s">
        <v>1845</v>
      </c>
      <c r="AX1504" s="208" t="s">
        <v>1845</v>
      </c>
      <c r="BC1504" s="214"/>
      <c r="BN1504" s="119"/>
      <c r="BO1504" s="119"/>
      <c r="BS1504" s="119"/>
      <c r="BT1504" s="119"/>
      <c r="BU1504" s="119"/>
      <c r="BV1504" s="119"/>
      <c r="BW1504" s="119"/>
      <c r="BX1504" s="119"/>
      <c r="BY1504" s="119"/>
      <c r="BZ1504" s="119"/>
      <c r="CA1504" s="119"/>
    </row>
    <row r="1505" spans="1:87" ht="16.5" hidden="1" customHeight="1" thickTop="1" thickBot="1">
      <c r="A1505" s="170" t="s">
        <v>1716</v>
      </c>
      <c r="B1505" s="70" t="s">
        <v>1714</v>
      </c>
      <c r="C1505" s="74">
        <v>643</v>
      </c>
      <c r="D1505" s="80" t="s">
        <v>290</v>
      </c>
      <c r="E1505" s="151" t="s">
        <v>1644</v>
      </c>
      <c r="F1505" s="30" t="s">
        <v>1717</v>
      </c>
      <c r="G1505" s="86" t="s">
        <v>232</v>
      </c>
      <c r="H1505" s="25" t="s">
        <v>208</v>
      </c>
      <c r="I1505" s="25" t="s">
        <v>332</v>
      </c>
      <c r="J1505" s="73" t="s">
        <v>331</v>
      </c>
      <c r="K1505" s="25" t="s">
        <v>1590</v>
      </c>
      <c r="L1505" s="25" t="s">
        <v>390</v>
      </c>
      <c r="N1505" s="41" t="s">
        <v>1718</v>
      </c>
      <c r="O1505" s="32" t="s">
        <v>1398</v>
      </c>
      <c r="P1505" s="32" t="s">
        <v>1402</v>
      </c>
      <c r="Q1505" s="73" t="s">
        <v>19</v>
      </c>
      <c r="R1505" s="25">
        <v>185</v>
      </c>
      <c r="S1505" s="25" t="s">
        <v>1370</v>
      </c>
      <c r="T1505" s="25" t="s">
        <v>15</v>
      </c>
      <c r="V1505" s="73">
        <v>28.9</v>
      </c>
      <c r="W1505" s="25" t="s">
        <v>58</v>
      </c>
      <c r="X1505" s="73">
        <f>VLOOKUP(W1505,Tables!$M$5:$O$9,3,FALSE)</f>
        <v>1</v>
      </c>
      <c r="Y1505" s="73">
        <f t="shared" si="757"/>
        <v>28.9</v>
      </c>
      <c r="AA1505" s="26" t="str">
        <f t="shared" si="773"/>
        <v>NOEC</v>
      </c>
      <c r="AB1505" s="26">
        <f>VLOOKUP(AA1505,Tables!C$5:D$40,2,FALSE)</f>
        <v>1</v>
      </c>
      <c r="AC1505" s="26">
        <f t="shared" si="774"/>
        <v>28.9</v>
      </c>
      <c r="AD1505" s="33" t="str">
        <f t="shared" si="775"/>
        <v>Chronic</v>
      </c>
      <c r="AE1505" s="26">
        <f>VLOOKUP(AD1505,Tables!$C$43:$D$44,2,FALSE)</f>
        <v>1</v>
      </c>
      <c r="AF1505" s="26">
        <f t="shared" si="776"/>
        <v>28.9</v>
      </c>
      <c r="AG1505" s="27"/>
      <c r="AH1505" s="210" t="str">
        <f t="shared" si="777"/>
        <v>Xenopus laevis</v>
      </c>
      <c r="AI1505" s="112" t="str">
        <f t="shared" si="778"/>
        <v>NOEC</v>
      </c>
      <c r="AJ1505" s="112" t="str">
        <f t="shared" si="779"/>
        <v>Chronic</v>
      </c>
      <c r="AL1505" s="26">
        <f>VLOOKUP(SUM(AB1505,AE1505),Tables!J$5:K$12,2,FALSE)</f>
        <v>1</v>
      </c>
      <c r="AM1505" s="26" t="str">
        <f t="shared" si="765"/>
        <v>YES!!!</v>
      </c>
      <c r="AN1505" s="107" t="str">
        <f t="shared" si="780"/>
        <v>Body weight</v>
      </c>
      <c r="AO1505" s="26" t="s">
        <v>1606</v>
      </c>
      <c r="AP1505" s="25" t="str">
        <f t="shared" si="781"/>
        <v>185 Day</v>
      </c>
      <c r="AQ1505" s="26" t="s">
        <v>1611</v>
      </c>
      <c r="AS1505" s="109">
        <f t="shared" si="782"/>
        <v>28.9</v>
      </c>
      <c r="AT1505" s="73">
        <f t="shared" si="783"/>
        <v>28.9</v>
      </c>
      <c r="AU1505" s="73">
        <f>MIN(AT1505)</f>
        <v>28.9</v>
      </c>
      <c r="AW1505" s="208" t="s">
        <v>1845</v>
      </c>
      <c r="AX1505" s="208" t="s">
        <v>1845</v>
      </c>
      <c r="BC1505" s="214"/>
      <c r="BN1505" s="119"/>
      <c r="BO1505" s="119"/>
      <c r="BS1505" s="119"/>
      <c r="BT1505" s="119"/>
      <c r="BU1505" s="119"/>
      <c r="BV1505" s="119"/>
      <c r="BW1505" s="119"/>
      <c r="BX1505" s="119"/>
      <c r="BY1505" s="119"/>
      <c r="BZ1505" s="119"/>
      <c r="CA1505" s="119"/>
    </row>
    <row r="1506" spans="1:87" ht="16.5" hidden="1" customHeight="1" thickTop="1" thickBot="1">
      <c r="A1506" s="170" t="s">
        <v>1716</v>
      </c>
      <c r="B1506" s="70" t="s">
        <v>1715</v>
      </c>
      <c r="C1506" s="74">
        <v>643</v>
      </c>
      <c r="D1506" s="80" t="s">
        <v>290</v>
      </c>
      <c r="E1506" s="151" t="s">
        <v>1644</v>
      </c>
      <c r="F1506" s="30" t="s">
        <v>1717</v>
      </c>
      <c r="G1506" s="86" t="s">
        <v>232</v>
      </c>
      <c r="H1506" s="25" t="s">
        <v>208</v>
      </c>
      <c r="I1506" s="25" t="s">
        <v>332</v>
      </c>
      <c r="J1506" s="73" t="s">
        <v>331</v>
      </c>
      <c r="K1506" s="25" t="s">
        <v>1590</v>
      </c>
      <c r="L1506" s="25" t="s">
        <v>390</v>
      </c>
      <c r="N1506" s="41" t="s">
        <v>1719</v>
      </c>
      <c r="O1506" s="32" t="s">
        <v>431</v>
      </c>
      <c r="P1506" s="32" t="s">
        <v>1719</v>
      </c>
      <c r="Q1506" s="73" t="s">
        <v>19</v>
      </c>
      <c r="R1506" s="25">
        <v>185</v>
      </c>
      <c r="S1506" s="25" t="s">
        <v>1370</v>
      </c>
      <c r="T1506" s="25" t="s">
        <v>15</v>
      </c>
      <c r="V1506" s="73">
        <v>28.9</v>
      </c>
      <c r="W1506" s="25" t="s">
        <v>58</v>
      </c>
      <c r="X1506" s="73">
        <f>VLOOKUP(W1506,Tables!$M$5:$O$9,3,FALSE)</f>
        <v>1</v>
      </c>
      <c r="Y1506" s="73">
        <f t="shared" si="757"/>
        <v>28.9</v>
      </c>
      <c r="AA1506" s="26" t="str">
        <f t="shared" si="773"/>
        <v>NOEC</v>
      </c>
      <c r="AB1506" s="26">
        <f>VLOOKUP(AA1506,Tables!C$5:D$40,2,FALSE)</f>
        <v>1</v>
      </c>
      <c r="AC1506" s="26">
        <f t="shared" si="774"/>
        <v>28.9</v>
      </c>
      <c r="AD1506" s="33" t="str">
        <f t="shared" si="775"/>
        <v>Chronic</v>
      </c>
      <c r="AE1506" s="26">
        <f>VLOOKUP(AD1506,Tables!$C$43:$D$44,2,FALSE)</f>
        <v>1</v>
      </c>
      <c r="AF1506" s="26">
        <f t="shared" si="776"/>
        <v>28.9</v>
      </c>
      <c r="AG1506" s="27"/>
      <c r="AH1506" s="210" t="str">
        <f t="shared" si="777"/>
        <v>Xenopus laevis</v>
      </c>
      <c r="AI1506" s="112" t="str">
        <f t="shared" si="778"/>
        <v>NOEC</v>
      </c>
      <c r="AJ1506" s="112" t="str">
        <f t="shared" si="779"/>
        <v>Chronic</v>
      </c>
      <c r="AL1506" s="26">
        <f>VLOOKUP(SUM(AB1506,AE1506),Tables!J$5:K$12,2,FALSE)</f>
        <v>1</v>
      </c>
      <c r="AM1506" s="26" t="str">
        <f t="shared" si="765"/>
        <v>YES!!!</v>
      </c>
      <c r="AN1506" s="107" t="str">
        <f t="shared" si="780"/>
        <v>Sex ratio</v>
      </c>
      <c r="AO1506" s="26" t="s">
        <v>1620</v>
      </c>
      <c r="AP1506" s="25" t="str">
        <f t="shared" si="781"/>
        <v>185 Day</v>
      </c>
      <c r="AQ1506" s="26" t="s">
        <v>1621</v>
      </c>
      <c r="AS1506" s="109">
        <f t="shared" si="782"/>
        <v>28.9</v>
      </c>
      <c r="AT1506" s="73">
        <f t="shared" si="783"/>
        <v>28.9</v>
      </c>
      <c r="AU1506" s="73">
        <f>MIN(AT1506)</f>
        <v>28.9</v>
      </c>
      <c r="AW1506" s="208" t="s">
        <v>1845</v>
      </c>
      <c r="AX1506" s="208" t="s">
        <v>1845</v>
      </c>
      <c r="BC1506" s="214"/>
      <c r="BN1506" s="119"/>
      <c r="BO1506" s="119"/>
      <c r="BS1506" s="119"/>
      <c r="BT1506" s="119"/>
      <c r="BU1506" s="119"/>
      <c r="BV1506" s="119"/>
      <c r="BW1506" s="119"/>
      <c r="BX1506" s="119"/>
      <c r="BY1506" s="119"/>
      <c r="BZ1506" s="119"/>
      <c r="CA1506" s="119"/>
    </row>
    <row r="1507" spans="1:87" ht="16.5" hidden="1" customHeight="1" thickTop="1" thickBot="1">
      <c r="A1507" s="170" t="s">
        <v>1742</v>
      </c>
      <c r="B1507" s="163" t="s">
        <v>1739</v>
      </c>
      <c r="C1507" s="74">
        <v>1182</v>
      </c>
      <c r="D1507" s="80" t="s">
        <v>290</v>
      </c>
      <c r="E1507" s="151" t="s">
        <v>1644</v>
      </c>
      <c r="F1507" s="30" t="s">
        <v>74</v>
      </c>
      <c r="G1507" s="86" t="s">
        <v>232</v>
      </c>
      <c r="H1507" s="25" t="s">
        <v>208</v>
      </c>
      <c r="I1507" s="25" t="s">
        <v>332</v>
      </c>
      <c r="J1507" s="73" t="s">
        <v>331</v>
      </c>
      <c r="K1507" s="25" t="s">
        <v>1590</v>
      </c>
      <c r="L1507" s="25" t="s">
        <v>1743</v>
      </c>
      <c r="N1507" s="41" t="s">
        <v>48</v>
      </c>
      <c r="O1507" s="32" t="s">
        <v>48</v>
      </c>
      <c r="P1507" s="32" t="s">
        <v>48</v>
      </c>
      <c r="Q1507" s="73" t="s">
        <v>19</v>
      </c>
      <c r="R1507" s="25">
        <v>21</v>
      </c>
      <c r="S1507" s="25" t="s">
        <v>1370</v>
      </c>
      <c r="T1507" s="25" t="s">
        <v>15</v>
      </c>
      <c r="V1507" s="73">
        <v>800</v>
      </c>
      <c r="W1507" s="25" t="s">
        <v>58</v>
      </c>
      <c r="X1507" s="73">
        <f>VLOOKUP(W1507,Tables!$M$5:$O$9,3,FALSE)</f>
        <v>1</v>
      </c>
      <c r="Y1507" s="73">
        <f t="shared" si="757"/>
        <v>800</v>
      </c>
      <c r="AA1507" s="26" t="str">
        <f t="shared" si="773"/>
        <v>NOEC</v>
      </c>
      <c r="AB1507" s="26">
        <f>VLOOKUP(AA1507,Tables!C$5:D$40,2,FALSE)</f>
        <v>1</v>
      </c>
      <c r="AC1507" s="26">
        <f t="shared" si="774"/>
        <v>800</v>
      </c>
      <c r="AD1507" s="33" t="str">
        <f t="shared" si="775"/>
        <v>Chronic</v>
      </c>
      <c r="AE1507" s="26">
        <f>VLOOKUP(AD1507,Tables!$C$43:$D$44,2,FALSE)</f>
        <v>1</v>
      </c>
      <c r="AF1507" s="26">
        <f t="shared" si="776"/>
        <v>800</v>
      </c>
      <c r="AG1507" s="27"/>
      <c r="AH1507" s="210" t="str">
        <f t="shared" si="777"/>
        <v>Xenopus laevis</v>
      </c>
      <c r="AI1507" s="112" t="str">
        <f t="shared" si="778"/>
        <v>NOEC</v>
      </c>
      <c r="AJ1507" s="112" t="str">
        <f t="shared" si="779"/>
        <v>Chronic</v>
      </c>
      <c r="AL1507" s="26">
        <f>VLOOKUP(SUM(AB1507,AE1507),Tables!J$5:K$12,2,FALSE)</f>
        <v>1</v>
      </c>
      <c r="AM1507" s="26" t="str">
        <f t="shared" si="765"/>
        <v>YES!!!</v>
      </c>
      <c r="AN1507" s="107" t="str">
        <f t="shared" si="780"/>
        <v>Mortality</v>
      </c>
      <c r="AO1507" s="26" t="s">
        <v>1603</v>
      </c>
      <c r="AP1507" s="25" t="str">
        <f t="shared" si="781"/>
        <v>21 Day</v>
      </c>
      <c r="AQ1507" s="26" t="s">
        <v>1745</v>
      </c>
      <c r="AS1507" s="109">
        <f t="shared" si="782"/>
        <v>800</v>
      </c>
      <c r="AT1507" s="73">
        <f>GEOMEAN(AS1507:AS1508)</f>
        <v>800</v>
      </c>
      <c r="AU1507" s="73"/>
      <c r="AW1507" s="208" t="s">
        <v>1845</v>
      </c>
      <c r="AX1507" s="208" t="s">
        <v>1845</v>
      </c>
      <c r="BC1507" s="214"/>
      <c r="BN1507" s="119"/>
      <c r="BO1507" s="119"/>
      <c r="BS1507" s="119"/>
      <c r="BT1507" s="119"/>
      <c r="BU1507" s="119"/>
      <c r="BV1507" s="119"/>
      <c r="BW1507" s="119"/>
      <c r="BX1507" s="119"/>
      <c r="BY1507" s="119"/>
      <c r="BZ1507" s="119"/>
      <c r="CA1507" s="119"/>
    </row>
    <row r="1508" spans="1:87" ht="16.5" hidden="1" customHeight="1" thickTop="1" thickBot="1">
      <c r="A1508" s="170" t="s">
        <v>1742</v>
      </c>
      <c r="B1508" s="163" t="s">
        <v>1740</v>
      </c>
      <c r="C1508" s="74">
        <v>1182</v>
      </c>
      <c r="D1508" s="80" t="s">
        <v>290</v>
      </c>
      <c r="E1508" s="151" t="s">
        <v>1644</v>
      </c>
      <c r="F1508" s="30" t="s">
        <v>74</v>
      </c>
      <c r="G1508" s="86" t="s">
        <v>232</v>
      </c>
      <c r="H1508" s="25" t="s">
        <v>208</v>
      </c>
      <c r="I1508" s="25" t="s">
        <v>332</v>
      </c>
      <c r="J1508" s="73" t="s">
        <v>331</v>
      </c>
      <c r="K1508" s="25" t="s">
        <v>1590</v>
      </c>
      <c r="L1508" s="25" t="s">
        <v>1744</v>
      </c>
      <c r="N1508" s="41" t="s">
        <v>48</v>
      </c>
      <c r="O1508" s="32" t="s">
        <v>48</v>
      </c>
      <c r="P1508" s="32" t="s">
        <v>48</v>
      </c>
      <c r="Q1508" s="73" t="s">
        <v>19</v>
      </c>
      <c r="R1508" s="25">
        <v>21</v>
      </c>
      <c r="S1508" s="25" t="s">
        <v>1370</v>
      </c>
      <c r="T1508" s="25" t="s">
        <v>15</v>
      </c>
      <c r="V1508" s="73">
        <v>800</v>
      </c>
      <c r="W1508" s="25" t="s">
        <v>58</v>
      </c>
      <c r="X1508" s="73">
        <f>VLOOKUP(W1508,Tables!$M$5:$O$9,3,FALSE)</f>
        <v>1</v>
      </c>
      <c r="Y1508" s="73">
        <f t="shared" si="757"/>
        <v>800</v>
      </c>
      <c r="AA1508" s="26" t="str">
        <f t="shared" si="773"/>
        <v>NOEC</v>
      </c>
      <c r="AB1508" s="26">
        <f>VLOOKUP(AA1508,Tables!C$5:D$40,2,FALSE)</f>
        <v>1</v>
      </c>
      <c r="AC1508" s="26">
        <f t="shared" si="774"/>
        <v>800</v>
      </c>
      <c r="AD1508" s="33" t="str">
        <f t="shared" si="775"/>
        <v>Chronic</v>
      </c>
      <c r="AE1508" s="26">
        <f>VLOOKUP(AD1508,Tables!$C$43:$D$44,2,FALSE)</f>
        <v>1</v>
      </c>
      <c r="AF1508" s="26">
        <f t="shared" si="776"/>
        <v>800</v>
      </c>
      <c r="AG1508" s="27"/>
      <c r="AH1508" s="210" t="str">
        <f t="shared" si="777"/>
        <v>Xenopus laevis</v>
      </c>
      <c r="AI1508" s="112" t="str">
        <f t="shared" si="778"/>
        <v>NOEC</v>
      </c>
      <c r="AJ1508" s="112" t="str">
        <f t="shared" si="779"/>
        <v>Chronic</v>
      </c>
      <c r="AL1508" s="26">
        <f>VLOOKUP(SUM(AB1508,AE1508),Tables!J$5:K$12,2,FALSE)</f>
        <v>1</v>
      </c>
      <c r="AM1508" s="26" t="str">
        <f t="shared" si="765"/>
        <v>YES!!!</v>
      </c>
      <c r="AN1508" s="107" t="str">
        <f t="shared" si="780"/>
        <v>Mortality</v>
      </c>
      <c r="AO1508" s="26" t="s">
        <v>1603</v>
      </c>
      <c r="AP1508" s="25" t="str">
        <f t="shared" si="781"/>
        <v>21 Day</v>
      </c>
      <c r="AQ1508" s="26" t="s">
        <v>1745</v>
      </c>
      <c r="AS1508" s="109">
        <f t="shared" si="782"/>
        <v>800</v>
      </c>
      <c r="AT1508" s="73"/>
      <c r="AU1508" s="73"/>
      <c r="AW1508" s="208" t="s">
        <v>1845</v>
      </c>
      <c r="AX1508" s="208" t="s">
        <v>1845</v>
      </c>
      <c r="BC1508" s="214"/>
      <c r="BN1508" s="119"/>
      <c r="BO1508" s="119"/>
      <c r="BS1508" s="119"/>
      <c r="BT1508" s="119"/>
      <c r="BU1508" s="119"/>
      <c r="BV1508" s="119"/>
      <c r="BW1508" s="119"/>
      <c r="BX1508" s="119"/>
      <c r="BY1508" s="119"/>
      <c r="BZ1508" s="119"/>
      <c r="CA1508" s="119"/>
    </row>
    <row r="1509" spans="1:87" ht="16.5" hidden="1" customHeight="1" thickTop="1" thickBot="1">
      <c r="A1509" s="170" t="s">
        <v>1742</v>
      </c>
      <c r="B1509" s="163" t="s">
        <v>1741</v>
      </c>
      <c r="C1509" s="74">
        <v>1182</v>
      </c>
      <c r="D1509" s="80" t="s">
        <v>290</v>
      </c>
      <c r="E1509" s="151" t="s">
        <v>1644</v>
      </c>
      <c r="F1509" s="30" t="s">
        <v>74</v>
      </c>
      <c r="G1509" s="86" t="s">
        <v>232</v>
      </c>
      <c r="H1509" s="25" t="s">
        <v>208</v>
      </c>
      <c r="I1509" s="25" t="s">
        <v>332</v>
      </c>
      <c r="J1509" s="73" t="s">
        <v>331</v>
      </c>
      <c r="K1509" s="25" t="s">
        <v>1590</v>
      </c>
      <c r="L1509" s="25" t="s">
        <v>457</v>
      </c>
      <c r="N1509" s="41" t="s">
        <v>48</v>
      </c>
      <c r="O1509" s="32" t="s">
        <v>48</v>
      </c>
      <c r="P1509" s="32" t="s">
        <v>48</v>
      </c>
      <c r="Q1509" s="73" t="s">
        <v>19</v>
      </c>
      <c r="R1509" s="25">
        <v>35</v>
      </c>
      <c r="S1509" s="25" t="s">
        <v>1370</v>
      </c>
      <c r="T1509" s="25" t="s">
        <v>15</v>
      </c>
      <c r="V1509" s="73">
        <v>800</v>
      </c>
      <c r="W1509" s="25" t="s">
        <v>58</v>
      </c>
      <c r="X1509" s="73">
        <f>VLOOKUP(W1509,Tables!$M$5:$O$9,3,FALSE)</f>
        <v>1</v>
      </c>
      <c r="Y1509" s="73">
        <f t="shared" si="757"/>
        <v>800</v>
      </c>
      <c r="AA1509" s="26" t="str">
        <f t="shared" si="773"/>
        <v>NOEC</v>
      </c>
      <c r="AB1509" s="26">
        <f>VLOOKUP(AA1509,Tables!C$5:D$40,2,FALSE)</f>
        <v>1</v>
      </c>
      <c r="AC1509" s="26">
        <f t="shared" si="774"/>
        <v>800</v>
      </c>
      <c r="AD1509" s="33" t="str">
        <f t="shared" si="775"/>
        <v>Chronic</v>
      </c>
      <c r="AE1509" s="26">
        <f>VLOOKUP(AD1509,Tables!$C$43:$D$44,2,FALSE)</f>
        <v>1</v>
      </c>
      <c r="AF1509" s="26">
        <f t="shared" si="776"/>
        <v>800</v>
      </c>
      <c r="AG1509" s="27"/>
      <c r="AH1509" s="210" t="str">
        <f t="shared" si="777"/>
        <v>Xenopus laevis</v>
      </c>
      <c r="AI1509" s="112" t="str">
        <f t="shared" si="778"/>
        <v>NOEC</v>
      </c>
      <c r="AJ1509" s="112" t="str">
        <f t="shared" si="779"/>
        <v>Chronic</v>
      </c>
      <c r="AL1509" s="26">
        <f>VLOOKUP(SUM(AB1509,AE1509),Tables!J$5:K$12,2,FALSE)</f>
        <v>1</v>
      </c>
      <c r="AM1509" s="26" t="str">
        <f t="shared" si="765"/>
        <v>YES!!!</v>
      </c>
      <c r="AN1509" s="107" t="str">
        <f t="shared" si="780"/>
        <v>Mortality</v>
      </c>
      <c r="AO1509" s="26" t="s">
        <v>1603</v>
      </c>
      <c r="AP1509" s="25" t="str">
        <f t="shared" si="781"/>
        <v>35 Day</v>
      </c>
      <c r="AQ1509" s="26" t="s">
        <v>1746</v>
      </c>
      <c r="AS1509" s="109">
        <f t="shared" si="782"/>
        <v>800</v>
      </c>
      <c r="AT1509" s="73">
        <f>GEOMEAN(AS1509)</f>
        <v>800</v>
      </c>
      <c r="AU1509" s="73"/>
      <c r="AW1509" s="208" t="s">
        <v>1845</v>
      </c>
      <c r="AX1509" s="208" t="s">
        <v>1845</v>
      </c>
      <c r="BC1509" s="214"/>
      <c r="BN1509" s="119"/>
      <c r="BO1509" s="119"/>
      <c r="BS1509" s="119"/>
      <c r="BT1509" s="119"/>
      <c r="BU1509" s="119"/>
      <c r="BV1509" s="119"/>
      <c r="BW1509" s="119"/>
      <c r="BX1509" s="119"/>
      <c r="BY1509" s="119"/>
      <c r="BZ1509" s="119"/>
      <c r="CA1509" s="119"/>
    </row>
    <row r="1510" spans="1:87" ht="16.5" hidden="1" customHeight="1" thickTop="1" thickBot="1">
      <c r="A1510" s="171"/>
      <c r="B1510" s="133"/>
      <c r="C1510" s="98"/>
      <c r="D1510" s="97"/>
      <c r="E1510" s="150"/>
      <c r="F1510" s="93"/>
      <c r="G1510" s="93"/>
      <c r="H1510" s="17"/>
      <c r="I1510" s="17"/>
      <c r="J1510" s="17"/>
      <c r="K1510" s="17"/>
      <c r="L1510" s="17"/>
      <c r="M1510" s="27"/>
      <c r="N1510" s="93"/>
      <c r="O1510" s="17"/>
      <c r="P1510" s="17"/>
      <c r="Q1510" s="17"/>
      <c r="R1510" s="17"/>
      <c r="S1510" s="17"/>
      <c r="T1510" s="17"/>
      <c r="U1510" s="17"/>
      <c r="V1510" s="17"/>
      <c r="W1510" s="17"/>
      <c r="X1510" s="95"/>
      <c r="Y1510" s="95"/>
      <c r="Z1510" s="27"/>
      <c r="AA1510" s="17"/>
      <c r="AB1510" s="17"/>
      <c r="AC1510" s="95"/>
      <c r="AD1510" s="20"/>
      <c r="AE1510" s="17"/>
      <c r="AF1510" s="95"/>
      <c r="AG1510" s="27"/>
      <c r="AH1510" s="211"/>
      <c r="AI1510" s="17"/>
      <c r="AJ1510" s="17"/>
      <c r="AK1510" s="27"/>
      <c r="AL1510" s="27"/>
      <c r="AM1510" s="27"/>
      <c r="AN1510" s="27"/>
      <c r="AO1510" s="17"/>
      <c r="AP1510" s="17"/>
      <c r="AQ1510" s="17"/>
      <c r="AR1510" s="27"/>
      <c r="AS1510" s="27"/>
      <c r="AT1510" s="27"/>
      <c r="AU1510" s="27"/>
      <c r="AV1510" s="27"/>
      <c r="AW1510" s="27"/>
      <c r="AX1510" s="115"/>
      <c r="AY1510" s="119"/>
      <c r="AZ1510" s="119"/>
      <c r="BA1510" s="117"/>
      <c r="BB1510" s="117"/>
      <c r="BC1510" s="211"/>
      <c r="BD1510" s="27"/>
      <c r="BE1510" s="27"/>
      <c r="BF1510" s="27"/>
      <c r="BG1510" s="27"/>
      <c r="BH1510" s="115"/>
      <c r="BI1510" s="115"/>
      <c r="BJ1510" s="115"/>
      <c r="BN1510" s="119"/>
      <c r="BO1510" s="119"/>
      <c r="BS1510" s="119"/>
      <c r="BT1510" s="119"/>
      <c r="BU1510" s="119"/>
      <c r="BV1510" s="119"/>
      <c r="BW1510" s="119"/>
      <c r="BX1510" s="119"/>
      <c r="BY1510" s="119"/>
      <c r="BZ1510" s="119"/>
      <c r="CA1510" s="119"/>
      <c r="CB1510" s="119"/>
      <c r="CC1510" s="119"/>
      <c r="CD1510" s="119"/>
      <c r="CE1510" s="119"/>
      <c r="CF1510" s="119"/>
      <c r="CG1510" s="119"/>
      <c r="CH1510" s="119"/>
      <c r="CI1510" s="119"/>
    </row>
    <row r="1511" spans="1:87" ht="16.5" hidden="1" customHeight="1" thickTop="1" thickBot="1">
      <c r="A1511" s="170" t="s">
        <v>877</v>
      </c>
      <c r="B1511" s="70" t="s">
        <v>883</v>
      </c>
      <c r="C1511" s="74" t="s">
        <v>878</v>
      </c>
      <c r="D1511" s="84"/>
      <c r="E1511" s="156" t="s">
        <v>1643</v>
      </c>
      <c r="F1511" s="30" t="s">
        <v>876</v>
      </c>
      <c r="G1511" s="196" t="s">
        <v>213</v>
      </c>
      <c r="H1511" s="25" t="s">
        <v>77</v>
      </c>
      <c r="I1511" s="73" t="s">
        <v>78</v>
      </c>
      <c r="J1511" s="73" t="s">
        <v>79</v>
      </c>
      <c r="K1511" s="25" t="s">
        <v>1591</v>
      </c>
      <c r="L1511" s="73" t="s">
        <v>875</v>
      </c>
      <c r="N1511" s="41" t="s">
        <v>635</v>
      </c>
      <c r="O1511" s="32" t="s">
        <v>1398</v>
      </c>
      <c r="P1511" s="32" t="s">
        <v>1521</v>
      </c>
      <c r="Q1511" s="73" t="s">
        <v>20</v>
      </c>
      <c r="R1511" s="25">
        <v>21</v>
      </c>
      <c r="S1511" s="25" t="s">
        <v>1370</v>
      </c>
      <c r="T1511" s="25" t="s">
        <v>15</v>
      </c>
      <c r="V1511" s="73">
        <v>1000</v>
      </c>
      <c r="W1511" s="25" t="s">
        <v>82</v>
      </c>
      <c r="X1511" s="73">
        <f>VLOOKUP(W1511,Tables!$M$5:$O$9,3,FALSE)</f>
        <v>1</v>
      </c>
      <c r="Y1511" s="73">
        <f t="shared" ref="Y1511:Y1518" si="784">V1511*X1511</f>
        <v>1000</v>
      </c>
      <c r="AA1511" s="26" t="str">
        <f t="shared" ref="AA1511:AA1518" si="785">Q1511</f>
        <v>LOEC</v>
      </c>
      <c r="AB1511" s="26">
        <f>VLOOKUP(AA1511,Tables!C$5:D$40,2,FALSE)</f>
        <v>2.5</v>
      </c>
      <c r="AC1511" s="26">
        <f t="shared" ref="AC1511:AC1518" si="786">Y1511/AB1511</f>
        <v>400</v>
      </c>
      <c r="AD1511" s="33" t="str">
        <f t="shared" ref="AD1511:AD1518" si="787">T1511</f>
        <v>Chronic</v>
      </c>
      <c r="AE1511" s="26">
        <f>VLOOKUP(AD1511,Tables!$C$43:$D$44,2,FALSE)</f>
        <v>1</v>
      </c>
      <c r="AF1511" s="26">
        <f t="shared" ref="AF1511:AF1518" si="788">AC1511/AE1511</f>
        <v>400</v>
      </c>
      <c r="AG1511" s="27"/>
      <c r="AH1511" s="210" t="str">
        <f t="shared" ref="AH1511:AH1518" si="789">G1511</f>
        <v>Zostera marina</v>
      </c>
      <c r="AI1511" s="112" t="str">
        <f t="shared" ref="AI1511:AI1518" si="790">Q1511</f>
        <v>LOEC</v>
      </c>
      <c r="AJ1511" s="112" t="str">
        <f t="shared" ref="AJ1511:AJ1518" si="791">T1511</f>
        <v>Chronic</v>
      </c>
      <c r="AL1511" s="26">
        <f>VLOOKUP(SUM(AB1511,AE1511),Tables!J$5:K$12,2,FALSE)</f>
        <v>2</v>
      </c>
      <c r="AM1511" s="26" t="str">
        <f t="shared" ref="AM1511:AM1518" si="792">IF(AL1511=MIN($AL$1511:$AL$1514,$AL$1515,$AL$1516,$AL$1517,$AL$1518),"YES!!!","Reject")</f>
        <v>Reject</v>
      </c>
      <c r="AS1511"/>
      <c r="AW1511" s="208" t="s">
        <v>1845</v>
      </c>
      <c r="AX1511" s="208" t="s">
        <v>1845</v>
      </c>
      <c r="BC1511" s="214"/>
      <c r="BK1511" s="2"/>
      <c r="BL1511" s="2"/>
      <c r="BM1511" s="2"/>
      <c r="BN1511" s="119"/>
      <c r="BO1511" s="119"/>
      <c r="BS1511" s="119"/>
      <c r="BT1511" s="119"/>
      <c r="BU1511" s="119"/>
      <c r="BV1511" s="119"/>
      <c r="BW1511" s="119"/>
      <c r="BX1511" s="119"/>
      <c r="BY1511" s="119"/>
      <c r="BZ1511" s="119"/>
      <c r="CA1511" s="119"/>
    </row>
    <row r="1512" spans="1:87" ht="16.5" customHeight="1" thickTop="1" thickBot="1">
      <c r="A1512" s="170" t="s">
        <v>877</v>
      </c>
      <c r="B1512" s="70" t="s">
        <v>884</v>
      </c>
      <c r="C1512" s="74" t="s">
        <v>878</v>
      </c>
      <c r="D1512" s="84"/>
      <c r="E1512" s="156" t="s">
        <v>1643</v>
      </c>
      <c r="F1512" s="30" t="s">
        <v>876</v>
      </c>
      <c r="G1512" s="196" t="s">
        <v>213</v>
      </c>
      <c r="H1512" s="25" t="s">
        <v>77</v>
      </c>
      <c r="I1512" s="73" t="s">
        <v>78</v>
      </c>
      <c r="J1512" s="73" t="s">
        <v>79</v>
      </c>
      <c r="K1512" s="25" t="s">
        <v>1591</v>
      </c>
      <c r="L1512" s="73" t="s">
        <v>875</v>
      </c>
      <c r="N1512" s="41" t="s">
        <v>635</v>
      </c>
      <c r="O1512" s="32" t="s">
        <v>1398</v>
      </c>
      <c r="P1512" s="32" t="s">
        <v>1521</v>
      </c>
      <c r="Q1512" s="73" t="s">
        <v>19</v>
      </c>
      <c r="R1512" s="25">
        <v>21</v>
      </c>
      <c r="S1512" s="25" t="s">
        <v>1370</v>
      </c>
      <c r="T1512" s="25" t="s">
        <v>15</v>
      </c>
      <c r="V1512" s="73">
        <v>100</v>
      </c>
      <c r="W1512" s="25" t="s">
        <v>82</v>
      </c>
      <c r="X1512" s="73">
        <f>VLOOKUP(W1512,Tables!$M$5:$O$9,3,FALSE)</f>
        <v>1</v>
      </c>
      <c r="Y1512" s="73">
        <f t="shared" si="784"/>
        <v>100</v>
      </c>
      <c r="AA1512" s="26" t="str">
        <f t="shared" si="785"/>
        <v>NOEC</v>
      </c>
      <c r="AB1512" s="26">
        <f>VLOOKUP(AA1512,Tables!C$5:D$40,2,FALSE)</f>
        <v>1</v>
      </c>
      <c r="AC1512" s="26">
        <f t="shared" si="786"/>
        <v>100</v>
      </c>
      <c r="AD1512" s="33" t="str">
        <f t="shared" si="787"/>
        <v>Chronic</v>
      </c>
      <c r="AE1512" s="26">
        <f>VLOOKUP(AD1512,Tables!$C$43:$D$44,2,FALSE)</f>
        <v>1</v>
      </c>
      <c r="AF1512" s="26">
        <f t="shared" si="788"/>
        <v>100</v>
      </c>
      <c r="AG1512" s="27"/>
      <c r="AH1512" s="210" t="str">
        <f t="shared" si="789"/>
        <v>Zostera marina</v>
      </c>
      <c r="AI1512" s="112" t="str">
        <f t="shared" si="790"/>
        <v>NOEC</v>
      </c>
      <c r="AJ1512" s="112" t="str">
        <f t="shared" si="791"/>
        <v>Chronic</v>
      </c>
      <c r="AL1512" s="26">
        <f>VLOOKUP(SUM(AB1512,AE1512),Tables!J$5:K$12,2,FALSE)</f>
        <v>1</v>
      </c>
      <c r="AM1512" s="26" t="str">
        <f t="shared" si="792"/>
        <v>YES!!!</v>
      </c>
      <c r="AN1512" s="107" t="str">
        <f>P1512</f>
        <v>Shoot length</v>
      </c>
      <c r="AO1512" s="26" t="s">
        <v>96</v>
      </c>
      <c r="AP1512" s="25" t="str">
        <f>CONCATENATE(R1512," ",S1512)</f>
        <v>21 Day</v>
      </c>
      <c r="AQ1512" s="26" t="s">
        <v>97</v>
      </c>
      <c r="AS1512" s="109">
        <f>AF1512</f>
        <v>100</v>
      </c>
      <c r="AT1512" s="73">
        <f>GEOMEAN(AS1512)</f>
        <v>100</v>
      </c>
      <c r="AU1512" s="73">
        <f>MIN(AT1512)</f>
        <v>100</v>
      </c>
      <c r="AV1512" s="25">
        <f>MIN(AU1512:AU1514)</f>
        <v>10</v>
      </c>
      <c r="AW1512" s="208" t="s">
        <v>1845</v>
      </c>
      <c r="AX1512" s="208" t="s">
        <v>1845</v>
      </c>
      <c r="BA1512" s="78" t="str">
        <f>F1512</f>
        <v>Marinewater</v>
      </c>
      <c r="BB1512" s="107" t="str">
        <f>J1512</f>
        <v>Macrophyte</v>
      </c>
      <c r="BC1512" s="210" t="str">
        <f>G1512</f>
        <v>Zostera marina</v>
      </c>
      <c r="BD1512" s="107" t="str">
        <f>H1512</f>
        <v>Tracheophyta</v>
      </c>
      <c r="BE1512" s="114" t="str">
        <f>I1512</f>
        <v>Liliopsida</v>
      </c>
      <c r="BF1512" s="112" t="str">
        <f>K1512</f>
        <v>Photo</v>
      </c>
      <c r="BG1512" s="26">
        <f>AL1512</f>
        <v>1</v>
      </c>
      <c r="BH1512" s="26">
        <f>AV1512</f>
        <v>10</v>
      </c>
      <c r="BI1512" s="208" t="s">
        <v>1845</v>
      </c>
      <c r="BJ1512" s="208" t="s">
        <v>1845</v>
      </c>
      <c r="BN1512" s="119"/>
      <c r="BO1512" s="119"/>
      <c r="BS1512" s="119"/>
      <c r="BT1512" s="119"/>
      <c r="BU1512" s="119"/>
      <c r="BV1512" s="119"/>
      <c r="BW1512" s="119"/>
      <c r="BX1512" s="119"/>
      <c r="BY1512" s="119"/>
      <c r="BZ1512" s="119"/>
      <c r="CA1512" s="119"/>
      <c r="CB1512" s="119"/>
      <c r="CC1512" s="119"/>
      <c r="CD1512" s="119"/>
      <c r="CE1512" s="119"/>
      <c r="CF1512" s="119"/>
    </row>
    <row r="1513" spans="1:87" ht="16.5" hidden="1" customHeight="1" thickTop="1" thickBot="1">
      <c r="A1513" s="170" t="s">
        <v>877</v>
      </c>
      <c r="B1513" s="70" t="s">
        <v>885</v>
      </c>
      <c r="C1513" s="74" t="s">
        <v>878</v>
      </c>
      <c r="D1513" s="84"/>
      <c r="E1513" s="156" t="s">
        <v>1643</v>
      </c>
      <c r="F1513" s="30" t="s">
        <v>876</v>
      </c>
      <c r="G1513" s="196" t="s">
        <v>213</v>
      </c>
      <c r="H1513" s="25" t="s">
        <v>77</v>
      </c>
      <c r="I1513" s="73" t="s">
        <v>78</v>
      </c>
      <c r="J1513" s="73" t="s">
        <v>79</v>
      </c>
      <c r="K1513" s="25" t="s">
        <v>1591</v>
      </c>
      <c r="L1513" s="73" t="s">
        <v>875</v>
      </c>
      <c r="N1513" s="41" t="s">
        <v>886</v>
      </c>
      <c r="O1513" s="32" t="s">
        <v>1398</v>
      </c>
      <c r="P1513" s="32" t="s">
        <v>1569</v>
      </c>
      <c r="Q1513" s="73" t="s">
        <v>20</v>
      </c>
      <c r="R1513" s="25">
        <v>21</v>
      </c>
      <c r="S1513" s="25" t="s">
        <v>1370</v>
      </c>
      <c r="T1513" s="25" t="s">
        <v>15</v>
      </c>
      <c r="V1513" s="73">
        <v>100</v>
      </c>
      <c r="W1513" s="25" t="s">
        <v>82</v>
      </c>
      <c r="X1513" s="73">
        <f>VLOOKUP(W1513,Tables!$M$5:$O$9,3,FALSE)</f>
        <v>1</v>
      </c>
      <c r="Y1513" s="73">
        <f t="shared" si="784"/>
        <v>100</v>
      </c>
      <c r="AA1513" s="26" t="str">
        <f t="shared" si="785"/>
        <v>LOEC</v>
      </c>
      <c r="AB1513" s="26">
        <f>VLOOKUP(AA1513,Tables!C$5:D$40,2,FALSE)</f>
        <v>2.5</v>
      </c>
      <c r="AC1513" s="26">
        <f t="shared" si="786"/>
        <v>40</v>
      </c>
      <c r="AD1513" s="33" t="str">
        <f t="shared" si="787"/>
        <v>Chronic</v>
      </c>
      <c r="AE1513" s="26">
        <f>VLOOKUP(AD1513,Tables!$C$43:$D$44,2,FALSE)</f>
        <v>1</v>
      </c>
      <c r="AF1513" s="26">
        <f t="shared" si="788"/>
        <v>40</v>
      </c>
      <c r="AG1513" s="27"/>
      <c r="AH1513" s="210" t="str">
        <f t="shared" si="789"/>
        <v>Zostera marina</v>
      </c>
      <c r="AI1513" s="112" t="str">
        <f t="shared" si="790"/>
        <v>LOEC</v>
      </c>
      <c r="AJ1513" s="112" t="str">
        <f t="shared" si="791"/>
        <v>Chronic</v>
      </c>
      <c r="AL1513" s="26">
        <f>VLOOKUP(SUM(AB1513,AE1513),Tables!J$5:K$12,2,FALSE)</f>
        <v>2</v>
      </c>
      <c r="AM1513" s="26" t="str">
        <f t="shared" si="792"/>
        <v>Reject</v>
      </c>
      <c r="AS1513"/>
      <c r="AW1513" s="208" t="s">
        <v>1845</v>
      </c>
      <c r="AX1513" s="208" t="s">
        <v>1845</v>
      </c>
      <c r="BC1513" s="214"/>
      <c r="BN1513" s="119"/>
      <c r="BO1513" s="119"/>
      <c r="BS1513" s="119"/>
      <c r="BT1513" s="119"/>
      <c r="BU1513" s="119"/>
      <c r="BV1513" s="119"/>
      <c r="BW1513" s="119"/>
      <c r="BX1513" s="119"/>
      <c r="BY1513" s="119"/>
      <c r="BZ1513" s="119"/>
      <c r="CA1513" s="119"/>
      <c r="CB1513" s="119"/>
      <c r="CC1513" s="119"/>
      <c r="CD1513" s="119"/>
      <c r="CE1513" s="119"/>
      <c r="CF1513" s="119"/>
    </row>
    <row r="1514" spans="1:87" ht="16.5" customHeight="1" thickTop="1" thickBot="1">
      <c r="A1514" s="170" t="s">
        <v>877</v>
      </c>
      <c r="B1514" s="70" t="s">
        <v>887</v>
      </c>
      <c r="C1514" s="74" t="s">
        <v>878</v>
      </c>
      <c r="D1514" s="84"/>
      <c r="E1514" s="156" t="s">
        <v>1643</v>
      </c>
      <c r="F1514" s="30" t="s">
        <v>876</v>
      </c>
      <c r="G1514" s="196" t="s">
        <v>213</v>
      </c>
      <c r="H1514" s="25" t="s">
        <v>77</v>
      </c>
      <c r="I1514" s="73" t="s">
        <v>78</v>
      </c>
      <c r="J1514" s="73" t="s">
        <v>79</v>
      </c>
      <c r="K1514" s="25" t="s">
        <v>1591</v>
      </c>
      <c r="L1514" s="73" t="s">
        <v>875</v>
      </c>
      <c r="N1514" s="41" t="s">
        <v>886</v>
      </c>
      <c r="O1514" s="32" t="s">
        <v>1398</v>
      </c>
      <c r="P1514" s="32" t="s">
        <v>1569</v>
      </c>
      <c r="Q1514" s="73" t="s">
        <v>19</v>
      </c>
      <c r="R1514" s="25">
        <v>21</v>
      </c>
      <c r="S1514" s="25" t="s">
        <v>1370</v>
      </c>
      <c r="T1514" s="25" t="s">
        <v>15</v>
      </c>
      <c r="V1514" s="73">
        <v>10</v>
      </c>
      <c r="W1514" s="25" t="s">
        <v>82</v>
      </c>
      <c r="X1514" s="73">
        <f>VLOOKUP(W1514,Tables!$M$5:$O$9,3,FALSE)</f>
        <v>1</v>
      </c>
      <c r="Y1514" s="73">
        <f t="shared" si="784"/>
        <v>10</v>
      </c>
      <c r="AA1514" s="26" t="str">
        <f t="shared" si="785"/>
        <v>NOEC</v>
      </c>
      <c r="AB1514" s="26">
        <f>VLOOKUP(AA1514,Tables!C$5:D$40,2,FALSE)</f>
        <v>1</v>
      </c>
      <c r="AC1514" s="26">
        <f t="shared" si="786"/>
        <v>10</v>
      </c>
      <c r="AD1514" s="33" t="str">
        <f t="shared" si="787"/>
        <v>Chronic</v>
      </c>
      <c r="AE1514" s="26">
        <f>VLOOKUP(AD1514,Tables!$C$43:$D$44,2,FALSE)</f>
        <v>1</v>
      </c>
      <c r="AF1514" s="26">
        <f t="shared" si="788"/>
        <v>10</v>
      </c>
      <c r="AG1514" s="27"/>
      <c r="AH1514" s="210" t="str">
        <f t="shared" si="789"/>
        <v>Zostera marina</v>
      </c>
      <c r="AI1514" s="112" t="str">
        <f t="shared" si="790"/>
        <v>NOEC</v>
      </c>
      <c r="AJ1514" s="112" t="str">
        <f t="shared" si="791"/>
        <v>Chronic</v>
      </c>
      <c r="AL1514" s="26">
        <f>VLOOKUP(SUM(AB1514,AE1514),Tables!J$5:K$12,2,FALSE)</f>
        <v>1</v>
      </c>
      <c r="AM1514" s="26" t="str">
        <f t="shared" si="792"/>
        <v>YES!!!</v>
      </c>
      <c r="AN1514" s="107" t="str">
        <f>P1514</f>
        <v>No. leaves</v>
      </c>
      <c r="AO1514" s="26" t="s">
        <v>1598</v>
      </c>
      <c r="AP1514" s="25" t="str">
        <f>CONCATENATE(R1514," ",S1514)</f>
        <v>21 Day</v>
      </c>
      <c r="AQ1514" s="26" t="s">
        <v>1599</v>
      </c>
      <c r="AS1514" s="109">
        <f>AF1514</f>
        <v>10</v>
      </c>
      <c r="AT1514" s="73">
        <f>GEOMEAN(AS1514)</f>
        <v>10</v>
      </c>
      <c r="AU1514" s="73">
        <f>MIN(AT1514)</f>
        <v>10</v>
      </c>
      <c r="AW1514" s="208" t="s">
        <v>1845</v>
      </c>
      <c r="AX1514" s="208" t="s">
        <v>1845</v>
      </c>
      <c r="BC1514" s="214"/>
      <c r="BN1514" s="119"/>
      <c r="BO1514" s="119"/>
      <c r="BS1514" s="119"/>
      <c r="BT1514" s="119"/>
      <c r="BU1514" s="119"/>
      <c r="BV1514" s="119"/>
      <c r="BW1514" s="119"/>
      <c r="BX1514" s="119"/>
      <c r="BY1514" s="119"/>
      <c r="BZ1514" s="119"/>
      <c r="CA1514" s="119"/>
      <c r="CB1514" s="119"/>
      <c r="CC1514" s="119"/>
      <c r="CD1514" s="119"/>
      <c r="CE1514" s="119"/>
      <c r="CF1514" s="119"/>
    </row>
    <row r="1515" spans="1:87" ht="16.5" hidden="1" customHeight="1" thickTop="1" thickBot="1">
      <c r="A1515" s="170" t="s">
        <v>877</v>
      </c>
      <c r="B1515" s="70" t="s">
        <v>879</v>
      </c>
      <c r="C1515" s="74" t="s">
        <v>878</v>
      </c>
      <c r="D1515" s="84"/>
      <c r="E1515" s="156" t="s">
        <v>1643</v>
      </c>
      <c r="F1515" s="30" t="s">
        <v>876</v>
      </c>
      <c r="G1515" s="196" t="s">
        <v>213</v>
      </c>
      <c r="H1515" s="25" t="s">
        <v>77</v>
      </c>
      <c r="I1515" s="73" t="s">
        <v>78</v>
      </c>
      <c r="J1515" s="73" t="s">
        <v>79</v>
      </c>
      <c r="K1515" s="25" t="s">
        <v>1591</v>
      </c>
      <c r="L1515" s="73" t="s">
        <v>875</v>
      </c>
      <c r="N1515" s="41" t="s">
        <v>48</v>
      </c>
      <c r="O1515" s="32" t="s">
        <v>48</v>
      </c>
      <c r="P1515" s="32" t="s">
        <v>48</v>
      </c>
      <c r="Q1515" s="73" t="s">
        <v>18</v>
      </c>
      <c r="R1515" s="25">
        <v>21</v>
      </c>
      <c r="S1515" s="25" t="s">
        <v>1370</v>
      </c>
      <c r="T1515" s="25" t="s">
        <v>15</v>
      </c>
      <c r="V1515" s="73">
        <v>540</v>
      </c>
      <c r="W1515" s="25" t="s">
        <v>82</v>
      </c>
      <c r="X1515" s="73">
        <f>VLOOKUP(W1515,Tables!$M$5:$O$9,3,FALSE)</f>
        <v>1</v>
      </c>
      <c r="Y1515" s="73">
        <f t="shared" si="784"/>
        <v>540</v>
      </c>
      <c r="AA1515" s="26" t="str">
        <f t="shared" si="785"/>
        <v>LC50</v>
      </c>
      <c r="AB1515" s="26">
        <f>VLOOKUP(AA1515,Tables!C$5:D$40,2,FALSE)</f>
        <v>5</v>
      </c>
      <c r="AC1515" s="26">
        <f t="shared" si="786"/>
        <v>108</v>
      </c>
      <c r="AD1515" s="33" t="str">
        <f t="shared" si="787"/>
        <v>Chronic</v>
      </c>
      <c r="AE1515" s="26">
        <f>VLOOKUP(AD1515,Tables!$C$43:$D$44,2,FALSE)</f>
        <v>1</v>
      </c>
      <c r="AF1515" s="26">
        <f t="shared" si="788"/>
        <v>108</v>
      </c>
      <c r="AG1515" s="27"/>
      <c r="AH1515" s="210" t="str">
        <f t="shared" si="789"/>
        <v>Zostera marina</v>
      </c>
      <c r="AI1515" s="112" t="str">
        <f t="shared" si="790"/>
        <v>LC50</v>
      </c>
      <c r="AJ1515" s="112" t="str">
        <f t="shared" si="791"/>
        <v>Chronic</v>
      </c>
      <c r="AL1515" s="26">
        <f>VLOOKUP(SUM(AB1515,AE1515),Tables!J$5:K$12,2,FALSE)</f>
        <v>2</v>
      </c>
      <c r="AM1515" s="26" t="str">
        <f t="shared" si="792"/>
        <v>Reject</v>
      </c>
      <c r="AS1515"/>
      <c r="AW1515" s="208" t="s">
        <v>1845</v>
      </c>
      <c r="AX1515" s="208" t="s">
        <v>1845</v>
      </c>
      <c r="BC1515" s="214"/>
      <c r="BN1515" s="119"/>
      <c r="BO1515" s="119"/>
      <c r="BS1515" s="119"/>
      <c r="BT1515" s="119"/>
      <c r="BU1515" s="119"/>
      <c r="BV1515" s="119"/>
      <c r="BW1515" s="119"/>
      <c r="BX1515" s="119"/>
      <c r="BY1515" s="119"/>
      <c r="BZ1515" s="119"/>
      <c r="CA1515" s="119"/>
      <c r="CB1515" s="119"/>
      <c r="CC1515" s="119"/>
      <c r="CD1515" s="119"/>
      <c r="CE1515" s="119"/>
      <c r="CF1515" s="119"/>
    </row>
    <row r="1516" spans="1:87" ht="16.5" hidden="1" customHeight="1" thickTop="1" thickBot="1">
      <c r="A1516" s="170" t="s">
        <v>877</v>
      </c>
      <c r="B1516" s="70" t="s">
        <v>880</v>
      </c>
      <c r="C1516" s="74" t="s">
        <v>878</v>
      </c>
      <c r="D1516" s="84"/>
      <c r="E1516" s="156" t="s">
        <v>1643</v>
      </c>
      <c r="F1516" s="30" t="s">
        <v>876</v>
      </c>
      <c r="G1516" s="196" t="s">
        <v>213</v>
      </c>
      <c r="H1516" s="25" t="s">
        <v>77</v>
      </c>
      <c r="I1516" s="73" t="s">
        <v>78</v>
      </c>
      <c r="J1516" s="73" t="s">
        <v>79</v>
      </c>
      <c r="K1516" s="25" t="s">
        <v>1591</v>
      </c>
      <c r="L1516" s="73" t="s">
        <v>875</v>
      </c>
      <c r="N1516" s="41" t="s">
        <v>48</v>
      </c>
      <c r="O1516" s="32" t="s">
        <v>48</v>
      </c>
      <c r="P1516" s="32" t="s">
        <v>48</v>
      </c>
      <c r="Q1516" s="73" t="s">
        <v>18</v>
      </c>
      <c r="R1516" s="25">
        <v>21</v>
      </c>
      <c r="S1516" s="25" t="s">
        <v>1370</v>
      </c>
      <c r="T1516" s="25" t="s">
        <v>15</v>
      </c>
      <c r="V1516" s="73">
        <v>100</v>
      </c>
      <c r="W1516" s="25" t="s">
        <v>82</v>
      </c>
      <c r="X1516" s="73">
        <f>VLOOKUP(W1516,Tables!$M$5:$O$9,3,FALSE)</f>
        <v>1</v>
      </c>
      <c r="Y1516" s="73">
        <f t="shared" si="784"/>
        <v>100</v>
      </c>
      <c r="AA1516" s="26" t="str">
        <f t="shared" si="785"/>
        <v>LC50</v>
      </c>
      <c r="AB1516" s="26">
        <f>VLOOKUP(AA1516,Tables!C$5:D$40,2,FALSE)</f>
        <v>5</v>
      </c>
      <c r="AC1516" s="26">
        <f t="shared" si="786"/>
        <v>20</v>
      </c>
      <c r="AD1516" s="33" t="str">
        <f t="shared" si="787"/>
        <v>Chronic</v>
      </c>
      <c r="AE1516" s="26">
        <f>VLOOKUP(AD1516,Tables!$C$43:$D$44,2,FALSE)</f>
        <v>1</v>
      </c>
      <c r="AF1516" s="26">
        <f t="shared" si="788"/>
        <v>20</v>
      </c>
      <c r="AG1516" s="27"/>
      <c r="AH1516" s="210" t="str">
        <f t="shared" si="789"/>
        <v>Zostera marina</v>
      </c>
      <c r="AI1516" s="112" t="str">
        <f t="shared" si="790"/>
        <v>LC50</v>
      </c>
      <c r="AJ1516" s="112" t="str">
        <f t="shared" si="791"/>
        <v>Chronic</v>
      </c>
      <c r="AL1516" s="26">
        <f>VLOOKUP(SUM(AB1516,AE1516),Tables!J$5:K$12,2,FALSE)</f>
        <v>2</v>
      </c>
      <c r="AM1516" s="26" t="str">
        <f t="shared" si="792"/>
        <v>Reject</v>
      </c>
      <c r="AS1516"/>
      <c r="AW1516" s="208" t="s">
        <v>1845</v>
      </c>
      <c r="AX1516" s="208" t="s">
        <v>1845</v>
      </c>
      <c r="BC1516" s="214"/>
      <c r="BN1516" s="119"/>
      <c r="BO1516" s="119"/>
      <c r="BS1516" s="119"/>
      <c r="BT1516" s="119"/>
      <c r="BU1516" s="119"/>
      <c r="BV1516" s="119"/>
      <c r="BW1516" s="119"/>
      <c r="BX1516" s="119"/>
      <c r="BY1516" s="119"/>
      <c r="BZ1516" s="119"/>
      <c r="CA1516" s="119"/>
      <c r="CB1516" s="119"/>
      <c r="CC1516" s="119"/>
      <c r="CD1516" s="119"/>
      <c r="CE1516" s="119"/>
      <c r="CF1516" s="119"/>
    </row>
    <row r="1517" spans="1:87" ht="16.5" hidden="1" customHeight="1" thickTop="1" thickBot="1">
      <c r="A1517" s="170" t="s">
        <v>877</v>
      </c>
      <c r="B1517" s="70" t="s">
        <v>881</v>
      </c>
      <c r="C1517" s="74" t="s">
        <v>878</v>
      </c>
      <c r="D1517" s="84"/>
      <c r="E1517" s="156" t="s">
        <v>1643</v>
      </c>
      <c r="F1517" s="30" t="s">
        <v>876</v>
      </c>
      <c r="G1517" s="196" t="s">
        <v>213</v>
      </c>
      <c r="H1517" s="25" t="s">
        <v>77</v>
      </c>
      <c r="I1517" s="73" t="s">
        <v>78</v>
      </c>
      <c r="J1517" s="73" t="s">
        <v>79</v>
      </c>
      <c r="K1517" s="25" t="s">
        <v>1591</v>
      </c>
      <c r="L1517" s="73" t="s">
        <v>875</v>
      </c>
      <c r="N1517" s="41" t="s">
        <v>48</v>
      </c>
      <c r="O1517" s="32" t="s">
        <v>48</v>
      </c>
      <c r="P1517" s="32" t="s">
        <v>48</v>
      </c>
      <c r="Q1517" s="73" t="s">
        <v>18</v>
      </c>
      <c r="R1517" s="25">
        <v>21</v>
      </c>
      <c r="S1517" s="25" t="s">
        <v>1370</v>
      </c>
      <c r="T1517" s="25" t="s">
        <v>15</v>
      </c>
      <c r="V1517" s="73">
        <v>365</v>
      </c>
      <c r="W1517" s="25" t="s">
        <v>82</v>
      </c>
      <c r="X1517" s="73">
        <f>VLOOKUP(W1517,Tables!$M$5:$O$9,3,FALSE)</f>
        <v>1</v>
      </c>
      <c r="Y1517" s="73">
        <f t="shared" si="784"/>
        <v>365</v>
      </c>
      <c r="AA1517" s="26" t="str">
        <f t="shared" si="785"/>
        <v>LC50</v>
      </c>
      <c r="AB1517" s="26">
        <f>VLOOKUP(AA1517,Tables!C$5:D$40,2,FALSE)</f>
        <v>5</v>
      </c>
      <c r="AC1517" s="26">
        <f t="shared" si="786"/>
        <v>73</v>
      </c>
      <c r="AD1517" s="33" t="str">
        <f t="shared" si="787"/>
        <v>Chronic</v>
      </c>
      <c r="AE1517" s="26">
        <f>VLOOKUP(AD1517,Tables!$C$43:$D$44,2,FALSE)</f>
        <v>1</v>
      </c>
      <c r="AF1517" s="26">
        <f t="shared" si="788"/>
        <v>73</v>
      </c>
      <c r="AG1517" s="27"/>
      <c r="AH1517" s="210" t="str">
        <f t="shared" si="789"/>
        <v>Zostera marina</v>
      </c>
      <c r="AI1517" s="112" t="str">
        <f t="shared" si="790"/>
        <v>LC50</v>
      </c>
      <c r="AJ1517" s="112" t="str">
        <f t="shared" si="791"/>
        <v>Chronic</v>
      </c>
      <c r="AL1517" s="26">
        <f>VLOOKUP(SUM(AB1517,AE1517),Tables!J$5:K$12,2,FALSE)</f>
        <v>2</v>
      </c>
      <c r="AM1517" s="26" t="str">
        <f t="shared" si="792"/>
        <v>Reject</v>
      </c>
      <c r="AS1517"/>
      <c r="AW1517" s="208" t="s">
        <v>1845</v>
      </c>
      <c r="AX1517" s="208" t="s">
        <v>1845</v>
      </c>
      <c r="BC1517" s="214"/>
      <c r="BN1517" s="119"/>
      <c r="BO1517" s="119"/>
      <c r="BS1517" s="119"/>
      <c r="BT1517" s="119"/>
      <c r="BU1517" s="119"/>
      <c r="BV1517" s="119"/>
      <c r="BW1517" s="119"/>
      <c r="BX1517" s="119"/>
      <c r="BY1517" s="119"/>
      <c r="BZ1517" s="119"/>
      <c r="CA1517" s="119"/>
      <c r="CB1517" s="119"/>
      <c r="CC1517" s="119"/>
      <c r="CD1517" s="119"/>
      <c r="CE1517" s="119"/>
      <c r="CF1517" s="119"/>
    </row>
    <row r="1518" spans="1:87" ht="16.5" hidden="1" customHeight="1" thickTop="1" thickBot="1">
      <c r="A1518" s="170" t="s">
        <v>877</v>
      </c>
      <c r="B1518" s="70" t="s">
        <v>882</v>
      </c>
      <c r="C1518" s="74" t="s">
        <v>878</v>
      </c>
      <c r="D1518" s="84"/>
      <c r="E1518" s="156" t="s">
        <v>1643</v>
      </c>
      <c r="F1518" s="30" t="s">
        <v>876</v>
      </c>
      <c r="G1518" s="196" t="s">
        <v>213</v>
      </c>
      <c r="H1518" s="25" t="s">
        <v>77</v>
      </c>
      <c r="I1518" s="73" t="s">
        <v>78</v>
      </c>
      <c r="J1518" s="73" t="s">
        <v>79</v>
      </c>
      <c r="K1518" s="25" t="s">
        <v>1591</v>
      </c>
      <c r="L1518" s="73" t="s">
        <v>875</v>
      </c>
      <c r="N1518" s="41" t="s">
        <v>48</v>
      </c>
      <c r="O1518" s="32" t="s">
        <v>48</v>
      </c>
      <c r="P1518" s="32" t="s">
        <v>48</v>
      </c>
      <c r="Q1518" s="73" t="s">
        <v>18</v>
      </c>
      <c r="R1518" s="25">
        <v>21</v>
      </c>
      <c r="S1518" s="25" t="s">
        <v>1370</v>
      </c>
      <c r="T1518" s="25" t="s">
        <v>15</v>
      </c>
      <c r="V1518" s="73">
        <v>367</v>
      </c>
      <c r="W1518" s="25" t="s">
        <v>82</v>
      </c>
      <c r="X1518" s="73">
        <f>VLOOKUP(W1518,Tables!$M$5:$O$9,3,FALSE)</f>
        <v>1</v>
      </c>
      <c r="Y1518" s="73">
        <f t="shared" si="784"/>
        <v>367</v>
      </c>
      <c r="AA1518" s="26" t="str">
        <f t="shared" si="785"/>
        <v>LC50</v>
      </c>
      <c r="AB1518" s="26">
        <f>VLOOKUP(AA1518,Tables!C$5:D$40,2,FALSE)</f>
        <v>5</v>
      </c>
      <c r="AC1518" s="26">
        <f t="shared" si="786"/>
        <v>73.400000000000006</v>
      </c>
      <c r="AD1518" s="33" t="str">
        <f t="shared" si="787"/>
        <v>Chronic</v>
      </c>
      <c r="AE1518" s="26">
        <f>VLOOKUP(AD1518,Tables!$C$43:$D$44,2,FALSE)</f>
        <v>1</v>
      </c>
      <c r="AF1518" s="26">
        <f t="shared" si="788"/>
        <v>73.400000000000006</v>
      </c>
      <c r="AG1518" s="27"/>
      <c r="AH1518" s="210" t="str">
        <f t="shared" si="789"/>
        <v>Zostera marina</v>
      </c>
      <c r="AI1518" s="112" t="str">
        <f t="shared" si="790"/>
        <v>LC50</v>
      </c>
      <c r="AJ1518" s="112" t="str">
        <f t="shared" si="791"/>
        <v>Chronic</v>
      </c>
      <c r="AL1518" s="26">
        <f>VLOOKUP(SUM(AB1518,AE1518),Tables!J$5:K$12,2,FALSE)</f>
        <v>2</v>
      </c>
      <c r="AM1518" s="26" t="str">
        <f t="shared" si="792"/>
        <v>Reject</v>
      </c>
      <c r="AS1518"/>
      <c r="AW1518" s="208" t="s">
        <v>1845</v>
      </c>
      <c r="AX1518" s="208" t="s">
        <v>1845</v>
      </c>
      <c r="BC1518" s="214"/>
      <c r="BN1518" s="119"/>
      <c r="BO1518" s="119"/>
      <c r="BS1518" s="119"/>
      <c r="BT1518" s="119"/>
      <c r="BU1518" s="119"/>
      <c r="BV1518" s="119"/>
      <c r="BW1518" s="119"/>
      <c r="BX1518" s="119"/>
      <c r="BY1518" s="119"/>
      <c r="BZ1518" s="119"/>
      <c r="CA1518" s="119"/>
      <c r="CB1518" s="119"/>
      <c r="CC1518" s="119"/>
      <c r="CD1518" s="119"/>
      <c r="CE1518" s="119"/>
      <c r="CF1518" s="119"/>
    </row>
    <row r="1519" spans="1:87" ht="16.5" hidden="1" customHeight="1" thickTop="1" thickBot="1">
      <c r="A1519" s="172"/>
      <c r="B1519" s="134"/>
      <c r="C1519" s="17"/>
      <c r="D1519" s="27"/>
      <c r="E1519" s="148"/>
      <c r="F1519" s="93"/>
      <c r="G1519" s="93"/>
      <c r="H1519" s="27"/>
      <c r="I1519" s="27"/>
      <c r="J1519" s="27"/>
      <c r="K1519" s="27"/>
      <c r="L1519" s="27"/>
      <c r="M1519" s="27"/>
      <c r="N1519" s="93"/>
      <c r="O1519" s="27"/>
      <c r="P1519" s="27"/>
      <c r="Q1519" s="27"/>
      <c r="R1519" s="27"/>
      <c r="S1519" s="17"/>
      <c r="T1519" s="27"/>
      <c r="U1519" s="27"/>
      <c r="V1519" s="27"/>
      <c r="W1519" s="27"/>
      <c r="X1519" s="27"/>
      <c r="Y1519" s="27"/>
      <c r="Z1519" s="27"/>
      <c r="AA1519" s="27"/>
      <c r="AB1519" s="27"/>
      <c r="AC1519" s="27"/>
      <c r="AD1519" s="27"/>
      <c r="AE1519" s="27"/>
      <c r="AF1519" s="27"/>
      <c r="AG1519" s="27"/>
      <c r="AH1519" s="211"/>
      <c r="AI1519" s="17"/>
      <c r="AJ1519" s="17"/>
      <c r="AK1519" s="27"/>
      <c r="AL1519" s="27"/>
      <c r="AM1519" s="27"/>
      <c r="AN1519" s="27"/>
      <c r="AO1519" s="17"/>
      <c r="AP1519" s="17"/>
      <c r="AQ1519" s="17"/>
      <c r="AR1519" s="27"/>
      <c r="AS1519" s="27"/>
      <c r="AT1519" s="27"/>
      <c r="AU1519" s="27"/>
      <c r="AV1519" s="27"/>
      <c r="AW1519" s="27"/>
      <c r="AX1519" s="115"/>
      <c r="AY1519" s="119"/>
      <c r="AZ1519" s="119"/>
      <c r="BA1519" s="117"/>
      <c r="BB1519" s="117"/>
      <c r="BC1519" s="27"/>
      <c r="BD1519" s="27"/>
      <c r="BE1519" s="27"/>
      <c r="BF1519" s="27"/>
      <c r="BG1519" s="27"/>
      <c r="BH1519" s="115"/>
      <c r="BI1519" s="115"/>
      <c r="BJ1519" s="115"/>
      <c r="BN1519" s="119"/>
      <c r="BO1519" s="119"/>
      <c r="BS1519" s="119"/>
      <c r="BT1519" s="119"/>
      <c r="BU1519" s="119"/>
      <c r="BV1519" s="119"/>
      <c r="BW1519" s="119"/>
      <c r="BX1519" s="119"/>
      <c r="BY1519" s="119"/>
      <c r="BZ1519" s="119"/>
      <c r="CA1519" s="119"/>
      <c r="CB1519" s="119"/>
      <c r="CC1519" s="119"/>
      <c r="CD1519" s="119"/>
      <c r="CE1519" s="119"/>
      <c r="CF1519" s="119"/>
    </row>
    <row r="1520" spans="1:87" ht="16.5" hidden="1" customHeight="1" thickTop="1">
      <c r="A1520" s="173"/>
      <c r="B1520" s="42"/>
      <c r="G1520" s="30"/>
      <c r="J1520"/>
      <c r="K1520"/>
      <c r="N1520" s="30"/>
      <c r="O1520" s="25"/>
      <c r="Q1520"/>
      <c r="R1520"/>
      <c r="T1520"/>
      <c r="U1520"/>
      <c r="V1520"/>
      <c r="W1520"/>
      <c r="X1520"/>
      <c r="Y1520" s="73"/>
      <c r="AA1520"/>
      <c r="AB1520"/>
      <c r="AC1520"/>
      <c r="AD1520"/>
      <c r="AE1520"/>
      <c r="AF1520"/>
      <c r="AG1520"/>
      <c r="AH1520"/>
      <c r="AS1520"/>
      <c r="AW1520"/>
      <c r="BN1520" s="119"/>
      <c r="BO1520" s="119"/>
      <c r="BS1520" s="119"/>
      <c r="BT1520" s="119"/>
      <c r="BU1520" s="119"/>
      <c r="BV1520" s="119"/>
      <c r="BW1520" s="119"/>
      <c r="BX1520" s="119"/>
      <c r="BY1520" s="119"/>
      <c r="BZ1520" s="119"/>
      <c r="CA1520" s="119"/>
      <c r="CB1520" s="119"/>
      <c r="CC1520" s="119"/>
      <c r="CD1520" s="119"/>
      <c r="CE1520" s="119"/>
      <c r="CF1520" s="119"/>
    </row>
    <row r="1521" spans="1:84" ht="16.5" hidden="1" customHeight="1">
      <c r="A1521" s="173"/>
      <c r="B1521" s="42"/>
      <c r="G1521" s="30"/>
      <c r="J1521"/>
      <c r="K1521"/>
      <c r="N1521" s="30"/>
      <c r="O1521" s="25"/>
      <c r="Q1521"/>
      <c r="R1521"/>
      <c r="T1521"/>
      <c r="U1521"/>
      <c r="V1521"/>
      <c r="W1521"/>
      <c r="X1521"/>
      <c r="Y1521"/>
      <c r="AA1521"/>
      <c r="AB1521"/>
      <c r="AC1521"/>
      <c r="AD1521"/>
      <c r="AE1521"/>
      <c r="AF1521"/>
      <c r="AG1521"/>
      <c r="AH1521"/>
      <c r="AS1521"/>
      <c r="AW1521"/>
      <c r="BN1521" s="119"/>
      <c r="BO1521" s="119"/>
      <c r="BS1521" s="119"/>
      <c r="BT1521" s="119"/>
      <c r="BU1521" s="119"/>
      <c r="BV1521" s="119"/>
      <c r="BW1521" s="119"/>
      <c r="BX1521" s="119"/>
      <c r="BY1521" s="119"/>
      <c r="BZ1521" s="119"/>
      <c r="CA1521" s="119"/>
      <c r="CB1521" s="119"/>
      <c r="CC1521" s="119"/>
      <c r="CD1521" s="119"/>
      <c r="CE1521" s="119"/>
      <c r="CF1521" s="119"/>
    </row>
    <row r="1522" spans="1:84" ht="16.5" hidden="1" customHeight="1">
      <c r="A1522" s="173"/>
      <c r="B1522" s="42"/>
      <c r="K1522"/>
      <c r="N1522" s="30"/>
      <c r="O1522" s="25"/>
      <c r="Q1522"/>
      <c r="R1522"/>
      <c r="T1522"/>
      <c r="U1522"/>
      <c r="V1522"/>
      <c r="W1522"/>
      <c r="X1522"/>
      <c r="Y1522"/>
      <c r="AA1522"/>
      <c r="AB1522"/>
      <c r="AC1522"/>
      <c r="AD1522"/>
      <c r="AE1522"/>
      <c r="AF1522"/>
      <c r="AG1522"/>
      <c r="AH1522"/>
      <c r="AS1522"/>
      <c r="AW1522"/>
      <c r="BN1522" s="119"/>
      <c r="BO1522" s="119"/>
      <c r="BS1522" s="119"/>
      <c r="BT1522" s="119"/>
      <c r="BU1522" s="119"/>
      <c r="BV1522" s="119"/>
      <c r="BW1522" s="119"/>
      <c r="BX1522" s="119"/>
      <c r="BY1522" s="119"/>
      <c r="BZ1522" s="119"/>
      <c r="CA1522" s="119"/>
      <c r="CB1522" s="119"/>
      <c r="CC1522" s="119"/>
      <c r="CD1522" s="119"/>
      <c r="CE1522" s="119"/>
      <c r="CF1522" s="119"/>
    </row>
    <row r="1523" spans="1:84" ht="16.5" hidden="1" customHeight="1">
      <c r="A1523" s="173"/>
      <c r="B1523" s="42"/>
      <c r="J1523"/>
      <c r="K1523"/>
      <c r="N1523" s="30"/>
      <c r="O1523" s="25"/>
      <c r="Q1523"/>
      <c r="R1523"/>
      <c r="T1523"/>
      <c r="U1523"/>
      <c r="V1523"/>
      <c r="W1523"/>
      <c r="X1523"/>
      <c r="Y1523"/>
      <c r="AA1523"/>
      <c r="AB1523"/>
      <c r="AC1523"/>
      <c r="AD1523"/>
      <c r="AE1523"/>
      <c r="AF1523"/>
      <c r="AG1523"/>
      <c r="AH1523"/>
      <c r="AS1523"/>
      <c r="AW1523"/>
      <c r="BN1523" s="119"/>
      <c r="BO1523" s="119"/>
      <c r="BS1523" s="119"/>
      <c r="BT1523" s="119"/>
      <c r="BU1523" s="119"/>
      <c r="BV1523" s="119"/>
      <c r="BW1523" s="119"/>
      <c r="BX1523" s="119"/>
      <c r="BY1523" s="119"/>
      <c r="BZ1523" s="119"/>
      <c r="CA1523" s="119"/>
      <c r="CB1523" s="119"/>
      <c r="CC1523" s="119"/>
      <c r="CD1523" s="119"/>
      <c r="CE1523" s="119"/>
      <c r="CF1523" s="119"/>
    </row>
    <row r="1524" spans="1:84" ht="16.5" hidden="1" customHeight="1">
      <c r="A1524" s="173"/>
      <c r="B1524" s="42"/>
      <c r="J1524"/>
      <c r="K1524"/>
      <c r="N1524" s="30"/>
      <c r="O1524" s="25"/>
      <c r="Q1524"/>
      <c r="R1524"/>
      <c r="T1524"/>
      <c r="U1524"/>
      <c r="V1524"/>
      <c r="W1524"/>
      <c r="X1524"/>
      <c r="Y1524"/>
      <c r="AA1524"/>
      <c r="AB1524"/>
      <c r="AC1524"/>
      <c r="AD1524"/>
      <c r="AE1524"/>
      <c r="AF1524"/>
      <c r="AG1524"/>
      <c r="AH1524"/>
      <c r="AS1524"/>
      <c r="AW1524"/>
      <c r="BN1524" s="119"/>
      <c r="BO1524" s="119"/>
      <c r="BS1524" s="119"/>
      <c r="BT1524" s="119"/>
      <c r="BU1524" s="119"/>
      <c r="BV1524" s="119"/>
      <c r="BW1524" s="119"/>
      <c r="BX1524" s="119"/>
      <c r="BY1524" s="119"/>
      <c r="BZ1524" s="119"/>
      <c r="CA1524" s="119"/>
      <c r="CB1524" s="119"/>
      <c r="CC1524" s="119"/>
      <c r="CD1524" s="119"/>
      <c r="CE1524" s="119"/>
      <c r="CF1524" s="119"/>
    </row>
    <row r="1525" spans="1:84" ht="16.5" hidden="1" customHeight="1">
      <c r="A1525" s="173"/>
      <c r="B1525" s="42"/>
      <c r="J1525"/>
      <c r="K1525"/>
      <c r="N1525" s="30"/>
      <c r="O1525" s="25"/>
      <c r="Q1525"/>
      <c r="R1525"/>
      <c r="T1525"/>
      <c r="U1525"/>
      <c r="V1525"/>
      <c r="W1525"/>
      <c r="X1525"/>
      <c r="Y1525"/>
      <c r="AA1525"/>
      <c r="AB1525"/>
      <c r="AC1525"/>
      <c r="AD1525"/>
      <c r="AE1525"/>
      <c r="AF1525"/>
      <c r="AG1525"/>
      <c r="AH1525"/>
      <c r="AS1525"/>
      <c r="AW1525"/>
      <c r="BN1525" s="119"/>
      <c r="BO1525" s="119"/>
      <c r="BS1525" s="119"/>
      <c r="BT1525" s="119"/>
      <c r="BU1525" s="119"/>
      <c r="BV1525" s="119"/>
      <c r="BW1525" s="119"/>
      <c r="BX1525" s="119"/>
      <c r="BY1525" s="119"/>
      <c r="BZ1525" s="119"/>
      <c r="CA1525" s="119"/>
      <c r="CB1525" s="119"/>
      <c r="CC1525" s="119"/>
      <c r="CD1525" s="119"/>
      <c r="CE1525" s="119"/>
      <c r="CF1525" s="119"/>
    </row>
    <row r="1526" spans="1:84" ht="16.5" hidden="1" customHeight="1">
      <c r="A1526" s="173"/>
      <c r="B1526" s="42"/>
      <c r="J1526"/>
      <c r="K1526"/>
      <c r="N1526" s="30"/>
      <c r="O1526" s="25"/>
      <c r="Q1526"/>
      <c r="R1526"/>
      <c r="T1526"/>
      <c r="U1526"/>
      <c r="V1526"/>
      <c r="W1526"/>
      <c r="X1526"/>
      <c r="Y1526"/>
      <c r="AA1526"/>
      <c r="AB1526"/>
      <c r="AC1526"/>
      <c r="AD1526"/>
      <c r="AE1526"/>
      <c r="AF1526"/>
      <c r="AG1526"/>
      <c r="AH1526"/>
      <c r="AS1526"/>
      <c r="AW1526"/>
      <c r="BN1526" s="119"/>
      <c r="BO1526" s="119"/>
      <c r="BS1526" s="119"/>
      <c r="BT1526" s="119"/>
      <c r="BU1526" s="119"/>
      <c r="BV1526" s="119"/>
      <c r="BW1526" s="119"/>
      <c r="BX1526" s="119"/>
      <c r="BY1526" s="119"/>
      <c r="BZ1526" s="119"/>
      <c r="CA1526" s="119"/>
      <c r="CB1526" s="119"/>
      <c r="CC1526" s="119"/>
      <c r="CD1526" s="119"/>
      <c r="CE1526" s="119"/>
      <c r="CF1526" s="119"/>
    </row>
    <row r="1527" spans="1:84" ht="16.5" hidden="1" customHeight="1">
      <c r="A1527" s="173"/>
      <c r="B1527" s="42"/>
      <c r="J1527"/>
      <c r="K1527"/>
      <c r="N1527" s="30"/>
      <c r="O1527" s="25"/>
      <c r="Q1527"/>
      <c r="R1527"/>
      <c r="T1527"/>
      <c r="U1527"/>
      <c r="V1527"/>
      <c r="W1527"/>
      <c r="X1527"/>
      <c r="Y1527"/>
      <c r="AA1527"/>
      <c r="AB1527"/>
      <c r="AC1527"/>
      <c r="AD1527"/>
      <c r="AE1527"/>
      <c r="AF1527"/>
      <c r="AG1527"/>
      <c r="AH1527"/>
      <c r="AS1527"/>
      <c r="AW1527"/>
      <c r="BN1527" s="119"/>
      <c r="BO1527" s="119"/>
      <c r="BS1527" s="119"/>
      <c r="BT1527" s="119"/>
      <c r="BU1527" s="119"/>
      <c r="BV1527" s="119"/>
      <c r="BW1527" s="119"/>
      <c r="BX1527" s="119"/>
      <c r="BY1527" s="119"/>
      <c r="BZ1527" s="119"/>
      <c r="CA1527" s="119"/>
      <c r="CB1527" s="119"/>
      <c r="CC1527" s="119"/>
      <c r="CD1527" s="119"/>
      <c r="CE1527" s="119"/>
      <c r="CF1527" s="119"/>
    </row>
    <row r="1528" spans="1:84" ht="16.5" hidden="1" customHeight="1">
      <c r="A1528" s="173"/>
      <c r="B1528" s="42"/>
      <c r="J1528"/>
      <c r="K1528"/>
      <c r="N1528" s="30"/>
      <c r="O1528" s="25"/>
      <c r="Q1528"/>
      <c r="R1528"/>
      <c r="T1528"/>
      <c r="U1528"/>
      <c r="V1528"/>
      <c r="W1528"/>
      <c r="X1528"/>
      <c r="Y1528"/>
      <c r="AA1528"/>
      <c r="AB1528"/>
      <c r="AC1528"/>
      <c r="AD1528"/>
      <c r="AE1528"/>
      <c r="AF1528"/>
      <c r="AG1528"/>
      <c r="AH1528"/>
      <c r="AS1528"/>
      <c r="AW1528"/>
      <c r="BN1528" s="119"/>
      <c r="BO1528" s="119"/>
      <c r="BS1528" s="119"/>
      <c r="BT1528" s="119"/>
      <c r="BU1528" s="119"/>
      <c r="BV1528" s="119"/>
      <c r="BW1528" s="119"/>
      <c r="BX1528" s="119"/>
      <c r="BY1528" s="119"/>
      <c r="BZ1528" s="119"/>
      <c r="CA1528" s="119"/>
      <c r="CB1528" s="119"/>
      <c r="CC1528" s="119"/>
      <c r="CD1528" s="119"/>
      <c r="CE1528" s="119"/>
      <c r="CF1528" s="119"/>
    </row>
    <row r="1529" spans="1:84" ht="16.5" hidden="1" customHeight="1">
      <c r="A1529" s="173"/>
      <c r="B1529" s="42"/>
      <c r="J1529"/>
      <c r="K1529"/>
      <c r="N1529" s="30"/>
      <c r="O1529" s="25"/>
      <c r="Q1529"/>
      <c r="R1529"/>
      <c r="T1529"/>
      <c r="U1529"/>
      <c r="V1529"/>
      <c r="W1529"/>
      <c r="X1529"/>
      <c r="Y1529"/>
      <c r="AA1529"/>
      <c r="AB1529"/>
      <c r="AC1529"/>
      <c r="AD1529"/>
      <c r="AE1529"/>
      <c r="AF1529"/>
      <c r="AG1529"/>
      <c r="AH1529"/>
      <c r="AS1529"/>
      <c r="AW1529"/>
      <c r="BN1529" s="119"/>
      <c r="BO1529" s="119"/>
      <c r="BS1529" s="119"/>
      <c r="BT1529" s="119"/>
      <c r="BU1529" s="119"/>
      <c r="BV1529" s="119"/>
      <c r="BW1529" s="119"/>
      <c r="BX1529" s="119"/>
      <c r="BY1529" s="119"/>
      <c r="BZ1529" s="119"/>
      <c r="CA1529" s="119"/>
      <c r="CB1529" s="119"/>
      <c r="CC1529" s="119"/>
      <c r="CD1529" s="119"/>
      <c r="CE1529" s="119"/>
      <c r="CF1529" s="119"/>
    </row>
    <row r="1530" spans="1:84" ht="16.5" hidden="1" customHeight="1">
      <c r="A1530" s="173"/>
      <c r="B1530" s="42"/>
      <c r="J1530"/>
      <c r="K1530"/>
      <c r="N1530" s="30"/>
      <c r="O1530" s="25"/>
      <c r="Q1530"/>
      <c r="R1530"/>
      <c r="T1530"/>
      <c r="U1530"/>
      <c r="V1530"/>
      <c r="W1530"/>
      <c r="X1530"/>
      <c r="Y1530"/>
      <c r="AA1530"/>
      <c r="AB1530"/>
      <c r="AC1530"/>
      <c r="AD1530"/>
      <c r="AE1530"/>
      <c r="AF1530"/>
      <c r="AG1530"/>
      <c r="AH1530"/>
      <c r="AS1530"/>
      <c r="AW1530"/>
      <c r="BN1530" s="119"/>
      <c r="BO1530" s="119"/>
      <c r="BS1530" s="119"/>
      <c r="BT1530" s="119"/>
      <c r="BU1530" s="119"/>
      <c r="BV1530" s="119"/>
      <c r="BW1530" s="119"/>
      <c r="BX1530" s="119"/>
      <c r="BY1530" s="119"/>
      <c r="BZ1530" s="119"/>
      <c r="CA1530" s="119"/>
      <c r="CB1530" s="119"/>
      <c r="CC1530" s="119"/>
      <c r="CD1530" s="119"/>
      <c r="CE1530" s="119"/>
      <c r="CF1530" s="119"/>
    </row>
    <row r="1531" spans="1:84" ht="16.5" hidden="1" customHeight="1">
      <c r="A1531" s="173"/>
      <c r="B1531" s="42"/>
      <c r="J1531"/>
      <c r="N1531" s="30"/>
      <c r="O1531" s="25"/>
      <c r="Q1531"/>
      <c r="R1531"/>
      <c r="T1531"/>
      <c r="U1531"/>
      <c r="V1531"/>
      <c r="W1531"/>
      <c r="X1531"/>
      <c r="Y1531"/>
      <c r="AA1531"/>
      <c r="AB1531"/>
      <c r="AC1531"/>
      <c r="AD1531"/>
      <c r="AE1531"/>
      <c r="AF1531"/>
      <c r="AG1531"/>
      <c r="AH1531"/>
      <c r="AS1531"/>
      <c r="AW1531"/>
      <c r="BN1531" s="119"/>
      <c r="BO1531" s="119"/>
      <c r="BS1531" s="119"/>
      <c r="BT1531" s="119"/>
      <c r="BU1531" s="119"/>
      <c r="BV1531" s="119"/>
      <c r="BW1531" s="119"/>
      <c r="BX1531" s="119"/>
      <c r="BY1531" s="119"/>
      <c r="BZ1531" s="119"/>
      <c r="CA1531" s="119"/>
      <c r="CB1531" s="119"/>
      <c r="CC1531" s="119"/>
      <c r="CD1531" s="119"/>
      <c r="CE1531" s="119"/>
      <c r="CF1531" s="119"/>
    </row>
    <row r="1532" spans="1:84" ht="16.5" hidden="1" customHeight="1">
      <c r="A1532" s="173"/>
      <c r="B1532" s="42"/>
      <c r="J1532"/>
      <c r="K1532"/>
      <c r="N1532" s="30"/>
      <c r="O1532" s="25"/>
      <c r="Q1532"/>
      <c r="R1532"/>
      <c r="T1532"/>
      <c r="U1532"/>
      <c r="V1532"/>
      <c r="W1532"/>
      <c r="X1532"/>
      <c r="Y1532"/>
      <c r="AA1532"/>
      <c r="AB1532"/>
      <c r="AC1532"/>
      <c r="AD1532"/>
      <c r="AE1532"/>
      <c r="AF1532"/>
      <c r="AG1532"/>
      <c r="AH1532"/>
      <c r="AS1532"/>
      <c r="AW1532"/>
      <c r="BN1532" s="119"/>
      <c r="BO1532" s="119"/>
      <c r="BS1532" s="119"/>
      <c r="BT1532" s="119"/>
      <c r="BU1532" s="119"/>
      <c r="BV1532" s="119"/>
      <c r="BW1532" s="119"/>
      <c r="BX1532" s="119"/>
      <c r="BY1532" s="119"/>
      <c r="BZ1532" s="119"/>
      <c r="CA1532" s="119"/>
      <c r="CB1532" s="119"/>
      <c r="CC1532" s="119"/>
      <c r="CD1532" s="119"/>
      <c r="CE1532" s="119"/>
      <c r="CF1532" s="119"/>
    </row>
    <row r="1533" spans="1:84" ht="16.5" hidden="1" customHeight="1">
      <c r="A1533" s="173"/>
      <c r="B1533" s="42"/>
      <c r="J1533"/>
      <c r="K1533"/>
      <c r="N1533" s="30"/>
      <c r="O1533" s="25"/>
      <c r="R1533"/>
      <c r="T1533"/>
      <c r="U1533"/>
      <c r="V1533"/>
      <c r="W1533"/>
      <c r="X1533"/>
      <c r="Y1533"/>
      <c r="AA1533"/>
      <c r="AB1533"/>
      <c r="AC1533"/>
      <c r="AD1533"/>
      <c r="AE1533"/>
      <c r="AF1533"/>
      <c r="AG1533"/>
      <c r="AH1533"/>
      <c r="AS1533"/>
      <c r="AW1533"/>
      <c r="BN1533" s="119"/>
      <c r="BO1533" s="119"/>
      <c r="BS1533" s="119"/>
      <c r="BT1533" s="119"/>
      <c r="BU1533" s="119"/>
      <c r="BV1533" s="119"/>
      <c r="BW1533" s="119"/>
      <c r="BX1533" s="119"/>
      <c r="BY1533" s="119"/>
      <c r="BZ1533" s="119"/>
      <c r="CA1533" s="119"/>
      <c r="CB1533" s="119"/>
      <c r="CC1533" s="119"/>
      <c r="CD1533" s="119"/>
      <c r="CE1533" s="119"/>
      <c r="CF1533" s="119"/>
    </row>
    <row r="1534" spans="1:84" ht="16.5" hidden="1" customHeight="1">
      <c r="A1534" s="173"/>
      <c r="C1534" s="42"/>
      <c r="J1534"/>
      <c r="K1534"/>
      <c r="L1534"/>
      <c r="M1534" s="25"/>
      <c r="N1534" s="30"/>
      <c r="P1534" s="25"/>
      <c r="Q1534"/>
      <c r="R1534"/>
      <c r="U1534"/>
      <c r="V1534"/>
      <c r="W1534"/>
      <c r="X1534"/>
      <c r="Y1534"/>
      <c r="AA1534"/>
      <c r="AB1534"/>
      <c r="AC1534"/>
      <c r="AD1534"/>
      <c r="AE1534"/>
      <c r="AF1534"/>
      <c r="AG1534"/>
      <c r="AH1534"/>
      <c r="AS1534"/>
      <c r="AW1534"/>
      <c r="BN1534" s="119"/>
      <c r="BO1534" s="119"/>
      <c r="BS1534" s="119"/>
      <c r="BT1534" s="119"/>
      <c r="BU1534" s="119"/>
      <c r="BV1534" s="119"/>
      <c r="BW1534" s="119"/>
      <c r="BX1534" s="119"/>
      <c r="BY1534" s="119"/>
      <c r="BZ1534" s="119"/>
      <c r="CA1534" s="119"/>
      <c r="CB1534" s="119"/>
      <c r="CC1534" s="119"/>
      <c r="CD1534" s="119"/>
      <c r="CE1534" s="119"/>
      <c r="CF1534" s="119"/>
    </row>
    <row r="1535" spans="1:84" ht="16.5" hidden="1" customHeight="1">
      <c r="A1535" s="173"/>
      <c r="C1535" s="42"/>
      <c r="J1535"/>
      <c r="K1535"/>
      <c r="L1535"/>
      <c r="M1535" s="25"/>
      <c r="N1535" s="30"/>
      <c r="P1535" s="25"/>
      <c r="Q1535"/>
      <c r="R1535"/>
      <c r="U1535"/>
      <c r="V1535"/>
      <c r="W1535"/>
      <c r="X1535"/>
      <c r="Y1535"/>
      <c r="AA1535"/>
      <c r="AB1535"/>
      <c r="AC1535"/>
      <c r="AD1535"/>
      <c r="AE1535"/>
      <c r="AF1535"/>
      <c r="AG1535"/>
      <c r="AH1535"/>
      <c r="AS1535"/>
      <c r="AW1535"/>
      <c r="BN1535" s="119"/>
      <c r="BO1535" s="119"/>
      <c r="BS1535" s="119"/>
      <c r="BT1535" s="119"/>
      <c r="BU1535" s="119"/>
      <c r="BV1535" s="119"/>
      <c r="BW1535" s="119"/>
      <c r="BX1535" s="119"/>
      <c r="BY1535" s="119"/>
      <c r="BZ1535" s="119"/>
      <c r="CA1535" s="119"/>
      <c r="CB1535" s="119"/>
      <c r="CC1535" s="119"/>
      <c r="CD1535" s="119"/>
      <c r="CE1535" s="119"/>
      <c r="CF1535" s="119"/>
    </row>
    <row r="1536" spans="1:84" ht="16.5" hidden="1" customHeight="1">
      <c r="A1536" s="173"/>
      <c r="C1536" s="42"/>
      <c r="J1536"/>
      <c r="K1536"/>
      <c r="L1536"/>
      <c r="M1536" s="25"/>
      <c r="N1536" s="30"/>
      <c r="P1536" s="25"/>
      <c r="Q1536"/>
      <c r="R1536"/>
      <c r="U1536"/>
      <c r="V1536"/>
      <c r="W1536"/>
      <c r="X1536"/>
      <c r="Y1536"/>
      <c r="AA1536"/>
      <c r="AB1536"/>
      <c r="AC1536"/>
      <c r="AD1536"/>
      <c r="AE1536"/>
      <c r="AF1536"/>
      <c r="AG1536"/>
      <c r="AH1536"/>
      <c r="AS1536"/>
      <c r="AW1536"/>
      <c r="BN1536" s="119"/>
      <c r="BO1536" s="119"/>
      <c r="BS1536" s="119"/>
      <c r="BT1536" s="119"/>
      <c r="BU1536" s="119"/>
      <c r="BV1536" s="119"/>
      <c r="BW1536" s="119"/>
      <c r="BX1536" s="119"/>
      <c r="BY1536" s="119"/>
      <c r="BZ1536" s="119"/>
      <c r="CA1536" s="119"/>
      <c r="CB1536" s="119"/>
      <c r="CC1536" s="119"/>
      <c r="CD1536" s="119"/>
      <c r="CE1536" s="119"/>
      <c r="CF1536" s="119"/>
    </row>
    <row r="1537" spans="1:84" ht="16.5" hidden="1" customHeight="1">
      <c r="A1537" s="173"/>
      <c r="C1537" s="42"/>
      <c r="J1537"/>
      <c r="K1537"/>
      <c r="L1537"/>
      <c r="M1537" s="25"/>
      <c r="N1537" s="30"/>
      <c r="P1537" s="25"/>
      <c r="Q1537"/>
      <c r="R1537"/>
      <c r="U1537"/>
      <c r="V1537"/>
      <c r="W1537"/>
      <c r="X1537"/>
      <c r="Y1537"/>
      <c r="AA1537"/>
      <c r="AB1537"/>
      <c r="AC1537"/>
      <c r="AD1537"/>
      <c r="AE1537"/>
      <c r="AF1537"/>
      <c r="AG1537"/>
      <c r="AH1537"/>
      <c r="AS1537"/>
      <c r="AW1537"/>
      <c r="BN1537" s="119"/>
      <c r="BO1537" s="119"/>
      <c r="BS1537" s="119"/>
      <c r="BT1537" s="119"/>
      <c r="BU1537" s="119"/>
      <c r="BV1537" s="119"/>
      <c r="BW1537" s="119"/>
      <c r="BX1537" s="119"/>
      <c r="BY1537" s="119"/>
      <c r="BZ1537" s="119"/>
      <c r="CA1537" s="119"/>
      <c r="CB1537" s="119"/>
      <c r="CC1537" s="119"/>
      <c r="CD1537" s="119"/>
      <c r="CE1537" s="119"/>
      <c r="CF1537" s="119"/>
    </row>
    <row r="1538" spans="1:84" ht="16.5" hidden="1" customHeight="1">
      <c r="A1538" s="173"/>
      <c r="C1538" s="42"/>
      <c r="J1538"/>
      <c r="K1538"/>
      <c r="L1538"/>
      <c r="M1538" s="25"/>
      <c r="N1538" s="30"/>
      <c r="P1538" s="25"/>
      <c r="Q1538"/>
      <c r="R1538"/>
      <c r="U1538"/>
      <c r="V1538"/>
      <c r="W1538"/>
      <c r="X1538"/>
      <c r="Y1538"/>
      <c r="AA1538"/>
      <c r="AB1538"/>
      <c r="AC1538"/>
      <c r="AD1538"/>
      <c r="AE1538"/>
      <c r="AF1538"/>
      <c r="AG1538"/>
      <c r="AH1538"/>
      <c r="AS1538"/>
      <c r="AW1538"/>
      <c r="BN1538" s="119"/>
      <c r="BO1538" s="119"/>
      <c r="BS1538" s="119"/>
      <c r="BT1538" s="119"/>
      <c r="BU1538" s="119"/>
      <c r="BV1538" s="119"/>
      <c r="BW1538" s="119"/>
      <c r="BX1538" s="119"/>
      <c r="BY1538" s="119"/>
      <c r="BZ1538" s="119"/>
      <c r="CA1538" s="119"/>
      <c r="CB1538" s="119"/>
      <c r="CC1538" s="119"/>
      <c r="CD1538" s="119"/>
      <c r="CE1538" s="119"/>
      <c r="CF1538" s="119"/>
    </row>
    <row r="1539" spans="1:84" ht="16.5" hidden="1" customHeight="1">
      <c r="A1539" s="173"/>
      <c r="C1539" s="42"/>
      <c r="J1539"/>
      <c r="K1539"/>
      <c r="L1539"/>
      <c r="M1539" s="25"/>
      <c r="N1539" s="30"/>
      <c r="P1539" s="25"/>
      <c r="Q1539"/>
      <c r="R1539"/>
      <c r="U1539"/>
      <c r="V1539"/>
      <c r="W1539"/>
      <c r="X1539"/>
      <c r="Y1539"/>
      <c r="AA1539"/>
      <c r="AB1539"/>
      <c r="AC1539"/>
      <c r="AD1539"/>
      <c r="AE1539"/>
      <c r="AF1539"/>
      <c r="AG1539"/>
      <c r="AH1539"/>
      <c r="AS1539"/>
      <c r="AW1539"/>
      <c r="BN1539" s="119"/>
      <c r="BO1539" s="119"/>
      <c r="BS1539" s="119"/>
      <c r="BT1539" s="119"/>
      <c r="BU1539" s="119"/>
      <c r="BV1539" s="119"/>
      <c r="BW1539" s="119"/>
      <c r="BX1539" s="119"/>
      <c r="BY1539" s="119"/>
      <c r="BZ1539" s="119"/>
      <c r="CA1539" s="119"/>
      <c r="CB1539" s="119"/>
      <c r="CC1539" s="119"/>
      <c r="CD1539" s="119"/>
      <c r="CE1539" s="119"/>
      <c r="CF1539" s="119"/>
    </row>
    <row r="1540" spans="1:84" ht="16.5" hidden="1" customHeight="1">
      <c r="A1540" s="173"/>
      <c r="C1540" s="42"/>
      <c r="J1540"/>
      <c r="K1540"/>
      <c r="L1540"/>
      <c r="M1540" s="25"/>
      <c r="N1540" s="30"/>
      <c r="P1540" s="25"/>
      <c r="Q1540"/>
      <c r="R1540"/>
      <c r="U1540"/>
      <c r="V1540"/>
      <c r="W1540"/>
      <c r="X1540"/>
      <c r="Y1540"/>
      <c r="AA1540"/>
      <c r="AB1540"/>
      <c r="AC1540"/>
      <c r="AD1540"/>
      <c r="AE1540"/>
      <c r="AF1540"/>
      <c r="AG1540"/>
      <c r="AH1540"/>
      <c r="AS1540"/>
      <c r="AW1540"/>
      <c r="BN1540" s="119"/>
      <c r="BO1540" s="119"/>
      <c r="BS1540" s="119"/>
      <c r="BT1540" s="119"/>
      <c r="BU1540" s="119"/>
      <c r="BV1540" s="119"/>
      <c r="BW1540" s="119"/>
      <c r="BX1540" s="119"/>
      <c r="BY1540" s="119"/>
      <c r="BZ1540" s="119"/>
      <c r="CA1540" s="119"/>
      <c r="CB1540" s="119"/>
      <c r="CC1540" s="119"/>
      <c r="CD1540" s="119"/>
      <c r="CE1540" s="119"/>
      <c r="CF1540" s="119"/>
    </row>
    <row r="1541" spans="1:84" ht="16.5" hidden="1" customHeight="1">
      <c r="A1541" s="173"/>
      <c r="C1541" s="42"/>
      <c r="J1541"/>
      <c r="K1541"/>
      <c r="L1541"/>
      <c r="M1541" s="25"/>
      <c r="N1541" s="30"/>
      <c r="P1541" s="25"/>
      <c r="Q1541"/>
      <c r="R1541"/>
      <c r="U1541"/>
      <c r="V1541"/>
      <c r="W1541"/>
      <c r="X1541"/>
      <c r="Y1541"/>
      <c r="AA1541"/>
      <c r="AB1541"/>
      <c r="AC1541"/>
      <c r="AD1541"/>
      <c r="AE1541"/>
      <c r="AF1541"/>
      <c r="AG1541"/>
      <c r="AH1541"/>
      <c r="AS1541"/>
      <c r="AW1541"/>
      <c r="BN1541" s="119"/>
      <c r="BO1541" s="119"/>
      <c r="BS1541" s="119"/>
      <c r="BT1541" s="119"/>
      <c r="BU1541" s="119"/>
      <c r="BV1541" s="119"/>
      <c r="BW1541" s="119"/>
      <c r="BX1541" s="119"/>
      <c r="BY1541" s="119"/>
      <c r="BZ1541" s="119"/>
      <c r="CA1541" s="119"/>
      <c r="CB1541" s="119"/>
      <c r="CC1541" s="119"/>
      <c r="CD1541" s="119"/>
      <c r="CE1541" s="119"/>
      <c r="CF1541" s="119"/>
    </row>
    <row r="1542" spans="1:84" ht="16.5" hidden="1" customHeight="1">
      <c r="A1542" s="173"/>
      <c r="C1542" s="42"/>
      <c r="J1542"/>
      <c r="K1542"/>
      <c r="L1542"/>
      <c r="M1542" s="25"/>
      <c r="N1542" s="30"/>
      <c r="P1542" s="25"/>
      <c r="Q1542"/>
      <c r="R1542"/>
      <c r="U1542"/>
      <c r="V1542"/>
      <c r="W1542"/>
      <c r="X1542"/>
      <c r="Y1542"/>
      <c r="AA1542"/>
      <c r="AB1542"/>
      <c r="AC1542"/>
      <c r="AD1542"/>
      <c r="AE1542"/>
      <c r="AF1542"/>
      <c r="AG1542"/>
      <c r="AH1542"/>
      <c r="AS1542"/>
      <c r="AW1542"/>
      <c r="BN1542" s="119"/>
      <c r="BO1542" s="119"/>
      <c r="BS1542" s="119"/>
      <c r="BT1542" s="119"/>
      <c r="BU1542" s="119"/>
      <c r="BV1542" s="119"/>
      <c r="BW1542" s="119"/>
      <c r="BX1542" s="119"/>
      <c r="BY1542" s="119"/>
      <c r="BZ1542" s="119"/>
      <c r="CA1542" s="119"/>
      <c r="CB1542" s="119"/>
      <c r="CC1542" s="119"/>
      <c r="CD1542" s="119"/>
      <c r="CE1542" s="119"/>
      <c r="CF1542" s="119"/>
    </row>
    <row r="1543" spans="1:84" ht="16.5" hidden="1" customHeight="1">
      <c r="A1543" s="173"/>
      <c r="C1543" s="42"/>
      <c r="J1543"/>
      <c r="K1543"/>
      <c r="L1543"/>
      <c r="M1543" s="25"/>
      <c r="N1543" s="30"/>
      <c r="P1543" s="25"/>
      <c r="Q1543"/>
      <c r="R1543"/>
      <c r="U1543"/>
      <c r="V1543"/>
      <c r="W1543"/>
      <c r="X1543"/>
      <c r="Y1543"/>
      <c r="AA1543"/>
      <c r="AB1543"/>
      <c r="AC1543"/>
      <c r="AD1543"/>
      <c r="AE1543"/>
      <c r="AF1543"/>
      <c r="AG1543"/>
      <c r="AH1543"/>
      <c r="AS1543"/>
      <c r="AW1543"/>
      <c r="BN1543" s="119"/>
      <c r="BO1543" s="119"/>
      <c r="BS1543" s="119"/>
      <c r="BT1543" s="119"/>
      <c r="BU1543" s="119"/>
      <c r="BV1543" s="119"/>
      <c r="BW1543" s="119"/>
      <c r="BX1543" s="119"/>
      <c r="BY1543" s="119"/>
      <c r="BZ1543" s="119"/>
      <c r="CA1543" s="119"/>
      <c r="CB1543" s="119"/>
      <c r="CC1543" s="119"/>
      <c r="CD1543" s="119"/>
      <c r="CE1543" s="119"/>
      <c r="CF1543" s="119"/>
    </row>
    <row r="1544" spans="1:84" ht="15.75" hidden="1" thickTop="1">
      <c r="A1544" s="173"/>
      <c r="C1544" s="42"/>
      <c r="J1544"/>
      <c r="K1544"/>
      <c r="L1544"/>
      <c r="M1544" s="25"/>
      <c r="N1544" s="30"/>
      <c r="P1544" s="25"/>
      <c r="Q1544"/>
      <c r="R1544"/>
      <c r="U1544"/>
      <c r="V1544"/>
      <c r="W1544"/>
      <c r="X1544"/>
      <c r="Y1544"/>
      <c r="AA1544"/>
      <c r="AB1544"/>
      <c r="AC1544"/>
      <c r="AD1544"/>
      <c r="AE1544"/>
      <c r="AF1544"/>
      <c r="AG1544"/>
      <c r="AH1544"/>
      <c r="AS1544"/>
      <c r="AW1544"/>
      <c r="BN1544" s="119"/>
      <c r="BO1544" s="119"/>
      <c r="BS1544" s="119"/>
      <c r="BT1544" s="119"/>
      <c r="BU1544" s="119"/>
      <c r="BV1544" s="119"/>
      <c r="BW1544" s="119"/>
      <c r="BX1544" s="119"/>
      <c r="BY1544" s="119"/>
      <c r="BZ1544" s="119"/>
      <c r="CA1544" s="119"/>
      <c r="CB1544" s="119"/>
      <c r="CC1544" s="119"/>
      <c r="CD1544" s="119"/>
      <c r="CE1544" s="119"/>
      <c r="CF1544" s="119"/>
    </row>
    <row r="1545" spans="1:84" ht="15.75" hidden="1" thickTop="1">
      <c r="A1545" s="173"/>
      <c r="C1545" s="42"/>
      <c r="J1545"/>
      <c r="K1545"/>
      <c r="L1545"/>
      <c r="M1545" s="25"/>
      <c r="N1545" s="30"/>
      <c r="P1545" s="25"/>
      <c r="Q1545"/>
      <c r="R1545"/>
      <c r="U1545"/>
      <c r="V1545"/>
      <c r="W1545"/>
      <c r="X1545"/>
      <c r="Y1545"/>
      <c r="AA1545"/>
      <c r="AB1545"/>
      <c r="AC1545"/>
      <c r="AD1545"/>
      <c r="AE1545"/>
      <c r="AF1545"/>
      <c r="AG1545"/>
      <c r="AH1545"/>
      <c r="AS1545"/>
      <c r="AW1545"/>
      <c r="BN1545" s="119"/>
      <c r="BO1545" s="119"/>
      <c r="BS1545" s="119"/>
      <c r="BT1545" s="119"/>
      <c r="BU1545" s="119"/>
      <c r="BV1545" s="119"/>
      <c r="BW1545" s="119"/>
      <c r="BX1545" s="119"/>
      <c r="BY1545" s="119"/>
      <c r="BZ1545" s="119"/>
      <c r="CA1545" s="119"/>
      <c r="CB1545" s="119"/>
      <c r="CC1545" s="119"/>
      <c r="CD1545" s="119"/>
      <c r="CE1545" s="119"/>
      <c r="CF1545" s="119"/>
    </row>
    <row r="1546" spans="1:84" ht="15.75" hidden="1" thickTop="1">
      <c r="A1546" s="173"/>
      <c r="C1546" s="42"/>
      <c r="J1546"/>
      <c r="K1546"/>
      <c r="L1546"/>
      <c r="M1546" s="25"/>
      <c r="N1546" s="30"/>
      <c r="P1546" s="25"/>
      <c r="Q1546"/>
      <c r="R1546"/>
      <c r="U1546"/>
      <c r="V1546"/>
      <c r="W1546"/>
      <c r="X1546"/>
      <c r="Y1546"/>
      <c r="AA1546"/>
      <c r="AB1546"/>
      <c r="AC1546"/>
      <c r="AD1546"/>
      <c r="AE1546"/>
      <c r="AF1546"/>
      <c r="AG1546"/>
      <c r="AH1546"/>
      <c r="AS1546"/>
      <c r="AW1546"/>
      <c r="BN1546" s="119"/>
      <c r="BO1546" s="119"/>
      <c r="BS1546" s="119"/>
      <c r="BT1546" s="119"/>
      <c r="BU1546" s="119"/>
      <c r="BV1546" s="119"/>
      <c r="BW1546" s="119"/>
      <c r="BX1546" s="119"/>
      <c r="BY1546" s="119"/>
      <c r="BZ1546" s="119"/>
      <c r="CA1546" s="119"/>
      <c r="CB1546" s="119"/>
      <c r="CC1546" s="119"/>
      <c r="CD1546" s="119"/>
      <c r="CE1546" s="119"/>
      <c r="CF1546" s="119"/>
    </row>
    <row r="1547" spans="1:84" ht="15.75" hidden="1" thickTop="1">
      <c r="A1547" s="173"/>
      <c r="C1547" s="42"/>
      <c r="J1547"/>
      <c r="K1547"/>
      <c r="L1547"/>
      <c r="M1547" s="25"/>
      <c r="N1547" s="30"/>
      <c r="P1547" s="25"/>
      <c r="Q1547"/>
      <c r="R1547"/>
      <c r="U1547"/>
      <c r="V1547"/>
      <c r="W1547"/>
      <c r="X1547"/>
      <c r="Y1547"/>
      <c r="AA1547"/>
      <c r="AB1547"/>
      <c r="AC1547"/>
      <c r="AD1547"/>
      <c r="AE1547"/>
      <c r="AF1547"/>
      <c r="AG1547"/>
      <c r="AH1547"/>
      <c r="AS1547"/>
      <c r="AW1547"/>
      <c r="BN1547" s="119"/>
      <c r="BO1547" s="119"/>
      <c r="BS1547" s="119"/>
      <c r="BT1547" s="119"/>
      <c r="BU1547" s="119"/>
      <c r="BV1547" s="119"/>
      <c r="BW1547" s="119"/>
      <c r="BX1547" s="119"/>
      <c r="BY1547" s="119"/>
      <c r="BZ1547" s="119"/>
      <c r="CA1547" s="119"/>
      <c r="CB1547" s="119"/>
      <c r="CC1547" s="119"/>
      <c r="CD1547" s="119"/>
      <c r="CE1547" s="119"/>
      <c r="CF1547" s="119"/>
    </row>
    <row r="1548" spans="1:84" ht="15.75" hidden="1" thickTop="1">
      <c r="A1548" s="173"/>
      <c r="C1548" s="42"/>
      <c r="J1548"/>
      <c r="K1548"/>
      <c r="L1548"/>
      <c r="M1548" s="25"/>
      <c r="N1548" s="30"/>
      <c r="P1548" s="25"/>
      <c r="Q1548"/>
      <c r="R1548"/>
      <c r="U1548"/>
      <c r="V1548"/>
      <c r="W1548"/>
      <c r="X1548"/>
      <c r="Y1548"/>
      <c r="AA1548"/>
      <c r="AB1548"/>
      <c r="AC1548"/>
      <c r="AD1548"/>
      <c r="AE1548"/>
      <c r="AF1548"/>
      <c r="AG1548"/>
      <c r="AH1548"/>
      <c r="AS1548"/>
      <c r="AW1548"/>
      <c r="BN1548" s="119"/>
      <c r="BO1548" s="119"/>
      <c r="BS1548" s="119"/>
      <c r="BT1548" s="119"/>
      <c r="BU1548" s="119"/>
      <c r="BV1548" s="119"/>
      <c r="BW1548" s="119"/>
      <c r="BX1548" s="119"/>
      <c r="BY1548" s="119"/>
      <c r="BZ1548" s="119"/>
      <c r="CA1548" s="119"/>
      <c r="CB1548" s="119"/>
      <c r="CC1548" s="119"/>
      <c r="CD1548" s="119"/>
      <c r="CE1548" s="119"/>
      <c r="CF1548" s="119"/>
    </row>
    <row r="1549" spans="1:84" ht="15.75" hidden="1" thickTop="1">
      <c r="A1549" s="173"/>
      <c r="C1549" s="42"/>
      <c r="J1549"/>
      <c r="K1549"/>
      <c r="L1549"/>
      <c r="M1549" s="25"/>
      <c r="N1549" s="30"/>
      <c r="P1549" s="25"/>
      <c r="Q1549"/>
      <c r="R1549"/>
      <c r="U1549"/>
      <c r="V1549"/>
      <c r="W1549"/>
      <c r="X1549"/>
      <c r="Y1549"/>
      <c r="AA1549"/>
      <c r="AB1549"/>
      <c r="AC1549"/>
      <c r="AD1549"/>
      <c r="AE1549"/>
      <c r="AF1549"/>
      <c r="AG1549"/>
      <c r="AH1549"/>
      <c r="AS1549"/>
      <c r="AW1549"/>
      <c r="BN1549" s="119"/>
      <c r="BO1549" s="119"/>
      <c r="BS1549" s="119"/>
      <c r="BT1549" s="119"/>
      <c r="BU1549" s="119"/>
      <c r="BV1549" s="119"/>
      <c r="BW1549" s="119"/>
      <c r="BX1549" s="119"/>
      <c r="BY1549" s="119"/>
      <c r="BZ1549" s="119"/>
      <c r="CA1549" s="119"/>
      <c r="CB1549" s="119"/>
      <c r="CC1549" s="119"/>
      <c r="CD1549" s="119"/>
      <c r="CE1549" s="119"/>
      <c r="CF1549" s="119"/>
    </row>
    <row r="1550" spans="1:84" ht="15.75" hidden="1" thickTop="1">
      <c r="A1550" s="173"/>
      <c r="C1550" s="42"/>
      <c r="J1550"/>
      <c r="K1550"/>
      <c r="L1550"/>
      <c r="M1550" s="25"/>
      <c r="N1550" s="30"/>
      <c r="P1550" s="25"/>
      <c r="Q1550"/>
      <c r="R1550"/>
      <c r="U1550"/>
      <c r="V1550"/>
      <c r="W1550"/>
      <c r="X1550"/>
      <c r="Y1550"/>
      <c r="AA1550"/>
      <c r="AB1550"/>
      <c r="AC1550"/>
      <c r="AD1550"/>
      <c r="AE1550"/>
      <c r="AF1550"/>
      <c r="AG1550"/>
      <c r="AH1550"/>
      <c r="AS1550"/>
      <c r="AW1550"/>
      <c r="BN1550" s="119"/>
      <c r="BO1550" s="119"/>
      <c r="BS1550" s="119"/>
      <c r="BT1550" s="119"/>
      <c r="BU1550" s="119"/>
      <c r="BV1550" s="119"/>
      <c r="BW1550" s="119"/>
      <c r="BX1550" s="119"/>
      <c r="BY1550" s="119"/>
      <c r="BZ1550" s="119"/>
      <c r="CA1550" s="119"/>
      <c r="CB1550" s="119"/>
      <c r="CC1550" s="119"/>
      <c r="CD1550" s="119"/>
      <c r="CE1550" s="119"/>
      <c r="CF1550" s="119"/>
    </row>
    <row r="1551" spans="1:84" ht="15.75" hidden="1" thickTop="1">
      <c r="A1551" s="173"/>
      <c r="C1551" s="42"/>
      <c r="J1551"/>
      <c r="K1551"/>
      <c r="L1551"/>
      <c r="M1551" s="25"/>
      <c r="N1551" s="30"/>
      <c r="P1551" s="25"/>
      <c r="Q1551"/>
      <c r="R1551"/>
      <c r="U1551"/>
      <c r="V1551"/>
      <c r="W1551"/>
      <c r="X1551"/>
      <c r="Y1551"/>
      <c r="AA1551"/>
      <c r="AB1551"/>
      <c r="AC1551"/>
      <c r="AD1551"/>
      <c r="AE1551"/>
      <c r="AF1551"/>
      <c r="AG1551"/>
      <c r="AH1551"/>
      <c r="AS1551"/>
      <c r="AW1551"/>
      <c r="BN1551" s="119"/>
      <c r="BO1551" s="119"/>
      <c r="BS1551" s="119"/>
      <c r="BT1551" s="119"/>
      <c r="BU1551" s="119"/>
      <c r="BV1551" s="119"/>
      <c r="BW1551" s="119"/>
      <c r="BX1551" s="119"/>
      <c r="BY1551" s="119"/>
      <c r="BZ1551" s="119"/>
      <c r="CA1551" s="119"/>
      <c r="CB1551" s="119"/>
      <c r="CC1551" s="119"/>
      <c r="CD1551" s="119"/>
      <c r="CE1551" s="119"/>
      <c r="CF1551" s="119"/>
    </row>
    <row r="1552" spans="1:84" ht="15.75" hidden="1" thickTop="1">
      <c r="A1552" s="173"/>
      <c r="C1552" s="42"/>
      <c r="J1552"/>
      <c r="K1552"/>
      <c r="L1552"/>
      <c r="M1552" s="25"/>
      <c r="N1552" s="30"/>
      <c r="P1552" s="25"/>
      <c r="Q1552"/>
      <c r="R1552"/>
      <c r="U1552"/>
      <c r="V1552"/>
      <c r="W1552"/>
      <c r="X1552"/>
      <c r="Y1552"/>
      <c r="AA1552"/>
      <c r="AB1552"/>
      <c r="AC1552"/>
      <c r="AD1552"/>
      <c r="AE1552"/>
      <c r="AF1552"/>
      <c r="AG1552"/>
      <c r="AH1552"/>
      <c r="AS1552"/>
      <c r="AW1552"/>
      <c r="BN1552" s="119"/>
      <c r="BO1552" s="119"/>
      <c r="BS1552" s="119"/>
      <c r="BT1552" s="119"/>
      <c r="BU1552" s="119"/>
      <c r="BV1552" s="119"/>
      <c r="BW1552" s="119"/>
      <c r="BX1552" s="119"/>
      <c r="BY1552" s="119"/>
      <c r="BZ1552" s="119"/>
      <c r="CA1552" s="119"/>
      <c r="CB1552" s="119"/>
      <c r="CC1552" s="119"/>
      <c r="CD1552" s="119"/>
      <c r="CE1552" s="119"/>
      <c r="CF1552" s="119"/>
    </row>
    <row r="1553" spans="1:84" ht="15.75" hidden="1" thickTop="1">
      <c r="A1553" s="173"/>
      <c r="C1553" s="42"/>
      <c r="J1553"/>
      <c r="K1553"/>
      <c r="L1553"/>
      <c r="M1553" s="25"/>
      <c r="N1553" s="30"/>
      <c r="P1553" s="25"/>
      <c r="Q1553"/>
      <c r="R1553"/>
      <c r="U1553"/>
      <c r="V1553"/>
      <c r="W1553"/>
      <c r="X1553"/>
      <c r="Y1553"/>
      <c r="AA1553"/>
      <c r="AB1553"/>
      <c r="AC1553"/>
      <c r="AD1553"/>
      <c r="AE1553"/>
      <c r="AF1553"/>
      <c r="AG1553"/>
      <c r="AH1553"/>
      <c r="AS1553"/>
      <c r="AW1553"/>
      <c r="BN1553" s="119"/>
      <c r="BO1553" s="119"/>
      <c r="BS1553" s="119"/>
      <c r="BT1553" s="119"/>
      <c r="BU1553" s="119"/>
      <c r="BV1553" s="119"/>
      <c r="BW1553" s="119"/>
      <c r="BX1553" s="119"/>
      <c r="BY1553" s="119"/>
      <c r="BZ1553" s="119"/>
      <c r="CA1553" s="119"/>
      <c r="CB1553" s="119"/>
      <c r="CC1553" s="119"/>
      <c r="CD1553" s="119"/>
      <c r="CE1553" s="119"/>
      <c r="CF1553" s="119"/>
    </row>
    <row r="1554" spans="1:84" ht="15.75" hidden="1" thickTop="1">
      <c r="A1554" s="173"/>
      <c r="C1554" s="42"/>
      <c r="J1554"/>
      <c r="K1554"/>
      <c r="L1554"/>
      <c r="M1554" s="25"/>
      <c r="N1554" s="30"/>
      <c r="P1554" s="25"/>
      <c r="Q1554"/>
      <c r="R1554"/>
      <c r="U1554"/>
      <c r="V1554"/>
      <c r="W1554"/>
      <c r="X1554"/>
      <c r="Y1554"/>
      <c r="AA1554"/>
      <c r="AB1554"/>
      <c r="AC1554"/>
      <c r="AD1554"/>
      <c r="AE1554"/>
      <c r="AF1554"/>
      <c r="AG1554"/>
      <c r="AH1554"/>
      <c r="AS1554"/>
      <c r="AW1554"/>
      <c r="BN1554" s="119"/>
      <c r="BO1554" s="119"/>
      <c r="BS1554" s="119"/>
      <c r="BT1554" s="119"/>
      <c r="BU1554" s="119"/>
      <c r="BV1554" s="119"/>
      <c r="BW1554" s="119"/>
      <c r="BX1554" s="119"/>
      <c r="BY1554" s="119"/>
      <c r="BZ1554" s="119"/>
      <c r="CA1554" s="119"/>
      <c r="CB1554" s="119"/>
      <c r="CC1554" s="119"/>
      <c r="CD1554" s="119"/>
      <c r="CE1554" s="119"/>
      <c r="CF1554" s="119"/>
    </row>
    <row r="1555" spans="1:84" ht="15.75" hidden="1" thickTop="1">
      <c r="A1555" s="173"/>
      <c r="C1555" s="42"/>
      <c r="J1555"/>
      <c r="K1555"/>
      <c r="L1555"/>
      <c r="M1555" s="25"/>
      <c r="N1555" s="30"/>
      <c r="P1555" s="25"/>
      <c r="Q1555"/>
      <c r="R1555"/>
      <c r="U1555"/>
      <c r="V1555"/>
      <c r="W1555"/>
      <c r="X1555"/>
      <c r="Y1555"/>
      <c r="AA1555"/>
      <c r="AB1555"/>
      <c r="AC1555"/>
      <c r="AD1555"/>
      <c r="AE1555"/>
      <c r="AF1555"/>
      <c r="AG1555"/>
      <c r="AH1555"/>
      <c r="AS1555"/>
      <c r="AW1555"/>
      <c r="BN1555" s="119"/>
      <c r="BO1555" s="119"/>
      <c r="BS1555" s="119"/>
      <c r="BT1555" s="119"/>
      <c r="BU1555" s="119"/>
      <c r="BV1555" s="119"/>
      <c r="BW1555" s="119"/>
      <c r="BX1555" s="119"/>
      <c r="BY1555" s="119"/>
      <c r="BZ1555" s="119"/>
      <c r="CA1555" s="119"/>
      <c r="CB1555" s="119"/>
      <c r="CC1555" s="119"/>
      <c r="CD1555" s="119"/>
      <c r="CE1555" s="119"/>
      <c r="CF1555" s="119"/>
    </row>
    <row r="1556" spans="1:84" ht="15.75" hidden="1" thickTop="1">
      <c r="A1556" s="173"/>
      <c r="C1556" s="42"/>
      <c r="J1556"/>
      <c r="K1556"/>
      <c r="L1556"/>
      <c r="M1556" s="25"/>
      <c r="N1556" s="30"/>
      <c r="P1556" s="25"/>
      <c r="Q1556"/>
      <c r="R1556"/>
      <c r="U1556"/>
      <c r="V1556"/>
      <c r="W1556"/>
      <c r="X1556"/>
      <c r="Y1556"/>
      <c r="AA1556"/>
      <c r="AB1556"/>
      <c r="AC1556"/>
      <c r="AD1556"/>
      <c r="AE1556"/>
      <c r="AF1556"/>
      <c r="AG1556"/>
      <c r="AH1556"/>
      <c r="AS1556"/>
      <c r="AW1556"/>
      <c r="BN1556" s="119"/>
      <c r="BO1556" s="119"/>
      <c r="BS1556" s="119"/>
      <c r="BT1556" s="119"/>
      <c r="BU1556" s="119"/>
      <c r="BV1556" s="119"/>
      <c r="BW1556" s="119"/>
      <c r="BX1556" s="119"/>
      <c r="BY1556" s="119"/>
      <c r="BZ1556" s="119"/>
      <c r="CA1556" s="119"/>
      <c r="CB1556" s="119"/>
      <c r="CC1556" s="119"/>
      <c r="CD1556" s="119"/>
      <c r="CE1556" s="119"/>
      <c r="CF1556" s="119"/>
    </row>
    <row r="1557" spans="1:84" ht="15.75" hidden="1" thickTop="1">
      <c r="A1557" s="173"/>
      <c r="C1557" s="42"/>
      <c r="J1557"/>
      <c r="K1557"/>
      <c r="L1557"/>
      <c r="M1557" s="25"/>
      <c r="N1557" s="30"/>
      <c r="P1557" s="25"/>
      <c r="Q1557"/>
      <c r="R1557"/>
      <c r="U1557"/>
      <c r="V1557"/>
      <c r="W1557"/>
      <c r="X1557"/>
      <c r="Y1557"/>
      <c r="AA1557"/>
      <c r="AB1557"/>
      <c r="AC1557"/>
      <c r="AD1557"/>
      <c r="AE1557"/>
      <c r="AF1557"/>
      <c r="AG1557"/>
      <c r="AH1557"/>
      <c r="AS1557"/>
      <c r="AW1557"/>
      <c r="BN1557" s="119"/>
      <c r="BO1557" s="119"/>
      <c r="BS1557" s="119"/>
      <c r="BT1557" s="119"/>
      <c r="BU1557" s="119"/>
      <c r="BV1557" s="119"/>
      <c r="BW1557" s="119"/>
      <c r="BX1557" s="119"/>
      <c r="BY1557" s="119"/>
      <c r="BZ1557" s="119"/>
      <c r="CA1557" s="119"/>
      <c r="CB1557" s="119"/>
      <c r="CC1557" s="119"/>
      <c r="CD1557" s="119"/>
      <c r="CE1557" s="119"/>
      <c r="CF1557" s="119"/>
    </row>
    <row r="1558" spans="1:84" ht="15.75" hidden="1" thickTop="1">
      <c r="A1558" s="173"/>
      <c r="C1558" s="42"/>
      <c r="J1558"/>
      <c r="K1558"/>
      <c r="L1558"/>
      <c r="M1558" s="25"/>
      <c r="N1558" s="30"/>
      <c r="P1558" s="25"/>
      <c r="Q1558"/>
      <c r="R1558"/>
      <c r="U1558"/>
      <c r="V1558"/>
      <c r="W1558"/>
      <c r="X1558"/>
      <c r="Y1558"/>
      <c r="AA1558"/>
      <c r="AB1558"/>
      <c r="AC1558"/>
      <c r="AD1558"/>
      <c r="AE1558"/>
      <c r="AF1558"/>
      <c r="AG1558"/>
      <c r="AH1558"/>
      <c r="AS1558"/>
      <c r="AW1558"/>
      <c r="BN1558" s="119"/>
      <c r="BO1558" s="119"/>
      <c r="BS1558" s="119"/>
      <c r="BT1558" s="119"/>
      <c r="BU1558" s="119"/>
      <c r="BV1558" s="119"/>
      <c r="BW1558" s="119"/>
      <c r="BX1558" s="119"/>
      <c r="BY1558" s="119"/>
      <c r="BZ1558" s="119"/>
      <c r="CA1558" s="119"/>
      <c r="CB1558" s="119"/>
      <c r="CC1558" s="119"/>
      <c r="CD1558" s="119"/>
      <c r="CE1558" s="119"/>
      <c r="CF1558" s="119"/>
    </row>
    <row r="1559" spans="1:84" ht="15.75" hidden="1" thickTop="1">
      <c r="A1559" s="173"/>
      <c r="C1559" s="42"/>
      <c r="J1559"/>
      <c r="K1559"/>
      <c r="L1559"/>
      <c r="M1559" s="25"/>
      <c r="N1559" s="30"/>
      <c r="P1559" s="25"/>
      <c r="Q1559"/>
      <c r="R1559"/>
      <c r="U1559"/>
      <c r="V1559"/>
      <c r="W1559"/>
      <c r="X1559"/>
      <c r="Y1559"/>
      <c r="AA1559"/>
      <c r="AB1559"/>
      <c r="AC1559"/>
      <c r="AD1559"/>
      <c r="AE1559"/>
      <c r="AF1559"/>
      <c r="AG1559"/>
      <c r="AH1559"/>
      <c r="AS1559"/>
      <c r="AW1559"/>
      <c r="BN1559" s="119"/>
      <c r="BO1559" s="119"/>
      <c r="BS1559" s="119"/>
      <c r="BT1559" s="119"/>
      <c r="BU1559" s="119"/>
      <c r="BV1559" s="119"/>
      <c r="BW1559" s="119"/>
      <c r="BX1559" s="119"/>
      <c r="BY1559" s="119"/>
      <c r="BZ1559" s="119"/>
      <c r="CA1559" s="119"/>
      <c r="CB1559" s="119"/>
      <c r="CC1559" s="119"/>
      <c r="CD1559" s="119"/>
      <c r="CE1559" s="119"/>
      <c r="CF1559" s="119"/>
    </row>
    <row r="1560" spans="1:84" ht="15.75" hidden="1" thickTop="1">
      <c r="A1560" s="173"/>
      <c r="C1560" s="42"/>
      <c r="J1560"/>
      <c r="K1560"/>
      <c r="L1560"/>
      <c r="M1560" s="25"/>
      <c r="N1560" s="30"/>
      <c r="P1560" s="25"/>
      <c r="Q1560"/>
      <c r="R1560"/>
      <c r="U1560"/>
      <c r="V1560"/>
      <c r="W1560"/>
      <c r="X1560"/>
      <c r="Y1560"/>
      <c r="AA1560"/>
      <c r="AB1560"/>
      <c r="AC1560"/>
      <c r="AD1560"/>
      <c r="AE1560"/>
      <c r="AF1560"/>
      <c r="AG1560"/>
      <c r="AH1560"/>
      <c r="AS1560"/>
      <c r="AW1560"/>
      <c r="BN1560" s="119"/>
      <c r="BO1560" s="119"/>
      <c r="BS1560" s="119"/>
      <c r="BT1560" s="119"/>
      <c r="BU1560" s="119"/>
      <c r="BV1560" s="119"/>
      <c r="BW1560" s="119"/>
      <c r="BX1560" s="119"/>
      <c r="BY1560" s="119"/>
      <c r="BZ1560" s="119"/>
      <c r="CA1560" s="119"/>
      <c r="CB1560" s="119"/>
      <c r="CC1560" s="119"/>
      <c r="CD1560" s="119"/>
      <c r="CE1560" s="119"/>
      <c r="CF1560" s="119"/>
    </row>
    <row r="1561" spans="1:84" ht="15.75" hidden="1" thickTop="1">
      <c r="A1561" s="173"/>
      <c r="C1561" s="42"/>
      <c r="J1561"/>
      <c r="K1561"/>
      <c r="L1561"/>
      <c r="M1561" s="25"/>
      <c r="N1561" s="30"/>
      <c r="P1561" s="25"/>
      <c r="Q1561"/>
      <c r="R1561"/>
      <c r="U1561"/>
      <c r="V1561"/>
      <c r="W1561"/>
      <c r="X1561"/>
      <c r="Y1561"/>
      <c r="AA1561"/>
      <c r="AB1561"/>
      <c r="AC1561"/>
      <c r="AD1561"/>
      <c r="AE1561"/>
      <c r="AF1561"/>
      <c r="AG1561"/>
      <c r="AH1561"/>
      <c r="AS1561"/>
      <c r="AW1561"/>
      <c r="BN1561" s="119"/>
      <c r="BO1561" s="119"/>
      <c r="BS1561" s="119"/>
      <c r="BT1561" s="119"/>
      <c r="BU1561" s="119"/>
      <c r="BV1561" s="119"/>
      <c r="BW1561" s="119"/>
      <c r="BX1561" s="119"/>
      <c r="BY1561" s="119"/>
      <c r="BZ1561" s="119"/>
      <c r="CA1561" s="119"/>
      <c r="CB1561" s="119"/>
      <c r="CC1561" s="119"/>
      <c r="CD1561" s="119"/>
      <c r="CE1561" s="119"/>
      <c r="CF1561" s="119"/>
    </row>
    <row r="1562" spans="1:84" ht="15.75" hidden="1" thickTop="1">
      <c r="A1562" s="173"/>
      <c r="C1562" s="42"/>
      <c r="J1562"/>
      <c r="K1562"/>
      <c r="L1562"/>
      <c r="M1562" s="25"/>
      <c r="N1562" s="30"/>
      <c r="P1562" s="25"/>
      <c r="Q1562"/>
      <c r="R1562"/>
      <c r="U1562"/>
      <c r="V1562"/>
      <c r="W1562"/>
      <c r="X1562"/>
      <c r="Y1562"/>
      <c r="AA1562"/>
      <c r="AB1562"/>
      <c r="AC1562"/>
      <c r="AD1562"/>
      <c r="AE1562"/>
      <c r="AF1562"/>
      <c r="AG1562"/>
      <c r="AH1562"/>
      <c r="AS1562"/>
      <c r="AW1562"/>
      <c r="BN1562" s="119"/>
      <c r="BO1562" s="119"/>
      <c r="BS1562" s="119"/>
      <c r="BT1562" s="119"/>
      <c r="BU1562" s="119"/>
      <c r="BV1562" s="119"/>
      <c r="BW1562" s="119"/>
      <c r="BX1562" s="119"/>
      <c r="BY1562" s="119"/>
      <c r="BZ1562" s="119"/>
      <c r="CA1562" s="119"/>
      <c r="CB1562" s="119"/>
      <c r="CC1562" s="119"/>
      <c r="CD1562" s="119"/>
      <c r="CE1562" s="119"/>
      <c r="CF1562" s="119"/>
    </row>
    <row r="1563" spans="1:84" ht="15.75" hidden="1" thickTop="1">
      <c r="A1563" s="173"/>
      <c r="C1563" s="42"/>
      <c r="J1563"/>
      <c r="K1563"/>
      <c r="L1563"/>
      <c r="M1563" s="25"/>
      <c r="N1563" s="30"/>
      <c r="P1563" s="25"/>
      <c r="Q1563"/>
      <c r="R1563"/>
      <c r="U1563"/>
      <c r="V1563"/>
      <c r="W1563"/>
      <c r="X1563"/>
      <c r="Y1563"/>
      <c r="AA1563"/>
      <c r="AB1563"/>
      <c r="AC1563"/>
      <c r="AD1563"/>
      <c r="AE1563"/>
      <c r="AF1563"/>
      <c r="AG1563"/>
      <c r="AH1563"/>
      <c r="AS1563"/>
      <c r="AW1563"/>
      <c r="BN1563" s="119"/>
      <c r="BO1563" s="119"/>
      <c r="BS1563" s="119"/>
      <c r="BT1563" s="119"/>
      <c r="BU1563" s="119"/>
      <c r="BV1563" s="119"/>
      <c r="BW1563" s="119"/>
      <c r="BX1563" s="119"/>
      <c r="BY1563" s="119"/>
      <c r="BZ1563" s="119"/>
      <c r="CA1563" s="119"/>
      <c r="CB1563" s="119"/>
      <c r="CC1563" s="119"/>
      <c r="CD1563" s="119"/>
      <c r="CE1563" s="119"/>
      <c r="CF1563" s="119"/>
    </row>
    <row r="1564" spans="1:84" ht="15.75" hidden="1" thickTop="1">
      <c r="J1564"/>
      <c r="K1564"/>
      <c r="L1564"/>
      <c r="M1564" s="25"/>
      <c r="N1564" s="30"/>
      <c r="P1564" s="25"/>
      <c r="Q1564"/>
      <c r="R1564"/>
      <c r="U1564"/>
      <c r="V1564"/>
      <c r="W1564"/>
      <c r="X1564"/>
      <c r="Y1564"/>
      <c r="AA1564"/>
      <c r="AB1564"/>
      <c r="AC1564"/>
      <c r="AD1564"/>
      <c r="AE1564"/>
      <c r="AF1564"/>
      <c r="AG1564"/>
      <c r="AH1564"/>
      <c r="AS1564"/>
      <c r="AW1564"/>
      <c r="BN1564" s="119"/>
      <c r="BO1564" s="119"/>
      <c r="BS1564" s="119"/>
      <c r="BT1564" s="119"/>
      <c r="BU1564" s="119"/>
      <c r="BV1564" s="119"/>
      <c r="BW1564" s="119"/>
      <c r="BX1564" s="119"/>
      <c r="BY1564" s="119"/>
      <c r="BZ1564" s="119"/>
      <c r="CA1564" s="119"/>
      <c r="CB1564" s="119"/>
      <c r="CC1564" s="119"/>
      <c r="CD1564" s="119"/>
      <c r="CE1564" s="119"/>
      <c r="CF1564" s="119"/>
    </row>
    <row r="1565" spans="1:84" ht="15.75" hidden="1" thickTop="1">
      <c r="J1565"/>
      <c r="K1565"/>
      <c r="L1565"/>
      <c r="M1565" s="25"/>
      <c r="N1565" s="30"/>
      <c r="P1565" s="25"/>
      <c r="Q1565"/>
      <c r="R1565"/>
      <c r="U1565"/>
      <c r="V1565"/>
      <c r="W1565"/>
      <c r="X1565"/>
      <c r="Y1565"/>
      <c r="AA1565"/>
      <c r="AB1565"/>
      <c r="AC1565"/>
      <c r="AD1565"/>
      <c r="AE1565"/>
      <c r="AF1565"/>
      <c r="AG1565"/>
      <c r="AH1565"/>
      <c r="AS1565"/>
      <c r="AW1565"/>
      <c r="BN1565" s="119"/>
      <c r="BO1565" s="119"/>
      <c r="BS1565" s="119"/>
      <c r="BT1565" s="119"/>
      <c r="BU1565" s="119"/>
      <c r="BV1565" s="119"/>
      <c r="BW1565" s="119"/>
      <c r="BX1565" s="119"/>
      <c r="BY1565" s="119"/>
      <c r="BZ1565" s="119"/>
      <c r="CA1565" s="119"/>
      <c r="CB1565" s="119"/>
      <c r="CC1565" s="119"/>
      <c r="CD1565" s="119"/>
      <c r="CE1565" s="119"/>
      <c r="CF1565" s="119"/>
    </row>
    <row r="1566" spans="1:84" ht="15.75" hidden="1" thickTop="1">
      <c r="J1566"/>
      <c r="K1566"/>
      <c r="L1566"/>
      <c r="N1566" s="30"/>
      <c r="Q1566"/>
      <c r="R1566"/>
      <c r="T1566"/>
      <c r="U1566"/>
      <c r="V1566"/>
      <c r="W1566"/>
      <c r="X1566"/>
      <c r="Y1566"/>
      <c r="AA1566"/>
      <c r="AB1566"/>
      <c r="AC1566"/>
      <c r="AD1566"/>
      <c r="AE1566"/>
      <c r="AF1566"/>
      <c r="AG1566"/>
      <c r="BN1566" s="119"/>
      <c r="BO1566" s="119"/>
      <c r="BS1566" s="119"/>
      <c r="BT1566" s="119"/>
      <c r="BU1566" s="119"/>
      <c r="BV1566" s="119"/>
      <c r="BW1566" s="119"/>
      <c r="BX1566" s="119"/>
      <c r="BY1566" s="119"/>
      <c r="BZ1566" s="119"/>
      <c r="CA1566" s="119"/>
      <c r="CB1566" s="119"/>
      <c r="CC1566" s="119"/>
      <c r="CD1566" s="119"/>
      <c r="CE1566" s="119"/>
      <c r="CF1566" s="119"/>
    </row>
    <row r="1567" spans="1:84" ht="15.75" hidden="1" thickTop="1">
      <c r="J1567"/>
      <c r="K1567"/>
      <c r="L1567"/>
      <c r="N1567" s="30"/>
      <c r="Q1567"/>
      <c r="R1567"/>
      <c r="T1567"/>
      <c r="U1567"/>
      <c r="V1567"/>
      <c r="W1567"/>
      <c r="X1567"/>
      <c r="Y1567"/>
      <c r="AA1567"/>
      <c r="AB1567"/>
      <c r="AC1567"/>
      <c r="AD1567"/>
      <c r="AE1567"/>
      <c r="AF1567"/>
      <c r="AG1567"/>
      <c r="BN1567" s="119"/>
      <c r="BO1567" s="119"/>
      <c r="BS1567" s="119"/>
      <c r="BT1567" s="119"/>
      <c r="BU1567" s="119"/>
      <c r="BV1567" s="119"/>
      <c r="BW1567" s="119"/>
      <c r="BX1567" s="119"/>
      <c r="BY1567" s="119"/>
      <c r="BZ1567" s="119"/>
      <c r="CA1567" s="119"/>
      <c r="CB1567" s="119"/>
      <c r="CC1567" s="119"/>
      <c r="CD1567" s="119"/>
      <c r="CE1567" s="119"/>
      <c r="CF1567" s="119"/>
    </row>
    <row r="1568" spans="1:84" ht="15.75" hidden="1" thickTop="1">
      <c r="J1568"/>
      <c r="K1568"/>
      <c r="L1568"/>
      <c r="N1568" s="30"/>
      <c r="Q1568"/>
      <c r="R1568"/>
      <c r="T1568"/>
      <c r="U1568"/>
      <c r="V1568"/>
      <c r="W1568"/>
      <c r="X1568"/>
      <c r="Y1568"/>
      <c r="AA1568"/>
      <c r="AB1568"/>
      <c r="AC1568"/>
      <c r="AD1568"/>
      <c r="AE1568"/>
      <c r="AF1568"/>
      <c r="AG1568"/>
      <c r="BN1568" s="119"/>
      <c r="BO1568" s="119"/>
      <c r="BS1568" s="119"/>
      <c r="BT1568" s="119"/>
      <c r="BU1568" s="119"/>
      <c r="BV1568" s="119"/>
      <c r="BW1568" s="119"/>
      <c r="BX1568" s="119"/>
      <c r="BY1568" s="119"/>
      <c r="BZ1568" s="119"/>
      <c r="CA1568" s="119"/>
      <c r="CB1568" s="119"/>
      <c r="CC1568" s="119"/>
      <c r="CD1568" s="119"/>
      <c r="CE1568" s="119"/>
      <c r="CF1568" s="119"/>
    </row>
    <row r="1569" spans="10:84" ht="15.75" hidden="1" thickTop="1">
      <c r="J1569"/>
      <c r="K1569"/>
      <c r="L1569"/>
      <c r="N1569" s="30"/>
      <c r="Q1569"/>
      <c r="R1569"/>
      <c r="T1569"/>
      <c r="U1569"/>
      <c r="V1569"/>
      <c r="W1569"/>
      <c r="X1569"/>
      <c r="Y1569"/>
      <c r="AA1569"/>
      <c r="AB1569"/>
      <c r="AC1569"/>
      <c r="AD1569"/>
      <c r="AE1569"/>
      <c r="AF1569"/>
      <c r="AG1569"/>
      <c r="BN1569" s="119"/>
      <c r="BO1569" s="119"/>
      <c r="BS1569" s="119"/>
      <c r="BT1569" s="119"/>
      <c r="BU1569" s="119"/>
      <c r="BV1569" s="119"/>
      <c r="BW1569" s="119"/>
      <c r="BX1569" s="119"/>
      <c r="BY1569" s="119"/>
      <c r="BZ1569" s="119"/>
      <c r="CA1569" s="119"/>
      <c r="CB1569" s="119"/>
      <c r="CC1569" s="119"/>
      <c r="CD1569" s="119"/>
      <c r="CE1569" s="119"/>
      <c r="CF1569" s="119"/>
    </row>
    <row r="1570" spans="10:84" ht="15.75" hidden="1" thickTop="1">
      <c r="J1570"/>
      <c r="K1570"/>
      <c r="L1570"/>
      <c r="N1570" s="30"/>
      <c r="Q1570"/>
      <c r="R1570"/>
      <c r="T1570"/>
      <c r="U1570"/>
      <c r="V1570"/>
      <c r="W1570"/>
      <c r="X1570"/>
      <c r="Y1570"/>
      <c r="AA1570"/>
      <c r="AB1570"/>
      <c r="AC1570"/>
      <c r="AD1570"/>
      <c r="AE1570"/>
      <c r="AF1570"/>
      <c r="AG1570"/>
      <c r="BN1570" s="119"/>
      <c r="BO1570" s="119"/>
      <c r="BS1570" s="119"/>
      <c r="BT1570" s="119"/>
      <c r="BU1570" s="119"/>
      <c r="BV1570" s="119"/>
      <c r="BW1570" s="119"/>
      <c r="BX1570" s="119"/>
      <c r="BY1570" s="119"/>
      <c r="BZ1570" s="119"/>
      <c r="CA1570" s="119"/>
      <c r="CB1570" s="119"/>
      <c r="CC1570" s="119"/>
      <c r="CD1570" s="119"/>
      <c r="CE1570" s="119"/>
      <c r="CF1570" s="119"/>
    </row>
    <row r="1571" spans="10:84" ht="15.75" hidden="1" thickTop="1">
      <c r="J1571"/>
      <c r="K1571"/>
      <c r="L1571"/>
      <c r="N1571" s="30"/>
      <c r="Q1571"/>
      <c r="R1571"/>
      <c r="T1571"/>
      <c r="U1571"/>
      <c r="V1571"/>
      <c r="W1571"/>
      <c r="X1571"/>
      <c r="Y1571"/>
      <c r="AA1571"/>
      <c r="AB1571"/>
      <c r="AC1571"/>
      <c r="AD1571"/>
      <c r="AE1571"/>
      <c r="AF1571"/>
      <c r="AG1571"/>
      <c r="BN1571" s="119"/>
      <c r="BO1571" s="119"/>
      <c r="BS1571" s="119"/>
      <c r="BT1571" s="119"/>
      <c r="BU1571" s="119"/>
      <c r="BV1571" s="119"/>
      <c r="BW1571" s="119"/>
      <c r="BX1571" s="119"/>
      <c r="BY1571" s="119"/>
      <c r="BZ1571" s="119"/>
      <c r="CA1571" s="119"/>
      <c r="CB1571" s="119"/>
      <c r="CC1571" s="119"/>
      <c r="CD1571" s="119"/>
      <c r="CE1571" s="119"/>
      <c r="CF1571" s="119"/>
    </row>
    <row r="1572" spans="10:84" ht="15.75" hidden="1" thickTop="1">
      <c r="J1572"/>
      <c r="K1572"/>
      <c r="L1572"/>
      <c r="N1572" s="30"/>
      <c r="Q1572"/>
      <c r="R1572"/>
      <c r="T1572"/>
      <c r="U1572"/>
      <c r="V1572"/>
      <c r="W1572"/>
      <c r="X1572"/>
      <c r="Y1572"/>
      <c r="AA1572"/>
      <c r="AB1572"/>
      <c r="AC1572"/>
      <c r="AD1572"/>
      <c r="AE1572"/>
      <c r="AF1572"/>
      <c r="AG1572"/>
      <c r="BN1572" s="119"/>
      <c r="BO1572" s="119"/>
      <c r="BS1572" s="119"/>
      <c r="BT1572" s="119"/>
      <c r="BU1572" s="119"/>
      <c r="BV1572" s="119"/>
      <c r="BW1572" s="119"/>
      <c r="BX1572" s="119"/>
      <c r="BY1572" s="119"/>
      <c r="BZ1572" s="119"/>
      <c r="CA1572" s="119"/>
      <c r="CB1572" s="119"/>
      <c r="CC1572" s="119"/>
      <c r="CD1572" s="119"/>
      <c r="CE1572" s="119"/>
      <c r="CF1572" s="119"/>
    </row>
    <row r="1573" spans="10:84" ht="15.75" hidden="1" thickTop="1">
      <c r="J1573"/>
      <c r="K1573"/>
      <c r="L1573"/>
      <c r="N1573" s="30"/>
      <c r="Q1573"/>
      <c r="R1573"/>
      <c r="T1573"/>
      <c r="U1573"/>
      <c r="V1573"/>
      <c r="W1573"/>
      <c r="X1573"/>
      <c r="Y1573"/>
      <c r="AA1573"/>
      <c r="AB1573"/>
      <c r="AC1573"/>
      <c r="AD1573"/>
      <c r="AE1573"/>
      <c r="AF1573"/>
      <c r="AG1573"/>
      <c r="BN1573" s="119"/>
      <c r="BO1573" s="119"/>
      <c r="BS1573" s="119"/>
      <c r="BT1573" s="119"/>
      <c r="BU1573" s="119"/>
      <c r="BV1573" s="119"/>
      <c r="BW1573" s="119"/>
      <c r="BX1573" s="119"/>
      <c r="BY1573" s="119"/>
      <c r="BZ1573" s="119"/>
      <c r="CA1573" s="119"/>
      <c r="CB1573" s="119"/>
      <c r="CC1573" s="119"/>
      <c r="CD1573" s="119"/>
      <c r="CE1573" s="119"/>
      <c r="CF1573" s="119"/>
    </row>
    <row r="1574" spans="10:84" ht="15.75" hidden="1" thickTop="1">
      <c r="J1574"/>
      <c r="K1574"/>
      <c r="L1574"/>
      <c r="N1574" s="30"/>
      <c r="Q1574"/>
      <c r="R1574"/>
      <c r="T1574"/>
      <c r="U1574"/>
      <c r="V1574"/>
      <c r="W1574"/>
      <c r="X1574"/>
      <c r="Y1574"/>
      <c r="AA1574"/>
      <c r="AB1574"/>
      <c r="AC1574"/>
      <c r="AD1574"/>
      <c r="AE1574"/>
      <c r="AF1574"/>
      <c r="AG1574"/>
      <c r="BN1574" s="119"/>
      <c r="BO1574" s="119"/>
      <c r="BS1574" s="119"/>
      <c r="BT1574" s="119"/>
      <c r="BU1574" s="119"/>
      <c r="BV1574" s="119"/>
      <c r="BW1574" s="119"/>
      <c r="BX1574" s="119"/>
      <c r="BY1574" s="119"/>
      <c r="BZ1574" s="119"/>
      <c r="CA1574" s="119"/>
      <c r="CB1574" s="119"/>
      <c r="CC1574" s="119"/>
      <c r="CD1574" s="119"/>
      <c r="CE1574" s="119"/>
      <c r="CF1574" s="119"/>
    </row>
    <row r="1575" spans="10:84" ht="15.75" hidden="1" thickTop="1">
      <c r="J1575"/>
      <c r="K1575"/>
      <c r="L1575"/>
      <c r="N1575" s="30"/>
      <c r="Q1575"/>
      <c r="R1575"/>
      <c r="T1575"/>
      <c r="U1575"/>
      <c r="V1575"/>
      <c r="W1575"/>
      <c r="X1575"/>
      <c r="Y1575"/>
      <c r="AA1575"/>
      <c r="AB1575"/>
      <c r="AC1575"/>
      <c r="AD1575"/>
      <c r="AE1575"/>
      <c r="AF1575"/>
      <c r="AG1575"/>
      <c r="BN1575" s="119"/>
      <c r="BO1575" s="119"/>
      <c r="BS1575" s="119"/>
      <c r="BT1575" s="119"/>
      <c r="BU1575" s="119"/>
      <c r="BV1575" s="119"/>
      <c r="BW1575" s="119"/>
      <c r="BX1575" s="119"/>
      <c r="BY1575" s="119"/>
      <c r="BZ1575" s="119"/>
      <c r="CA1575" s="119"/>
      <c r="CB1575" s="119"/>
      <c r="CC1575" s="119"/>
      <c r="CD1575" s="119"/>
      <c r="CE1575" s="119"/>
      <c r="CF1575" s="119"/>
    </row>
    <row r="1576" spans="10:84" ht="15.75" hidden="1" thickTop="1">
      <c r="J1576"/>
      <c r="K1576"/>
      <c r="L1576"/>
      <c r="N1576" s="30"/>
      <c r="Q1576"/>
      <c r="R1576"/>
      <c r="T1576"/>
      <c r="U1576"/>
      <c r="V1576"/>
      <c r="W1576"/>
      <c r="X1576"/>
      <c r="Y1576"/>
      <c r="AA1576"/>
      <c r="AB1576"/>
      <c r="AC1576"/>
      <c r="AD1576"/>
      <c r="AE1576"/>
      <c r="AF1576"/>
      <c r="AG1576"/>
      <c r="BN1576" s="119"/>
      <c r="BO1576" s="119"/>
      <c r="BS1576" s="119"/>
      <c r="BT1576" s="119"/>
      <c r="BU1576" s="119"/>
      <c r="BV1576" s="119"/>
      <c r="BW1576" s="119"/>
      <c r="BX1576" s="119"/>
      <c r="BY1576" s="119"/>
      <c r="BZ1576" s="119"/>
      <c r="CA1576" s="119"/>
      <c r="CB1576" s="119"/>
      <c r="CC1576" s="119"/>
      <c r="CD1576" s="119"/>
      <c r="CE1576" s="119"/>
      <c r="CF1576" s="119"/>
    </row>
    <row r="1577" spans="10:84" ht="15.75" hidden="1" thickTop="1">
      <c r="J1577"/>
      <c r="K1577"/>
      <c r="L1577"/>
      <c r="N1577" s="30"/>
      <c r="Q1577"/>
      <c r="R1577"/>
      <c r="T1577"/>
      <c r="U1577"/>
      <c r="V1577"/>
      <c r="W1577"/>
      <c r="X1577"/>
      <c r="Y1577"/>
      <c r="AA1577"/>
      <c r="AB1577"/>
      <c r="AC1577"/>
      <c r="AD1577"/>
      <c r="AE1577"/>
      <c r="AF1577"/>
      <c r="AG1577"/>
      <c r="BN1577" s="119"/>
      <c r="BO1577" s="119"/>
      <c r="BS1577" s="119"/>
      <c r="BT1577" s="119"/>
      <c r="BU1577" s="119"/>
      <c r="BV1577" s="119"/>
      <c r="BW1577" s="119"/>
      <c r="BX1577" s="119"/>
      <c r="BY1577" s="119"/>
      <c r="BZ1577" s="119"/>
      <c r="CA1577" s="119"/>
      <c r="CB1577" s="119"/>
      <c r="CC1577" s="119"/>
      <c r="CD1577" s="119"/>
      <c r="CE1577" s="119"/>
      <c r="CF1577" s="119"/>
    </row>
    <row r="1578" spans="10:84" ht="15.75" hidden="1" thickTop="1">
      <c r="J1578"/>
      <c r="K1578"/>
      <c r="L1578"/>
      <c r="N1578" s="30"/>
      <c r="Q1578"/>
      <c r="R1578"/>
      <c r="T1578"/>
      <c r="U1578"/>
      <c r="V1578"/>
      <c r="W1578"/>
      <c r="X1578"/>
      <c r="Y1578"/>
      <c r="AA1578"/>
      <c r="AB1578"/>
      <c r="AC1578"/>
      <c r="AD1578"/>
      <c r="AE1578"/>
      <c r="AF1578"/>
      <c r="AG1578"/>
      <c r="BN1578" s="119"/>
      <c r="BO1578" s="119"/>
      <c r="BS1578" s="119"/>
      <c r="BT1578" s="119"/>
      <c r="BU1578" s="119"/>
      <c r="BV1578" s="119"/>
      <c r="BW1578" s="119"/>
      <c r="BX1578" s="119"/>
      <c r="BY1578" s="119"/>
      <c r="BZ1578" s="119"/>
      <c r="CA1578" s="119"/>
      <c r="CB1578" s="119"/>
      <c r="CC1578" s="119"/>
      <c r="CD1578" s="119"/>
      <c r="CE1578" s="119"/>
      <c r="CF1578" s="119"/>
    </row>
    <row r="1579" spans="10:84" ht="15.75" hidden="1" thickTop="1">
      <c r="J1579"/>
      <c r="K1579"/>
      <c r="L1579"/>
      <c r="N1579" s="30"/>
      <c r="Q1579"/>
      <c r="R1579"/>
      <c r="T1579"/>
      <c r="U1579"/>
      <c r="V1579"/>
      <c r="W1579"/>
      <c r="X1579"/>
      <c r="Y1579"/>
      <c r="AA1579"/>
      <c r="AB1579"/>
      <c r="AC1579"/>
      <c r="AD1579"/>
      <c r="AE1579"/>
      <c r="AF1579"/>
      <c r="AG1579"/>
      <c r="BN1579" s="119"/>
      <c r="BO1579" s="119"/>
      <c r="BS1579" s="119"/>
      <c r="BT1579" s="119"/>
      <c r="BU1579" s="119"/>
      <c r="BV1579" s="119"/>
      <c r="BW1579" s="119"/>
      <c r="BX1579" s="119"/>
      <c r="BY1579" s="119"/>
      <c r="BZ1579" s="119"/>
      <c r="CA1579" s="119"/>
      <c r="CB1579" s="119"/>
      <c r="CC1579" s="119"/>
      <c r="CD1579" s="119"/>
      <c r="CE1579" s="119"/>
      <c r="CF1579" s="119"/>
    </row>
    <row r="1580" spans="10:84" ht="15.75" hidden="1" thickTop="1">
      <c r="J1580"/>
      <c r="K1580"/>
      <c r="L1580"/>
      <c r="N1580" s="30"/>
      <c r="Q1580"/>
      <c r="R1580"/>
      <c r="T1580"/>
      <c r="U1580"/>
      <c r="V1580"/>
      <c r="W1580"/>
      <c r="X1580"/>
      <c r="Y1580"/>
      <c r="AA1580"/>
      <c r="AB1580"/>
      <c r="AC1580"/>
      <c r="AD1580"/>
      <c r="AE1580"/>
      <c r="AF1580"/>
      <c r="AG1580"/>
      <c r="BN1580" s="119"/>
      <c r="BO1580" s="119"/>
      <c r="BS1580" s="119"/>
      <c r="BT1580" s="119"/>
      <c r="BU1580" s="119"/>
      <c r="BV1580" s="119"/>
      <c r="BW1580" s="119"/>
      <c r="BX1580" s="119"/>
      <c r="BY1580" s="119"/>
      <c r="BZ1580" s="119"/>
      <c r="CA1580" s="119"/>
      <c r="CB1580" s="119"/>
      <c r="CC1580" s="119"/>
      <c r="CD1580" s="119"/>
      <c r="CE1580" s="119"/>
      <c r="CF1580" s="119"/>
    </row>
    <row r="1581" spans="10:84" ht="15.75" hidden="1" thickTop="1">
      <c r="J1581"/>
      <c r="K1581"/>
      <c r="L1581"/>
      <c r="N1581" s="30"/>
      <c r="Q1581"/>
      <c r="R1581"/>
      <c r="T1581"/>
      <c r="U1581"/>
      <c r="V1581"/>
      <c r="W1581"/>
      <c r="X1581"/>
      <c r="Y1581"/>
      <c r="AA1581"/>
      <c r="AB1581"/>
      <c r="AC1581"/>
      <c r="AD1581"/>
      <c r="AE1581"/>
      <c r="AF1581"/>
      <c r="AG1581"/>
      <c r="BN1581" s="119"/>
      <c r="BO1581" s="119"/>
      <c r="BS1581" s="119"/>
      <c r="BT1581" s="119"/>
      <c r="BU1581" s="119"/>
      <c r="BV1581" s="119"/>
      <c r="BW1581" s="119"/>
      <c r="BX1581" s="119"/>
      <c r="BY1581" s="119"/>
      <c r="BZ1581" s="119"/>
      <c r="CA1581" s="119"/>
      <c r="CB1581" s="119"/>
      <c r="CC1581" s="119"/>
      <c r="CD1581" s="119"/>
      <c r="CE1581" s="119"/>
      <c r="CF1581" s="119"/>
    </row>
    <row r="1582" spans="10:84" ht="15.75" hidden="1" thickTop="1">
      <c r="J1582"/>
      <c r="K1582"/>
      <c r="L1582"/>
      <c r="N1582" s="30"/>
      <c r="Q1582"/>
      <c r="R1582"/>
      <c r="T1582"/>
      <c r="U1582"/>
      <c r="V1582"/>
      <c r="W1582"/>
      <c r="X1582"/>
      <c r="Y1582"/>
      <c r="AA1582"/>
      <c r="AB1582"/>
      <c r="AC1582"/>
      <c r="AD1582"/>
      <c r="AE1582"/>
      <c r="AF1582"/>
      <c r="AG1582"/>
      <c r="BN1582" s="119"/>
      <c r="BO1582" s="119"/>
      <c r="BS1582" s="119"/>
      <c r="BT1582" s="119"/>
      <c r="BU1582" s="119"/>
      <c r="BV1582" s="119"/>
      <c r="BW1582" s="119"/>
      <c r="BX1582" s="119"/>
      <c r="BY1582" s="119"/>
      <c r="BZ1582" s="119"/>
      <c r="CA1582" s="119"/>
      <c r="CB1582" s="119"/>
      <c r="CC1582" s="119"/>
      <c r="CD1582" s="119"/>
      <c r="CE1582" s="119"/>
      <c r="CF1582" s="119"/>
    </row>
    <row r="1583" spans="10:84" ht="15.75" hidden="1" thickTop="1">
      <c r="J1583"/>
      <c r="K1583"/>
      <c r="L1583"/>
      <c r="N1583" s="30"/>
      <c r="Q1583"/>
      <c r="R1583"/>
      <c r="T1583"/>
      <c r="U1583"/>
      <c r="V1583"/>
      <c r="W1583"/>
      <c r="X1583"/>
      <c r="Y1583"/>
      <c r="AA1583"/>
      <c r="AB1583"/>
      <c r="AC1583"/>
      <c r="AD1583"/>
      <c r="AE1583"/>
      <c r="AF1583"/>
      <c r="AG1583"/>
      <c r="BN1583" s="119"/>
      <c r="BO1583" s="119"/>
      <c r="BS1583" s="119"/>
      <c r="BT1583" s="119"/>
      <c r="BU1583" s="119"/>
      <c r="BV1583" s="119"/>
      <c r="BW1583" s="119"/>
      <c r="BX1583" s="119"/>
      <c r="BY1583" s="119"/>
      <c r="BZ1583" s="119"/>
      <c r="CA1583" s="119"/>
      <c r="CB1583" s="119"/>
      <c r="CC1583" s="119"/>
      <c r="CD1583" s="119"/>
      <c r="CE1583" s="119"/>
      <c r="CF1583" s="119"/>
    </row>
    <row r="1584" spans="10:84" ht="15.75" hidden="1" thickTop="1">
      <c r="J1584"/>
      <c r="K1584"/>
      <c r="L1584"/>
      <c r="N1584" s="30"/>
      <c r="Q1584"/>
      <c r="R1584"/>
      <c r="T1584"/>
      <c r="U1584"/>
      <c r="V1584"/>
      <c r="W1584"/>
      <c r="X1584"/>
      <c r="Y1584"/>
      <c r="AA1584"/>
      <c r="AB1584"/>
      <c r="AC1584"/>
      <c r="AD1584"/>
      <c r="AE1584"/>
      <c r="AF1584"/>
      <c r="AG1584"/>
      <c r="BN1584" s="119"/>
      <c r="BO1584" s="119"/>
      <c r="BS1584" s="119"/>
      <c r="BT1584" s="119"/>
      <c r="BU1584" s="119"/>
      <c r="BV1584" s="119"/>
      <c r="BW1584" s="119"/>
      <c r="BX1584" s="119"/>
      <c r="BY1584" s="119"/>
      <c r="BZ1584" s="119"/>
      <c r="CA1584" s="119"/>
      <c r="CB1584" s="119"/>
      <c r="CC1584" s="119"/>
      <c r="CD1584" s="119"/>
      <c r="CE1584" s="119"/>
      <c r="CF1584" s="119"/>
    </row>
    <row r="1585" spans="10:84" ht="15.75" hidden="1" thickTop="1">
      <c r="J1585"/>
      <c r="K1585"/>
      <c r="L1585"/>
      <c r="N1585" s="30"/>
      <c r="Q1585"/>
      <c r="R1585"/>
      <c r="T1585"/>
      <c r="U1585"/>
      <c r="V1585"/>
      <c r="W1585"/>
      <c r="X1585"/>
      <c r="Y1585"/>
      <c r="AA1585"/>
      <c r="AB1585"/>
      <c r="AC1585"/>
      <c r="AD1585"/>
      <c r="AE1585"/>
      <c r="AF1585"/>
      <c r="AG1585"/>
      <c r="BN1585" s="119"/>
      <c r="BO1585" s="119"/>
      <c r="BS1585" s="119"/>
      <c r="BT1585" s="119"/>
      <c r="BU1585" s="119"/>
      <c r="BV1585" s="119"/>
      <c r="BW1585" s="119"/>
      <c r="BX1585" s="119"/>
      <c r="BY1585" s="119"/>
      <c r="BZ1585" s="119"/>
      <c r="CA1585" s="119"/>
      <c r="CB1585" s="119"/>
      <c r="CC1585" s="119"/>
      <c r="CD1585" s="119"/>
      <c r="CE1585" s="119"/>
      <c r="CF1585" s="119"/>
    </row>
    <row r="1586" spans="10:84" ht="15.75" hidden="1" thickTop="1">
      <c r="J1586"/>
      <c r="K1586"/>
      <c r="L1586"/>
      <c r="N1586" s="30"/>
      <c r="Q1586"/>
      <c r="R1586"/>
      <c r="T1586"/>
      <c r="U1586"/>
      <c r="V1586"/>
      <c r="W1586"/>
      <c r="X1586"/>
      <c r="Y1586"/>
      <c r="AA1586"/>
      <c r="AB1586"/>
      <c r="AC1586"/>
      <c r="AD1586"/>
      <c r="AE1586"/>
      <c r="AF1586"/>
      <c r="AG1586"/>
      <c r="BN1586" s="119"/>
      <c r="BO1586" s="119"/>
      <c r="BS1586" s="119"/>
      <c r="BT1586" s="119"/>
      <c r="BU1586" s="119"/>
      <c r="BV1586" s="119"/>
      <c r="BW1586" s="119"/>
      <c r="BX1586" s="119"/>
      <c r="BY1586" s="119"/>
      <c r="BZ1586" s="119"/>
      <c r="CA1586" s="119"/>
      <c r="CB1586" s="119"/>
      <c r="CC1586" s="119"/>
      <c r="CD1586" s="119"/>
      <c r="CE1586" s="119"/>
      <c r="CF1586" s="119"/>
    </row>
    <row r="1587" spans="10:84" ht="15.75" hidden="1" thickTop="1">
      <c r="J1587"/>
      <c r="K1587"/>
      <c r="L1587"/>
      <c r="N1587" s="30"/>
      <c r="Q1587"/>
      <c r="R1587"/>
      <c r="T1587"/>
      <c r="U1587"/>
      <c r="V1587"/>
      <c r="W1587"/>
      <c r="X1587"/>
      <c r="Y1587"/>
      <c r="AA1587"/>
      <c r="AB1587"/>
      <c r="AC1587"/>
      <c r="AD1587"/>
      <c r="AE1587"/>
      <c r="AF1587"/>
      <c r="AG1587"/>
      <c r="BN1587" s="119"/>
      <c r="BO1587" s="119"/>
      <c r="BS1587" s="119"/>
      <c r="BT1587" s="119"/>
      <c r="BU1587" s="119"/>
      <c r="BV1587" s="119"/>
      <c r="BW1587" s="119"/>
      <c r="BX1587" s="119"/>
      <c r="BY1587" s="119"/>
      <c r="BZ1587" s="119"/>
      <c r="CA1587" s="119"/>
      <c r="CB1587" s="119"/>
      <c r="CC1587" s="119"/>
      <c r="CD1587" s="119"/>
      <c r="CE1587" s="119"/>
      <c r="CF1587" s="119"/>
    </row>
    <row r="1588" spans="10:84" ht="15.75" hidden="1" thickTop="1">
      <c r="J1588"/>
      <c r="K1588"/>
      <c r="L1588"/>
      <c r="N1588" s="30"/>
      <c r="Q1588"/>
      <c r="R1588"/>
      <c r="T1588"/>
      <c r="U1588"/>
      <c r="V1588"/>
      <c r="W1588"/>
      <c r="X1588"/>
      <c r="Y1588"/>
      <c r="AA1588"/>
      <c r="AB1588"/>
      <c r="AC1588"/>
      <c r="AD1588"/>
      <c r="AE1588"/>
      <c r="AF1588"/>
      <c r="AG1588"/>
      <c r="BN1588" s="119"/>
      <c r="BO1588" s="119"/>
      <c r="BS1588" s="119"/>
      <c r="BT1588" s="119"/>
      <c r="BU1588" s="119"/>
      <c r="BV1588" s="119"/>
      <c r="BW1588" s="119"/>
      <c r="BX1588" s="119"/>
      <c r="BY1588" s="119"/>
      <c r="BZ1588" s="119"/>
      <c r="CA1588" s="119"/>
      <c r="CB1588" s="119"/>
      <c r="CC1588" s="119"/>
      <c r="CD1588" s="119"/>
      <c r="CE1588" s="119"/>
      <c r="CF1588" s="119"/>
    </row>
    <row r="1589" spans="10:84" ht="15.75" hidden="1" thickTop="1">
      <c r="J1589"/>
      <c r="K1589"/>
      <c r="L1589"/>
      <c r="N1589" s="30"/>
      <c r="Q1589"/>
      <c r="R1589"/>
      <c r="T1589"/>
      <c r="U1589"/>
      <c r="V1589"/>
      <c r="W1589"/>
      <c r="X1589"/>
      <c r="Y1589"/>
      <c r="AA1589"/>
      <c r="AB1589"/>
      <c r="AC1589"/>
      <c r="AD1589"/>
      <c r="AE1589"/>
      <c r="AF1589"/>
      <c r="AG1589"/>
      <c r="BN1589" s="119"/>
      <c r="BO1589" s="119"/>
      <c r="BS1589" s="119"/>
      <c r="BT1589" s="119"/>
      <c r="BU1589" s="119"/>
      <c r="BV1589" s="119"/>
      <c r="BW1589" s="119"/>
      <c r="BX1589" s="119"/>
      <c r="BY1589" s="119"/>
      <c r="BZ1589" s="119"/>
      <c r="CA1589" s="119"/>
      <c r="CB1589" s="119"/>
      <c r="CC1589" s="119"/>
      <c r="CD1589" s="119"/>
      <c r="CE1589" s="119"/>
      <c r="CF1589" s="119"/>
    </row>
    <row r="1590" spans="10:84" ht="15.75" hidden="1" thickTop="1">
      <c r="J1590"/>
      <c r="K1590"/>
      <c r="L1590"/>
      <c r="N1590" s="30"/>
      <c r="Q1590"/>
      <c r="R1590"/>
      <c r="T1590"/>
      <c r="U1590"/>
      <c r="V1590"/>
      <c r="W1590"/>
      <c r="X1590"/>
      <c r="Y1590"/>
      <c r="AA1590"/>
      <c r="AB1590"/>
      <c r="AC1590"/>
      <c r="AD1590"/>
      <c r="AE1590"/>
      <c r="AF1590"/>
      <c r="AG1590"/>
      <c r="BN1590" s="119"/>
      <c r="BO1590" s="119"/>
      <c r="BS1590" s="119"/>
      <c r="BT1590" s="119"/>
      <c r="BU1590" s="119"/>
      <c r="BV1590" s="119"/>
      <c r="BW1590" s="119"/>
      <c r="BX1590" s="119"/>
      <c r="BY1590" s="119"/>
      <c r="BZ1590" s="119"/>
      <c r="CA1590" s="119"/>
      <c r="CB1590" s="119"/>
      <c r="CC1590" s="119"/>
      <c r="CD1590" s="119"/>
      <c r="CE1590" s="119"/>
      <c r="CF1590" s="119"/>
    </row>
    <row r="1591" spans="10:84" ht="15.75" hidden="1" thickTop="1">
      <c r="J1591"/>
      <c r="K1591"/>
      <c r="L1591"/>
      <c r="N1591" s="30"/>
      <c r="Q1591"/>
      <c r="R1591"/>
      <c r="T1591"/>
      <c r="U1591"/>
      <c r="V1591"/>
      <c r="W1591"/>
      <c r="X1591"/>
      <c r="Y1591"/>
      <c r="AA1591"/>
      <c r="AB1591"/>
      <c r="AC1591"/>
      <c r="AD1591"/>
      <c r="AE1591"/>
      <c r="AF1591"/>
      <c r="AG1591"/>
      <c r="BN1591" s="119"/>
      <c r="BO1591" s="119"/>
      <c r="BS1591" s="119"/>
      <c r="BT1591" s="119"/>
      <c r="BU1591" s="119"/>
      <c r="BV1591" s="119"/>
      <c r="BW1591" s="119"/>
      <c r="BX1591" s="119"/>
      <c r="BY1591" s="119"/>
      <c r="BZ1591" s="119"/>
      <c r="CA1591" s="119"/>
      <c r="CB1591" s="119"/>
      <c r="CC1591" s="119"/>
      <c r="CD1591" s="119"/>
      <c r="CE1591" s="119"/>
      <c r="CF1591" s="119"/>
    </row>
    <row r="1592" spans="10:84" ht="15.75" hidden="1" thickTop="1">
      <c r="J1592"/>
      <c r="K1592"/>
      <c r="L1592"/>
      <c r="N1592" s="30"/>
      <c r="Q1592"/>
      <c r="R1592"/>
      <c r="T1592"/>
      <c r="U1592"/>
      <c r="V1592"/>
      <c r="W1592"/>
      <c r="X1592"/>
      <c r="Y1592"/>
      <c r="AA1592"/>
      <c r="AB1592"/>
      <c r="AC1592"/>
      <c r="AD1592"/>
      <c r="AE1592"/>
      <c r="AF1592"/>
      <c r="AG1592"/>
      <c r="BN1592" s="119"/>
      <c r="BO1592" s="119"/>
      <c r="BS1592" s="119"/>
      <c r="BT1592" s="119"/>
      <c r="BU1592" s="119"/>
      <c r="BV1592" s="119"/>
      <c r="BW1592" s="119"/>
      <c r="BX1592" s="119"/>
      <c r="BY1592" s="119"/>
      <c r="BZ1592" s="119"/>
      <c r="CA1592" s="119"/>
      <c r="CB1592" s="119"/>
      <c r="CC1592" s="119"/>
      <c r="CD1592" s="119"/>
      <c r="CE1592" s="119"/>
      <c r="CF1592" s="119"/>
    </row>
    <row r="1593" spans="10:84" ht="15.75" hidden="1" thickTop="1">
      <c r="J1593"/>
      <c r="K1593"/>
      <c r="L1593"/>
      <c r="N1593" s="30"/>
      <c r="Q1593"/>
      <c r="R1593"/>
      <c r="T1593"/>
      <c r="U1593"/>
      <c r="V1593"/>
      <c r="W1593"/>
      <c r="X1593"/>
      <c r="Y1593"/>
      <c r="AA1593"/>
      <c r="AB1593"/>
      <c r="AC1593"/>
      <c r="AD1593"/>
      <c r="AE1593"/>
      <c r="AF1593"/>
      <c r="AG1593"/>
      <c r="BN1593" s="119"/>
      <c r="BO1593" s="119"/>
      <c r="BS1593" s="119"/>
      <c r="BT1593" s="119"/>
      <c r="BU1593" s="119"/>
      <c r="BV1593" s="119"/>
      <c r="BW1593" s="119"/>
      <c r="BX1593" s="119"/>
      <c r="BY1593" s="119"/>
      <c r="BZ1593" s="119"/>
      <c r="CA1593" s="119"/>
      <c r="CB1593" s="119"/>
      <c r="CC1593" s="119"/>
      <c r="CD1593" s="119"/>
      <c r="CE1593" s="119"/>
      <c r="CF1593" s="119"/>
    </row>
    <row r="1594" spans="10:84" ht="15.75" hidden="1" thickTop="1">
      <c r="J1594"/>
      <c r="K1594"/>
      <c r="L1594"/>
      <c r="N1594" s="30"/>
      <c r="Q1594"/>
      <c r="R1594"/>
      <c r="T1594"/>
      <c r="U1594"/>
      <c r="V1594"/>
      <c r="W1594"/>
      <c r="X1594"/>
      <c r="Y1594"/>
      <c r="AA1594"/>
      <c r="AB1594"/>
      <c r="AC1594"/>
      <c r="AD1594"/>
      <c r="AE1594"/>
      <c r="AF1594"/>
      <c r="AG1594"/>
      <c r="BN1594" s="119"/>
      <c r="BO1594" s="119"/>
      <c r="BS1594" s="119"/>
      <c r="BT1594" s="119"/>
      <c r="BU1594" s="119"/>
      <c r="BV1594" s="119"/>
      <c r="BW1594" s="119"/>
      <c r="BX1594" s="119"/>
      <c r="BY1594" s="119"/>
      <c r="BZ1594" s="119"/>
      <c r="CA1594" s="119"/>
      <c r="CB1594" s="119"/>
      <c r="CC1594" s="119"/>
      <c r="CD1594" s="119"/>
      <c r="CE1594" s="119"/>
      <c r="CF1594" s="119"/>
    </row>
    <row r="1595" spans="10:84" ht="15.75" hidden="1" thickTop="1">
      <c r="J1595"/>
      <c r="K1595"/>
      <c r="L1595"/>
      <c r="N1595" s="30"/>
      <c r="Q1595"/>
      <c r="R1595"/>
      <c r="T1595"/>
      <c r="U1595"/>
      <c r="V1595"/>
      <c r="W1595"/>
      <c r="X1595"/>
      <c r="Y1595"/>
      <c r="AA1595"/>
      <c r="AB1595"/>
      <c r="AC1595"/>
      <c r="AD1595"/>
      <c r="AE1595"/>
      <c r="AF1595"/>
      <c r="AG1595"/>
      <c r="BN1595" s="119"/>
      <c r="BO1595" s="119"/>
      <c r="BS1595" s="119"/>
      <c r="BT1595" s="119"/>
      <c r="BU1595" s="119"/>
      <c r="BV1595" s="119"/>
      <c r="BW1595" s="119"/>
      <c r="BX1595" s="119"/>
      <c r="BY1595" s="119"/>
      <c r="BZ1595" s="119"/>
      <c r="CA1595" s="119"/>
      <c r="CB1595" s="119"/>
      <c r="CC1595" s="119"/>
      <c r="CD1595" s="119"/>
      <c r="CE1595" s="119"/>
      <c r="CF1595" s="119"/>
    </row>
    <row r="1596" spans="10:84" ht="15.75" hidden="1" thickTop="1">
      <c r="J1596"/>
      <c r="K1596"/>
      <c r="L1596"/>
      <c r="N1596" s="30"/>
      <c r="Q1596"/>
      <c r="R1596"/>
      <c r="T1596"/>
      <c r="U1596"/>
      <c r="V1596"/>
      <c r="W1596"/>
      <c r="X1596"/>
      <c r="Y1596"/>
      <c r="AA1596"/>
      <c r="AB1596"/>
      <c r="AC1596"/>
      <c r="AD1596"/>
      <c r="AE1596"/>
      <c r="AF1596"/>
      <c r="AG1596"/>
      <c r="BN1596" s="119"/>
      <c r="BO1596" s="119"/>
      <c r="BS1596" s="119"/>
      <c r="BT1596" s="119"/>
      <c r="BU1596" s="119"/>
      <c r="BV1596" s="119"/>
      <c r="BW1596" s="119"/>
      <c r="BX1596" s="119"/>
      <c r="BY1596" s="119"/>
      <c r="BZ1596" s="119"/>
      <c r="CA1596" s="119"/>
      <c r="CB1596" s="119"/>
      <c r="CC1596" s="119"/>
      <c r="CD1596" s="119"/>
      <c r="CE1596" s="119"/>
      <c r="CF1596" s="119"/>
    </row>
    <row r="1597" spans="10:84" ht="15.75" hidden="1" thickTop="1">
      <c r="J1597"/>
      <c r="K1597"/>
      <c r="L1597"/>
      <c r="N1597" s="30"/>
      <c r="Q1597"/>
      <c r="R1597"/>
      <c r="T1597"/>
      <c r="U1597"/>
      <c r="V1597"/>
      <c r="W1597"/>
      <c r="X1597"/>
      <c r="Y1597"/>
      <c r="AA1597"/>
      <c r="AB1597"/>
      <c r="AC1597"/>
      <c r="AD1597"/>
      <c r="AE1597"/>
      <c r="AF1597"/>
      <c r="AG1597"/>
      <c r="BN1597" s="119"/>
      <c r="BO1597" s="119"/>
      <c r="BS1597" s="119"/>
      <c r="BT1597" s="119"/>
      <c r="BU1597" s="119"/>
      <c r="BV1597" s="119"/>
      <c r="BW1597" s="119"/>
      <c r="BX1597" s="119"/>
      <c r="BY1597" s="119"/>
      <c r="BZ1597" s="119"/>
      <c r="CA1597" s="119"/>
      <c r="CB1597" s="119"/>
      <c r="CC1597" s="119"/>
      <c r="CD1597" s="119"/>
      <c r="CE1597" s="119"/>
      <c r="CF1597" s="119"/>
    </row>
    <row r="1598" spans="10:84" ht="15.75" hidden="1" thickTop="1">
      <c r="J1598"/>
      <c r="K1598"/>
      <c r="L1598"/>
      <c r="N1598" s="30"/>
      <c r="Q1598"/>
      <c r="R1598"/>
      <c r="T1598"/>
      <c r="U1598"/>
      <c r="V1598"/>
      <c r="W1598"/>
      <c r="X1598"/>
      <c r="Y1598"/>
      <c r="AA1598"/>
      <c r="AB1598"/>
      <c r="AC1598"/>
      <c r="AD1598"/>
      <c r="AE1598"/>
      <c r="AF1598"/>
      <c r="AG1598"/>
      <c r="BN1598" s="119"/>
      <c r="BO1598" s="119"/>
      <c r="BS1598" s="119"/>
      <c r="BT1598" s="119"/>
      <c r="BU1598" s="119"/>
      <c r="BV1598" s="119"/>
      <c r="BW1598" s="119"/>
      <c r="BX1598" s="119"/>
      <c r="BY1598" s="119"/>
      <c r="BZ1598" s="119"/>
      <c r="CA1598" s="119"/>
      <c r="CB1598" s="119"/>
      <c r="CC1598" s="119"/>
      <c r="CD1598" s="119"/>
      <c r="CE1598" s="119"/>
      <c r="CF1598" s="119"/>
    </row>
    <row r="1599" spans="10:84" ht="15.75" hidden="1" thickTop="1">
      <c r="J1599"/>
      <c r="K1599"/>
      <c r="L1599"/>
      <c r="N1599" s="30"/>
      <c r="Q1599"/>
      <c r="R1599"/>
      <c r="T1599"/>
      <c r="U1599"/>
      <c r="V1599"/>
      <c r="W1599"/>
      <c r="X1599"/>
      <c r="Y1599"/>
      <c r="AA1599"/>
      <c r="AB1599"/>
      <c r="AC1599"/>
      <c r="AD1599"/>
      <c r="AE1599"/>
      <c r="AF1599"/>
      <c r="AG1599"/>
      <c r="BN1599" s="119"/>
      <c r="BO1599" s="119"/>
      <c r="BS1599" s="119"/>
      <c r="BT1599" s="119"/>
      <c r="BU1599" s="119"/>
      <c r="BV1599" s="119"/>
      <c r="BW1599" s="119"/>
      <c r="BX1599" s="119"/>
      <c r="BY1599" s="119"/>
      <c r="BZ1599" s="119"/>
      <c r="CA1599" s="119"/>
      <c r="CB1599" s="119"/>
      <c r="CC1599" s="119"/>
      <c r="CD1599" s="119"/>
      <c r="CE1599" s="119"/>
      <c r="CF1599" s="119"/>
    </row>
    <row r="1600" spans="10:84" ht="15.75" hidden="1" thickTop="1">
      <c r="J1600"/>
      <c r="K1600"/>
      <c r="L1600"/>
      <c r="N1600" s="30"/>
      <c r="Q1600"/>
      <c r="R1600"/>
      <c r="T1600"/>
      <c r="U1600"/>
      <c r="V1600"/>
      <c r="W1600"/>
      <c r="X1600"/>
      <c r="Y1600"/>
      <c r="AA1600"/>
      <c r="AB1600"/>
      <c r="AC1600"/>
      <c r="AD1600"/>
      <c r="AE1600"/>
      <c r="AF1600"/>
      <c r="AG1600"/>
      <c r="BN1600" s="119"/>
      <c r="BO1600" s="119"/>
      <c r="BS1600" s="119"/>
      <c r="BT1600" s="119"/>
      <c r="BU1600" s="119"/>
      <c r="BV1600" s="119"/>
      <c r="BW1600" s="119"/>
      <c r="BX1600" s="119"/>
      <c r="BY1600" s="119"/>
      <c r="BZ1600" s="119"/>
      <c r="CA1600" s="119"/>
      <c r="CB1600" s="119"/>
      <c r="CC1600" s="119"/>
      <c r="CD1600" s="119"/>
      <c r="CE1600" s="119"/>
      <c r="CF1600" s="119"/>
    </row>
    <row r="1601" spans="10:84" ht="15.75" hidden="1" thickTop="1">
      <c r="J1601"/>
      <c r="K1601"/>
      <c r="L1601"/>
      <c r="N1601" s="30"/>
      <c r="Q1601"/>
      <c r="R1601"/>
      <c r="T1601"/>
      <c r="U1601"/>
      <c r="V1601"/>
      <c r="W1601"/>
      <c r="X1601"/>
      <c r="Y1601"/>
      <c r="AA1601"/>
      <c r="AB1601"/>
      <c r="AC1601"/>
      <c r="AD1601"/>
      <c r="AE1601"/>
      <c r="AF1601"/>
      <c r="AG1601"/>
      <c r="BN1601" s="119"/>
      <c r="BO1601" s="119"/>
      <c r="BS1601" s="119"/>
      <c r="BT1601" s="119"/>
      <c r="BU1601" s="119"/>
      <c r="BV1601" s="119"/>
      <c r="BW1601" s="119"/>
      <c r="BX1601" s="119"/>
      <c r="BY1601" s="119"/>
      <c r="BZ1601" s="119"/>
      <c r="CA1601" s="119"/>
      <c r="CB1601" s="119"/>
      <c r="CC1601" s="119"/>
      <c r="CD1601" s="119"/>
      <c r="CE1601" s="119"/>
      <c r="CF1601" s="119"/>
    </row>
    <row r="1602" spans="10:84" ht="15.75" hidden="1" thickTop="1">
      <c r="J1602"/>
      <c r="K1602"/>
      <c r="L1602"/>
      <c r="N1602" s="30"/>
      <c r="Q1602"/>
      <c r="R1602"/>
      <c r="T1602"/>
      <c r="U1602"/>
      <c r="V1602"/>
      <c r="W1602"/>
      <c r="X1602"/>
      <c r="Y1602"/>
      <c r="AA1602"/>
      <c r="AB1602"/>
      <c r="AC1602"/>
      <c r="AD1602"/>
      <c r="AE1602"/>
      <c r="AF1602"/>
      <c r="AG1602"/>
      <c r="BN1602" s="119"/>
      <c r="BO1602" s="119"/>
      <c r="BV1602" s="119"/>
      <c r="BW1602" s="119"/>
      <c r="BX1602" s="119"/>
      <c r="BY1602" s="119"/>
      <c r="BZ1602" s="119"/>
      <c r="CA1602" s="119"/>
      <c r="CB1602" s="119"/>
      <c r="CC1602" s="119"/>
      <c r="CD1602" s="119"/>
      <c r="CE1602" s="119"/>
      <c r="CF1602" s="119"/>
    </row>
    <row r="1603" spans="10:84" ht="15.75" hidden="1" thickTop="1">
      <c r="J1603"/>
      <c r="K1603"/>
      <c r="L1603"/>
      <c r="N1603" s="30"/>
      <c r="Q1603"/>
      <c r="R1603"/>
      <c r="T1603"/>
      <c r="U1603"/>
      <c r="V1603"/>
      <c r="W1603"/>
      <c r="X1603"/>
      <c r="Y1603"/>
      <c r="AA1603"/>
      <c r="AB1603"/>
      <c r="AC1603"/>
      <c r="AD1603"/>
      <c r="AE1603"/>
      <c r="AF1603"/>
      <c r="AG1603"/>
      <c r="BN1603" s="119"/>
      <c r="BO1603" s="119"/>
      <c r="BV1603" s="119"/>
      <c r="BW1603" s="119"/>
      <c r="BX1603" s="119"/>
      <c r="BY1603" s="119"/>
      <c r="BZ1603" s="119"/>
      <c r="CA1603" s="119"/>
      <c r="CB1603" s="119"/>
      <c r="CC1603" s="119"/>
      <c r="CD1603" s="119"/>
      <c r="CE1603" s="119"/>
      <c r="CF1603" s="119"/>
    </row>
    <row r="1604" spans="10:84" ht="15.75" hidden="1" thickTop="1">
      <c r="J1604"/>
      <c r="K1604"/>
      <c r="L1604"/>
      <c r="N1604" s="30"/>
      <c r="Q1604"/>
      <c r="R1604"/>
      <c r="T1604"/>
      <c r="U1604"/>
      <c r="V1604"/>
      <c r="W1604"/>
      <c r="X1604"/>
      <c r="Y1604"/>
      <c r="AA1604"/>
      <c r="AB1604"/>
      <c r="AC1604"/>
      <c r="AD1604"/>
      <c r="AE1604"/>
      <c r="AF1604"/>
      <c r="AG1604"/>
      <c r="BN1604" s="119"/>
      <c r="BO1604" s="119"/>
      <c r="BV1604" s="119"/>
      <c r="BW1604" s="119"/>
      <c r="BX1604" s="119"/>
      <c r="BY1604" s="119"/>
      <c r="BZ1604" s="119"/>
      <c r="CA1604" s="119"/>
      <c r="CB1604" s="119"/>
      <c r="CC1604" s="119"/>
      <c r="CD1604" s="119"/>
      <c r="CE1604" s="119"/>
      <c r="CF1604" s="119"/>
    </row>
    <row r="1605" spans="10:84" ht="15.75" hidden="1" thickTop="1">
      <c r="J1605"/>
      <c r="K1605"/>
      <c r="L1605"/>
      <c r="N1605" s="30"/>
      <c r="Q1605"/>
      <c r="R1605"/>
      <c r="T1605"/>
      <c r="U1605"/>
      <c r="V1605"/>
      <c r="W1605"/>
      <c r="X1605"/>
      <c r="Y1605"/>
      <c r="AA1605"/>
      <c r="AB1605"/>
      <c r="AC1605"/>
      <c r="AD1605"/>
      <c r="AE1605"/>
      <c r="AF1605"/>
      <c r="AG1605"/>
      <c r="BN1605" s="119"/>
      <c r="BO1605" s="119"/>
      <c r="BV1605" s="119"/>
      <c r="BW1605" s="119"/>
      <c r="BX1605" s="119"/>
      <c r="BY1605" s="119"/>
      <c r="BZ1605" s="119"/>
      <c r="CA1605" s="119"/>
      <c r="CB1605" s="119"/>
      <c r="CC1605" s="119"/>
      <c r="CD1605" s="119"/>
      <c r="CE1605" s="119"/>
      <c r="CF1605" s="119"/>
    </row>
    <row r="1606" spans="10:84" ht="15.75" hidden="1" thickTop="1">
      <c r="J1606"/>
      <c r="K1606"/>
      <c r="L1606"/>
      <c r="N1606" s="30"/>
      <c r="Q1606"/>
      <c r="R1606"/>
      <c r="T1606"/>
      <c r="U1606"/>
      <c r="V1606"/>
      <c r="W1606"/>
      <c r="X1606"/>
      <c r="Y1606"/>
      <c r="AA1606"/>
      <c r="AB1606"/>
      <c r="AC1606"/>
      <c r="AD1606"/>
      <c r="AE1606"/>
      <c r="AF1606"/>
      <c r="AG1606"/>
      <c r="BN1606" s="119"/>
      <c r="BO1606" s="119"/>
      <c r="BV1606" s="119"/>
      <c r="BW1606" s="119"/>
      <c r="BX1606" s="119"/>
      <c r="BY1606" s="119"/>
      <c r="BZ1606" s="119"/>
      <c r="CA1606" s="119"/>
      <c r="CB1606" s="119"/>
      <c r="CC1606" s="119"/>
      <c r="CD1606" s="119"/>
      <c r="CE1606" s="119"/>
      <c r="CF1606" s="119"/>
    </row>
    <row r="1607" spans="10:84" ht="15.75" hidden="1" thickTop="1">
      <c r="J1607"/>
      <c r="K1607"/>
      <c r="L1607"/>
      <c r="N1607" s="30"/>
      <c r="Q1607"/>
      <c r="R1607"/>
      <c r="T1607"/>
      <c r="U1607"/>
      <c r="V1607"/>
      <c r="W1607"/>
      <c r="X1607"/>
      <c r="Y1607"/>
      <c r="AA1607"/>
      <c r="AB1607"/>
      <c r="AC1607"/>
      <c r="AD1607"/>
      <c r="AE1607"/>
      <c r="AF1607"/>
      <c r="AG1607"/>
      <c r="BN1607" s="119"/>
      <c r="BO1607" s="119"/>
      <c r="BV1607" s="119"/>
      <c r="BW1607" s="119"/>
      <c r="BX1607" s="119"/>
      <c r="BY1607" s="119"/>
      <c r="BZ1607" s="119"/>
      <c r="CA1607" s="119"/>
      <c r="CB1607" s="119"/>
      <c r="CC1607" s="119"/>
      <c r="CD1607" s="119"/>
      <c r="CE1607" s="119"/>
      <c r="CF1607" s="119"/>
    </row>
    <row r="1608" spans="10:84" ht="15.75" hidden="1" thickTop="1">
      <c r="J1608"/>
      <c r="K1608"/>
      <c r="L1608"/>
      <c r="N1608" s="30"/>
      <c r="Q1608"/>
      <c r="R1608"/>
      <c r="T1608"/>
      <c r="U1608"/>
      <c r="V1608"/>
      <c r="W1608"/>
      <c r="X1608"/>
      <c r="Y1608"/>
      <c r="AA1608"/>
      <c r="AB1608"/>
      <c r="AC1608"/>
      <c r="AD1608"/>
      <c r="AE1608"/>
      <c r="AF1608"/>
      <c r="AG1608"/>
      <c r="BN1608" s="119"/>
      <c r="BO1608" s="119"/>
      <c r="BV1608" s="119"/>
      <c r="BW1608" s="119"/>
      <c r="BX1608" s="119"/>
      <c r="BY1608" s="119"/>
      <c r="BZ1608" s="119"/>
      <c r="CA1608" s="119"/>
      <c r="CB1608" s="119"/>
      <c r="CC1608" s="119"/>
      <c r="CD1608" s="119"/>
      <c r="CE1608" s="119"/>
      <c r="CF1608" s="119"/>
    </row>
    <row r="1609" spans="10:84" ht="15.75" hidden="1" thickTop="1">
      <c r="J1609"/>
      <c r="K1609"/>
      <c r="L1609"/>
      <c r="N1609" s="30"/>
      <c r="Q1609"/>
      <c r="R1609"/>
      <c r="T1609"/>
      <c r="U1609"/>
      <c r="V1609"/>
      <c r="W1609"/>
      <c r="X1609"/>
      <c r="Y1609"/>
      <c r="AA1609"/>
      <c r="AB1609"/>
      <c r="AC1609"/>
      <c r="AD1609"/>
      <c r="AE1609"/>
      <c r="AF1609"/>
      <c r="AG1609"/>
      <c r="BN1609" s="119"/>
      <c r="BO1609" s="119"/>
      <c r="BV1609" s="119"/>
      <c r="BW1609" s="119"/>
      <c r="BX1609" s="119"/>
      <c r="BY1609" s="119"/>
      <c r="BZ1609" s="119"/>
      <c r="CA1609" s="119"/>
      <c r="CB1609" s="119"/>
      <c r="CC1609" s="119"/>
      <c r="CD1609" s="119"/>
      <c r="CE1609" s="119"/>
      <c r="CF1609" s="119"/>
    </row>
    <row r="1610" spans="10:84" ht="15.75" hidden="1" thickTop="1">
      <c r="J1610"/>
      <c r="K1610"/>
      <c r="L1610"/>
      <c r="N1610" s="30"/>
      <c r="Q1610"/>
      <c r="R1610"/>
      <c r="T1610"/>
      <c r="U1610"/>
      <c r="V1610"/>
      <c r="W1610"/>
      <c r="X1610"/>
      <c r="Y1610"/>
      <c r="AA1610"/>
      <c r="AB1610"/>
      <c r="AC1610"/>
      <c r="AD1610"/>
      <c r="AE1610"/>
      <c r="AF1610"/>
      <c r="AG1610"/>
      <c r="BN1610" s="119"/>
      <c r="BO1610" s="119"/>
      <c r="BV1610" s="119"/>
      <c r="BW1610" s="119"/>
      <c r="BX1610" s="119"/>
      <c r="BY1610" s="119"/>
      <c r="BZ1610" s="119"/>
      <c r="CA1610" s="119"/>
      <c r="CB1610" s="119"/>
      <c r="CC1610" s="119"/>
      <c r="CD1610" s="119"/>
      <c r="CE1610" s="119"/>
      <c r="CF1610" s="119"/>
    </row>
    <row r="1611" spans="10:84" ht="15.75" hidden="1" thickTop="1">
      <c r="J1611"/>
      <c r="K1611"/>
      <c r="L1611"/>
      <c r="N1611" s="30"/>
      <c r="Q1611"/>
      <c r="R1611"/>
      <c r="T1611"/>
      <c r="U1611"/>
      <c r="V1611"/>
      <c r="W1611"/>
      <c r="X1611"/>
      <c r="Y1611"/>
      <c r="AA1611"/>
      <c r="AB1611"/>
      <c r="AC1611"/>
      <c r="AD1611"/>
      <c r="AE1611"/>
      <c r="AF1611"/>
      <c r="AG1611"/>
      <c r="BN1611" s="119"/>
      <c r="BO1611" s="119"/>
      <c r="BV1611" s="119"/>
      <c r="BW1611" s="119"/>
      <c r="BX1611" s="119"/>
      <c r="BY1611" s="119"/>
      <c r="BZ1611" s="119"/>
      <c r="CA1611" s="119"/>
      <c r="CB1611" s="119"/>
      <c r="CC1611" s="119"/>
      <c r="CD1611" s="119"/>
      <c r="CE1611" s="119"/>
      <c r="CF1611" s="119"/>
    </row>
    <row r="1612" spans="10:84" ht="15.75" hidden="1" thickTop="1">
      <c r="J1612"/>
      <c r="K1612"/>
      <c r="L1612"/>
      <c r="N1612" s="30"/>
      <c r="Q1612"/>
      <c r="R1612"/>
      <c r="T1612"/>
      <c r="U1612"/>
      <c r="V1612"/>
      <c r="W1612"/>
      <c r="X1612"/>
      <c r="Y1612"/>
      <c r="AA1612"/>
      <c r="AB1612"/>
      <c r="AC1612"/>
      <c r="AD1612"/>
      <c r="AE1612"/>
      <c r="AF1612"/>
      <c r="AG1612"/>
      <c r="BN1612" s="119"/>
      <c r="BO1612" s="119"/>
      <c r="BV1612" s="119"/>
      <c r="BW1612" s="119"/>
      <c r="BX1612" s="119"/>
      <c r="BY1612" s="119"/>
      <c r="BZ1612" s="119"/>
      <c r="CA1612" s="119"/>
      <c r="CB1612" s="119"/>
      <c r="CC1612" s="119"/>
      <c r="CD1612" s="119"/>
      <c r="CE1612" s="119"/>
      <c r="CF1612" s="119"/>
    </row>
    <row r="1613" spans="10:84" ht="15.75" hidden="1" thickTop="1">
      <c r="J1613"/>
      <c r="K1613"/>
      <c r="L1613"/>
      <c r="N1613" s="30"/>
      <c r="Q1613"/>
      <c r="R1613"/>
      <c r="T1613"/>
      <c r="U1613"/>
      <c r="V1613"/>
      <c r="W1613"/>
      <c r="X1613"/>
      <c r="Y1613"/>
      <c r="AA1613"/>
      <c r="AB1613"/>
      <c r="AC1613"/>
      <c r="AD1613"/>
      <c r="AE1613"/>
      <c r="AF1613"/>
      <c r="AG1613"/>
      <c r="BN1613" s="119"/>
      <c r="BO1613" s="119"/>
      <c r="BV1613" s="119"/>
      <c r="BW1613" s="119"/>
      <c r="BX1613" s="119"/>
      <c r="BY1613" s="119"/>
      <c r="BZ1613" s="119"/>
      <c r="CA1613" s="119"/>
      <c r="CB1613" s="119"/>
      <c r="CC1613" s="119"/>
      <c r="CD1613" s="119"/>
      <c r="CE1613" s="119"/>
      <c r="CF1613" s="119"/>
    </row>
    <row r="1614" spans="10:84" ht="15.75" hidden="1" thickTop="1">
      <c r="J1614"/>
      <c r="K1614"/>
      <c r="L1614"/>
      <c r="N1614" s="30"/>
      <c r="Q1614"/>
      <c r="R1614"/>
      <c r="T1614"/>
      <c r="U1614"/>
      <c r="V1614"/>
      <c r="W1614"/>
      <c r="X1614"/>
      <c r="Y1614"/>
      <c r="AA1614"/>
      <c r="AB1614"/>
      <c r="AC1614"/>
      <c r="AD1614"/>
      <c r="AE1614"/>
      <c r="AF1614"/>
      <c r="AG1614"/>
      <c r="BN1614" s="119"/>
      <c r="BO1614" s="119"/>
      <c r="BV1614" s="119"/>
      <c r="BW1614" s="119"/>
      <c r="BX1614" s="119"/>
      <c r="BY1614" s="119"/>
      <c r="BZ1614" s="119"/>
      <c r="CA1614" s="119"/>
      <c r="CB1614" s="119"/>
      <c r="CC1614" s="119"/>
      <c r="CD1614" s="119"/>
      <c r="CE1614" s="119"/>
      <c r="CF1614" s="119"/>
    </row>
    <row r="1615" spans="10:84" ht="15.75" hidden="1" thickTop="1">
      <c r="J1615"/>
      <c r="K1615"/>
      <c r="L1615"/>
      <c r="N1615" s="30"/>
      <c r="Q1615"/>
      <c r="R1615"/>
      <c r="T1615"/>
      <c r="U1615"/>
      <c r="V1615"/>
      <c r="W1615"/>
      <c r="X1615"/>
      <c r="Y1615"/>
      <c r="AA1615"/>
      <c r="AB1615"/>
      <c r="AC1615"/>
      <c r="AD1615"/>
      <c r="AE1615"/>
      <c r="AF1615"/>
      <c r="AG1615"/>
      <c r="BN1615" s="119"/>
      <c r="BO1615" s="119"/>
      <c r="BV1615" s="119"/>
      <c r="BW1615" s="119"/>
      <c r="BX1615" s="119"/>
      <c r="BY1615" s="119"/>
      <c r="BZ1615" s="119"/>
      <c r="CA1615" s="119"/>
      <c r="CB1615" s="119"/>
      <c r="CC1615" s="119"/>
      <c r="CD1615" s="119"/>
      <c r="CE1615" s="119"/>
      <c r="CF1615" s="119"/>
    </row>
    <row r="1616" spans="10:84" ht="15.75" hidden="1" thickTop="1">
      <c r="J1616"/>
      <c r="K1616"/>
      <c r="L1616"/>
      <c r="N1616" s="30"/>
      <c r="Q1616"/>
      <c r="R1616"/>
      <c r="T1616"/>
      <c r="U1616"/>
      <c r="V1616"/>
      <c r="W1616"/>
      <c r="X1616"/>
      <c r="Y1616"/>
      <c r="AA1616"/>
      <c r="AB1616"/>
      <c r="AC1616"/>
      <c r="AD1616"/>
      <c r="AE1616"/>
      <c r="AF1616"/>
      <c r="AG1616"/>
      <c r="BN1616" s="119"/>
      <c r="BO1616" s="119"/>
      <c r="BV1616" s="119"/>
      <c r="BW1616" s="119"/>
      <c r="BX1616" s="119"/>
      <c r="BY1616" s="119"/>
      <c r="BZ1616" s="119"/>
      <c r="CA1616" s="119"/>
      <c r="CB1616" s="119"/>
      <c r="CC1616" s="119"/>
      <c r="CD1616" s="119"/>
      <c r="CE1616" s="119"/>
      <c r="CF1616" s="119"/>
    </row>
    <row r="1617" spans="10:84" ht="15.75" hidden="1" thickTop="1">
      <c r="J1617"/>
      <c r="K1617"/>
      <c r="L1617"/>
      <c r="N1617" s="30"/>
      <c r="Q1617"/>
      <c r="R1617"/>
      <c r="T1617"/>
      <c r="U1617"/>
      <c r="V1617"/>
      <c r="W1617"/>
      <c r="X1617"/>
      <c r="Y1617"/>
      <c r="AA1617"/>
      <c r="AB1617"/>
      <c r="AC1617"/>
      <c r="AD1617"/>
      <c r="AE1617"/>
      <c r="AF1617"/>
      <c r="AG1617"/>
      <c r="BN1617" s="119"/>
      <c r="BO1617" s="119"/>
      <c r="BV1617" s="119"/>
      <c r="BW1617" s="119"/>
      <c r="BX1617" s="119"/>
      <c r="BY1617" s="119"/>
      <c r="BZ1617" s="119"/>
      <c r="CA1617" s="119"/>
      <c r="CB1617" s="119"/>
      <c r="CC1617" s="119"/>
      <c r="CD1617" s="119"/>
      <c r="CE1617" s="119"/>
      <c r="CF1617" s="119"/>
    </row>
    <row r="1618" spans="10:84" ht="15.75" hidden="1" thickTop="1">
      <c r="J1618"/>
      <c r="K1618"/>
      <c r="L1618"/>
      <c r="N1618" s="30"/>
      <c r="Q1618"/>
      <c r="R1618"/>
      <c r="T1618"/>
      <c r="U1618"/>
      <c r="V1618"/>
      <c r="W1618"/>
      <c r="X1618"/>
      <c r="Y1618"/>
      <c r="AA1618"/>
      <c r="AB1618"/>
      <c r="AC1618"/>
      <c r="AD1618"/>
      <c r="AE1618"/>
      <c r="AF1618"/>
      <c r="AG1618"/>
      <c r="BN1618" s="119"/>
      <c r="BO1618" s="119"/>
      <c r="BV1618" s="119"/>
      <c r="BW1618" s="119"/>
      <c r="BX1618" s="119"/>
      <c r="BY1618" s="119"/>
      <c r="BZ1618" s="119"/>
      <c r="CA1618" s="119"/>
      <c r="CB1618" s="119"/>
      <c r="CC1618" s="119"/>
      <c r="CD1618" s="119"/>
      <c r="CE1618" s="119"/>
      <c r="CF1618" s="119"/>
    </row>
    <row r="1619" spans="10:84" ht="15.75" hidden="1" thickTop="1">
      <c r="J1619"/>
      <c r="K1619"/>
      <c r="L1619"/>
      <c r="N1619" s="30"/>
      <c r="Q1619"/>
      <c r="R1619"/>
      <c r="T1619"/>
      <c r="U1619"/>
      <c r="V1619"/>
      <c r="W1619"/>
      <c r="X1619"/>
      <c r="Y1619"/>
      <c r="AA1619"/>
      <c r="AB1619"/>
      <c r="AC1619"/>
      <c r="AD1619"/>
      <c r="AE1619"/>
      <c r="AF1619"/>
      <c r="AG1619"/>
      <c r="BN1619" s="119"/>
      <c r="BO1619" s="119"/>
      <c r="BV1619" s="119"/>
      <c r="BW1619" s="119"/>
      <c r="BX1619" s="119"/>
      <c r="BY1619" s="119"/>
      <c r="BZ1619" s="119"/>
      <c r="CA1619" s="119"/>
      <c r="CB1619" s="119"/>
      <c r="CC1619" s="119"/>
      <c r="CD1619" s="119"/>
      <c r="CE1619" s="119"/>
      <c r="CF1619" s="119"/>
    </row>
    <row r="1620" spans="10:84" ht="15.75" hidden="1" thickTop="1">
      <c r="J1620"/>
      <c r="K1620"/>
      <c r="L1620"/>
      <c r="N1620" s="30"/>
      <c r="Q1620"/>
      <c r="R1620"/>
      <c r="T1620"/>
      <c r="U1620"/>
      <c r="V1620"/>
      <c r="W1620"/>
      <c r="X1620"/>
      <c r="Y1620"/>
      <c r="AA1620"/>
      <c r="AB1620"/>
      <c r="AC1620"/>
      <c r="AD1620"/>
      <c r="AE1620"/>
      <c r="AF1620"/>
      <c r="AG1620"/>
      <c r="BN1620" s="119"/>
      <c r="BO1620" s="119"/>
      <c r="BV1620" s="119"/>
      <c r="BW1620" s="119"/>
      <c r="BX1620" s="119"/>
      <c r="BY1620" s="119"/>
      <c r="BZ1620" s="119"/>
      <c r="CA1620" s="119"/>
      <c r="CB1620" s="119"/>
      <c r="CC1620" s="119"/>
      <c r="CD1620" s="119"/>
      <c r="CE1620" s="119"/>
      <c r="CF1620" s="119"/>
    </row>
    <row r="1621" spans="10:84" ht="15.75" hidden="1" thickTop="1">
      <c r="J1621"/>
      <c r="K1621"/>
      <c r="L1621"/>
      <c r="N1621" s="30"/>
      <c r="Q1621"/>
      <c r="R1621"/>
      <c r="T1621"/>
      <c r="U1621"/>
      <c r="V1621"/>
      <c r="W1621"/>
      <c r="X1621"/>
      <c r="Y1621"/>
      <c r="AA1621"/>
      <c r="AB1621"/>
      <c r="AC1621"/>
      <c r="AD1621"/>
      <c r="AE1621"/>
      <c r="AF1621"/>
      <c r="AG1621"/>
      <c r="BN1621" s="119"/>
      <c r="BO1621" s="119"/>
      <c r="BV1621" s="119"/>
      <c r="BW1621" s="119"/>
      <c r="BX1621" s="119"/>
      <c r="BY1621" s="119"/>
      <c r="BZ1621" s="119"/>
      <c r="CA1621" s="119"/>
      <c r="CB1621" s="119"/>
      <c r="CC1621" s="119"/>
      <c r="CD1621" s="119"/>
      <c r="CE1621" s="119"/>
      <c r="CF1621" s="119"/>
    </row>
    <row r="1622" spans="10:84" ht="15.75" hidden="1" thickTop="1">
      <c r="J1622"/>
      <c r="K1622"/>
      <c r="L1622"/>
      <c r="N1622" s="30"/>
      <c r="Q1622"/>
      <c r="R1622"/>
      <c r="T1622"/>
      <c r="U1622"/>
      <c r="V1622"/>
      <c r="W1622"/>
      <c r="X1622"/>
      <c r="Y1622"/>
      <c r="AA1622"/>
      <c r="AB1622"/>
      <c r="AC1622"/>
      <c r="AD1622"/>
      <c r="AE1622"/>
      <c r="AF1622"/>
      <c r="AG1622"/>
      <c r="BN1622" s="119"/>
      <c r="BO1622" s="119"/>
      <c r="BV1622" s="119"/>
      <c r="BW1622" s="119"/>
      <c r="BX1622" s="119"/>
      <c r="BY1622" s="119"/>
      <c r="BZ1622" s="119"/>
      <c r="CA1622" s="119"/>
      <c r="CB1622" s="119"/>
      <c r="CC1622" s="119"/>
      <c r="CD1622" s="119"/>
      <c r="CE1622" s="119"/>
      <c r="CF1622" s="119"/>
    </row>
    <row r="1623" spans="10:84" ht="15.75" hidden="1" thickTop="1">
      <c r="J1623"/>
      <c r="K1623"/>
      <c r="L1623"/>
      <c r="N1623" s="30"/>
      <c r="Q1623"/>
      <c r="R1623"/>
      <c r="T1623"/>
      <c r="U1623"/>
      <c r="V1623"/>
      <c r="W1623"/>
      <c r="X1623"/>
      <c r="Y1623"/>
      <c r="AA1623"/>
      <c r="AB1623"/>
      <c r="AC1623"/>
      <c r="AD1623"/>
      <c r="AE1623"/>
      <c r="AF1623"/>
      <c r="AG1623"/>
      <c r="BN1623" s="119"/>
      <c r="BO1623" s="119"/>
      <c r="BV1623" s="119"/>
      <c r="BW1623" s="119"/>
      <c r="BX1623" s="119"/>
      <c r="BY1623" s="119"/>
      <c r="BZ1623" s="119"/>
      <c r="CA1623" s="119"/>
      <c r="CB1623" s="119"/>
      <c r="CC1623" s="119"/>
      <c r="CD1623" s="119"/>
      <c r="CE1623" s="119"/>
      <c r="CF1623" s="119"/>
    </row>
    <row r="1624" spans="10:84" ht="15.75" hidden="1" thickTop="1">
      <c r="J1624"/>
      <c r="K1624"/>
      <c r="L1624"/>
      <c r="N1624" s="30"/>
      <c r="Q1624"/>
      <c r="R1624"/>
      <c r="T1624"/>
      <c r="U1624"/>
      <c r="V1624"/>
      <c r="W1624"/>
      <c r="X1624"/>
      <c r="Y1624"/>
      <c r="AA1624"/>
      <c r="AB1624"/>
      <c r="AC1624"/>
      <c r="AD1624"/>
      <c r="AE1624"/>
      <c r="AF1624"/>
      <c r="AG1624"/>
      <c r="BN1624" s="119"/>
      <c r="BO1624" s="119"/>
      <c r="BV1624" s="119"/>
      <c r="BW1624" s="119"/>
      <c r="BX1624" s="119"/>
      <c r="BY1624" s="119"/>
      <c r="BZ1624" s="119"/>
      <c r="CA1624" s="119"/>
      <c r="CB1624" s="119"/>
      <c r="CC1624" s="119"/>
      <c r="CD1624" s="119"/>
      <c r="CE1624" s="119"/>
      <c r="CF1624" s="119"/>
    </row>
    <row r="1625" spans="10:84" ht="15.75" hidden="1" thickTop="1">
      <c r="J1625"/>
      <c r="K1625"/>
      <c r="L1625"/>
      <c r="N1625" s="30"/>
      <c r="Q1625"/>
      <c r="R1625"/>
      <c r="T1625"/>
      <c r="U1625"/>
      <c r="V1625"/>
      <c r="W1625"/>
      <c r="X1625"/>
      <c r="Y1625"/>
      <c r="AA1625"/>
      <c r="AB1625"/>
      <c r="AC1625"/>
      <c r="AD1625"/>
      <c r="AE1625"/>
      <c r="AF1625"/>
      <c r="AG1625"/>
      <c r="BN1625" s="119"/>
      <c r="BO1625" s="119"/>
      <c r="BV1625" s="119"/>
      <c r="BW1625" s="119"/>
      <c r="BX1625" s="119"/>
      <c r="BY1625" s="119"/>
      <c r="BZ1625" s="119"/>
      <c r="CA1625" s="119"/>
      <c r="CB1625" s="119"/>
      <c r="CC1625" s="119"/>
      <c r="CD1625" s="119"/>
      <c r="CE1625" s="119"/>
      <c r="CF1625" s="119"/>
    </row>
    <row r="1626" spans="10:84" ht="15.75" hidden="1" thickTop="1">
      <c r="J1626"/>
      <c r="K1626"/>
      <c r="L1626"/>
      <c r="N1626" s="30"/>
      <c r="Q1626"/>
      <c r="R1626"/>
      <c r="T1626"/>
      <c r="U1626"/>
      <c r="V1626"/>
      <c r="W1626"/>
      <c r="X1626"/>
      <c r="Y1626"/>
      <c r="AA1626"/>
      <c r="AB1626"/>
      <c r="AC1626"/>
      <c r="AD1626"/>
      <c r="AE1626"/>
      <c r="AF1626"/>
      <c r="AG1626"/>
      <c r="BN1626" s="119"/>
      <c r="BO1626" s="119"/>
      <c r="BV1626" s="119"/>
      <c r="BW1626" s="119"/>
      <c r="BX1626" s="119"/>
      <c r="BY1626" s="119"/>
      <c r="BZ1626" s="119"/>
      <c r="CA1626" s="119"/>
      <c r="CB1626" s="119"/>
      <c r="CC1626" s="119"/>
      <c r="CD1626" s="119"/>
      <c r="CE1626" s="119"/>
      <c r="CF1626" s="119"/>
    </row>
    <row r="1627" spans="10:84" ht="15.75" hidden="1" thickTop="1">
      <c r="J1627"/>
      <c r="K1627"/>
      <c r="L1627"/>
      <c r="N1627" s="30"/>
      <c r="Q1627"/>
      <c r="R1627"/>
      <c r="T1627"/>
      <c r="U1627"/>
      <c r="V1627"/>
      <c r="W1627"/>
      <c r="X1627"/>
      <c r="Y1627"/>
      <c r="AA1627"/>
      <c r="AB1627"/>
      <c r="AC1627"/>
      <c r="AD1627"/>
      <c r="AE1627"/>
      <c r="AF1627"/>
      <c r="AG1627"/>
      <c r="BN1627" s="119"/>
      <c r="BO1627" s="119"/>
      <c r="BV1627" s="119"/>
      <c r="BW1627" s="119"/>
      <c r="BX1627" s="119"/>
      <c r="BY1627" s="119"/>
      <c r="BZ1627" s="119"/>
      <c r="CA1627" s="119"/>
      <c r="CB1627" s="119"/>
      <c r="CC1627" s="119"/>
      <c r="CD1627" s="119"/>
      <c r="CE1627" s="119"/>
      <c r="CF1627" s="119"/>
    </row>
    <row r="1628" spans="10:84" ht="15.75" hidden="1" thickTop="1">
      <c r="J1628"/>
      <c r="K1628"/>
      <c r="L1628"/>
      <c r="N1628" s="30"/>
      <c r="Q1628"/>
      <c r="R1628"/>
      <c r="T1628"/>
      <c r="U1628"/>
      <c r="V1628"/>
      <c r="W1628"/>
      <c r="X1628"/>
      <c r="Y1628"/>
      <c r="AA1628"/>
      <c r="AB1628"/>
      <c r="AC1628"/>
      <c r="AD1628"/>
      <c r="AE1628"/>
      <c r="AF1628"/>
      <c r="AG1628"/>
      <c r="BN1628" s="119"/>
      <c r="BO1628" s="119"/>
      <c r="BV1628" s="119"/>
      <c r="BW1628" s="119"/>
      <c r="BX1628" s="119"/>
      <c r="BY1628" s="119"/>
      <c r="BZ1628" s="119"/>
      <c r="CA1628" s="119"/>
      <c r="CB1628" s="119"/>
      <c r="CC1628" s="119"/>
      <c r="CD1628" s="119"/>
      <c r="CE1628" s="119"/>
      <c r="CF1628" s="119"/>
    </row>
    <row r="1629" spans="10:84" ht="15.75" hidden="1" thickTop="1">
      <c r="J1629"/>
      <c r="K1629"/>
      <c r="L1629"/>
      <c r="N1629" s="30"/>
      <c r="Q1629"/>
      <c r="R1629"/>
      <c r="T1629"/>
      <c r="U1629"/>
      <c r="V1629"/>
      <c r="W1629"/>
      <c r="X1629"/>
      <c r="Y1629"/>
      <c r="AA1629"/>
      <c r="AB1629"/>
      <c r="AC1629"/>
      <c r="AD1629"/>
      <c r="AE1629"/>
      <c r="AF1629"/>
      <c r="AG1629"/>
      <c r="BN1629" s="119"/>
      <c r="BO1629" s="119"/>
      <c r="BV1629" s="119"/>
      <c r="BW1629" s="119"/>
      <c r="BX1629" s="119"/>
      <c r="BY1629" s="119"/>
      <c r="BZ1629" s="119"/>
      <c r="CA1629" s="119"/>
      <c r="CB1629" s="119"/>
      <c r="CC1629" s="119"/>
      <c r="CD1629" s="119"/>
      <c r="CE1629" s="119"/>
      <c r="CF1629" s="119"/>
    </row>
    <row r="1630" spans="10:84" ht="15.75" hidden="1" thickTop="1">
      <c r="J1630"/>
      <c r="K1630"/>
      <c r="L1630"/>
      <c r="N1630" s="30"/>
      <c r="Q1630"/>
      <c r="R1630"/>
      <c r="T1630"/>
      <c r="U1630"/>
      <c r="V1630"/>
      <c r="W1630"/>
      <c r="X1630"/>
      <c r="Y1630"/>
      <c r="AA1630"/>
      <c r="AB1630"/>
      <c r="AC1630"/>
      <c r="AD1630"/>
      <c r="AE1630"/>
      <c r="AF1630"/>
      <c r="AG1630"/>
      <c r="BN1630" s="119"/>
      <c r="BO1630" s="119"/>
      <c r="BV1630" s="119"/>
      <c r="BW1630" s="119"/>
      <c r="BX1630" s="119"/>
      <c r="BY1630" s="119"/>
      <c r="BZ1630" s="119"/>
      <c r="CA1630" s="119"/>
      <c r="CB1630" s="119"/>
      <c r="CC1630" s="119"/>
      <c r="CD1630" s="119"/>
      <c r="CE1630" s="119"/>
      <c r="CF1630" s="119"/>
    </row>
    <row r="1631" spans="10:84" ht="15.75" hidden="1" thickTop="1">
      <c r="J1631"/>
      <c r="K1631"/>
      <c r="L1631"/>
      <c r="N1631" s="30"/>
      <c r="Q1631"/>
      <c r="R1631"/>
      <c r="T1631"/>
      <c r="U1631"/>
      <c r="V1631"/>
      <c r="W1631"/>
      <c r="X1631"/>
      <c r="Y1631"/>
      <c r="AA1631"/>
      <c r="AB1631"/>
      <c r="AC1631"/>
      <c r="AD1631"/>
      <c r="AE1631"/>
      <c r="AF1631"/>
      <c r="AG1631"/>
      <c r="BN1631" s="119"/>
      <c r="BO1631" s="119"/>
      <c r="BV1631" s="119"/>
      <c r="BW1631" s="119"/>
      <c r="BX1631" s="119"/>
      <c r="BY1631" s="119"/>
      <c r="BZ1631" s="119"/>
      <c r="CA1631" s="119"/>
      <c r="CB1631" s="119"/>
      <c r="CC1631" s="119"/>
      <c r="CD1631" s="119"/>
      <c r="CE1631" s="119"/>
      <c r="CF1631" s="119"/>
    </row>
    <row r="1632" spans="10:84" ht="15.75" hidden="1" thickTop="1">
      <c r="J1632"/>
      <c r="K1632"/>
      <c r="L1632"/>
      <c r="N1632" s="30"/>
      <c r="Q1632"/>
      <c r="R1632"/>
      <c r="T1632"/>
      <c r="U1632"/>
      <c r="V1632"/>
      <c r="W1632"/>
      <c r="X1632"/>
      <c r="Y1632"/>
      <c r="AA1632"/>
      <c r="AB1632"/>
      <c r="AC1632"/>
      <c r="AD1632"/>
      <c r="AE1632"/>
      <c r="AF1632"/>
      <c r="AG1632"/>
      <c r="BN1632" s="119"/>
      <c r="BO1632" s="119"/>
      <c r="BV1632" s="119"/>
      <c r="BW1632" s="119"/>
      <c r="BX1632" s="119"/>
      <c r="BY1632" s="119"/>
      <c r="BZ1632" s="119"/>
      <c r="CA1632" s="119"/>
      <c r="CB1632" s="119"/>
      <c r="CC1632" s="119"/>
      <c r="CD1632" s="119"/>
      <c r="CE1632" s="119"/>
      <c r="CF1632" s="119"/>
    </row>
    <row r="1633" spans="10:84" ht="15.75" hidden="1" thickTop="1">
      <c r="J1633"/>
      <c r="K1633"/>
      <c r="L1633"/>
      <c r="N1633" s="30"/>
      <c r="Q1633"/>
      <c r="R1633"/>
      <c r="T1633"/>
      <c r="U1633"/>
      <c r="V1633"/>
      <c r="W1633"/>
      <c r="X1633"/>
      <c r="Y1633"/>
      <c r="AA1633"/>
      <c r="AB1633"/>
      <c r="AC1633"/>
      <c r="AD1633"/>
      <c r="AE1633"/>
      <c r="AF1633"/>
      <c r="AG1633"/>
      <c r="BN1633" s="119"/>
      <c r="BO1633" s="119"/>
      <c r="BV1633" s="119"/>
      <c r="BW1633" s="119"/>
      <c r="BX1633" s="119"/>
      <c r="BY1633" s="119"/>
      <c r="BZ1633" s="119"/>
      <c r="CA1633" s="119"/>
      <c r="CB1633" s="119"/>
      <c r="CC1633" s="119"/>
      <c r="CD1633" s="119"/>
      <c r="CE1633" s="119"/>
      <c r="CF1633" s="119"/>
    </row>
    <row r="1634" spans="10:84" ht="15.75" hidden="1" thickTop="1">
      <c r="J1634"/>
      <c r="K1634"/>
      <c r="L1634"/>
      <c r="N1634" s="30"/>
      <c r="Q1634"/>
      <c r="R1634"/>
      <c r="T1634"/>
      <c r="U1634"/>
      <c r="V1634"/>
      <c r="W1634"/>
      <c r="X1634"/>
      <c r="Y1634"/>
      <c r="AA1634"/>
      <c r="AB1634"/>
      <c r="AC1634"/>
      <c r="AD1634"/>
      <c r="AE1634"/>
      <c r="AF1634"/>
      <c r="AG1634"/>
      <c r="BN1634" s="119"/>
      <c r="BO1634" s="119"/>
      <c r="BV1634" s="119"/>
      <c r="BW1634" s="119"/>
      <c r="BX1634" s="119"/>
      <c r="BY1634" s="119"/>
      <c r="BZ1634" s="119"/>
      <c r="CA1634" s="119"/>
      <c r="CB1634" s="119"/>
      <c r="CC1634" s="119"/>
      <c r="CD1634" s="119"/>
      <c r="CE1634" s="119"/>
      <c r="CF1634" s="119"/>
    </row>
    <row r="1635" spans="10:84" ht="15.75" hidden="1" thickTop="1">
      <c r="J1635"/>
      <c r="K1635"/>
      <c r="L1635"/>
      <c r="N1635" s="30"/>
      <c r="Q1635"/>
      <c r="R1635"/>
      <c r="T1635"/>
      <c r="U1635"/>
      <c r="V1635"/>
      <c r="W1635"/>
      <c r="X1635"/>
      <c r="Y1635"/>
      <c r="AA1635"/>
      <c r="AB1635"/>
      <c r="AC1635"/>
      <c r="AD1635"/>
      <c r="AE1635"/>
      <c r="AF1635"/>
      <c r="AG1635"/>
      <c r="BN1635" s="119"/>
      <c r="BO1635" s="119"/>
      <c r="BV1635" s="119"/>
      <c r="BW1635" s="119"/>
      <c r="BX1635" s="119"/>
      <c r="BY1635" s="119"/>
      <c r="BZ1635" s="119"/>
      <c r="CA1635" s="119"/>
      <c r="CB1635" s="119"/>
      <c r="CC1635" s="119"/>
      <c r="CD1635" s="119"/>
      <c r="CE1635" s="119"/>
      <c r="CF1635" s="119"/>
    </row>
    <row r="1636" spans="10:84" ht="15.75" hidden="1" thickTop="1">
      <c r="J1636"/>
      <c r="K1636"/>
      <c r="L1636"/>
      <c r="N1636" s="30"/>
      <c r="Q1636"/>
      <c r="R1636"/>
      <c r="T1636"/>
      <c r="U1636"/>
      <c r="V1636"/>
      <c r="W1636"/>
      <c r="X1636"/>
      <c r="Y1636"/>
      <c r="AA1636"/>
      <c r="AB1636"/>
      <c r="AC1636"/>
      <c r="AD1636"/>
      <c r="AE1636"/>
      <c r="AF1636"/>
      <c r="AG1636"/>
      <c r="BN1636" s="119"/>
      <c r="BO1636" s="119"/>
      <c r="BV1636" s="119"/>
      <c r="BW1636" s="119"/>
      <c r="BX1636" s="119"/>
      <c r="BY1636" s="119"/>
      <c r="BZ1636" s="119"/>
      <c r="CA1636" s="119"/>
      <c r="CB1636" s="119"/>
      <c r="CC1636" s="119"/>
      <c r="CD1636" s="119"/>
      <c r="CE1636" s="119"/>
      <c r="CF1636" s="119"/>
    </row>
    <row r="1637" spans="10:84" ht="15.75" hidden="1" thickTop="1">
      <c r="J1637"/>
      <c r="K1637"/>
      <c r="L1637"/>
      <c r="N1637" s="30"/>
      <c r="Q1637"/>
      <c r="R1637"/>
      <c r="T1637"/>
      <c r="U1637"/>
      <c r="V1637"/>
      <c r="W1637"/>
      <c r="X1637"/>
      <c r="Y1637"/>
      <c r="AA1637"/>
      <c r="AB1637"/>
      <c r="AC1637"/>
      <c r="AD1637"/>
      <c r="AE1637"/>
      <c r="AF1637"/>
      <c r="AG1637"/>
      <c r="BN1637" s="119"/>
      <c r="BO1637" s="119"/>
      <c r="BV1637" s="119"/>
      <c r="BW1637" s="119"/>
      <c r="BX1637" s="119"/>
      <c r="BY1637" s="119"/>
      <c r="BZ1637" s="119"/>
      <c r="CA1637" s="119"/>
      <c r="CB1637" s="119"/>
      <c r="CC1637" s="119"/>
      <c r="CD1637" s="119"/>
      <c r="CE1637" s="119"/>
      <c r="CF1637" s="119"/>
    </row>
    <row r="1638" spans="10:84" ht="15.75" hidden="1" thickTop="1">
      <c r="J1638"/>
      <c r="K1638"/>
      <c r="L1638"/>
      <c r="N1638" s="30"/>
      <c r="Q1638"/>
      <c r="R1638"/>
      <c r="T1638"/>
      <c r="U1638"/>
      <c r="V1638"/>
      <c r="W1638"/>
      <c r="X1638"/>
      <c r="Y1638"/>
      <c r="AA1638"/>
      <c r="AB1638"/>
      <c r="AC1638"/>
      <c r="AD1638"/>
      <c r="AE1638"/>
      <c r="AF1638"/>
      <c r="AG1638"/>
      <c r="BN1638" s="119"/>
      <c r="BO1638" s="119"/>
      <c r="BV1638" s="119"/>
      <c r="BW1638" s="119"/>
      <c r="BX1638" s="119"/>
      <c r="BY1638" s="119"/>
      <c r="BZ1638" s="119"/>
      <c r="CA1638" s="119"/>
      <c r="CB1638" s="119"/>
      <c r="CC1638" s="119"/>
      <c r="CD1638" s="119"/>
      <c r="CE1638" s="119"/>
      <c r="CF1638" s="119"/>
    </row>
    <row r="1639" spans="10:84" ht="15.75" hidden="1" thickTop="1">
      <c r="J1639"/>
      <c r="K1639"/>
      <c r="L1639"/>
      <c r="N1639" s="30"/>
      <c r="Q1639"/>
      <c r="R1639"/>
      <c r="T1639"/>
      <c r="U1639"/>
      <c r="V1639"/>
      <c r="W1639"/>
      <c r="X1639"/>
      <c r="Y1639"/>
      <c r="AA1639"/>
      <c r="AB1639"/>
      <c r="AC1639"/>
      <c r="AD1639"/>
      <c r="AE1639"/>
      <c r="AF1639"/>
      <c r="AG1639"/>
      <c r="BN1639" s="119"/>
      <c r="BO1639" s="119"/>
      <c r="BV1639" s="119"/>
      <c r="BW1639" s="119"/>
      <c r="BX1639" s="119"/>
      <c r="BY1639" s="119"/>
      <c r="BZ1639" s="119"/>
      <c r="CA1639" s="119"/>
      <c r="CB1639" s="119"/>
      <c r="CC1639" s="119"/>
      <c r="CD1639" s="119"/>
      <c r="CE1639" s="119"/>
      <c r="CF1639" s="119"/>
    </row>
    <row r="1640" spans="10:84" ht="15.75" hidden="1" thickTop="1">
      <c r="J1640"/>
      <c r="K1640"/>
      <c r="L1640"/>
      <c r="N1640" s="30"/>
      <c r="Q1640"/>
      <c r="R1640"/>
      <c r="T1640"/>
      <c r="U1640"/>
      <c r="V1640"/>
      <c r="W1640"/>
      <c r="X1640"/>
      <c r="Y1640"/>
      <c r="AA1640"/>
      <c r="AB1640"/>
      <c r="AC1640"/>
      <c r="AD1640"/>
      <c r="AE1640"/>
      <c r="AF1640"/>
      <c r="AG1640"/>
      <c r="BN1640" s="119"/>
      <c r="BO1640" s="119"/>
      <c r="BV1640" s="119"/>
      <c r="BW1640" s="119"/>
      <c r="BX1640" s="119"/>
      <c r="BY1640" s="119"/>
      <c r="BZ1640" s="119"/>
      <c r="CA1640" s="119"/>
      <c r="CB1640" s="119"/>
      <c r="CC1640" s="119"/>
      <c r="CD1640" s="119"/>
      <c r="CE1640" s="119"/>
      <c r="CF1640" s="119"/>
    </row>
    <row r="1641" spans="10:84" ht="15.75" hidden="1" thickTop="1">
      <c r="J1641"/>
      <c r="K1641"/>
      <c r="L1641"/>
      <c r="N1641" s="30"/>
      <c r="Q1641"/>
      <c r="R1641"/>
      <c r="T1641"/>
      <c r="U1641"/>
      <c r="V1641"/>
      <c r="W1641"/>
      <c r="X1641"/>
      <c r="Y1641"/>
      <c r="AA1641"/>
      <c r="AB1641"/>
      <c r="AC1641"/>
      <c r="AD1641"/>
      <c r="AE1641"/>
      <c r="AF1641"/>
      <c r="AG1641"/>
      <c r="BN1641" s="119"/>
      <c r="BO1641" s="119"/>
      <c r="BV1641" s="119"/>
      <c r="BW1641" s="119"/>
      <c r="BX1641" s="119"/>
      <c r="BY1641" s="119"/>
      <c r="BZ1641" s="119"/>
      <c r="CA1641" s="119"/>
      <c r="CB1641" s="119"/>
      <c r="CC1641" s="119"/>
      <c r="CD1641" s="119"/>
      <c r="CE1641" s="119"/>
      <c r="CF1641" s="119"/>
    </row>
    <row r="1642" spans="10:84" ht="15.75" hidden="1" thickTop="1">
      <c r="J1642"/>
      <c r="K1642"/>
      <c r="L1642"/>
      <c r="N1642" s="30"/>
      <c r="Q1642"/>
      <c r="R1642"/>
      <c r="T1642"/>
      <c r="U1642"/>
      <c r="V1642"/>
      <c r="W1642"/>
      <c r="X1642"/>
      <c r="Y1642"/>
      <c r="AA1642"/>
      <c r="AB1642"/>
      <c r="AC1642"/>
      <c r="AD1642"/>
      <c r="AE1642"/>
      <c r="AF1642"/>
      <c r="AG1642"/>
      <c r="BN1642" s="119"/>
      <c r="BO1642" s="119"/>
      <c r="BV1642" s="119"/>
      <c r="BW1642" s="119"/>
      <c r="BX1642" s="119"/>
      <c r="BY1642" s="119"/>
      <c r="BZ1642" s="119"/>
      <c r="CA1642" s="119"/>
      <c r="CB1642" s="119"/>
      <c r="CC1642" s="119"/>
      <c r="CD1642" s="119"/>
      <c r="CE1642" s="119"/>
      <c r="CF1642" s="119"/>
    </row>
    <row r="1643" spans="10:84" ht="15.75" hidden="1" thickTop="1">
      <c r="J1643"/>
      <c r="K1643"/>
      <c r="L1643"/>
      <c r="N1643" s="30"/>
      <c r="Q1643"/>
      <c r="R1643"/>
      <c r="T1643"/>
      <c r="U1643"/>
      <c r="V1643"/>
      <c r="W1643"/>
      <c r="X1643"/>
      <c r="Y1643"/>
      <c r="AA1643"/>
      <c r="AB1643"/>
      <c r="AC1643"/>
      <c r="AD1643"/>
      <c r="AE1643"/>
      <c r="AF1643"/>
      <c r="AG1643"/>
      <c r="BN1643" s="119"/>
      <c r="BO1643" s="119"/>
      <c r="BV1643" s="119"/>
      <c r="BW1643" s="119"/>
      <c r="BX1643" s="119"/>
      <c r="BY1643" s="119"/>
      <c r="BZ1643" s="119"/>
      <c r="CA1643" s="119"/>
      <c r="CB1643" s="119"/>
      <c r="CC1643" s="119"/>
      <c r="CD1643" s="119"/>
      <c r="CE1643" s="119"/>
      <c r="CF1643" s="119"/>
    </row>
    <row r="1644" spans="10:84" ht="15.75" hidden="1" thickTop="1">
      <c r="J1644"/>
      <c r="K1644"/>
      <c r="L1644"/>
      <c r="N1644" s="30"/>
      <c r="Q1644"/>
      <c r="R1644"/>
      <c r="T1644"/>
      <c r="U1644"/>
      <c r="V1644"/>
      <c r="W1644"/>
      <c r="X1644"/>
      <c r="Y1644"/>
      <c r="AA1644"/>
      <c r="AB1644"/>
      <c r="AC1644"/>
      <c r="AD1644"/>
      <c r="AE1644"/>
      <c r="AF1644"/>
      <c r="AG1644"/>
      <c r="BN1644" s="119"/>
      <c r="BO1644" s="119"/>
      <c r="BV1644" s="119"/>
      <c r="BW1644" s="119"/>
      <c r="BX1644" s="119"/>
      <c r="BY1644" s="119"/>
      <c r="BZ1644" s="119"/>
      <c r="CA1644" s="119"/>
      <c r="CB1644" s="119"/>
      <c r="CC1644" s="119"/>
      <c r="CD1644" s="119"/>
      <c r="CE1644" s="119"/>
      <c r="CF1644" s="119"/>
    </row>
    <row r="1645" spans="10:84" ht="15.75" hidden="1" thickTop="1">
      <c r="J1645"/>
      <c r="K1645"/>
      <c r="L1645"/>
      <c r="N1645" s="30"/>
      <c r="Q1645"/>
      <c r="R1645"/>
      <c r="T1645"/>
      <c r="U1645"/>
      <c r="V1645"/>
      <c r="W1645"/>
      <c r="X1645"/>
      <c r="Y1645"/>
      <c r="AA1645"/>
      <c r="AB1645"/>
      <c r="AC1645"/>
      <c r="AD1645"/>
      <c r="AE1645"/>
      <c r="AF1645"/>
      <c r="AG1645"/>
      <c r="BN1645" s="119"/>
      <c r="BO1645" s="119"/>
      <c r="BV1645" s="119"/>
      <c r="BW1645" s="119"/>
      <c r="BX1645" s="119"/>
      <c r="BY1645" s="119"/>
      <c r="BZ1645" s="119"/>
      <c r="CA1645" s="119"/>
      <c r="CB1645" s="119"/>
      <c r="CC1645" s="119"/>
      <c r="CD1645" s="119"/>
      <c r="CE1645" s="119"/>
      <c r="CF1645" s="119"/>
    </row>
    <row r="1646" spans="10:84" ht="15.75" hidden="1" thickTop="1">
      <c r="J1646"/>
      <c r="K1646"/>
      <c r="L1646"/>
      <c r="N1646" s="30"/>
      <c r="Q1646"/>
      <c r="R1646"/>
      <c r="T1646"/>
      <c r="U1646"/>
      <c r="V1646"/>
      <c r="W1646"/>
      <c r="X1646"/>
      <c r="Y1646"/>
      <c r="AA1646"/>
      <c r="AB1646"/>
      <c r="AC1646"/>
      <c r="AD1646"/>
      <c r="AE1646"/>
      <c r="AF1646"/>
      <c r="AG1646"/>
      <c r="BN1646" s="119"/>
      <c r="BO1646" s="119"/>
      <c r="BV1646" s="119"/>
      <c r="BW1646" s="119"/>
      <c r="BX1646" s="119"/>
      <c r="BY1646" s="119"/>
      <c r="BZ1646" s="119"/>
      <c r="CA1646" s="119"/>
      <c r="CB1646" s="119"/>
      <c r="CC1646" s="119"/>
      <c r="CD1646" s="119"/>
      <c r="CE1646" s="119"/>
      <c r="CF1646" s="119"/>
    </row>
    <row r="1647" spans="10:84" ht="15.75" hidden="1" thickTop="1">
      <c r="J1647"/>
      <c r="K1647"/>
      <c r="L1647"/>
      <c r="N1647" s="30"/>
      <c r="Q1647"/>
      <c r="R1647"/>
      <c r="T1647"/>
      <c r="U1647"/>
      <c r="V1647"/>
      <c r="W1647"/>
      <c r="X1647"/>
      <c r="Y1647"/>
      <c r="AA1647"/>
      <c r="AB1647"/>
      <c r="AC1647"/>
      <c r="AD1647"/>
      <c r="AE1647"/>
      <c r="AF1647"/>
      <c r="AG1647"/>
      <c r="BN1647" s="119"/>
      <c r="BO1647" s="119"/>
      <c r="BV1647" s="119"/>
      <c r="BW1647" s="119"/>
      <c r="BX1647" s="119"/>
      <c r="BY1647" s="119"/>
      <c r="BZ1647" s="119"/>
      <c r="CA1647" s="119"/>
      <c r="CB1647" s="119"/>
      <c r="CC1647" s="119"/>
      <c r="CD1647" s="119"/>
      <c r="CE1647" s="119"/>
      <c r="CF1647" s="119"/>
    </row>
    <row r="1648" spans="10:84" ht="15.75" hidden="1" thickTop="1">
      <c r="J1648"/>
      <c r="K1648"/>
      <c r="L1648"/>
      <c r="N1648" s="30"/>
      <c r="Q1648"/>
      <c r="R1648"/>
      <c r="T1648"/>
      <c r="U1648"/>
      <c r="V1648"/>
      <c r="W1648"/>
      <c r="X1648"/>
      <c r="Y1648"/>
      <c r="AA1648"/>
      <c r="AB1648"/>
      <c r="AC1648"/>
      <c r="AD1648"/>
      <c r="AE1648"/>
      <c r="AF1648"/>
      <c r="AG1648"/>
      <c r="BN1648" s="119"/>
      <c r="BO1648" s="119"/>
      <c r="BV1648" s="119"/>
      <c r="BW1648" s="119"/>
      <c r="BX1648" s="119"/>
      <c r="BY1648" s="119"/>
      <c r="BZ1648" s="119"/>
      <c r="CA1648" s="119"/>
      <c r="CB1648" s="119"/>
      <c r="CC1648" s="119"/>
      <c r="CD1648" s="119"/>
      <c r="CE1648" s="119"/>
      <c r="CF1648" s="119"/>
    </row>
    <row r="1649" spans="10:84" ht="15.75" hidden="1" thickTop="1">
      <c r="J1649"/>
      <c r="K1649"/>
      <c r="L1649"/>
      <c r="N1649" s="30"/>
      <c r="Q1649"/>
      <c r="R1649"/>
      <c r="T1649"/>
      <c r="U1649"/>
      <c r="V1649"/>
      <c r="W1649"/>
      <c r="X1649"/>
      <c r="Y1649"/>
      <c r="AA1649"/>
      <c r="AB1649"/>
      <c r="AC1649"/>
      <c r="AD1649"/>
      <c r="AE1649"/>
      <c r="AF1649"/>
      <c r="AG1649"/>
      <c r="BN1649" s="119"/>
      <c r="BO1649" s="119"/>
      <c r="BV1649" s="119"/>
      <c r="BW1649" s="119"/>
      <c r="BX1649" s="119"/>
      <c r="BY1649" s="119"/>
      <c r="BZ1649" s="119"/>
      <c r="CA1649" s="119"/>
      <c r="CB1649" s="119"/>
      <c r="CC1649" s="119"/>
      <c r="CD1649" s="119"/>
      <c r="CE1649" s="119"/>
      <c r="CF1649" s="119"/>
    </row>
    <row r="1650" spans="10:84" ht="15.75" hidden="1" thickTop="1">
      <c r="J1650"/>
      <c r="K1650"/>
      <c r="L1650"/>
      <c r="N1650" s="30"/>
      <c r="Q1650"/>
      <c r="R1650"/>
      <c r="T1650"/>
      <c r="U1650"/>
      <c r="V1650"/>
      <c r="W1650"/>
      <c r="X1650"/>
      <c r="Y1650"/>
      <c r="AA1650"/>
      <c r="AB1650"/>
      <c r="AC1650"/>
      <c r="AD1650"/>
      <c r="AE1650"/>
      <c r="AF1650"/>
      <c r="AG1650"/>
      <c r="BN1650" s="119"/>
      <c r="BO1650" s="119"/>
      <c r="BV1650" s="119"/>
      <c r="BW1650" s="119"/>
      <c r="BX1650" s="119"/>
      <c r="BY1650" s="119"/>
      <c r="BZ1650" s="119"/>
      <c r="CA1650" s="119"/>
      <c r="CB1650" s="119"/>
      <c r="CC1650" s="119"/>
      <c r="CD1650" s="119"/>
      <c r="CE1650" s="119"/>
      <c r="CF1650" s="119"/>
    </row>
    <row r="1651" spans="10:84" ht="15.75" hidden="1" thickTop="1">
      <c r="J1651"/>
      <c r="K1651"/>
      <c r="L1651"/>
      <c r="N1651" s="30"/>
      <c r="Q1651"/>
      <c r="R1651"/>
      <c r="T1651"/>
      <c r="U1651"/>
      <c r="V1651"/>
      <c r="W1651"/>
      <c r="X1651"/>
      <c r="Y1651"/>
      <c r="AA1651"/>
      <c r="AB1651"/>
      <c r="AC1651"/>
      <c r="AD1651"/>
      <c r="AE1651"/>
      <c r="AF1651"/>
      <c r="AG1651"/>
      <c r="BN1651" s="119"/>
      <c r="BO1651" s="119"/>
      <c r="BV1651" s="119"/>
      <c r="BW1651" s="119"/>
      <c r="BX1651" s="119"/>
      <c r="BY1651" s="119"/>
      <c r="BZ1651" s="119"/>
      <c r="CA1651" s="119"/>
      <c r="CB1651" s="119"/>
      <c r="CC1651" s="119"/>
      <c r="CD1651" s="119"/>
      <c r="CE1651" s="119"/>
      <c r="CF1651" s="119"/>
    </row>
    <row r="1652" spans="10:84" ht="15.75" hidden="1" thickTop="1">
      <c r="J1652"/>
      <c r="K1652"/>
      <c r="L1652"/>
      <c r="N1652" s="30"/>
      <c r="Q1652"/>
      <c r="R1652"/>
      <c r="T1652"/>
      <c r="U1652"/>
      <c r="V1652"/>
      <c r="W1652"/>
      <c r="X1652"/>
      <c r="Y1652"/>
      <c r="AA1652"/>
      <c r="AB1652"/>
      <c r="AC1652"/>
      <c r="AD1652"/>
      <c r="AE1652"/>
      <c r="AF1652"/>
      <c r="AG1652"/>
      <c r="BN1652" s="119"/>
      <c r="BO1652" s="119"/>
      <c r="BV1652" s="119"/>
      <c r="BW1652" s="119"/>
      <c r="BX1652" s="119"/>
      <c r="BY1652" s="119"/>
      <c r="BZ1652" s="119"/>
      <c r="CA1652" s="119"/>
      <c r="CB1652" s="119"/>
      <c r="CC1652" s="119"/>
      <c r="CD1652" s="119"/>
      <c r="CE1652" s="119"/>
      <c r="CF1652" s="119"/>
    </row>
    <row r="1653" spans="10:84" ht="15.75" hidden="1" thickTop="1">
      <c r="J1653"/>
      <c r="K1653"/>
      <c r="L1653"/>
      <c r="N1653" s="30"/>
      <c r="Q1653"/>
      <c r="R1653"/>
      <c r="T1653"/>
      <c r="U1653"/>
      <c r="V1653"/>
      <c r="W1653"/>
      <c r="X1653"/>
      <c r="Y1653"/>
      <c r="AA1653"/>
      <c r="AB1653"/>
      <c r="AC1653"/>
      <c r="AD1653"/>
      <c r="AE1653"/>
      <c r="AF1653"/>
      <c r="AG1653"/>
      <c r="BN1653" s="119"/>
      <c r="BO1653" s="119"/>
      <c r="BV1653" s="119"/>
      <c r="BW1653" s="119"/>
      <c r="BX1653" s="119"/>
      <c r="BY1653" s="119"/>
      <c r="BZ1653" s="119"/>
      <c r="CA1653" s="119"/>
      <c r="CB1653" s="119"/>
      <c r="CC1653" s="119"/>
      <c r="CD1653" s="119"/>
      <c r="CE1653" s="119"/>
      <c r="CF1653" s="119"/>
    </row>
    <row r="1654" spans="10:84" ht="15.75" hidden="1" thickTop="1">
      <c r="BN1654" s="119"/>
      <c r="BO1654" s="119"/>
      <c r="BV1654" s="119"/>
      <c r="BW1654" s="119"/>
      <c r="BX1654" s="119"/>
      <c r="BY1654" s="119"/>
      <c r="BZ1654" s="119"/>
      <c r="CA1654" s="119"/>
      <c r="CB1654" s="119"/>
      <c r="CC1654" s="119"/>
      <c r="CD1654" s="119"/>
      <c r="CE1654" s="119"/>
      <c r="CF1654" s="119"/>
    </row>
    <row r="1655" spans="10:84" ht="15.75" hidden="1" thickTop="1">
      <c r="BN1655" s="119"/>
      <c r="BO1655" s="119"/>
      <c r="BV1655" s="119"/>
      <c r="BW1655" s="119"/>
      <c r="BX1655" s="119"/>
      <c r="BY1655" s="119"/>
      <c r="BZ1655" s="119"/>
      <c r="CA1655" s="119"/>
      <c r="CB1655" s="119"/>
      <c r="CC1655" s="119"/>
      <c r="CD1655" s="119"/>
      <c r="CE1655" s="119"/>
      <c r="CF1655" s="119"/>
    </row>
    <row r="1656" spans="10:84" ht="15.75" hidden="1" thickTop="1">
      <c r="BN1656" s="119"/>
      <c r="BO1656" s="119"/>
      <c r="BV1656" s="119"/>
      <c r="BW1656" s="119"/>
      <c r="BX1656" s="119"/>
      <c r="BY1656" s="119"/>
      <c r="BZ1656" s="119"/>
      <c r="CA1656" s="119"/>
      <c r="CB1656" s="119"/>
      <c r="CC1656" s="119"/>
      <c r="CD1656" s="119"/>
      <c r="CE1656" s="119"/>
      <c r="CF1656" s="119"/>
    </row>
    <row r="1657" spans="10:84" ht="15.75" hidden="1" thickTop="1">
      <c r="BN1657" s="119"/>
      <c r="BO1657" s="119"/>
      <c r="BV1657" s="119"/>
      <c r="BW1657" s="119"/>
      <c r="BX1657" s="119"/>
      <c r="BY1657" s="119"/>
      <c r="BZ1657" s="119"/>
      <c r="CA1657" s="119"/>
      <c r="CB1657" s="119"/>
      <c r="CC1657" s="119"/>
      <c r="CD1657" s="119"/>
      <c r="CE1657" s="119"/>
      <c r="CF1657" s="119"/>
    </row>
    <row r="1658" spans="10:84" ht="15.75" hidden="1" thickTop="1">
      <c r="BN1658" s="119"/>
      <c r="BO1658" s="119"/>
      <c r="BV1658" s="119"/>
      <c r="BW1658" s="119"/>
      <c r="BX1658" s="119"/>
      <c r="BY1658" s="119"/>
      <c r="BZ1658" s="119"/>
      <c r="CA1658" s="119"/>
      <c r="CB1658" s="119"/>
      <c r="CC1658" s="119"/>
      <c r="CD1658" s="119"/>
      <c r="CE1658" s="119"/>
      <c r="CF1658" s="119"/>
    </row>
    <row r="1659" spans="10:84" ht="15.75" hidden="1" thickTop="1">
      <c r="BV1659" s="119"/>
      <c r="BW1659" s="119"/>
      <c r="BX1659" s="119"/>
      <c r="BY1659" s="119"/>
      <c r="BZ1659" s="119"/>
      <c r="CA1659" s="119"/>
      <c r="CB1659" s="119"/>
      <c r="CC1659" s="119"/>
      <c r="CD1659" s="119"/>
      <c r="CE1659" s="119"/>
      <c r="CF1659" s="119"/>
    </row>
    <row r="1660" spans="10:84" ht="15.75" hidden="1" thickTop="1">
      <c r="BV1660" s="119"/>
      <c r="BW1660" s="119"/>
      <c r="BX1660" s="119"/>
      <c r="BY1660" s="119"/>
      <c r="BZ1660" s="119"/>
      <c r="CA1660" s="119"/>
      <c r="CB1660" s="119"/>
      <c r="CC1660" s="119"/>
      <c r="CD1660" s="119"/>
      <c r="CE1660" s="119"/>
      <c r="CF1660" s="119"/>
    </row>
    <row r="1661" spans="10:84" ht="15.75" hidden="1" thickTop="1">
      <c r="BV1661" s="119"/>
      <c r="BW1661" s="119"/>
      <c r="BX1661" s="119"/>
      <c r="BY1661" s="119"/>
      <c r="BZ1661" s="119"/>
      <c r="CA1661" s="119"/>
      <c r="CB1661" s="119"/>
      <c r="CC1661" s="119"/>
      <c r="CD1661" s="119"/>
      <c r="CE1661" s="119"/>
      <c r="CF1661" s="119"/>
    </row>
    <row r="1662" spans="10:84" ht="15.75" hidden="1" thickTop="1">
      <c r="BV1662" s="119"/>
      <c r="BW1662" s="119"/>
      <c r="BX1662" s="119"/>
      <c r="BY1662" s="119"/>
      <c r="BZ1662" s="119"/>
      <c r="CA1662" s="119"/>
      <c r="CB1662" s="119"/>
      <c r="CC1662" s="119"/>
      <c r="CD1662" s="119"/>
      <c r="CE1662" s="119"/>
      <c r="CF1662" s="119"/>
    </row>
    <row r="1663" spans="10:84" ht="15.75" hidden="1" thickTop="1">
      <c r="BV1663" s="119"/>
      <c r="BW1663" s="119"/>
      <c r="BX1663" s="119"/>
      <c r="BY1663" s="119"/>
      <c r="BZ1663" s="119"/>
      <c r="CA1663" s="119"/>
      <c r="CB1663" s="119"/>
      <c r="CC1663" s="119"/>
      <c r="CD1663" s="119"/>
      <c r="CE1663" s="119"/>
      <c r="CF1663" s="119"/>
    </row>
    <row r="1664" spans="10:84" ht="15.75" hidden="1" thickTop="1">
      <c r="BV1664" s="119"/>
      <c r="BW1664" s="119"/>
      <c r="BX1664" s="119"/>
      <c r="BY1664" s="119"/>
      <c r="BZ1664" s="119"/>
      <c r="CA1664" s="119"/>
      <c r="CB1664" s="119"/>
      <c r="CC1664" s="119"/>
      <c r="CD1664" s="119"/>
      <c r="CE1664" s="119"/>
      <c r="CF1664" s="119"/>
    </row>
    <row r="1665" spans="74:84" ht="15.75" hidden="1" thickTop="1">
      <c r="BV1665" s="119"/>
      <c r="BW1665" s="119"/>
      <c r="BX1665" s="119"/>
      <c r="BY1665" s="119"/>
      <c r="BZ1665" s="119"/>
      <c r="CA1665" s="119"/>
      <c r="CB1665" s="119"/>
      <c r="CC1665" s="119"/>
      <c r="CD1665" s="119"/>
      <c r="CE1665" s="119"/>
      <c r="CF1665" s="119"/>
    </row>
    <row r="1666" spans="74:84" ht="15.75" hidden="1" thickTop="1">
      <c r="BV1666" s="119"/>
      <c r="BW1666" s="119"/>
      <c r="BX1666" s="119"/>
      <c r="BY1666" s="119"/>
      <c r="BZ1666" s="119"/>
      <c r="CA1666" s="119"/>
      <c r="CB1666" s="119"/>
      <c r="CC1666" s="119"/>
      <c r="CD1666" s="119"/>
      <c r="CE1666" s="119"/>
      <c r="CF1666" s="119"/>
    </row>
    <row r="1667" spans="74:84" ht="15.75" thickTop="1">
      <c r="BV1667" s="119"/>
      <c r="BW1667" s="119"/>
      <c r="BX1667" s="119"/>
      <c r="BY1667" s="119"/>
      <c r="BZ1667" s="119"/>
      <c r="CA1667" s="119"/>
      <c r="CB1667" s="119"/>
      <c r="CC1667" s="119"/>
      <c r="CD1667" s="119"/>
      <c r="CE1667" s="119"/>
      <c r="CF1667" s="119"/>
    </row>
    <row r="1668" spans="74:84">
      <c r="BW1668" s="119"/>
      <c r="BX1668" s="119"/>
      <c r="BY1668" s="119"/>
      <c r="BZ1668" s="119"/>
      <c r="CA1668" s="119"/>
      <c r="CB1668" s="119"/>
      <c r="CC1668" s="119"/>
      <c r="CD1668" s="119"/>
      <c r="CE1668" s="119"/>
      <c r="CF1668" s="119"/>
    </row>
    <row r="1669" spans="74:84">
      <c r="BX1669" s="119"/>
      <c r="BY1669" s="119"/>
      <c r="BZ1669" s="119"/>
      <c r="CA1669" s="119"/>
      <c r="CB1669" s="119"/>
      <c r="CC1669" s="119"/>
      <c r="CD1669" s="119"/>
      <c r="CE1669" s="119"/>
      <c r="CF1669" s="119"/>
    </row>
    <row r="1670" spans="74:84">
      <c r="BX1670" s="119"/>
      <c r="BY1670" s="119"/>
      <c r="BZ1670" s="119"/>
      <c r="CA1670" s="119"/>
      <c r="CB1670" s="119"/>
      <c r="CC1670" s="119"/>
      <c r="CD1670" s="119"/>
      <c r="CE1670" s="119"/>
      <c r="CF1670" s="119"/>
    </row>
    <row r="1671" spans="74:84">
      <c r="BX1671" s="119"/>
      <c r="BY1671" s="119"/>
      <c r="BZ1671" s="119"/>
      <c r="CA1671" s="119"/>
      <c r="CB1671" s="119"/>
      <c r="CC1671" s="119"/>
      <c r="CD1671" s="119"/>
      <c r="CE1671" s="119"/>
      <c r="CF1671" s="119"/>
    </row>
    <row r="1672" spans="74:84">
      <c r="BX1672" s="119"/>
      <c r="BY1672" s="119"/>
      <c r="BZ1672" s="119"/>
      <c r="CA1672" s="119"/>
      <c r="CB1672" s="119"/>
      <c r="CC1672" s="119"/>
      <c r="CD1672" s="119"/>
      <c r="CE1672" s="119"/>
      <c r="CF1672" s="119"/>
    </row>
    <row r="1673" spans="74:84">
      <c r="BY1673" s="119"/>
      <c r="BZ1673" s="119"/>
      <c r="CA1673" s="119"/>
      <c r="CB1673" s="119"/>
      <c r="CC1673" s="119"/>
      <c r="CD1673" s="119"/>
      <c r="CE1673" s="119"/>
      <c r="CF1673" s="119"/>
    </row>
    <row r="1674" spans="74:84">
      <c r="BY1674" s="119"/>
      <c r="BZ1674" s="119"/>
      <c r="CA1674" s="119"/>
      <c r="CB1674" s="119"/>
      <c r="CC1674" s="119"/>
      <c r="CD1674" s="119"/>
      <c r="CE1674" s="119"/>
      <c r="CF1674" s="119"/>
    </row>
    <row r="1675" spans="74:84">
      <c r="BY1675" s="119"/>
      <c r="BZ1675" s="119"/>
      <c r="CA1675" s="119"/>
      <c r="CB1675" s="119"/>
      <c r="CC1675" s="119"/>
      <c r="CD1675" s="119"/>
      <c r="CE1675" s="119"/>
      <c r="CF1675" s="119"/>
    </row>
    <row r="1676" spans="74:84">
      <c r="BZ1676" s="119"/>
      <c r="CA1676" s="119"/>
      <c r="CB1676" s="119"/>
      <c r="CC1676" s="119"/>
      <c r="CD1676" s="119"/>
      <c r="CE1676" s="119"/>
      <c r="CF1676" s="119"/>
    </row>
  </sheetData>
  <autoFilter ref="A4:DJ1666" xr:uid="{783AA78D-1342-4BA6-B59A-AB84145777FA}">
    <filterColumn colId="5">
      <filters>
        <filter val="Dilution marine water"/>
        <filter val="F/2 marine media"/>
        <filter val="Filtered and aerated seawater"/>
        <filter val="Filtered natural seawater"/>
        <filter val="Filtered sea water"/>
        <filter val="Filtered seawater"/>
        <filter val="ISO media"/>
        <filter val="marine"/>
        <filter val="Marine Biological Laboratory (MBL) medium"/>
        <filter val="Marinewater"/>
        <filter val="Natural or artificial filtered seawater"/>
        <filter val="Natural or artificial seawater"/>
        <filter val="Seawater"/>
        <filter val="Synthetic salt water or filtered natural salt water"/>
        <filter val="Tap water with added seasalt"/>
      </filters>
    </filterColumn>
    <filterColumn colId="19">
      <filters>
        <filter val="Chronic"/>
      </filters>
    </filterColumn>
    <filterColumn colId="38">
      <filters>
        <filter val="YES!!!"/>
      </filters>
    </filterColumn>
  </autoFilter>
  <sortState xmlns:xlrd2="http://schemas.microsoft.com/office/spreadsheetml/2017/richdata2" ref="CO7:CO21">
    <sortCondition ref="CO7:CO21"/>
  </sortState>
  <mergeCells count="10">
    <mergeCell ref="BN2:BU3"/>
    <mergeCell ref="BA2:BH3"/>
    <mergeCell ref="AH3:AI3"/>
    <mergeCell ref="AN3:AO3"/>
    <mergeCell ref="AP3:AQ3"/>
    <mergeCell ref="B2:C3"/>
    <mergeCell ref="N2:T3"/>
    <mergeCell ref="AA2:AF3"/>
    <mergeCell ref="E2:L3"/>
    <mergeCell ref="AS2:AV3"/>
  </mergeCells>
  <conditionalFormatting sqref="AL7:AL11">
    <cfRule type="containsText" dxfId="286" priority="195" operator="containsText" text="YES!!!">
      <formula>NOT(ISERROR(SEARCH("YES!!!",AL7)))</formula>
    </cfRule>
  </conditionalFormatting>
  <conditionalFormatting sqref="AL136:AL137">
    <cfRule type="containsText" dxfId="285" priority="55" operator="containsText" text="YES!!!">
      <formula>NOT(ISERROR(SEARCH("YES!!!",AL136)))</formula>
    </cfRule>
  </conditionalFormatting>
  <conditionalFormatting sqref="AL190">
    <cfRule type="containsText" dxfId="284" priority="167" operator="containsText" text="YES!!!">
      <formula>NOT(ISERROR(SEARCH("YES!!!",AL190)))</formula>
    </cfRule>
  </conditionalFormatting>
  <conditionalFormatting sqref="AL201:AL205">
    <cfRule type="containsText" dxfId="283" priority="149" operator="containsText" text="YES!!!">
      <formula>NOT(ISERROR(SEARCH("YES!!!",AL201)))</formula>
    </cfRule>
  </conditionalFormatting>
  <conditionalFormatting sqref="AL256:AL276">
    <cfRule type="containsText" dxfId="282" priority="42" operator="containsText" text="YES!!!">
      <formula>NOT(ISERROR(SEARCH("YES!!!",AL256)))</formula>
    </cfRule>
  </conditionalFormatting>
  <conditionalFormatting sqref="AL485:AL498">
    <cfRule type="containsText" dxfId="281" priority="95" operator="containsText" text="YES!!!">
      <formula>NOT(ISERROR(SEARCH("YES!!!",AL485)))</formula>
    </cfRule>
  </conditionalFormatting>
  <conditionalFormatting sqref="AL519">
    <cfRule type="containsText" dxfId="280" priority="200" operator="containsText" text="YES!!!">
      <formula>NOT(ISERROR(SEARCH("YES!!!",AL519)))</formula>
    </cfRule>
  </conditionalFormatting>
  <conditionalFormatting sqref="AL524:AL529">
    <cfRule type="containsText" dxfId="279" priority="126" operator="containsText" text="YES!!!">
      <formula>NOT(ISERROR(SEARCH("YES!!!",AL524)))</formula>
    </cfRule>
  </conditionalFormatting>
  <conditionalFormatting sqref="AL542:AL545">
    <cfRule type="containsText" dxfId="278" priority="183" operator="containsText" text="YES!!!">
      <formula>NOT(ISERROR(SEARCH("YES!!!",AL542)))</formula>
    </cfRule>
  </conditionalFormatting>
  <conditionalFormatting sqref="AL569:AL571">
    <cfRule type="containsText" dxfId="277" priority="168" operator="containsText" text="YES!!!">
      <formula>NOT(ISERROR(SEARCH("YES!!!",AL569)))</formula>
    </cfRule>
  </conditionalFormatting>
  <conditionalFormatting sqref="AL801">
    <cfRule type="containsText" dxfId="276" priority="209" operator="containsText" text="YES!!!">
      <formula>NOT(ISERROR(SEARCH("YES!!!",AL801)))</formula>
    </cfRule>
  </conditionalFormatting>
  <conditionalFormatting sqref="AL1048:AL1051">
    <cfRule type="containsText" dxfId="275" priority="33" operator="containsText" text="YES!!!">
      <formula>NOT(ISERROR(SEARCH("YES!!!",AL1048)))</formula>
    </cfRule>
  </conditionalFormatting>
  <conditionalFormatting sqref="AL1142:AL1149">
    <cfRule type="containsText" dxfId="274" priority="159" operator="containsText" text="YES!!!">
      <formula>NOT(ISERROR(SEARCH("YES!!!",AL1142)))</formula>
    </cfRule>
  </conditionalFormatting>
  <conditionalFormatting sqref="AL1184:AL1185">
    <cfRule type="containsText" dxfId="273" priority="186" operator="containsText" text="YES!!!">
      <formula>NOT(ISERROR(SEARCH("YES!!!",AL1184)))</formula>
    </cfRule>
  </conditionalFormatting>
  <conditionalFormatting sqref="AL1275:AL1277">
    <cfRule type="containsText" dxfId="272" priority="67" operator="containsText" text="YES!!!">
      <formula>NOT(ISERROR(SEARCH("YES!!!",AL1275)))</formula>
    </cfRule>
  </conditionalFormatting>
  <conditionalFormatting sqref="AL1376">
    <cfRule type="containsText" dxfId="271" priority="94" operator="containsText" text="YES!!!">
      <formula>NOT(ISERROR(SEARCH("YES!!!",AL1376)))</formula>
    </cfRule>
  </conditionalFormatting>
  <conditionalFormatting sqref="AL5:AM6">
    <cfRule type="containsText" dxfId="270" priority="1235" operator="containsText" text="YES!!!">
      <formula>NOT(ISERROR(SEARCH("YES!!!",AL5)))</formula>
    </cfRule>
  </conditionalFormatting>
  <conditionalFormatting sqref="AL13:AM28">
    <cfRule type="containsText" dxfId="269" priority="100" operator="containsText" text="YES!!!">
      <formula>NOT(ISERROR(SEARCH("YES!!!",AL13)))</formula>
    </cfRule>
  </conditionalFormatting>
  <conditionalFormatting sqref="AL30:AM32">
    <cfRule type="containsText" dxfId="268" priority="1005" operator="containsText" text="YES!!!">
      <formula>NOT(ISERROR(SEARCH("YES!!!",AL30)))</formula>
    </cfRule>
  </conditionalFormatting>
  <conditionalFormatting sqref="AL34:AM35">
    <cfRule type="containsText" dxfId="267" priority="1001" operator="containsText" text="YES!!!">
      <formula>NOT(ISERROR(SEARCH("YES!!!",AL34)))</formula>
    </cfRule>
  </conditionalFormatting>
  <conditionalFormatting sqref="AL37:AM39">
    <cfRule type="containsText" dxfId="266" priority="997" operator="containsText" text="YES!!!">
      <formula>NOT(ISERROR(SEARCH("YES!!!",AL37)))</formula>
    </cfRule>
  </conditionalFormatting>
  <conditionalFormatting sqref="AL41:AM54 AL134:AM135 AM135:AM137 AL159:AM168 AL188:AM189 AM190 AL191:AM191 AL207:AM210 AL295:AM303 AL479:AM480 AL518:AM518 AM519:AM522 AL520:AM522 AM524:AM529 AL775:AM775 AL797:AM800 AM798:AM801 AL1055:AM1060 AL1062:AM1075 AL1136:AM1141 AM1137:AM1149 AM1227:AM1238 AL1262:AM1274 AM1262:AM1277 AL1367:AM1368 AL1370:AM1375 AM1376 AL1377:AM1381 AL1421:AM1424 AM485:AM498 AL572:AM581 AM256:AM276 AL1511:AL1518">
    <cfRule type="containsText" dxfId="265" priority="2793" operator="containsText" text="YES!!!">
      <formula>NOT(ISERROR(SEARCH("YES!!!",AL41)))</formula>
    </cfRule>
  </conditionalFormatting>
  <conditionalFormatting sqref="AL56:AM57">
    <cfRule type="containsText" dxfId="264" priority="985" operator="containsText" text="YES!!!">
      <formula>NOT(ISERROR(SEARCH("YES!!!",AL56)))</formula>
    </cfRule>
  </conditionalFormatting>
  <conditionalFormatting sqref="AL59:AM67">
    <cfRule type="containsText" dxfId="263" priority="218" operator="containsText" text="YES!!!">
      <formula>NOT(ISERROR(SEARCH("YES!!!",AL59)))</formula>
    </cfRule>
  </conditionalFormatting>
  <conditionalFormatting sqref="AL69:AM70">
    <cfRule type="containsText" dxfId="262" priority="977" operator="containsText" text="YES!!!">
      <formula>NOT(ISERROR(SEARCH("YES!!!",AL69)))</formula>
    </cfRule>
  </conditionalFormatting>
  <conditionalFormatting sqref="AL72:AM75">
    <cfRule type="containsText" dxfId="261" priority="973" operator="containsText" text="YES!!!">
      <formula>NOT(ISERROR(SEARCH("YES!!!",AL72)))</formula>
    </cfRule>
  </conditionalFormatting>
  <conditionalFormatting sqref="AL77:AM77">
    <cfRule type="containsText" dxfId="260" priority="971" operator="containsText" text="YES!!!">
      <formula>NOT(ISERROR(SEARCH("YES!!!",AL77)))</formula>
    </cfRule>
  </conditionalFormatting>
  <conditionalFormatting sqref="AL79:AM80">
    <cfRule type="containsText" dxfId="259" priority="967" operator="containsText" text="YES!!!">
      <formula>NOT(ISERROR(SEARCH("YES!!!",AL79)))</formula>
    </cfRule>
  </conditionalFormatting>
  <conditionalFormatting sqref="AL82:AM82">
    <cfRule type="containsText" dxfId="258" priority="961" operator="containsText" text="YES!!!">
      <formula>NOT(ISERROR(SEARCH("YES!!!",AL82)))</formula>
    </cfRule>
  </conditionalFormatting>
  <conditionalFormatting sqref="AL84:AM85">
    <cfRule type="containsText" dxfId="257" priority="20" operator="containsText" text="YES!!!">
      <formula>NOT(ISERROR(SEARCH("YES!!!",AL84)))</formula>
    </cfRule>
  </conditionalFormatting>
  <conditionalFormatting sqref="AL87:AM87">
    <cfRule type="containsText" dxfId="256" priority="955" operator="containsText" text="YES!!!">
      <formula>NOT(ISERROR(SEARCH("YES!!!",AL87)))</formula>
    </cfRule>
  </conditionalFormatting>
  <conditionalFormatting sqref="AL89:AM91">
    <cfRule type="containsText" dxfId="255" priority="951" operator="containsText" text="YES!!!">
      <formula>NOT(ISERROR(SEARCH("YES!!!",AL89)))</formula>
    </cfRule>
  </conditionalFormatting>
  <conditionalFormatting sqref="AL93:AM94">
    <cfRule type="containsText" dxfId="254" priority="243" operator="containsText" text="YES!!!">
      <formula>NOT(ISERROR(SEARCH("YES!!!",AL93)))</formula>
    </cfRule>
  </conditionalFormatting>
  <conditionalFormatting sqref="AL96:AM106">
    <cfRule type="containsText" dxfId="253" priority="181" operator="containsText" text="YES!!!">
      <formula>NOT(ISERROR(SEARCH("YES!!!",AL96)))</formula>
    </cfRule>
  </conditionalFormatting>
  <conditionalFormatting sqref="AL108:AM115">
    <cfRule type="containsText" dxfId="252" priority="57" operator="containsText" text="YES!!!">
      <formula>NOT(ISERROR(SEARCH("YES!!!",AL108)))</formula>
    </cfRule>
  </conditionalFormatting>
  <conditionalFormatting sqref="AL117:AM117">
    <cfRule type="containsText" dxfId="251" priority="929" operator="containsText" text="YES!!!">
      <formula>NOT(ISERROR(SEARCH("YES!!!",AL117)))</formula>
    </cfRule>
  </conditionalFormatting>
  <conditionalFormatting sqref="AL119:AM121">
    <cfRule type="containsText" dxfId="250" priority="923" operator="containsText" text="YES!!!">
      <formula>NOT(ISERROR(SEARCH("YES!!!",AL119)))</formula>
    </cfRule>
  </conditionalFormatting>
  <conditionalFormatting sqref="AL123:AM124">
    <cfRule type="containsText" dxfId="249" priority="919" operator="containsText" text="YES!!!">
      <formula>NOT(ISERROR(SEARCH("YES!!!",AL123)))</formula>
    </cfRule>
  </conditionalFormatting>
  <conditionalFormatting sqref="AL126:AM130">
    <cfRule type="containsText" dxfId="248" priority="913" operator="containsText" text="YES!!!">
      <formula>NOT(ISERROR(SEARCH("YES!!!",AL126)))</formula>
    </cfRule>
  </conditionalFormatting>
  <conditionalFormatting sqref="AL132:AM132">
    <cfRule type="containsText" dxfId="247" priority="911" operator="containsText" text="YES!!!">
      <formula>NOT(ISERROR(SEARCH("YES!!!",AL132)))</formula>
    </cfRule>
  </conditionalFormatting>
  <conditionalFormatting sqref="AL139:AM155">
    <cfRule type="containsText" dxfId="246" priority="903" operator="containsText" text="YES!!!">
      <formula>NOT(ISERROR(SEARCH("YES!!!",AL139)))</formula>
    </cfRule>
  </conditionalFormatting>
  <conditionalFormatting sqref="AL157:AM157">
    <cfRule type="containsText" dxfId="245" priority="901" operator="containsText" text="YES!!!">
      <formula>NOT(ISERROR(SEARCH("YES!!!",AL157)))</formula>
    </cfRule>
  </conditionalFormatting>
  <conditionalFormatting sqref="AL170:AM172">
    <cfRule type="containsText" dxfId="244" priority="889" operator="containsText" text="YES!!!">
      <formula>NOT(ISERROR(SEARCH("YES!!!",AL170)))</formula>
    </cfRule>
  </conditionalFormatting>
  <conditionalFormatting sqref="AL174:AM179">
    <cfRule type="containsText" dxfId="243" priority="25" operator="containsText" text="YES!!!">
      <formula>NOT(ISERROR(SEARCH("YES!!!",AL174)))</formula>
    </cfRule>
  </conditionalFormatting>
  <conditionalFormatting sqref="AL181:AM186">
    <cfRule type="containsText" dxfId="242" priority="887" operator="containsText" text="YES!!!">
      <formula>NOT(ISERROR(SEARCH("YES!!!",AL181)))</formula>
    </cfRule>
  </conditionalFormatting>
  <conditionalFormatting sqref="AL193:AM196">
    <cfRule type="containsText" dxfId="241" priority="873" operator="containsText" text="YES!!!">
      <formula>NOT(ISERROR(SEARCH("YES!!!",AL193)))</formula>
    </cfRule>
  </conditionalFormatting>
  <conditionalFormatting sqref="AL198:AM199">
    <cfRule type="containsText" dxfId="240" priority="869" operator="containsText" text="YES!!!">
      <formula>NOT(ISERROR(SEARCH("YES!!!",AL198)))</formula>
    </cfRule>
  </conditionalFormatting>
  <conditionalFormatting sqref="AL213:AM213">
    <cfRule type="containsText" dxfId="239" priority="855" operator="containsText" text="YES!!!">
      <formula>NOT(ISERROR(SEARCH("YES!!!",AL213)))</formula>
    </cfRule>
  </conditionalFormatting>
  <conditionalFormatting sqref="AL215:AM215">
    <cfRule type="containsText" dxfId="238" priority="853" operator="containsText" text="YES!!!">
      <formula>NOT(ISERROR(SEARCH("YES!!!",AL215)))</formula>
    </cfRule>
  </conditionalFormatting>
  <conditionalFormatting sqref="AL217:AM224">
    <cfRule type="containsText" dxfId="237" priority="851" operator="containsText" text="YES!!!">
      <formula>NOT(ISERROR(SEARCH("YES!!!",AL217)))</formula>
    </cfRule>
  </conditionalFormatting>
  <conditionalFormatting sqref="AL226:AM240">
    <cfRule type="containsText" dxfId="236" priority="194" operator="containsText" text="YES!!!">
      <formula>NOT(ISERROR(SEARCH("YES!!!",AL226)))</formula>
    </cfRule>
  </conditionalFormatting>
  <conditionalFormatting sqref="AL242:AM250">
    <cfRule type="containsText" dxfId="235" priority="839" operator="containsText" text="YES!!!">
      <formula>NOT(ISERROR(SEARCH("YES!!!",AL242)))</formula>
    </cfRule>
  </conditionalFormatting>
  <conditionalFormatting sqref="AL252:AM254">
    <cfRule type="containsText" dxfId="234" priority="835" operator="containsText" text="YES!!!">
      <formula>NOT(ISERROR(SEARCH("YES!!!",AL252)))</formula>
    </cfRule>
  </conditionalFormatting>
  <conditionalFormatting sqref="AL277:AM281">
    <cfRule type="containsText" dxfId="233" priority="46" operator="containsText" text="YES!!!">
      <formula>NOT(ISERROR(SEARCH("YES!!!",AL277)))</formula>
    </cfRule>
  </conditionalFormatting>
  <conditionalFormatting sqref="AL283:AM283">
    <cfRule type="containsText" dxfId="232" priority="829" operator="containsText" text="YES!!!">
      <formula>NOT(ISERROR(SEARCH("YES!!!",AL283)))</formula>
    </cfRule>
  </conditionalFormatting>
  <conditionalFormatting sqref="AL285:AM291">
    <cfRule type="containsText" dxfId="231" priority="827" operator="containsText" text="YES!!!">
      <formula>NOT(ISERROR(SEARCH("YES!!!",AL285)))</formula>
    </cfRule>
  </conditionalFormatting>
  <conditionalFormatting sqref="AL293:AM293">
    <cfRule type="containsText" dxfId="230" priority="819" operator="containsText" text="YES!!!">
      <formula>NOT(ISERROR(SEARCH("YES!!!",AL293)))</formula>
    </cfRule>
  </conditionalFormatting>
  <conditionalFormatting sqref="AL305:AM306">
    <cfRule type="containsText" dxfId="229" priority="813" operator="containsText" text="YES!!!">
      <formula>NOT(ISERROR(SEARCH("YES!!!",AL305)))</formula>
    </cfRule>
  </conditionalFormatting>
  <conditionalFormatting sqref="AL308:AM474">
    <cfRule type="containsText" dxfId="228" priority="2" operator="containsText" text="YES!!!">
      <formula>NOT(ISERROR(SEARCH("YES!!!",AL308)))</formula>
    </cfRule>
  </conditionalFormatting>
  <conditionalFormatting sqref="AL476:AM477">
    <cfRule type="containsText" dxfId="227" priority="801" operator="containsText" text="YES!!!">
      <formula>NOT(ISERROR(SEARCH("YES!!!",AL476)))</formula>
    </cfRule>
  </conditionalFormatting>
  <conditionalFormatting sqref="AL482:AM482">
    <cfRule type="containsText" dxfId="226" priority="48" operator="containsText" text="YES!!!">
      <formula>NOT(ISERROR(SEARCH("YES!!!",AL482)))</formula>
    </cfRule>
  </conditionalFormatting>
  <conditionalFormatting sqref="AL484:AM484">
    <cfRule type="containsText" dxfId="225" priority="791" operator="containsText" text="YES!!!">
      <formula>NOT(ISERROR(SEARCH("YES!!!",AL484)))</formula>
    </cfRule>
  </conditionalFormatting>
  <conditionalFormatting sqref="AL500:AM501">
    <cfRule type="containsText" dxfId="224" priority="783" operator="containsText" text="YES!!!">
      <formula>NOT(ISERROR(SEARCH("YES!!!",AL500)))</formula>
    </cfRule>
  </conditionalFormatting>
  <conditionalFormatting sqref="AL503:AM507">
    <cfRule type="containsText" dxfId="223" priority="202" operator="containsText" text="YES!!!">
      <formula>NOT(ISERROR(SEARCH("YES!!!",AL503)))</formula>
    </cfRule>
  </conditionalFormatting>
  <conditionalFormatting sqref="AL509:AM510">
    <cfRule type="containsText" dxfId="222" priority="775" operator="containsText" text="YES!!!">
      <formula>NOT(ISERROR(SEARCH("YES!!!",AL509)))</formula>
    </cfRule>
  </conditionalFormatting>
  <conditionalFormatting sqref="AL512:AM516">
    <cfRule type="containsText" dxfId="221" priority="197" operator="containsText" text="YES!!!">
      <formula>NOT(ISERROR(SEARCH("YES!!!",AL512)))</formula>
    </cfRule>
  </conditionalFormatting>
  <conditionalFormatting sqref="AL531:AM531">
    <cfRule type="containsText" dxfId="220" priority="759" operator="containsText" text="YES!!!">
      <formula>NOT(ISERROR(SEARCH("YES!!!",AL531)))</formula>
    </cfRule>
  </conditionalFormatting>
  <conditionalFormatting sqref="AL533:AM535">
    <cfRule type="containsText" dxfId="219" priority="755" operator="containsText" text="YES!!!">
      <formula>NOT(ISERROR(SEARCH("YES!!!",AL533)))</formula>
    </cfRule>
  </conditionalFormatting>
  <conditionalFormatting sqref="AL537:AM538">
    <cfRule type="containsText" dxfId="218" priority="751" operator="containsText" text="YES!!!">
      <formula>NOT(ISERROR(SEARCH("YES!!!",AL537)))</formula>
    </cfRule>
  </conditionalFormatting>
  <conditionalFormatting sqref="AL540:AM540 AM542:AM545">
    <cfRule type="containsText" dxfId="217" priority="749" operator="containsText" text="YES!!!">
      <formula>NOT(ISERROR(SEARCH("YES!!!",AL540)))</formula>
    </cfRule>
  </conditionalFormatting>
  <conditionalFormatting sqref="AL547:AM547">
    <cfRule type="containsText" dxfId="216" priority="743" operator="containsText" text="YES!!!">
      <formula>NOT(ISERROR(SEARCH("YES!!!",AL547)))</formula>
    </cfRule>
  </conditionalFormatting>
  <conditionalFormatting sqref="AL549:AM550">
    <cfRule type="containsText" dxfId="215" priority="741" operator="containsText" text="YES!!!">
      <formula>NOT(ISERROR(SEARCH("YES!!!",AL549)))</formula>
    </cfRule>
  </conditionalFormatting>
  <conditionalFormatting sqref="AL552:AM553">
    <cfRule type="containsText" dxfId="214" priority="735" operator="containsText" text="YES!!!">
      <formula>NOT(ISERROR(SEARCH("YES!!!",AL552)))</formula>
    </cfRule>
  </conditionalFormatting>
  <conditionalFormatting sqref="AL555:AM559">
    <cfRule type="containsText" dxfId="213" priority="206" operator="containsText" text="YES!!!">
      <formula>NOT(ISERROR(SEARCH("YES!!!",AL555)))</formula>
    </cfRule>
  </conditionalFormatting>
  <conditionalFormatting sqref="AL561:AM561">
    <cfRule type="containsText" dxfId="212" priority="725" operator="containsText" text="YES!!!">
      <formula>NOT(ISERROR(SEARCH("YES!!!",AL561)))</formula>
    </cfRule>
  </conditionalFormatting>
  <conditionalFormatting sqref="AL563:AM567">
    <cfRule type="containsText" dxfId="211" priority="139" operator="containsText" text="YES!!!">
      <formula>NOT(ISERROR(SEARCH("YES!!!",AL563)))</formula>
    </cfRule>
  </conditionalFormatting>
  <conditionalFormatting sqref="AL583:AM586">
    <cfRule type="containsText" dxfId="210" priority="709" operator="containsText" text="YES!!!">
      <formula>NOT(ISERROR(SEARCH("YES!!!",AL583)))</formula>
    </cfRule>
  </conditionalFormatting>
  <conditionalFormatting sqref="AL588:AM605">
    <cfRule type="containsText" dxfId="209" priority="87" operator="containsText" text="YES!!!">
      <formula>NOT(ISERROR(SEARCH("YES!!!",AL588)))</formula>
    </cfRule>
  </conditionalFormatting>
  <conditionalFormatting sqref="AL607:AM607">
    <cfRule type="containsText" dxfId="208" priority="703" operator="containsText" text="YES!!!">
      <formula>NOT(ISERROR(SEARCH("YES!!!",AL607)))</formula>
    </cfRule>
  </conditionalFormatting>
  <conditionalFormatting sqref="AL609:AM705">
    <cfRule type="containsText" dxfId="207" priority="17" operator="containsText" text="YES!!!">
      <formula>NOT(ISERROR(SEARCH("YES!!!",AL609)))</formula>
    </cfRule>
  </conditionalFormatting>
  <conditionalFormatting sqref="AL707:AM773">
    <cfRule type="containsText" dxfId="206" priority="13" operator="containsText" text="YES!!!">
      <formula>NOT(ISERROR(SEARCH("YES!!!",AL707)))</formula>
    </cfRule>
  </conditionalFormatting>
  <conditionalFormatting sqref="AL777:AM787">
    <cfRule type="containsText" dxfId="205" priority="679" operator="containsText" text="YES!!!">
      <formula>NOT(ISERROR(SEARCH("YES!!!",AL777)))</formula>
    </cfRule>
  </conditionalFormatting>
  <conditionalFormatting sqref="AL789:AM790">
    <cfRule type="containsText" dxfId="204" priority="673" operator="containsText" text="YES!!!">
      <formula>NOT(ISERROR(SEARCH("YES!!!",AL789)))</formula>
    </cfRule>
  </conditionalFormatting>
  <conditionalFormatting sqref="AL792:AM795">
    <cfRule type="containsText" dxfId="203" priority="260" operator="containsText" text="YES!!!">
      <formula>NOT(ISERROR(SEARCH("YES!!!",AL792)))</formula>
    </cfRule>
  </conditionalFormatting>
  <conditionalFormatting sqref="AL803:AM803">
    <cfRule type="containsText" dxfId="202" priority="655" operator="containsText" text="YES!!!">
      <formula>NOT(ISERROR(SEARCH("YES!!!",AL803)))</formula>
    </cfRule>
  </conditionalFormatting>
  <conditionalFormatting sqref="AL805:AM805">
    <cfRule type="containsText" dxfId="201" priority="653" operator="containsText" text="YES!!!">
      <formula>NOT(ISERROR(SEARCH("YES!!!",AL805)))</formula>
    </cfRule>
  </conditionalFormatting>
  <conditionalFormatting sqref="AL807:AM807">
    <cfRule type="containsText" dxfId="200" priority="643" operator="containsText" text="YES!!!">
      <formula>NOT(ISERROR(SEARCH("YES!!!",AL807)))</formula>
    </cfRule>
  </conditionalFormatting>
  <conditionalFormatting sqref="AL809:AM823">
    <cfRule type="containsText" dxfId="199" priority="76" operator="containsText" text="YES!!!">
      <formula>NOT(ISERROR(SEARCH("YES!!!",AL809)))</formula>
    </cfRule>
  </conditionalFormatting>
  <conditionalFormatting sqref="AL825:AM825">
    <cfRule type="containsText" dxfId="198" priority="637" operator="containsText" text="YES!!!">
      <formula>NOT(ISERROR(SEARCH("YES!!!",AL825)))</formula>
    </cfRule>
  </conditionalFormatting>
  <conditionalFormatting sqref="AL827:AM850">
    <cfRule type="containsText" dxfId="197" priority="633" operator="containsText" text="YES!!!">
      <formula>NOT(ISERROR(SEARCH("YES!!!",AL827)))</formula>
    </cfRule>
  </conditionalFormatting>
  <conditionalFormatting sqref="AL852:AM1028">
    <cfRule type="containsText" dxfId="196" priority="308" operator="containsText" text="YES!!!">
      <formula>NOT(ISERROR(SEARCH("YES!!!",AL852)))</formula>
    </cfRule>
  </conditionalFormatting>
  <conditionalFormatting sqref="AL1030:AM1031">
    <cfRule type="containsText" dxfId="195" priority="619" operator="containsText" text="YES!!!">
      <formula>NOT(ISERROR(SEARCH("YES!!!",AL1030)))</formula>
    </cfRule>
  </conditionalFormatting>
  <conditionalFormatting sqref="AL1033:AM1036">
    <cfRule type="containsText" dxfId="194" priority="615" operator="containsText" text="YES!!!">
      <formula>NOT(ISERROR(SEARCH("YES!!!",AL1033)))</formula>
    </cfRule>
  </conditionalFormatting>
  <conditionalFormatting sqref="AL1038:AM1038">
    <cfRule type="containsText" dxfId="193" priority="607" operator="containsText" text="YES!!!">
      <formula>NOT(ISERROR(SEARCH("YES!!!",AL1038)))</formula>
    </cfRule>
  </conditionalFormatting>
  <conditionalFormatting sqref="AL1040:AM1044">
    <cfRule type="containsText" dxfId="192" priority="603" operator="containsText" text="YES!!!">
      <formula>NOT(ISERROR(SEARCH("YES!!!",AL1040)))</formula>
    </cfRule>
  </conditionalFormatting>
  <conditionalFormatting sqref="AL1046:AM1046 AM1048:AM1051">
    <cfRule type="containsText" dxfId="191" priority="598" operator="containsText" text="YES!!!">
      <formula>NOT(ISERROR(SEARCH("YES!!!",AL1046)))</formula>
    </cfRule>
  </conditionalFormatting>
  <conditionalFormatting sqref="AL1053:AM1053">
    <cfRule type="containsText" dxfId="190" priority="594" operator="containsText" text="YES!!!">
      <formula>NOT(ISERROR(SEARCH("YES!!!",AL1053)))</formula>
    </cfRule>
  </conditionalFormatting>
  <conditionalFormatting sqref="AL1077:AM1101">
    <cfRule type="containsText" dxfId="189" priority="578" operator="containsText" text="YES!!!">
      <formula>NOT(ISERROR(SEARCH("YES!!!",AL1077)))</formula>
    </cfRule>
  </conditionalFormatting>
  <conditionalFormatting sqref="AL1103:AM1104">
    <cfRule type="containsText" dxfId="188" priority="570" operator="containsText" text="YES!!!">
      <formula>NOT(ISERROR(SEARCH("YES!!!",AL1103)))</formula>
    </cfRule>
  </conditionalFormatting>
  <conditionalFormatting sqref="AL1106:AM1108">
    <cfRule type="containsText" dxfId="187" priority="564" operator="containsText" text="YES!!!">
      <formula>NOT(ISERROR(SEARCH("YES!!!",AL1106)))</formula>
    </cfRule>
  </conditionalFormatting>
  <conditionalFormatting sqref="AL1110:AM1110">
    <cfRule type="containsText" dxfId="186" priority="257" operator="containsText" text="YES!!!">
      <formula>NOT(ISERROR(SEARCH("YES!!!",AL1110)))</formula>
    </cfRule>
  </conditionalFormatting>
  <conditionalFormatting sqref="AL1112:AM1119">
    <cfRule type="containsText" dxfId="185" priority="552" operator="containsText" text="YES!!!">
      <formula>NOT(ISERROR(SEARCH("YES!!!",AL1112)))</formula>
    </cfRule>
  </conditionalFormatting>
  <conditionalFormatting sqref="AL1121:AM1121">
    <cfRule type="containsText" dxfId="184" priority="550" operator="containsText" text="YES!!!">
      <formula>NOT(ISERROR(SEARCH("YES!!!",AL1121)))</formula>
    </cfRule>
  </conditionalFormatting>
  <conditionalFormatting sqref="AL1123:AM1123">
    <cfRule type="containsText" dxfId="183" priority="548" operator="containsText" text="YES!!!">
      <formula>NOT(ISERROR(SEARCH("YES!!!",AL1123)))</formula>
    </cfRule>
  </conditionalFormatting>
  <conditionalFormatting sqref="AL1125:AM1126">
    <cfRule type="containsText" dxfId="182" priority="544" operator="containsText" text="YES!!!">
      <formula>NOT(ISERROR(SEARCH("YES!!!",AL1125)))</formula>
    </cfRule>
  </conditionalFormatting>
  <conditionalFormatting sqref="AL1128:AM1129">
    <cfRule type="containsText" dxfId="181" priority="540" operator="containsText" text="YES!!!">
      <formula>NOT(ISERROR(SEARCH("YES!!!",AL1128)))</formula>
    </cfRule>
  </conditionalFormatting>
  <conditionalFormatting sqref="AL1131:AM1134">
    <cfRule type="containsText" dxfId="180" priority="532" operator="containsText" text="YES!!!">
      <formula>NOT(ISERROR(SEARCH("YES!!!",AL1131)))</formula>
    </cfRule>
  </conditionalFormatting>
  <conditionalFormatting sqref="AL1151:AM1154">
    <cfRule type="containsText" dxfId="179" priority="522" operator="containsText" text="YES!!!">
      <formula>NOT(ISERROR(SEARCH("YES!!!",AL1151)))</formula>
    </cfRule>
  </conditionalFormatting>
  <conditionalFormatting sqref="AL1156:AM1156">
    <cfRule type="containsText" dxfId="178" priority="520" operator="containsText" text="YES!!!">
      <formula>NOT(ISERROR(SEARCH("YES!!!",AL1156)))</formula>
    </cfRule>
  </conditionalFormatting>
  <conditionalFormatting sqref="AL1158:AM1163">
    <cfRule type="containsText" dxfId="177" priority="516" operator="containsText" text="YES!!!">
      <formula>NOT(ISERROR(SEARCH("YES!!!",AL1158)))</formula>
    </cfRule>
  </conditionalFormatting>
  <conditionalFormatting sqref="AL1165:AM1166">
    <cfRule type="containsText" dxfId="176" priority="512" operator="containsText" text="YES!!!">
      <formula>NOT(ISERROR(SEARCH("YES!!!",AL1165)))</formula>
    </cfRule>
  </conditionalFormatting>
  <conditionalFormatting sqref="AL1168:AM1172">
    <cfRule type="containsText" dxfId="175" priority="248" operator="containsText" text="YES!!!">
      <formula>NOT(ISERROR(SEARCH("YES!!!",AL1168)))</formula>
    </cfRule>
  </conditionalFormatting>
  <conditionalFormatting sqref="AL1174:AM1174">
    <cfRule type="containsText" dxfId="174" priority="502" operator="containsText" text="YES!!!">
      <formula>NOT(ISERROR(SEARCH("YES!!!",AL1174)))</formula>
    </cfRule>
  </conditionalFormatting>
  <conditionalFormatting sqref="AL1176:AM1183">
    <cfRule type="containsText" dxfId="173" priority="188" operator="containsText" text="YES!!!">
      <formula>NOT(ISERROR(SEARCH("YES!!!",AL1176)))</formula>
    </cfRule>
  </conditionalFormatting>
  <conditionalFormatting sqref="AL1187:AM1190">
    <cfRule type="containsText" dxfId="172" priority="494" operator="containsText" text="YES!!!">
      <formula>NOT(ISERROR(SEARCH("YES!!!",AL1187)))</formula>
    </cfRule>
  </conditionalFormatting>
  <conditionalFormatting sqref="AL1192:AM1240">
    <cfRule type="containsText" dxfId="171" priority="8" operator="containsText" text="YES!!!">
      <formula>NOT(ISERROR(SEARCH("YES!!!",AL1192)))</formula>
    </cfRule>
  </conditionalFormatting>
  <conditionalFormatting sqref="AL1242:AM1254">
    <cfRule type="containsText" dxfId="170" priority="486" operator="containsText" text="YES!!!">
      <formula>NOT(ISERROR(SEARCH("YES!!!",AL1242)))</formula>
    </cfRule>
  </conditionalFormatting>
  <conditionalFormatting sqref="AL1256:AM1258">
    <cfRule type="containsText" dxfId="169" priority="174" operator="containsText" text="YES!!!">
      <formula>NOT(ISERROR(SEARCH("YES!!!",AL1256)))</formula>
    </cfRule>
  </conditionalFormatting>
  <conditionalFormatting sqref="AL1260:AM1260">
    <cfRule type="containsText" dxfId="168" priority="478" operator="containsText" text="YES!!!">
      <formula>NOT(ISERROR(SEARCH("YES!!!",AL1260)))</formula>
    </cfRule>
  </conditionalFormatting>
  <conditionalFormatting sqref="AL1279:AM1290">
    <cfRule type="containsText" dxfId="167" priority="62" operator="containsText" text="YES!!!">
      <formula>NOT(ISERROR(SEARCH("YES!!!",AL1279)))</formula>
    </cfRule>
  </conditionalFormatting>
  <conditionalFormatting sqref="AL1292:AM1293">
    <cfRule type="containsText" dxfId="166" priority="466" operator="containsText" text="YES!!!">
      <formula>NOT(ISERROR(SEARCH("YES!!!",AL1292)))</formula>
    </cfRule>
  </conditionalFormatting>
  <conditionalFormatting sqref="AL1295:AM1340">
    <cfRule type="containsText" dxfId="165" priority="156" operator="containsText" text="YES!!!">
      <formula>NOT(ISERROR(SEARCH("YES!!!",AL1295)))</formula>
    </cfRule>
  </conditionalFormatting>
  <conditionalFormatting sqref="AL1342:AM1345">
    <cfRule type="containsText" dxfId="164" priority="458" operator="containsText" text="YES!!!">
      <formula>NOT(ISERROR(SEARCH("YES!!!",AL1342)))</formula>
    </cfRule>
  </conditionalFormatting>
  <conditionalFormatting sqref="AL1347:AM1351">
    <cfRule type="containsText" dxfId="163" priority="176" operator="containsText" text="YES!!!">
      <formula>NOT(ISERROR(SEARCH("YES!!!",AL1347)))</formula>
    </cfRule>
  </conditionalFormatting>
  <conditionalFormatting sqref="AL1353:AM1358">
    <cfRule type="containsText" dxfId="162" priority="452" operator="containsText" text="YES!!!">
      <formula>NOT(ISERROR(SEARCH("YES!!!",AL1353)))</formula>
    </cfRule>
  </conditionalFormatting>
  <conditionalFormatting sqref="AL1360:AM1365">
    <cfRule type="containsText" dxfId="161" priority="28" operator="containsText" text="YES!!!">
      <formula>NOT(ISERROR(SEARCH("YES!!!",AL1360)))</formula>
    </cfRule>
  </conditionalFormatting>
  <conditionalFormatting sqref="AL1383:AM1392">
    <cfRule type="containsText" dxfId="160" priority="78" operator="containsText" text="YES!!!">
      <formula>NOT(ISERROR(SEARCH("YES!!!",AL1383)))</formula>
    </cfRule>
  </conditionalFormatting>
  <conditionalFormatting sqref="AL1394:AM1399">
    <cfRule type="containsText" dxfId="159" priority="71" operator="containsText" text="YES!!!">
      <formula>NOT(ISERROR(SEARCH("YES!!!",AL1394)))</formula>
    </cfRule>
  </conditionalFormatting>
  <conditionalFormatting sqref="AL1401:AM1407">
    <cfRule type="containsText" dxfId="158" priority="142" operator="containsText" text="YES!!!">
      <formula>NOT(ISERROR(SEARCH("YES!!!",AL1401)))</formula>
    </cfRule>
  </conditionalFormatting>
  <conditionalFormatting sqref="AL1409:AM1412">
    <cfRule type="containsText" dxfId="157" priority="418" operator="containsText" text="YES!!!">
      <formula>NOT(ISERROR(SEARCH("YES!!!",AL1409)))</formula>
    </cfRule>
  </conditionalFormatting>
  <conditionalFormatting sqref="AL1414:AM1414">
    <cfRule type="containsText" dxfId="156" priority="414" operator="containsText" text="YES!!!">
      <formula>NOT(ISERROR(SEARCH("YES!!!",AL1414)))</formula>
    </cfRule>
  </conditionalFormatting>
  <conditionalFormatting sqref="AL1416:AM1419">
    <cfRule type="containsText" dxfId="155" priority="410" operator="containsText" text="YES!!!">
      <formula>NOT(ISERROR(SEARCH("YES!!!",AL1416)))</formula>
    </cfRule>
  </conditionalFormatting>
  <conditionalFormatting sqref="AL1426:AM1427">
    <cfRule type="containsText" dxfId="154" priority="398" operator="containsText" text="YES!!!">
      <formula>NOT(ISERROR(SEARCH("YES!!!",AL1426)))</formula>
    </cfRule>
  </conditionalFormatting>
  <conditionalFormatting sqref="AL1429:AM1446">
    <cfRule type="containsText" dxfId="153" priority="390" operator="containsText" text="YES!!!">
      <formula>NOT(ISERROR(SEARCH("YES!!!",AL1429)))</formula>
    </cfRule>
  </conditionalFormatting>
  <conditionalFormatting sqref="AL1448:AM1448">
    <cfRule type="containsText" dxfId="152" priority="90" operator="containsText" text="YES!!!">
      <formula>NOT(ISERROR(SEARCH("YES!!!",AL1448)))</formula>
    </cfRule>
  </conditionalFormatting>
  <conditionalFormatting sqref="AL1450:AM1457">
    <cfRule type="containsText" dxfId="151" priority="378" operator="containsText" text="YES!!!">
      <formula>NOT(ISERROR(SEARCH("YES!!!",AL1450)))</formula>
    </cfRule>
  </conditionalFormatting>
  <conditionalFormatting sqref="AL1459:AM1466">
    <cfRule type="containsText" dxfId="150" priority="374" operator="containsText" text="YES!!!">
      <formula>NOT(ISERROR(SEARCH("YES!!!",AL1459)))</formula>
    </cfRule>
  </conditionalFormatting>
  <conditionalFormatting sqref="AL1468:AM1468">
    <cfRule type="containsText" dxfId="149" priority="366" operator="containsText" text="YES!!!">
      <formula>NOT(ISERROR(SEARCH("YES!!!",AL1468)))</formula>
    </cfRule>
  </conditionalFormatting>
  <conditionalFormatting sqref="AL1470:AM1471">
    <cfRule type="containsText" dxfId="148" priority="362" operator="containsText" text="YES!!!">
      <formula>NOT(ISERROR(SEARCH("YES!!!",AL1470)))</formula>
    </cfRule>
  </conditionalFormatting>
  <conditionalFormatting sqref="AL1473:AM1475">
    <cfRule type="containsText" dxfId="147" priority="358" operator="containsText" text="YES!!!">
      <formula>NOT(ISERROR(SEARCH("YES!!!",AL1473)))</formula>
    </cfRule>
  </conditionalFormatting>
  <conditionalFormatting sqref="AL1477:AM1477">
    <cfRule type="containsText" dxfId="146" priority="352" operator="containsText" text="YES!!!">
      <formula>NOT(ISERROR(SEARCH("YES!!!",AL1477)))</formula>
    </cfRule>
  </conditionalFormatting>
  <conditionalFormatting sqref="AL1479:AM1479">
    <cfRule type="containsText" dxfId="145" priority="344" operator="containsText" text="YES!!!">
      <formula>NOT(ISERROR(SEARCH("YES!!!",AL1479)))</formula>
    </cfRule>
  </conditionalFormatting>
  <conditionalFormatting sqref="AL1481:AM1509">
    <cfRule type="containsText" dxfId="144" priority="123" operator="containsText" text="YES!!!">
      <formula>NOT(ISERROR(SEARCH("YES!!!",AL1481)))</formula>
    </cfRule>
  </conditionalFormatting>
  <conditionalFormatting sqref="AM5:AM11">
    <cfRule type="containsText" dxfId="143" priority="1021" operator="containsText" text="Reject">
      <formula>NOT(ISERROR(SEARCH("Reject",AM5)))</formula>
    </cfRule>
  </conditionalFormatting>
  <conditionalFormatting sqref="AM7:AM11">
    <cfRule type="containsText" dxfId="142" priority="1022" operator="containsText" text="YES!!!">
      <formula>NOT(ISERROR(SEARCH("YES!!!",AM7)))</formula>
    </cfRule>
  </conditionalFormatting>
  <conditionalFormatting sqref="AM13:AM28">
    <cfRule type="containsText" dxfId="141" priority="99" operator="containsText" text="Reject">
      <formula>NOT(ISERROR(SEARCH("Reject",AM13)))</formula>
    </cfRule>
  </conditionalFormatting>
  <conditionalFormatting sqref="AM30:AM32">
    <cfRule type="containsText" dxfId="140" priority="1004" operator="containsText" text="Reject">
      <formula>NOT(ISERROR(SEARCH("Reject",AM30)))</formula>
    </cfRule>
  </conditionalFormatting>
  <conditionalFormatting sqref="AM34:AM35">
    <cfRule type="containsText" dxfId="139" priority="1000" operator="containsText" text="Reject">
      <formula>NOT(ISERROR(SEARCH("Reject",AM34)))</formula>
    </cfRule>
  </conditionalFormatting>
  <conditionalFormatting sqref="AM37:AM39">
    <cfRule type="containsText" dxfId="138" priority="996" operator="containsText" text="Reject">
      <formula>NOT(ISERROR(SEARCH("Reject",AM37)))</formula>
    </cfRule>
  </conditionalFormatting>
  <conditionalFormatting sqref="AM56:AM57">
    <cfRule type="containsText" dxfId="137" priority="984" operator="containsText" text="Reject">
      <formula>NOT(ISERROR(SEARCH("Reject",AM56)))</formula>
    </cfRule>
  </conditionalFormatting>
  <conditionalFormatting sqref="AM59:AM67">
    <cfRule type="containsText" dxfId="136" priority="217" operator="containsText" text="Reject">
      <formula>NOT(ISERROR(SEARCH("Reject",AM59)))</formula>
    </cfRule>
  </conditionalFormatting>
  <conditionalFormatting sqref="AM69:AM70">
    <cfRule type="containsText" dxfId="135" priority="976" operator="containsText" text="Reject">
      <formula>NOT(ISERROR(SEARCH("Reject",AM69)))</formula>
    </cfRule>
  </conditionalFormatting>
  <conditionalFormatting sqref="AM72:AM75">
    <cfRule type="containsText" dxfId="134" priority="972" operator="containsText" text="Reject">
      <formula>NOT(ISERROR(SEARCH("Reject",AM72)))</formula>
    </cfRule>
  </conditionalFormatting>
  <conditionalFormatting sqref="AM77">
    <cfRule type="containsText" dxfId="133" priority="970" operator="containsText" text="Reject">
      <formula>NOT(ISERROR(SEARCH("Reject",AM77)))</formula>
    </cfRule>
  </conditionalFormatting>
  <conditionalFormatting sqref="AM79:AM80">
    <cfRule type="containsText" dxfId="132" priority="966" operator="containsText" text="Reject">
      <formula>NOT(ISERROR(SEARCH("Reject",AM79)))</formula>
    </cfRule>
  </conditionalFormatting>
  <conditionalFormatting sqref="AM82">
    <cfRule type="containsText" dxfId="131" priority="960" operator="containsText" text="Reject">
      <formula>NOT(ISERROR(SEARCH("Reject",AM82)))</formula>
    </cfRule>
  </conditionalFormatting>
  <conditionalFormatting sqref="AM84:AM85">
    <cfRule type="containsText" dxfId="130" priority="19" operator="containsText" text="Reject">
      <formula>NOT(ISERROR(SEARCH("Reject",AM84)))</formula>
    </cfRule>
  </conditionalFormatting>
  <conditionalFormatting sqref="AM87">
    <cfRule type="containsText" dxfId="129" priority="954" operator="containsText" text="Reject">
      <formula>NOT(ISERROR(SEARCH("Reject",AM87)))</formula>
    </cfRule>
  </conditionalFormatting>
  <conditionalFormatting sqref="AM89:AM91">
    <cfRule type="containsText" dxfId="128" priority="950" operator="containsText" text="Reject">
      <formula>NOT(ISERROR(SEARCH("Reject",AM89)))</formula>
    </cfRule>
  </conditionalFormatting>
  <conditionalFormatting sqref="AM93:AM94">
    <cfRule type="containsText" dxfId="127" priority="242" operator="containsText" text="Reject">
      <formula>NOT(ISERROR(SEARCH("Reject",AM93)))</formula>
    </cfRule>
  </conditionalFormatting>
  <conditionalFormatting sqref="AM96:AM106">
    <cfRule type="containsText" dxfId="126" priority="180" operator="containsText" text="Reject">
      <formula>NOT(ISERROR(SEARCH("Reject",AM96)))</formula>
    </cfRule>
  </conditionalFormatting>
  <conditionalFormatting sqref="AM108:AM115">
    <cfRule type="containsText" dxfId="125" priority="56" operator="containsText" text="Reject">
      <formula>NOT(ISERROR(SEARCH("Reject",AM108)))</formula>
    </cfRule>
  </conditionalFormatting>
  <conditionalFormatting sqref="AM117">
    <cfRule type="containsText" dxfId="124" priority="928" operator="containsText" text="Reject">
      <formula>NOT(ISERROR(SEARCH("Reject",AM117)))</formula>
    </cfRule>
  </conditionalFormatting>
  <conditionalFormatting sqref="AM119:AM121">
    <cfRule type="containsText" dxfId="123" priority="922" operator="containsText" text="Reject">
      <formula>NOT(ISERROR(SEARCH("Reject",AM119)))</formula>
    </cfRule>
  </conditionalFormatting>
  <conditionalFormatting sqref="AM123:AM124">
    <cfRule type="containsText" dxfId="122" priority="918" operator="containsText" text="Reject">
      <formula>NOT(ISERROR(SEARCH("Reject",AM123)))</formula>
    </cfRule>
  </conditionalFormatting>
  <conditionalFormatting sqref="AM126:AM130">
    <cfRule type="containsText" dxfId="121" priority="912" operator="containsText" text="Reject">
      <formula>NOT(ISERROR(SEARCH("Reject",AM126)))</formula>
    </cfRule>
  </conditionalFormatting>
  <conditionalFormatting sqref="AM132">
    <cfRule type="containsText" dxfId="120" priority="910" operator="containsText" text="Reject">
      <formula>NOT(ISERROR(SEARCH("Reject",AM132)))</formula>
    </cfRule>
  </conditionalFormatting>
  <conditionalFormatting sqref="AM139:AM155">
    <cfRule type="containsText" dxfId="119" priority="902" operator="containsText" text="Reject">
      <formula>NOT(ISERROR(SEARCH("Reject",AM139)))</formula>
    </cfRule>
  </conditionalFormatting>
  <conditionalFormatting sqref="AM157">
    <cfRule type="containsText" dxfId="118" priority="900" operator="containsText" text="Reject">
      <formula>NOT(ISERROR(SEARCH("Reject",AM157)))</formula>
    </cfRule>
  </conditionalFormatting>
  <conditionalFormatting sqref="AM170:AM172">
    <cfRule type="containsText" dxfId="117" priority="888" operator="containsText" text="Reject">
      <formula>NOT(ISERROR(SEARCH("Reject",AM170)))</formula>
    </cfRule>
  </conditionalFormatting>
  <conditionalFormatting sqref="AM174:AM179">
    <cfRule type="containsText" dxfId="116" priority="24" operator="containsText" text="Reject">
      <formula>NOT(ISERROR(SEARCH("Reject",AM174)))</formula>
    </cfRule>
  </conditionalFormatting>
  <conditionalFormatting sqref="AM181:AM186">
    <cfRule type="containsText" dxfId="115" priority="886" operator="containsText" text="Reject">
      <formula>NOT(ISERROR(SEARCH("Reject",AM181)))</formula>
    </cfRule>
  </conditionalFormatting>
  <conditionalFormatting sqref="AM193:AM196">
    <cfRule type="containsText" dxfId="114" priority="872" operator="containsText" text="Reject">
      <formula>NOT(ISERROR(SEARCH("Reject",AM193)))</formula>
    </cfRule>
  </conditionalFormatting>
  <conditionalFormatting sqref="AM198:AM199">
    <cfRule type="containsText" dxfId="113" priority="868" operator="containsText" text="Reject">
      <formula>NOT(ISERROR(SEARCH("Reject",AM198)))</formula>
    </cfRule>
  </conditionalFormatting>
  <conditionalFormatting sqref="AM201:AM205">
    <cfRule type="containsText" dxfId="112" priority="150" operator="containsText" text="Reject">
      <formula>NOT(ISERROR(SEARCH("Reject",AM201)))</formula>
    </cfRule>
    <cfRule type="containsText" dxfId="111" priority="151" operator="containsText" text="YES!!!">
      <formula>NOT(ISERROR(SEARCH("YES!!!",AM201)))</formula>
    </cfRule>
  </conditionalFormatting>
  <conditionalFormatting sqref="AM207:AM210 AM1227:AM1238 AM41:AM54 AM134:AM137 AM159:AM168 AM188:AM191 AM295:AM303 AM479:AM480 AM518:AM522 AM524:AM529 AM775 AM797:AM801 AM1055:AM1060 AM1062:AM1075 AM1136:AM1149 AM1262:AM1277 AM1367:AM1368 AM1370:AM1381 AM1421:AM1424">
    <cfRule type="containsText" dxfId="110" priority="2792" operator="containsText" text="Reject">
      <formula>NOT(ISERROR(SEARCH("Reject",AM41)))</formula>
    </cfRule>
  </conditionalFormatting>
  <conditionalFormatting sqref="AM207:AM211 AL211:AM211">
    <cfRule type="containsText" dxfId="109" priority="211" operator="containsText" text="YES!!!">
      <formula>NOT(ISERROR(SEARCH("YES!!!",AL207)))</formula>
    </cfRule>
  </conditionalFormatting>
  <conditionalFormatting sqref="AM207:AM211">
    <cfRule type="containsText" dxfId="108" priority="210" operator="containsText" text="Reject">
      <formula>NOT(ISERROR(SEARCH("Reject",AM207)))</formula>
    </cfRule>
  </conditionalFormatting>
  <conditionalFormatting sqref="AM213">
    <cfRule type="containsText" dxfId="107" priority="854" operator="containsText" text="Reject">
      <formula>NOT(ISERROR(SEARCH("Reject",AM213)))</formula>
    </cfRule>
  </conditionalFormatting>
  <conditionalFormatting sqref="AM215">
    <cfRule type="containsText" dxfId="106" priority="852" operator="containsText" text="Reject">
      <formula>NOT(ISERROR(SEARCH("Reject",AM215)))</formula>
    </cfRule>
  </conditionalFormatting>
  <conditionalFormatting sqref="AM217:AM224">
    <cfRule type="containsText" dxfId="105" priority="850" operator="containsText" text="Reject">
      <formula>NOT(ISERROR(SEARCH("Reject",AM217)))</formula>
    </cfRule>
  </conditionalFormatting>
  <conditionalFormatting sqref="AM226:AM240">
    <cfRule type="containsText" dxfId="104" priority="193" operator="containsText" text="Reject">
      <formula>NOT(ISERROR(SEARCH("Reject",AM226)))</formula>
    </cfRule>
  </conditionalFormatting>
  <conditionalFormatting sqref="AM242:AM250">
    <cfRule type="containsText" dxfId="103" priority="838" operator="containsText" text="Reject">
      <formula>NOT(ISERROR(SEARCH("Reject",AM242)))</formula>
    </cfRule>
  </conditionalFormatting>
  <conditionalFormatting sqref="AM252:AM254">
    <cfRule type="containsText" dxfId="102" priority="834" operator="containsText" text="Reject">
      <formula>NOT(ISERROR(SEARCH("Reject",AM252)))</formula>
    </cfRule>
  </conditionalFormatting>
  <conditionalFormatting sqref="AM256:AM281">
    <cfRule type="containsText" dxfId="101" priority="45" operator="containsText" text="Reject">
      <formula>NOT(ISERROR(SEARCH("Reject",AM256)))</formula>
    </cfRule>
  </conditionalFormatting>
  <conditionalFormatting sqref="AM283">
    <cfRule type="containsText" dxfId="100" priority="828" operator="containsText" text="Reject">
      <formula>NOT(ISERROR(SEARCH("Reject",AM283)))</formula>
    </cfRule>
  </conditionalFormatting>
  <conditionalFormatting sqref="AM285:AM291">
    <cfRule type="containsText" dxfId="99" priority="826" operator="containsText" text="Reject">
      <formula>NOT(ISERROR(SEARCH("Reject",AM285)))</formula>
    </cfRule>
  </conditionalFormatting>
  <conditionalFormatting sqref="AM293">
    <cfRule type="containsText" dxfId="98" priority="818" operator="containsText" text="Reject">
      <formula>NOT(ISERROR(SEARCH("Reject",AM293)))</formula>
    </cfRule>
  </conditionalFormatting>
  <conditionalFormatting sqref="AM305:AM306">
    <cfRule type="containsText" dxfId="97" priority="812" operator="containsText" text="Reject">
      <formula>NOT(ISERROR(SEARCH("Reject",AM305)))</formula>
    </cfRule>
  </conditionalFormatting>
  <conditionalFormatting sqref="AM308:AM474">
    <cfRule type="containsText" dxfId="96" priority="1" operator="containsText" text="Reject">
      <formula>NOT(ISERROR(SEARCH("Reject",AM308)))</formula>
    </cfRule>
  </conditionalFormatting>
  <conditionalFormatting sqref="AM476:AM477">
    <cfRule type="containsText" dxfId="95" priority="800" operator="containsText" text="Reject">
      <formula>NOT(ISERROR(SEARCH("Reject",AM476)))</formula>
    </cfRule>
  </conditionalFormatting>
  <conditionalFormatting sqref="AM482">
    <cfRule type="containsText" dxfId="94" priority="47" operator="containsText" text="Reject">
      <formula>NOT(ISERROR(SEARCH("Reject",AM482)))</formula>
    </cfRule>
  </conditionalFormatting>
  <conditionalFormatting sqref="AM484:AM498">
    <cfRule type="containsText" dxfId="93" priority="790" operator="containsText" text="Reject">
      <formula>NOT(ISERROR(SEARCH("Reject",AM484)))</formula>
    </cfRule>
  </conditionalFormatting>
  <conditionalFormatting sqref="AM500:AM501">
    <cfRule type="containsText" dxfId="92" priority="782" operator="containsText" text="Reject">
      <formula>NOT(ISERROR(SEARCH("Reject",AM500)))</formula>
    </cfRule>
  </conditionalFormatting>
  <conditionalFormatting sqref="AM503:AM507">
    <cfRule type="containsText" dxfId="91" priority="201" operator="containsText" text="Reject">
      <formula>NOT(ISERROR(SEARCH("Reject",AM503)))</formula>
    </cfRule>
  </conditionalFormatting>
  <conditionalFormatting sqref="AM509:AM510">
    <cfRule type="containsText" dxfId="90" priority="774" operator="containsText" text="Reject">
      <formula>NOT(ISERROR(SEARCH("Reject",AM509)))</formula>
    </cfRule>
  </conditionalFormatting>
  <conditionalFormatting sqref="AM512:AM516">
    <cfRule type="containsText" dxfId="89" priority="196" operator="containsText" text="Reject">
      <formula>NOT(ISERROR(SEARCH("Reject",AM512)))</formula>
    </cfRule>
  </conditionalFormatting>
  <conditionalFormatting sqref="AM531">
    <cfRule type="containsText" dxfId="88" priority="758" operator="containsText" text="Reject">
      <formula>NOT(ISERROR(SEARCH("Reject",AM531)))</formula>
    </cfRule>
  </conditionalFormatting>
  <conditionalFormatting sqref="AM533:AM535">
    <cfRule type="containsText" dxfId="87" priority="754" operator="containsText" text="Reject">
      <formula>NOT(ISERROR(SEARCH("Reject",AM533)))</formula>
    </cfRule>
  </conditionalFormatting>
  <conditionalFormatting sqref="AM537:AM538">
    <cfRule type="containsText" dxfId="86" priority="750" operator="containsText" text="Reject">
      <formula>NOT(ISERROR(SEARCH("Reject",AM537)))</formula>
    </cfRule>
  </conditionalFormatting>
  <conditionalFormatting sqref="AM540 AM542:AM545">
    <cfRule type="containsText" dxfId="85" priority="748" operator="containsText" text="Reject">
      <formula>NOT(ISERROR(SEARCH("Reject",AM540)))</formula>
    </cfRule>
  </conditionalFormatting>
  <conditionalFormatting sqref="AM547">
    <cfRule type="containsText" dxfId="84" priority="742" operator="containsText" text="Reject">
      <formula>NOT(ISERROR(SEARCH("Reject",AM547)))</formula>
    </cfRule>
  </conditionalFormatting>
  <conditionalFormatting sqref="AM549:AM550">
    <cfRule type="containsText" dxfId="83" priority="740" operator="containsText" text="Reject">
      <formula>NOT(ISERROR(SEARCH("Reject",AM549)))</formula>
    </cfRule>
  </conditionalFormatting>
  <conditionalFormatting sqref="AM552:AM553">
    <cfRule type="containsText" dxfId="82" priority="734" operator="containsText" text="Reject">
      <formula>NOT(ISERROR(SEARCH("Reject",AM552)))</formula>
    </cfRule>
  </conditionalFormatting>
  <conditionalFormatting sqref="AM555:AM559">
    <cfRule type="containsText" dxfId="81" priority="205" operator="containsText" text="Reject">
      <formula>NOT(ISERROR(SEARCH("Reject",AM555)))</formula>
    </cfRule>
  </conditionalFormatting>
  <conditionalFormatting sqref="AM561">
    <cfRule type="containsText" dxfId="80" priority="724" operator="containsText" text="Reject">
      <formula>NOT(ISERROR(SEARCH("Reject",AM561)))</formula>
    </cfRule>
  </conditionalFormatting>
  <conditionalFormatting sqref="AM563:AM567">
    <cfRule type="containsText" dxfId="79" priority="138" operator="containsText" text="Reject">
      <formula>NOT(ISERROR(SEARCH("Reject",AM563)))</formula>
    </cfRule>
  </conditionalFormatting>
  <conditionalFormatting sqref="AM569:AM571">
    <cfRule type="containsText" dxfId="78" priority="715" operator="containsText" text="YES!!!">
      <formula>NOT(ISERROR(SEARCH("YES!!!",AM569)))</formula>
    </cfRule>
  </conditionalFormatting>
  <conditionalFormatting sqref="AM569:AM581">
    <cfRule type="containsText" dxfId="77" priority="714" operator="containsText" text="Reject">
      <formula>NOT(ISERROR(SEARCH("Reject",AM569)))</formula>
    </cfRule>
  </conditionalFormatting>
  <conditionalFormatting sqref="AM583:AM586">
    <cfRule type="containsText" dxfId="76" priority="708" operator="containsText" text="Reject">
      <formula>NOT(ISERROR(SEARCH("Reject",AM583)))</formula>
    </cfRule>
  </conditionalFormatting>
  <conditionalFormatting sqref="AM588:AM605">
    <cfRule type="containsText" dxfId="75" priority="86" operator="containsText" text="Reject">
      <formula>NOT(ISERROR(SEARCH("Reject",AM588)))</formula>
    </cfRule>
  </conditionalFormatting>
  <conditionalFormatting sqref="AM607">
    <cfRule type="containsText" dxfId="74" priority="702" operator="containsText" text="Reject">
      <formula>NOT(ISERROR(SEARCH("Reject",AM607)))</formula>
    </cfRule>
  </conditionalFormatting>
  <conditionalFormatting sqref="AM609:AM705">
    <cfRule type="containsText" dxfId="73" priority="16" operator="containsText" text="Reject">
      <formula>NOT(ISERROR(SEARCH("Reject",AM609)))</formula>
    </cfRule>
  </conditionalFormatting>
  <conditionalFormatting sqref="AM707:AM773">
    <cfRule type="containsText" dxfId="72" priority="12" operator="containsText" text="Reject">
      <formula>NOT(ISERROR(SEARCH("Reject",AM707)))</formula>
    </cfRule>
  </conditionalFormatting>
  <conditionalFormatting sqref="AM777:AM787">
    <cfRule type="containsText" dxfId="71" priority="678" operator="containsText" text="Reject">
      <formula>NOT(ISERROR(SEARCH("Reject",AM777)))</formula>
    </cfRule>
  </conditionalFormatting>
  <conditionalFormatting sqref="AM789:AM790">
    <cfRule type="containsText" dxfId="70" priority="672" operator="containsText" text="Reject">
      <formula>NOT(ISERROR(SEARCH("Reject",AM789)))</formula>
    </cfRule>
  </conditionalFormatting>
  <conditionalFormatting sqref="AM792:AM795">
    <cfRule type="containsText" dxfId="69" priority="259" operator="containsText" text="Reject">
      <formula>NOT(ISERROR(SEARCH("Reject",AM792)))</formula>
    </cfRule>
  </conditionalFormatting>
  <conditionalFormatting sqref="AM803">
    <cfRule type="containsText" dxfId="68" priority="654" operator="containsText" text="Reject">
      <formula>NOT(ISERROR(SEARCH("Reject",AM803)))</formula>
    </cfRule>
  </conditionalFormatting>
  <conditionalFormatting sqref="AM805">
    <cfRule type="containsText" dxfId="67" priority="652" operator="containsText" text="Reject">
      <formula>NOT(ISERROR(SEARCH("Reject",AM805)))</formula>
    </cfRule>
  </conditionalFormatting>
  <conditionalFormatting sqref="AM807">
    <cfRule type="containsText" dxfId="66" priority="642" operator="containsText" text="Reject">
      <formula>NOT(ISERROR(SEARCH("Reject",AM807)))</formula>
    </cfRule>
  </conditionalFormatting>
  <conditionalFormatting sqref="AM809:AM823">
    <cfRule type="containsText" dxfId="65" priority="75" operator="containsText" text="Reject">
      <formula>NOT(ISERROR(SEARCH("Reject",AM809)))</formula>
    </cfRule>
  </conditionalFormatting>
  <conditionalFormatting sqref="AM825">
    <cfRule type="containsText" dxfId="64" priority="636" operator="containsText" text="Reject">
      <formula>NOT(ISERROR(SEARCH("Reject",AM825)))</formula>
    </cfRule>
  </conditionalFormatting>
  <conditionalFormatting sqref="AM827:AM850">
    <cfRule type="containsText" dxfId="63" priority="632" operator="containsText" text="Reject">
      <formula>NOT(ISERROR(SEARCH("Reject",AM827)))</formula>
    </cfRule>
  </conditionalFormatting>
  <conditionalFormatting sqref="AM852:AM1028">
    <cfRule type="containsText" dxfId="62" priority="307" operator="containsText" text="Reject">
      <formula>NOT(ISERROR(SEARCH("Reject",AM852)))</formula>
    </cfRule>
  </conditionalFormatting>
  <conditionalFormatting sqref="AM1030:AM1031">
    <cfRule type="containsText" dxfId="61" priority="618" operator="containsText" text="Reject">
      <formula>NOT(ISERROR(SEARCH("Reject",AM1030)))</formula>
    </cfRule>
  </conditionalFormatting>
  <conditionalFormatting sqref="AM1033:AM1036">
    <cfRule type="containsText" dxfId="60" priority="614" operator="containsText" text="Reject">
      <formula>NOT(ISERROR(SEARCH("Reject",AM1033)))</formula>
    </cfRule>
  </conditionalFormatting>
  <conditionalFormatting sqref="AM1038">
    <cfRule type="containsText" dxfId="59" priority="606" operator="containsText" text="Reject">
      <formula>NOT(ISERROR(SEARCH("Reject",AM1038)))</formula>
    </cfRule>
  </conditionalFormatting>
  <conditionalFormatting sqref="AM1040:AM1044">
    <cfRule type="containsText" dxfId="58" priority="602" operator="containsText" text="Reject">
      <formula>NOT(ISERROR(SEARCH("Reject",AM1040)))</formula>
    </cfRule>
  </conditionalFormatting>
  <conditionalFormatting sqref="AM1046 AM1048:AM1051">
    <cfRule type="containsText" dxfId="57" priority="597" operator="containsText" text="Reject">
      <formula>NOT(ISERROR(SEARCH("Reject",AM1046)))</formula>
    </cfRule>
  </conditionalFormatting>
  <conditionalFormatting sqref="AM1053">
    <cfRule type="containsText" dxfId="56" priority="593" operator="containsText" text="Reject">
      <formula>NOT(ISERROR(SEARCH("Reject",AM1053)))</formula>
    </cfRule>
  </conditionalFormatting>
  <conditionalFormatting sqref="AM1077:AM1101">
    <cfRule type="containsText" dxfId="55" priority="577" operator="containsText" text="Reject">
      <formula>NOT(ISERROR(SEARCH("Reject",AM1077)))</formula>
    </cfRule>
  </conditionalFormatting>
  <conditionalFormatting sqref="AM1103:AM1104">
    <cfRule type="containsText" dxfId="54" priority="569" operator="containsText" text="Reject">
      <formula>NOT(ISERROR(SEARCH("Reject",AM1103)))</formula>
    </cfRule>
  </conditionalFormatting>
  <conditionalFormatting sqref="AM1106:AM1108">
    <cfRule type="containsText" dxfId="53" priority="563" operator="containsText" text="Reject">
      <formula>NOT(ISERROR(SEARCH("Reject",AM1106)))</formula>
    </cfRule>
  </conditionalFormatting>
  <conditionalFormatting sqref="AM1110">
    <cfRule type="containsText" dxfId="52" priority="256" operator="containsText" text="Reject">
      <formula>NOT(ISERROR(SEARCH("Reject",AM1110)))</formula>
    </cfRule>
  </conditionalFormatting>
  <conditionalFormatting sqref="AM1112:AM1119">
    <cfRule type="containsText" dxfId="51" priority="551" operator="containsText" text="Reject">
      <formula>NOT(ISERROR(SEARCH("Reject",AM1112)))</formula>
    </cfRule>
  </conditionalFormatting>
  <conditionalFormatting sqref="AM1121">
    <cfRule type="containsText" dxfId="50" priority="549" operator="containsText" text="Reject">
      <formula>NOT(ISERROR(SEARCH("Reject",AM1121)))</formula>
    </cfRule>
  </conditionalFormatting>
  <conditionalFormatting sqref="AM1123">
    <cfRule type="containsText" dxfId="49" priority="547" operator="containsText" text="Reject">
      <formula>NOT(ISERROR(SEARCH("Reject",AM1123)))</formula>
    </cfRule>
  </conditionalFormatting>
  <conditionalFormatting sqref="AM1125:AM1126">
    <cfRule type="containsText" dxfId="48" priority="543" operator="containsText" text="Reject">
      <formula>NOT(ISERROR(SEARCH("Reject",AM1125)))</formula>
    </cfRule>
  </conditionalFormatting>
  <conditionalFormatting sqref="AM1128:AM1129">
    <cfRule type="containsText" dxfId="47" priority="539" operator="containsText" text="Reject">
      <formula>NOT(ISERROR(SEARCH("Reject",AM1128)))</formula>
    </cfRule>
  </conditionalFormatting>
  <conditionalFormatting sqref="AM1131:AM1134">
    <cfRule type="containsText" dxfId="46" priority="531" operator="containsText" text="Reject">
      <formula>NOT(ISERROR(SEARCH("Reject",AM1131)))</formula>
    </cfRule>
  </conditionalFormatting>
  <conditionalFormatting sqref="AM1151:AM1154">
    <cfRule type="containsText" dxfId="45" priority="521" operator="containsText" text="Reject">
      <formula>NOT(ISERROR(SEARCH("Reject",AM1151)))</formula>
    </cfRule>
  </conditionalFormatting>
  <conditionalFormatting sqref="AM1156">
    <cfRule type="containsText" dxfId="44" priority="519" operator="containsText" text="Reject">
      <formula>NOT(ISERROR(SEARCH("Reject",AM1156)))</formula>
    </cfRule>
  </conditionalFormatting>
  <conditionalFormatting sqref="AM1158:AM1163">
    <cfRule type="containsText" dxfId="43" priority="515" operator="containsText" text="Reject">
      <formula>NOT(ISERROR(SEARCH("Reject",AM1158)))</formula>
    </cfRule>
  </conditionalFormatting>
  <conditionalFormatting sqref="AM1165:AM1166">
    <cfRule type="containsText" dxfId="42" priority="511" operator="containsText" text="Reject">
      <formula>NOT(ISERROR(SEARCH("Reject",AM1165)))</formula>
    </cfRule>
  </conditionalFormatting>
  <conditionalFormatting sqref="AM1168:AM1172">
    <cfRule type="containsText" dxfId="41" priority="247" operator="containsText" text="Reject">
      <formula>NOT(ISERROR(SEARCH("Reject",AM1168)))</formula>
    </cfRule>
  </conditionalFormatting>
  <conditionalFormatting sqref="AM1174">
    <cfRule type="containsText" dxfId="40" priority="501" operator="containsText" text="Reject">
      <formula>NOT(ISERROR(SEARCH("Reject",AM1174)))</formula>
    </cfRule>
  </conditionalFormatting>
  <conditionalFormatting sqref="AM1176:AM1183">
    <cfRule type="containsText" dxfId="39" priority="187" operator="containsText" text="Reject">
      <formula>NOT(ISERROR(SEARCH("Reject",AM1176)))</formula>
    </cfRule>
  </conditionalFormatting>
  <conditionalFormatting sqref="AM1176:AM1185">
    <cfRule type="containsText" dxfId="38" priority="184" operator="containsText" text="Reject">
      <formula>NOT(ISERROR(SEARCH("Reject",AM1176)))</formula>
    </cfRule>
    <cfRule type="containsText" dxfId="37" priority="185" operator="containsText" text="YES!!!">
      <formula>NOT(ISERROR(SEARCH("YES!!!",AM1176)))</formula>
    </cfRule>
  </conditionalFormatting>
  <conditionalFormatting sqref="AM1187:AM1190">
    <cfRule type="containsText" dxfId="36" priority="493" operator="containsText" text="Reject">
      <formula>NOT(ISERROR(SEARCH("Reject",AM1187)))</formula>
    </cfRule>
  </conditionalFormatting>
  <conditionalFormatting sqref="AM1192:AM1225">
    <cfRule type="containsText" dxfId="35" priority="53" operator="containsText" text="YES!!!">
      <formula>NOT(ISERROR(SEARCH("YES!!!",AM1192)))</formula>
    </cfRule>
    <cfRule type="containsText" dxfId="34" priority="52" operator="containsText" text="Reject">
      <formula>NOT(ISERROR(SEARCH("Reject",AM1192)))</formula>
    </cfRule>
  </conditionalFormatting>
  <conditionalFormatting sqref="AM1192:AM1240">
    <cfRule type="containsText" dxfId="33" priority="7" operator="containsText" text="Reject">
      <formula>NOT(ISERROR(SEARCH("Reject",AM1192)))</formula>
    </cfRule>
  </conditionalFormatting>
  <conditionalFormatting sqref="AM1226">
    <cfRule type="containsText" dxfId="32" priority="6" operator="containsText" text="YES!!!">
      <formula>NOT(ISERROR(SEARCH("YES!!!",AM1226)))</formula>
    </cfRule>
    <cfRule type="containsText" dxfId="31" priority="5" operator="containsText" text="Reject">
      <formula>NOT(ISERROR(SEARCH("Reject",AM1226)))</formula>
    </cfRule>
  </conditionalFormatting>
  <conditionalFormatting sqref="AM1242:AM1254">
    <cfRule type="containsText" dxfId="30" priority="485" operator="containsText" text="Reject">
      <formula>NOT(ISERROR(SEARCH("Reject",AM1242)))</formula>
    </cfRule>
  </conditionalFormatting>
  <conditionalFormatting sqref="AM1256:AM1258">
    <cfRule type="containsText" dxfId="29" priority="173" operator="containsText" text="Reject">
      <formula>NOT(ISERROR(SEARCH("Reject",AM1256)))</formula>
    </cfRule>
  </conditionalFormatting>
  <conditionalFormatting sqref="AM1260">
    <cfRule type="containsText" dxfId="28" priority="477" operator="containsText" text="Reject">
      <formula>NOT(ISERROR(SEARCH("Reject",AM1260)))</formula>
    </cfRule>
  </conditionalFormatting>
  <conditionalFormatting sqref="AM1279:AM1290">
    <cfRule type="containsText" dxfId="27" priority="61" operator="containsText" text="Reject">
      <formula>NOT(ISERROR(SEARCH("Reject",AM1279)))</formula>
    </cfRule>
  </conditionalFormatting>
  <conditionalFormatting sqref="AM1292:AM1293">
    <cfRule type="containsText" dxfId="26" priority="465" operator="containsText" text="Reject">
      <formula>NOT(ISERROR(SEARCH("Reject",AM1292)))</formula>
    </cfRule>
  </conditionalFormatting>
  <conditionalFormatting sqref="AM1295:AM1340">
    <cfRule type="containsText" dxfId="25" priority="155" operator="containsText" text="Reject">
      <formula>NOT(ISERROR(SEARCH("Reject",AM1295)))</formula>
    </cfRule>
  </conditionalFormatting>
  <conditionalFormatting sqref="AM1342:AM1345">
    <cfRule type="containsText" dxfId="24" priority="457" operator="containsText" text="Reject">
      <formula>NOT(ISERROR(SEARCH("Reject",AM1342)))</formula>
    </cfRule>
  </conditionalFormatting>
  <conditionalFormatting sqref="AM1347:AM1351">
    <cfRule type="containsText" dxfId="23" priority="175" operator="containsText" text="Reject">
      <formula>NOT(ISERROR(SEARCH("Reject",AM1347)))</formula>
    </cfRule>
  </conditionalFormatting>
  <conditionalFormatting sqref="AM1353:AM1358">
    <cfRule type="containsText" dxfId="22" priority="451" operator="containsText" text="Reject">
      <formula>NOT(ISERROR(SEARCH("Reject",AM1353)))</formula>
    </cfRule>
  </conditionalFormatting>
  <conditionalFormatting sqref="AM1360:AM1365">
    <cfRule type="containsText" dxfId="21" priority="27" operator="containsText" text="Reject">
      <formula>NOT(ISERROR(SEARCH("Reject",AM1360)))</formula>
    </cfRule>
  </conditionalFormatting>
  <conditionalFormatting sqref="AM1383:AM1392">
    <cfRule type="containsText" dxfId="20" priority="77" operator="containsText" text="Reject">
      <formula>NOT(ISERROR(SEARCH("Reject",AM1383)))</formula>
    </cfRule>
  </conditionalFormatting>
  <conditionalFormatting sqref="AM1394:AM1399">
    <cfRule type="containsText" dxfId="19" priority="70" operator="containsText" text="Reject">
      <formula>NOT(ISERROR(SEARCH("Reject",AM1394)))</formula>
    </cfRule>
  </conditionalFormatting>
  <conditionalFormatting sqref="AM1401:AM1407">
    <cfRule type="containsText" dxfId="18" priority="141" operator="containsText" text="Reject">
      <formula>NOT(ISERROR(SEARCH("Reject",AM1401)))</formula>
    </cfRule>
  </conditionalFormatting>
  <conditionalFormatting sqref="AM1409:AM1412">
    <cfRule type="containsText" dxfId="17" priority="417" operator="containsText" text="Reject">
      <formula>NOT(ISERROR(SEARCH("Reject",AM1409)))</formula>
    </cfRule>
  </conditionalFormatting>
  <conditionalFormatting sqref="AM1414">
    <cfRule type="containsText" dxfId="16" priority="413" operator="containsText" text="Reject">
      <formula>NOT(ISERROR(SEARCH("Reject",AM1414)))</formula>
    </cfRule>
  </conditionalFormatting>
  <conditionalFormatting sqref="AM1416:AM1419">
    <cfRule type="containsText" dxfId="15" priority="409" operator="containsText" text="Reject">
      <formula>NOT(ISERROR(SEARCH("Reject",AM1416)))</formula>
    </cfRule>
  </conditionalFormatting>
  <conditionalFormatting sqref="AM1426:AM1427">
    <cfRule type="containsText" dxfId="14" priority="397" operator="containsText" text="Reject">
      <formula>NOT(ISERROR(SEARCH("Reject",AM1426)))</formula>
    </cfRule>
  </conditionalFormatting>
  <conditionalFormatting sqref="AM1429:AM1446">
    <cfRule type="containsText" dxfId="13" priority="389" operator="containsText" text="Reject">
      <formula>NOT(ISERROR(SEARCH("Reject",AM1429)))</formula>
    </cfRule>
  </conditionalFormatting>
  <conditionalFormatting sqref="AM1448">
    <cfRule type="containsText" dxfId="12" priority="89" operator="containsText" text="Reject">
      <formula>NOT(ISERROR(SEARCH("Reject",AM1448)))</formula>
    </cfRule>
  </conditionalFormatting>
  <conditionalFormatting sqref="AM1450:AM1457">
    <cfRule type="containsText" dxfId="11" priority="377" operator="containsText" text="Reject">
      <formula>NOT(ISERROR(SEARCH("Reject",AM1450)))</formula>
    </cfRule>
  </conditionalFormatting>
  <conditionalFormatting sqref="AM1459:AM1466">
    <cfRule type="containsText" dxfId="10" priority="373" operator="containsText" text="Reject">
      <formula>NOT(ISERROR(SEARCH("Reject",AM1459)))</formula>
    </cfRule>
  </conditionalFormatting>
  <conditionalFormatting sqref="AM1468">
    <cfRule type="containsText" dxfId="9" priority="365" operator="containsText" text="Reject">
      <formula>NOT(ISERROR(SEARCH("Reject",AM1468)))</formula>
    </cfRule>
  </conditionalFormatting>
  <conditionalFormatting sqref="AM1470:AM1471">
    <cfRule type="containsText" dxfId="8" priority="361" operator="containsText" text="Reject">
      <formula>NOT(ISERROR(SEARCH("Reject",AM1470)))</formula>
    </cfRule>
  </conditionalFormatting>
  <conditionalFormatting sqref="AM1473:AM1475">
    <cfRule type="containsText" dxfId="7" priority="357" operator="containsText" text="Reject">
      <formula>NOT(ISERROR(SEARCH("Reject",AM1473)))</formula>
    </cfRule>
  </conditionalFormatting>
  <conditionalFormatting sqref="AM1477">
    <cfRule type="containsText" dxfId="6" priority="351" operator="containsText" text="Reject">
      <formula>NOT(ISERROR(SEARCH("Reject",AM1477)))</formula>
    </cfRule>
  </conditionalFormatting>
  <conditionalFormatting sqref="AM1479">
    <cfRule type="containsText" dxfId="5" priority="343" operator="containsText" text="Reject">
      <formula>NOT(ISERROR(SEARCH("Reject",AM1479)))</formula>
    </cfRule>
  </conditionalFormatting>
  <conditionalFormatting sqref="AM1481:AM1509">
    <cfRule type="containsText" dxfId="4" priority="122" operator="containsText" text="Reject">
      <formula>NOT(ISERROR(SEARCH("Reject",AM1481)))</formula>
    </cfRule>
  </conditionalFormatting>
  <conditionalFormatting sqref="AM1511:AM1514">
    <cfRule type="containsText" dxfId="3" priority="334" operator="containsText" text="YES!!!">
      <formula>NOT(ISERROR(SEARCH("YES!!!",AM1511)))</formula>
    </cfRule>
    <cfRule type="containsText" dxfId="2" priority="333" operator="containsText" text="Reject">
      <formula>NOT(ISERROR(SEARCH("Reject",AM1511)))</formula>
    </cfRule>
  </conditionalFormatting>
  <conditionalFormatting sqref="AM1512:AM1518">
    <cfRule type="containsText" dxfId="1" priority="272" operator="containsText" text="YES!!!">
      <formula>NOT(ISERROR(SEARCH("YES!!!",AM1512)))</formula>
    </cfRule>
    <cfRule type="containsText" dxfId="0" priority="271" operator="containsText" text="Reject">
      <formula>NOT(ISERROR(SEARCH("Reject",AM1512)))</formula>
    </cfRule>
  </conditionalFormatting>
  <hyperlinks>
    <hyperlink ref="I166:I168" r:id="rId1" display="http://www.catalogueoflife.org/col/browse/tree/id/d1da499af8fc0edbc7d5fedd2b036501" xr:uid="{00000000-0004-0000-0000-000000000000}"/>
    <hyperlink ref="I99" r:id="rId2" display="http://www.catalogueoflife.org/col/browse/tree/id/d1da499af8fc0edbc7d5fedd2b036501" xr:uid="{00000000-0004-0000-0000-000001000000}"/>
    <hyperlink ref="I100" r:id="rId3" display="http://www.catalogueoflife.org/col/browse/tree/id/d1da499af8fc0edbc7d5fedd2b036501" xr:uid="{00000000-0004-0000-0000-000002000000}"/>
    <hyperlink ref="I186" r:id="rId4" display="http://www.algaebase.org/browse/taxonomy/?id=4356" xr:uid="{00000000-0004-0000-0000-000003000000}"/>
    <hyperlink ref="I215" r:id="rId5" tooltip="Maxillopoda" display="https://en.wikipedia.org/wiki/Maxillopoda" xr:uid="{00000000-0004-0000-0000-000004000000}"/>
    <hyperlink ref="I227" r:id="rId6" display="http://www.algaebase.org/browse/taxonomy/?id=139117" xr:uid="{00000000-0004-0000-0000-000005000000}"/>
    <hyperlink ref="H227" r:id="rId7" display="http://www.algaebase.org/browse/taxonomy/?id=139141" xr:uid="{00000000-0004-0000-0000-000006000000}"/>
    <hyperlink ref="H217" r:id="rId8" display="http://www.algaebase.org/browse/taxonomy/?id=139141" xr:uid="{00000000-0004-0000-0000-000007000000}"/>
    <hyperlink ref="I217" r:id="rId9" display="http://www.algaebase.org/browse/taxonomy/?id=139117" xr:uid="{00000000-0004-0000-0000-000008000000}"/>
    <hyperlink ref="B46" location="'MEW nonplant_WS'!D222" display="'MEW nonplant_WS'!D222" xr:uid="{00000000-0004-0000-0000-000009000000}"/>
    <hyperlink ref="B45" location="'MEW nonplant_WS'!D219" display="'MEW nonplant_WS'!D219" xr:uid="{00000000-0004-0000-0000-00000A000000}"/>
    <hyperlink ref="B42" location="'MEW nonplant_WS'!D216" display="'MEW nonplant_WS'!D216" xr:uid="{00000000-0004-0000-0000-00000B000000}"/>
    <hyperlink ref="B41" location="'MEW nonplant_WS'!D213" display="'MEW nonplant_WS'!D213" xr:uid="{00000000-0004-0000-0000-00000C000000}"/>
    <hyperlink ref="B267" location="'FW nonmetal nonplant_WS'!D1506" display="'FW nonmetal nonplant_WS'!D1506" xr:uid="{00000000-0004-0000-0000-00000D000000}"/>
    <hyperlink ref="B266" location="'FW nonmetal nonplant_WS'!D1503" display="'FW nonmetal nonplant_WS'!D1503" xr:uid="{00000000-0004-0000-0000-00000E000000}"/>
    <hyperlink ref="B265" location="'FW nonmetal nonplant_WS'!D1500" display="'FW nonmetal nonplant_WS'!D1500" xr:uid="{00000000-0004-0000-0000-00000F000000}"/>
    <hyperlink ref="B264" location="'FW nonmetal nonplant_WS'!D1497" display="'FW nonmetal nonplant_WS'!D1497" xr:uid="{00000000-0004-0000-0000-000010000000}"/>
    <hyperlink ref="B263" location="'FW nonmetal nonplant_WS'!D1494" display="'FW nonmetal nonplant_WS'!D1494" xr:uid="{00000000-0004-0000-0000-000011000000}"/>
    <hyperlink ref="B262" location="'FW nonmetal nonplant_WS'!D1491" display="'FW nonmetal nonplant_WS'!D1491" xr:uid="{00000000-0004-0000-0000-000012000000}"/>
    <hyperlink ref="B258" location="'FW nonmetal nonplant_WS'!D1473" display="'FW nonmetal nonplant_WS'!D1473" xr:uid="{00000000-0004-0000-0000-000013000000}"/>
    <hyperlink ref="B257" location="'FW nonmetal nonplant_WS'!D1470" display="'FW nonmetal nonplant_WS'!D1470" xr:uid="{00000000-0004-0000-0000-000014000000}"/>
    <hyperlink ref="B256" location="'FW nonmetal nonplant_WS'!D1467" display="'FW nonmetal nonplant_WS'!D1467" xr:uid="{00000000-0004-0000-0000-000015000000}"/>
    <hyperlink ref="B1296" location="'FW nonmetal nonplant_WS'!D277" display="'FW nonmetal nonplant_WS'!D277" xr:uid="{00000000-0004-0000-0000-000016000000}"/>
    <hyperlink ref="B1043" location="'FW nonmetal plant_WS'!D703" display="'FW nonmetal plant_WS'!D703" xr:uid="{00000000-0004-0000-0000-000017000000}"/>
    <hyperlink ref="B1199" location="'FW nonmetal plant_WS'!D703" display="'FW nonmetal plant_WS'!D703" xr:uid="{00000000-0004-0000-0000-000018000000}"/>
    <hyperlink ref="B65" location="'FW nonmetal plant_WS'!D703" display="'FW nonmetal plant_WS'!D703" xr:uid="{00000000-0004-0000-0000-000019000000}"/>
    <hyperlink ref="B1206" location="'FW nonmetal plant_WS'!D703" display="'FW nonmetal plant_WS'!D703" xr:uid="{00000000-0004-0000-0000-00001A000000}"/>
    <hyperlink ref="B316" location="'FW nonmetal plant_WS'!D85" display="'FW nonmetal plant_WS'!D85" xr:uid="{00000000-0004-0000-0000-00001B000000}"/>
    <hyperlink ref="B317" location="'FW nonmetal plant_WS'!D88" display="'FW nonmetal plant_WS'!D88" xr:uid="{00000000-0004-0000-0000-00001C000000}"/>
    <hyperlink ref="B1488" location="'FW nonmetal nonplant_WS'!D1425" display="'FW nonmetal nonplant_WS'!D1425" xr:uid="{00000000-0004-0000-0000-00001D000000}"/>
    <hyperlink ref="B1487" location="'FW nonmetal nonplant_WS'!D1422" display="'FW nonmetal nonplant_WS'!D1422" xr:uid="{00000000-0004-0000-0000-00001E000000}"/>
    <hyperlink ref="B1492" location="'FW nonmetal nonplant_WS'!D1416" display="'FW nonmetal nonplant_WS'!D1416" xr:uid="{00000000-0004-0000-0000-00001F000000}"/>
    <hyperlink ref="B84" location="'MEW nonplant_WS'!D198" display="'MEW nonplant_WS'!D198" xr:uid="{00000000-0004-0000-0000-000020000000}"/>
    <hyperlink ref="B168" location="'FW nonmetal plant_WS'!D2544" display="'FW nonmetal plant_WS'!D2544" xr:uid="{00000000-0004-0000-0000-000021000000}"/>
    <hyperlink ref="B1134" location="'FW nonmetal nonplant_WS'!D1398" display="'FW nonmetal nonplant_WS'!D1398" xr:uid="{00000000-0004-0000-0000-000022000000}"/>
    <hyperlink ref="B1131" location="'FW nonmetal nonplant_WS'!D1395" display="'FW nonmetal nonplant_WS'!D1395" xr:uid="{00000000-0004-0000-0000-000023000000}"/>
    <hyperlink ref="B1132" location="'FW nonmetal nonplant_WS'!D1392" display="'FW nonmetal nonplant_WS'!D1392" xr:uid="{00000000-0004-0000-0000-000024000000}"/>
    <hyperlink ref="B1133" location="'FW nonmetal nonplant_WS'!D1389" display="'FW nonmetal nonplant_WS'!D1389" xr:uid="{00000000-0004-0000-0000-000025000000}"/>
    <hyperlink ref="B1424" location="'FW nonmetal nonplant_WS'!D1383" display="'FW nonmetal nonplant_WS'!D1383" xr:uid="{00000000-0004-0000-0000-000026000000}"/>
    <hyperlink ref="B1421" location="'FW nonmetal nonplant_WS'!D1380" display="'FW nonmetal nonplant_WS'!D1380" xr:uid="{00000000-0004-0000-0000-000027000000}"/>
    <hyperlink ref="B1422" location="'FW nonmetal nonplant_WS'!D1377" display="'FW nonmetal nonplant_WS'!D1377" xr:uid="{00000000-0004-0000-0000-000028000000}"/>
    <hyperlink ref="B1423" location="'FW nonmetal nonplant_WS'!D1374" display="'FW nonmetal nonplant_WS'!D1374" xr:uid="{00000000-0004-0000-0000-000029000000}"/>
    <hyperlink ref="B311" location="'FW nonmetal plant_WS'!D2541" display="'FW nonmetal plant_WS'!D2541" xr:uid="{00000000-0004-0000-0000-00002A000000}"/>
    <hyperlink ref="B310" location="'FW nonmetal plant_WS'!D2538" display="'FW nonmetal plant_WS'!D2538" xr:uid="{00000000-0004-0000-0000-00002B000000}"/>
    <hyperlink ref="B309" location="'FW nonmetal plant_WS'!D2535" display="'FW nonmetal plant_WS'!D2535" xr:uid="{00000000-0004-0000-0000-00002C000000}"/>
    <hyperlink ref="B308" location="'FW nonmetal plant_WS'!D2532" display="'FW nonmetal plant_WS'!D2532" xr:uid="{00000000-0004-0000-0000-00002D000000}"/>
    <hyperlink ref="B864" location="'FW nonmetal plant_WS'!D2529" display="'FW nonmetal plant_WS'!D2529" xr:uid="{00000000-0004-0000-0000-00002E000000}"/>
    <hyperlink ref="B863" location="'FW nonmetal plant_WS'!D2526" display="'FW nonmetal plant_WS'!D2526" xr:uid="{00000000-0004-0000-0000-00002F000000}"/>
    <hyperlink ref="B862" location="'FW nonmetal plant_WS'!D2523" display="'FW nonmetal plant_WS'!D2523" xr:uid="{00000000-0004-0000-0000-000030000000}"/>
    <hyperlink ref="B861" location="'FW nonmetal plant_WS'!D2520" display="'FW nonmetal plant_WS'!D2520" xr:uid="{00000000-0004-0000-0000-000031000000}"/>
    <hyperlink ref="B860" location="'FW nonmetal plant_WS'!D2517" display="'FW nonmetal plant_WS'!D2517" xr:uid="{00000000-0004-0000-0000-000032000000}"/>
    <hyperlink ref="B859" location="'FW nonmetal plant_WS'!D2514" display="'FW nonmetal plant_WS'!D2514" xr:uid="{00000000-0004-0000-0000-000033000000}"/>
    <hyperlink ref="B858" location="'FW nonmetal plant_WS'!D2511" display="'FW nonmetal plant_WS'!D2511" xr:uid="{00000000-0004-0000-0000-000034000000}"/>
    <hyperlink ref="B857" location="'FW nonmetal plant_WS'!D2508" display="'FW nonmetal plant_WS'!D2508" xr:uid="{00000000-0004-0000-0000-000035000000}"/>
    <hyperlink ref="B1101" location="'FW nonmetal plant_WS'!D2496" display="'FW nonmetal plant_WS'!D2496" xr:uid="{00000000-0004-0000-0000-000036000000}"/>
    <hyperlink ref="B1100" location="'FW nonmetal plant_WS'!D2493" display="'FW nonmetal plant_WS'!D2493" xr:uid="{00000000-0004-0000-0000-000037000000}"/>
    <hyperlink ref="B1099" location="'FW nonmetal plant_WS'!D2490" display="'FW nonmetal plant_WS'!D2490" xr:uid="{00000000-0004-0000-0000-000038000000}"/>
    <hyperlink ref="B1098" location="'FW nonmetal plant_WS'!D2487" display="'FW nonmetal plant_WS'!D2487" xr:uid="{00000000-0004-0000-0000-000039000000}"/>
    <hyperlink ref="B1097" location="'FW nonmetal plant_WS'!D2484" display="'FW nonmetal plant_WS'!D2484" xr:uid="{00000000-0004-0000-0000-00003A000000}"/>
    <hyperlink ref="B1096" location="'FW nonmetal plant_WS'!D2481" display="'FW nonmetal plant_WS'!D2481" xr:uid="{00000000-0004-0000-0000-00003B000000}"/>
    <hyperlink ref="B1095" location="'FW nonmetal plant_WS'!D2478" display="'FW nonmetal plant_WS'!D2478" xr:uid="{00000000-0004-0000-0000-00003C000000}"/>
    <hyperlink ref="B1094" location="'FW nonmetal plant_WS'!D2475" display="'FW nonmetal plant_WS'!D2475" xr:uid="{00000000-0004-0000-0000-00003D000000}"/>
    <hyperlink ref="B1093" location="'FW nonmetal plant_WS'!D2472" display="'FW nonmetal plant_WS'!D2472" xr:uid="{00000000-0004-0000-0000-00003E000000}"/>
    <hyperlink ref="B1092" location="'FW nonmetal plant_WS'!D2469" display="'FW nonmetal plant_WS'!D2469" xr:uid="{00000000-0004-0000-0000-00003F000000}"/>
    <hyperlink ref="B1091" location="'FW nonmetal plant_WS'!D2466" display="'FW nonmetal plant_WS'!D2466" xr:uid="{00000000-0004-0000-0000-000040000000}"/>
    <hyperlink ref="B1090" location="'FW nonmetal plant_WS'!D2463" display="'FW nonmetal plant_WS'!D2463" xr:uid="{00000000-0004-0000-0000-000041000000}"/>
    <hyperlink ref="B1089" location="'FW nonmetal plant_WS'!D2460" display="'FW nonmetal plant_WS'!D2460" xr:uid="{00000000-0004-0000-0000-000042000000}"/>
    <hyperlink ref="B1088" location="'FW nonmetal plant_WS'!D2457" display="'FW nonmetal plant_WS'!D2457" xr:uid="{00000000-0004-0000-0000-000043000000}"/>
    <hyperlink ref="B1087" location="'FW nonmetal plant_WS'!D2454" display="'FW nonmetal plant_WS'!D2454" xr:uid="{00000000-0004-0000-0000-000044000000}"/>
    <hyperlink ref="B1086" location="'FW nonmetal plant_WS'!D2451" display="'FW nonmetal plant_WS'!D2451" xr:uid="{00000000-0004-0000-0000-000045000000}"/>
    <hyperlink ref="B1085" location="'FW nonmetal plant_WS'!D2448" display="'FW nonmetal plant_WS'!D2448" xr:uid="{00000000-0004-0000-0000-000046000000}"/>
    <hyperlink ref="B1084" location="'FW nonmetal plant_WS'!D2445" display="'FW nonmetal plant_WS'!D2445" xr:uid="{00000000-0004-0000-0000-000047000000}"/>
    <hyperlink ref="B1083" location="'FW nonmetal plant_WS'!D2442" display="'FW nonmetal plant_WS'!D2442" xr:uid="{00000000-0004-0000-0000-000048000000}"/>
    <hyperlink ref="B1082" location="'FW nonmetal plant_WS'!D2439" display="'FW nonmetal plant_WS'!D2439" xr:uid="{00000000-0004-0000-0000-000049000000}"/>
    <hyperlink ref="B1268" location="'FW nonmetal nonplant_WS'!D1359" display="'FW nonmetal nonplant_WS'!D1359" xr:uid="{00000000-0004-0000-0000-00004A000000}"/>
    <hyperlink ref="B1267" location="'FW nonmetal nonplant_WS'!D1356" display="'FW nonmetal nonplant_WS'!D1356" xr:uid="{00000000-0004-0000-0000-00004B000000}"/>
    <hyperlink ref="B1274" location="'FW nonmetal nonplant_WS'!D1353" display="'FW nonmetal nonplant_WS'!D1353" xr:uid="{00000000-0004-0000-0000-00004C000000}"/>
    <hyperlink ref="B1394" location="'FW nonmetal plant_WS'!D544" display="'FW nonmetal plant_WS'!D544" xr:uid="{00000000-0004-0000-0000-00004D000000}"/>
    <hyperlink ref="B1202" location="'FW nonmetal plant_WS'!D2421" display="'FW nonmetal plant_WS'!D2421" xr:uid="{00000000-0004-0000-0000-00004E000000}"/>
    <hyperlink ref="B553" location="'FW nonmetal plant_WS'!D2286" display="'FW nonmetal plant_WS'!D2286" xr:uid="{00000000-0004-0000-0000-00004F000000}"/>
    <hyperlink ref="B552" location="'FW nonmetal plant_WS'!D2283" display="'FW nonmetal plant_WS'!D2283" xr:uid="{00000000-0004-0000-0000-000050000000}"/>
    <hyperlink ref="B1213" location="'FW nonmetal plant_WS'!D2274" display="'FW nonmetal plant_WS'!D2274" xr:uid="{00000000-0004-0000-0000-000051000000}"/>
    <hyperlink ref="B809" location="'FW nonmetal plant_WS'!D2205" display="'FW nonmetal plant_WS'!D2205" xr:uid="{00000000-0004-0000-0000-000052000000}"/>
    <hyperlink ref="B815" location="'FW nonmetal plant_WS'!D2205" display="'FW nonmetal plant_WS'!D2205" xr:uid="{00000000-0004-0000-0000-000053000000}"/>
    <hyperlink ref="B814" location="'FW nonmetal plant_WS'!D2205" display="'FW nonmetal plant_WS'!D2205" xr:uid="{00000000-0004-0000-0000-000054000000}"/>
    <hyperlink ref="B813" location="'FW nonmetal plant_WS'!D2205" display="'FW nonmetal plant_WS'!D2205" xr:uid="{00000000-0004-0000-0000-000055000000}"/>
    <hyperlink ref="B812" location="'FW nonmetal plant_WS'!D2205" display="'FW nonmetal plant_WS'!D2205" xr:uid="{00000000-0004-0000-0000-000056000000}"/>
    <hyperlink ref="B811" location="'FW nonmetal plant_WS'!D2205" display="'FW nonmetal plant_WS'!D2205" xr:uid="{00000000-0004-0000-0000-000057000000}"/>
    <hyperlink ref="B810" location="'FW nonmetal plant_WS'!D2205" display="'FW nonmetal plant_WS'!D2205" xr:uid="{00000000-0004-0000-0000-000058000000}"/>
    <hyperlink ref="B740" location="'FW nonmetal plant_WS'!D2202" display="'FW nonmetal plant_WS'!D2202" xr:uid="{00000000-0004-0000-0000-000059000000}"/>
    <hyperlink ref="B739" location="'FW nonmetal plant_WS'!D2202" display="'FW nonmetal plant_WS'!D2202" xr:uid="{00000000-0004-0000-0000-00005A000000}"/>
    <hyperlink ref="B738" location="'FW nonmetal plant_WS'!D2202" display="'FW nonmetal plant_WS'!D2202" xr:uid="{00000000-0004-0000-0000-00005B000000}"/>
    <hyperlink ref="B737" location="'FW nonmetal plant_WS'!D2202" display="'FW nonmetal plant_WS'!D2202" xr:uid="{00000000-0004-0000-0000-00005C000000}"/>
    <hyperlink ref="B736" location="'FW nonmetal plant_WS'!D2202" display="'FW nonmetal plant_WS'!D2202" xr:uid="{00000000-0004-0000-0000-00005D000000}"/>
    <hyperlink ref="B1153:B1156" location="'FW nonmetal plant_WS'!D2199" display="'FW nonmetal plant_WS'!D2199" xr:uid="{00000000-0004-0000-0000-00005E000000}"/>
    <hyperlink ref="B1150:B1152" location="'FW nonmetal plant_WS'!D2199" display="'FW nonmetal plant_WS'!D2199" xr:uid="{00000000-0004-0000-0000-00005F000000}"/>
    <hyperlink ref="B1141" location="'FW nonmetal plant_WS'!D2199" display="'FW nonmetal plant_WS'!D2199" xr:uid="{00000000-0004-0000-0000-000060000000}"/>
    <hyperlink ref="B1137:B1139" location="'FW nonmetal plant_WS'!D2199" display="'FW nonmetal plant_WS'!D2199" xr:uid="{00000000-0004-0000-0000-000061000000}"/>
    <hyperlink ref="B1132:B1134" location="'FW nonmetal plant_WS'!D2199" display="'FW nonmetal plant_WS'!D2199" xr:uid="{00000000-0004-0000-0000-000062000000}"/>
    <hyperlink ref="B1129:B1130" location="'FW nonmetal plant_WS'!D2199" display="'FW nonmetal plant_WS'!D2199" xr:uid="{00000000-0004-0000-0000-000063000000}"/>
    <hyperlink ref="B1123:B1126" location="'FW nonmetal plant_WS'!D2199" display="'FW nonmetal plant_WS'!D2199" xr:uid="{00000000-0004-0000-0000-000064000000}"/>
    <hyperlink ref="B224" location="'FW nonmetal plant_WS'!D2199" display="'FW nonmetal plant_WS'!D2199" xr:uid="{00000000-0004-0000-0000-000065000000}"/>
    <hyperlink ref="B1117:B1119" location="'FW nonmetal plant_WS'!D2199" display="'FW nonmetal plant_WS'!D2199" xr:uid="{00000000-0004-0000-0000-000066000000}"/>
    <hyperlink ref="B223" location="'FW nonmetal plant_WS'!D2199" display="'FW nonmetal plant_WS'!D2199" xr:uid="{00000000-0004-0000-0000-000067000000}"/>
    <hyperlink ref="B1113:B1115" location="'FW nonmetal plant_WS'!D2199" display="'FW nonmetal plant_WS'!D2199" xr:uid="{00000000-0004-0000-0000-000068000000}"/>
    <hyperlink ref="B221" location="'FW nonmetal plant_WS'!D2199" display="'FW nonmetal plant_WS'!D2199" xr:uid="{00000000-0004-0000-0000-000069000000}"/>
    <hyperlink ref="B219" location="'FW nonmetal plant_WS'!D2199" display="'FW nonmetal plant_WS'!D2199" xr:uid="{00000000-0004-0000-0000-00006A000000}"/>
    <hyperlink ref="B222" location="'FW nonmetal plant_WS'!D2199" display="'FW nonmetal plant_WS'!D2199" xr:uid="{00000000-0004-0000-0000-00006B000000}"/>
    <hyperlink ref="B220" location="'FW nonmetal plant_WS'!D2199" display="'FW nonmetal plant_WS'!D2199" xr:uid="{00000000-0004-0000-0000-00006C000000}"/>
    <hyperlink ref="B1102:B1103" location="'FW nonmetal plant_WS'!D2199" display="'FW nonmetal plant_WS'!D2199" xr:uid="{00000000-0004-0000-0000-00006D000000}"/>
    <hyperlink ref="B218" location="'FW nonmetal plant_WS'!D2199" display="'FW nonmetal plant_WS'!D2199" xr:uid="{00000000-0004-0000-0000-00006E000000}"/>
    <hyperlink ref="B75" location="'FW nonmetal plant_WS'!D2196" display="'FW nonmetal plant_WS'!D2196" xr:uid="{00000000-0004-0000-0000-00006F000000}"/>
    <hyperlink ref="B72" location="'FW nonmetal plant_WS'!D2196" display="'FW nonmetal plant_WS'!D2196" xr:uid="{00000000-0004-0000-0000-000070000000}"/>
    <hyperlink ref="B1371" location="'FW nonmetal plant_WS'!D2193" display="'FW nonmetal plant_WS'!D2193" xr:uid="{00000000-0004-0000-0000-000071000000}"/>
    <hyperlink ref="B184" location="'FW nonmetal plant_WS'!D2193" display="'FW nonmetal plant_WS'!D2193" xr:uid="{00000000-0004-0000-0000-000072000000}"/>
    <hyperlink ref="B74" location="'FW nonmetal plant_WS'!D2193" display="'FW nonmetal plant_WS'!D2193" xr:uid="{00000000-0004-0000-0000-000073000000}"/>
    <hyperlink ref="B57" location="'FW nonmetal plant_WS'!D2193" display="'FW nonmetal plant_WS'!D2193" xr:uid="{00000000-0004-0000-0000-000074000000}"/>
    <hyperlink ref="B70" location="'FW nonmetal plant_WS'!D2193" display="'FW nonmetal plant_WS'!D2193" xr:uid="{00000000-0004-0000-0000-000075000000}"/>
    <hyperlink ref="B1370" location="'FW nonmetal plant_WS'!D2193" display="'FW nonmetal plant_WS'!D2193" xr:uid="{00000000-0004-0000-0000-000076000000}"/>
    <hyperlink ref="B183" location="'FW nonmetal plant_WS'!D2193" display="'FW nonmetal plant_WS'!D2193" xr:uid="{00000000-0004-0000-0000-000077000000}"/>
    <hyperlink ref="B73" location="'FW nonmetal plant_WS'!D2193" display="'FW nonmetal plant_WS'!D2193" xr:uid="{00000000-0004-0000-0000-000078000000}"/>
    <hyperlink ref="B56" location="'FW nonmetal plant_WS'!D2193" display="'FW nonmetal plant_WS'!D2193" xr:uid="{00000000-0004-0000-0000-000079000000}"/>
    <hyperlink ref="B69" location="'FW nonmetal plant_WS'!D2193" display="'FW nonmetal plant_WS'!D2193" xr:uid="{00000000-0004-0000-0000-00007A000000}"/>
    <hyperlink ref="B163" location="'FW nonmetal plant_WS'!D2187" display="'FW nonmetal plant_WS'!D2187" xr:uid="{00000000-0004-0000-0000-00007B000000}"/>
    <hyperlink ref="B162" location="'FW nonmetal plant_WS'!D2184" display="'FW nonmetal plant_WS'!D2184" xr:uid="{00000000-0004-0000-0000-00007C000000}"/>
    <hyperlink ref="B161" location="'FW nonmetal plant_WS'!D2181" display="'FW nonmetal plant_WS'!D2181" xr:uid="{00000000-0004-0000-0000-00007D000000}"/>
    <hyperlink ref="B160" location="'FW nonmetal plant_WS'!D2178" display="'FW nonmetal plant_WS'!D2178" xr:uid="{00000000-0004-0000-0000-00007E000000}"/>
    <hyperlink ref="B167" location="'FW nonmetal plant_WS'!D2175" display="'FW nonmetal plant_WS'!D2175" xr:uid="{00000000-0004-0000-0000-00007F000000}"/>
    <hyperlink ref="B166" location="'FW nonmetal plant_WS'!D2172" display="'FW nonmetal plant_WS'!D2172" xr:uid="{00000000-0004-0000-0000-000080000000}"/>
    <hyperlink ref="B1391" location="'FW nonmetal plant_WS'!D2169" display="'FW nonmetal plant_WS'!D2169" xr:uid="{00000000-0004-0000-0000-000081000000}"/>
    <hyperlink ref="B1390" location="'FW nonmetal plant_WS'!D2166" display="'FW nonmetal plant_WS'!D2166" xr:uid="{00000000-0004-0000-0000-000082000000}"/>
    <hyperlink ref="B165" location="'FW nonmetal plant_WS'!D2160" display="'FW nonmetal plant_WS'!D2160" xr:uid="{00000000-0004-0000-0000-000083000000}"/>
    <hyperlink ref="B164" location="'FW nonmetal plant_WS'!D2157" display="'FW nonmetal plant_WS'!D2157" xr:uid="{00000000-0004-0000-0000-000084000000}"/>
    <hyperlink ref="B1198" location="'FW nonmetal plant_WS'!D124" display="853-4" xr:uid="{00000000-0004-0000-0000-000085000000}"/>
    <hyperlink ref="B1197" location="'FW nonmetal plant_WS'!D121" display="853-3" xr:uid="{00000000-0004-0000-0000-000086000000}"/>
    <hyperlink ref="B842" location="'FW nonmetal plant_WS'!D25" display="'FW nonmetal plant_WS'!D25" xr:uid="{00000000-0004-0000-0000-000087000000}"/>
    <hyperlink ref="B841" location="'FW nonmetal plant_WS'!D25" display="'FW nonmetal plant_WS'!D25" xr:uid="{00000000-0004-0000-0000-000088000000}"/>
    <hyperlink ref="B840" location="'FW nonmetal plant_WS'!D25" display="'FW nonmetal plant_WS'!D25" xr:uid="{00000000-0004-0000-0000-000089000000}"/>
    <hyperlink ref="B839" location="'FW nonmetal plant_WS'!D25" display="'FW nonmetal plant_WS'!D25" xr:uid="{00000000-0004-0000-0000-00008A000000}"/>
    <hyperlink ref="B830" location="'FW nonmetal plant_WS'!D25" display="'FW nonmetal plant_WS'!D25" xr:uid="{00000000-0004-0000-0000-00008B000000}"/>
    <hyperlink ref="B838" location="'FW nonmetal plant_WS'!D13" display="'FW nonmetal plant_WS'!D13" xr:uid="{00000000-0004-0000-0000-00008C000000}"/>
    <hyperlink ref="B829" location="'FW nonmetal plant_WS'!D7" display="1005-2" xr:uid="{00000000-0004-0000-0000-00008D000000}"/>
    <hyperlink ref="B837" location="'FW nonmetal plant_WS'!D25" display="'FW nonmetal plant_WS'!D25" xr:uid="{00000000-0004-0000-0000-00008E000000}"/>
    <hyperlink ref="B836" location="'FW nonmetal plant_WS'!D25" display="'FW nonmetal plant_WS'!D25" xr:uid="{00000000-0004-0000-0000-00008F000000}"/>
    <hyperlink ref="B835" location="'FW nonmetal plant_WS'!D25" display="'FW nonmetal plant_WS'!D25" xr:uid="{00000000-0004-0000-0000-000090000000}"/>
    <hyperlink ref="B834" location="'FW nonmetal plant_WS'!D25" display="'FW nonmetal plant_WS'!D25" xr:uid="{00000000-0004-0000-0000-000091000000}"/>
    <hyperlink ref="B850" location="'FW nonmetal plant_WS'!D85" display="'FW nonmetal plant_WS'!D85" xr:uid="{00000000-0004-0000-0000-000092000000}"/>
    <hyperlink ref="B849" location="'FW nonmetal plant_WS'!D79" display="'FW nonmetal plant_WS'!D79" xr:uid="{00000000-0004-0000-0000-000093000000}"/>
    <hyperlink ref="B848" location="'FW nonmetal plant_WS'!D76" display="'FW nonmetal plant_WS'!D76" xr:uid="{00000000-0004-0000-0000-000094000000}"/>
    <hyperlink ref="B847" location="'FW nonmetal plant_WS'!D49" display="'FW nonmetal plant_WS'!D49" xr:uid="{00000000-0004-0000-0000-000095000000}"/>
    <hyperlink ref="B846" location="'FW nonmetal plant_WS'!D46" display="'FW nonmetal plant_WS'!D46" xr:uid="{00000000-0004-0000-0000-000096000000}"/>
    <hyperlink ref="B845" location="'FW nonmetal plant_WS'!D43" display="'FW nonmetal plant_WS'!D43" xr:uid="{00000000-0004-0000-0000-000097000000}"/>
    <hyperlink ref="B844" location="'FW nonmetal plant_WS'!D40" display="'FW nonmetal plant_WS'!D40" xr:uid="{00000000-0004-0000-0000-000098000000}"/>
    <hyperlink ref="B843" location="'FW nonmetal plant_WS'!D37" display="'FW nonmetal plant_WS'!D37" xr:uid="{00000000-0004-0000-0000-000099000000}"/>
    <hyperlink ref="B828" location="'FW nonmetal plant_WS'!D25" display="'FW nonmetal plant_WS'!D25" xr:uid="{00000000-0004-0000-0000-00009A000000}"/>
    <hyperlink ref="B833" location="'FW nonmetal plant_WS'!D13" display="'FW nonmetal plant_WS'!D13" xr:uid="{00000000-0004-0000-0000-00009B000000}"/>
    <hyperlink ref="B832" location="'FW nonmetal plant_WS'!D10" display="'FW nonmetal plant_WS'!D10" xr:uid="{00000000-0004-0000-0000-00009C000000}"/>
    <hyperlink ref="B827" location="'FW nonmetal plant_WS'!D7" display="1005-2" xr:uid="{00000000-0004-0000-0000-00009D000000}"/>
    <hyperlink ref="B831" location="'FW nonmetal plant_WS'!D4" display="1005-1" xr:uid="{00000000-0004-0000-0000-00009E000000}"/>
    <hyperlink ref="B1203" location="'FW nonmetal plant_WS'!D2121" display="'FW nonmetal plant_WS'!D2121" xr:uid="{00000000-0004-0000-0000-00009F000000}"/>
    <hyperlink ref="B1192" location="'Fresh Quality'!D609" display="'Fresh Quality'!D609" xr:uid="{00000000-0004-0000-0000-0000A0000000}"/>
    <hyperlink ref="B1196" location="'Fresh Quality'!D1212" display="'Fresh Quality'!D1212" xr:uid="{00000000-0004-0000-0000-0000A1000000}"/>
    <hyperlink ref="B1195" location="'Fresh Quality'!D1209" display="'Fresh Quality'!D1209" xr:uid="{00000000-0004-0000-0000-0000A2000000}"/>
    <hyperlink ref="B1194" location="'Fresh Quality'!D1206" display="'Fresh Quality'!D1206" xr:uid="{00000000-0004-0000-0000-0000A3000000}"/>
    <hyperlink ref="B1193" location="'Fresh Quality'!D1203" display="'Fresh Quality'!D1203" xr:uid="{00000000-0004-0000-0000-0000A4000000}"/>
    <hyperlink ref="B82" location="'FW nonmetal plant_WS'!D2103" display="'FW nonmetal plant_WS'!D2103" xr:uid="{00000000-0004-0000-0000-0000A5000000}"/>
    <hyperlink ref="B1479" location="'FW nonmetal plant_WS'!D2097" display="'FW nonmetal plant_WS'!D2097" xr:uid="{00000000-0004-0000-0000-0000A6000000}"/>
    <hyperlink ref="B123" location="'FW nonmetal plant_WS'!D2097" display="'FW nonmetal plant_WS'!D2097" xr:uid="{00000000-0004-0000-0000-0000A7000000}"/>
    <hyperlink ref="B124" location="'FW nonmetal plant_WS'!D2094" display="'FW nonmetal plant_WS'!D2094" xr:uid="{00000000-0004-0000-0000-0000A8000000}"/>
    <hyperlink ref="B1233" location="'FW nonmetal plant_WS'!D37" display="'FW nonmetal plant_WS'!D37" xr:uid="{00000000-0004-0000-0000-0000A9000000}"/>
    <hyperlink ref="B1232" location="'FW nonmetal plant_WS'!D37" display="'FW nonmetal plant_WS'!D37" xr:uid="{00000000-0004-0000-0000-0000AA000000}"/>
    <hyperlink ref="B701" location="'FW nonmetal plant_WS'!D2079" display="'FW nonmetal plant_WS'!D2079" xr:uid="{00000000-0004-0000-0000-0000AB000000}"/>
    <hyperlink ref="B467" location="'FW nonmetal plant_WS'!D2058" display="'FW nonmetal plant_WS'!D2058" xr:uid="{00000000-0004-0000-0000-0000AC000000}"/>
    <hyperlink ref="B466" location="'FW nonmetal plant_WS'!D2058" display="'FW nonmetal plant_WS'!D2058" xr:uid="{00000000-0004-0000-0000-0000AD000000}"/>
    <hyperlink ref="B456" location="'FW nonmetal plant_WS'!D2016" display="'FW nonmetal plant_WS'!D2016" xr:uid="{00000000-0004-0000-0000-0000AE000000}"/>
    <hyperlink ref="B454" location="'FW nonmetal plant_WS'!D2004" display="'FW nonmetal plant_WS'!D2004" xr:uid="{00000000-0004-0000-0000-0000AF000000}"/>
    <hyperlink ref="B453" location="'FW nonmetal plant_WS'!D2004" display="'FW nonmetal plant_WS'!D2004" xr:uid="{00000000-0004-0000-0000-0000B0000000}"/>
    <hyperlink ref="B451" location="'FW nonmetal plant_WS'!D1986" display="'FW nonmetal plant_WS'!D1986" xr:uid="{00000000-0004-0000-0000-0000B1000000}"/>
    <hyperlink ref="B450" location="'FW nonmetal plant_WS'!D1986" display="'FW nonmetal plant_WS'!D1986" xr:uid="{00000000-0004-0000-0000-0000B2000000}"/>
    <hyperlink ref="B446" location="'FW nonmetal plant_WS'!D1968" display="'FW nonmetal plant_WS'!D1968" xr:uid="{00000000-0004-0000-0000-0000B3000000}"/>
    <hyperlink ref="B445" location="'FW nonmetal plant_WS'!D1965" display="'FW nonmetal plant_WS'!D1965" xr:uid="{00000000-0004-0000-0000-0000B4000000}"/>
    <hyperlink ref="B444" location="'FW nonmetal plant_WS'!D1962" display="'FW nonmetal plant_WS'!D1962" xr:uid="{00000000-0004-0000-0000-0000B5000000}"/>
    <hyperlink ref="B442" location="'FW nonmetal plant_WS'!D1959" display="'FW nonmetal plant_WS'!D1959" xr:uid="{00000000-0004-0000-0000-0000B6000000}"/>
    <hyperlink ref="B443" location="'FW nonmetal plant_WS'!D1959" display="'FW nonmetal plant_WS'!D1959" xr:uid="{00000000-0004-0000-0000-0000B7000000}"/>
    <hyperlink ref="B433" location="'FW nonmetal plant_WS'!D1920" display="'FW nonmetal plant_WS'!D1920" xr:uid="{00000000-0004-0000-0000-0000B8000000}"/>
    <hyperlink ref="B432" location="'FW nonmetal plant_WS'!D1917" display="'FW nonmetal plant_WS'!D1917" xr:uid="{00000000-0004-0000-0000-0000B9000000}"/>
    <hyperlink ref="B430" location="'FW nonmetal plant_WS'!D1914" display="'FW nonmetal plant_WS'!D1914" xr:uid="{00000000-0004-0000-0000-0000BA000000}"/>
    <hyperlink ref="B429" location="'FW nonmetal plant_WS'!D1911" display="'FW nonmetal plant_WS'!D1911" xr:uid="{00000000-0004-0000-0000-0000BB000000}"/>
    <hyperlink ref="B474" location="'FW nonmetal plant_WS'!D2076" display="'FW nonmetal plant_WS'!D2076" xr:uid="{00000000-0004-0000-0000-0000BC000000}"/>
    <hyperlink ref="B473" location="'FW nonmetal plant_WS'!D2073" display="'FW nonmetal plant_WS'!D2073" xr:uid="{00000000-0004-0000-0000-0000BD000000}"/>
    <hyperlink ref="B472" location="'FW nonmetal plant_WS'!D2070" display="'FW nonmetal plant_WS'!D2070" xr:uid="{00000000-0004-0000-0000-0000BE000000}"/>
    <hyperlink ref="B471" location="'FW nonmetal plant_WS'!D2067" display="'FW nonmetal plant_WS'!D2067" xr:uid="{00000000-0004-0000-0000-0000BF000000}"/>
    <hyperlink ref="B470" location="'FW nonmetal plant_WS'!D2064" display="'FW nonmetal plant_WS'!D2064" xr:uid="{00000000-0004-0000-0000-0000C0000000}"/>
    <hyperlink ref="B469" location="'FW nonmetal plant_WS'!D2061" display="'FW nonmetal plant_WS'!D2061" xr:uid="{00000000-0004-0000-0000-0000C1000000}"/>
    <hyperlink ref="B468" location="'FW nonmetal plant_WS'!D2058" display="'FW nonmetal plant_WS'!D2058" xr:uid="{00000000-0004-0000-0000-0000C2000000}"/>
    <hyperlink ref="B465" location="'FW nonmetal plant_WS'!D2049" display="'FW nonmetal plant_WS'!D2049" xr:uid="{00000000-0004-0000-0000-0000C3000000}"/>
    <hyperlink ref="B464" location="'FW nonmetal plant_WS'!D2046" display="'FW nonmetal plant_WS'!D2046" xr:uid="{00000000-0004-0000-0000-0000C4000000}"/>
    <hyperlink ref="B463" location="'FW nonmetal plant_WS'!D2043" display="'FW nonmetal plant_WS'!D2043" xr:uid="{00000000-0004-0000-0000-0000C5000000}"/>
    <hyperlink ref="B462" location="'FW nonmetal plant_WS'!D2031" display="'FW nonmetal plant_WS'!D2031" xr:uid="{00000000-0004-0000-0000-0000C6000000}"/>
    <hyperlink ref="B461" location="'FW nonmetal plant_WS'!D2028" display="'FW nonmetal plant_WS'!D2028" xr:uid="{00000000-0004-0000-0000-0000C7000000}"/>
    <hyperlink ref="B460" location="'FW nonmetal plant_WS'!D2025" display="'FW nonmetal plant_WS'!D2025" xr:uid="{00000000-0004-0000-0000-0000C8000000}"/>
    <hyperlink ref="B459" location="'FW nonmetal plant_WS'!D2022" display="'FW nonmetal plant_WS'!D2022" xr:uid="{00000000-0004-0000-0000-0000C9000000}"/>
    <hyperlink ref="B458" location="'FW nonmetal plant_WS'!D2019" display="'FW nonmetal plant_WS'!D2019" xr:uid="{00000000-0004-0000-0000-0000CA000000}"/>
    <hyperlink ref="B457" location="'FW nonmetal plant_WS'!D2016" display="'FW nonmetal plant_WS'!D2016" xr:uid="{00000000-0004-0000-0000-0000CB000000}"/>
    <hyperlink ref="B455" location="'FW nonmetal plant_WS'!D2004" display="'FW nonmetal plant_WS'!D2004" xr:uid="{00000000-0004-0000-0000-0000CC000000}"/>
    <hyperlink ref="B452" location="'FW nonmetal plant_WS'!D1986" display="'FW nonmetal plant_WS'!D1986" xr:uid="{00000000-0004-0000-0000-0000CD000000}"/>
    <hyperlink ref="B449" location="'FW nonmetal plant_WS'!D1977" display="'FW nonmetal plant_WS'!D1977" xr:uid="{00000000-0004-0000-0000-0000CE000000}"/>
    <hyperlink ref="B448" location="'FW nonmetal plant_WS'!D1974" display="'FW nonmetal plant_WS'!D1974" xr:uid="{00000000-0004-0000-0000-0000CF000000}"/>
    <hyperlink ref="B447" location="'FW nonmetal plant_WS'!D1971" display="'FW nonmetal plant_WS'!D1971" xr:uid="{00000000-0004-0000-0000-0000D0000000}"/>
    <hyperlink ref="B441" location="'FW nonmetal plant_WS'!D1959" display="'FW nonmetal plant_WS'!D1959" xr:uid="{00000000-0004-0000-0000-0000D1000000}"/>
    <hyperlink ref="B440" location="'FW nonmetal plant_WS'!D1941" display="'FW nonmetal plant_WS'!D1941" xr:uid="{00000000-0004-0000-0000-0000D2000000}"/>
    <hyperlink ref="B439" location="'FW nonmetal plant_WS'!D1938" display="'FW nonmetal plant_WS'!D1938" xr:uid="{00000000-0004-0000-0000-0000D3000000}"/>
    <hyperlink ref="B438" location="'FW nonmetal plant_WS'!D1935" display="'FW nonmetal plant_WS'!D1935" xr:uid="{00000000-0004-0000-0000-0000D4000000}"/>
    <hyperlink ref="B437" location="'FW nonmetal plant_WS'!D1932" display="'FW nonmetal plant_WS'!D1932" xr:uid="{00000000-0004-0000-0000-0000D5000000}"/>
    <hyperlink ref="B436" location="'FW nonmetal plant_WS'!D1929" display="'FW nonmetal plant_WS'!D1929" xr:uid="{00000000-0004-0000-0000-0000D6000000}"/>
    <hyperlink ref="B435" location="'FW nonmetal plant_WS'!D1926" display="'FW nonmetal plant_WS'!D1926" xr:uid="{00000000-0004-0000-0000-0000D7000000}"/>
    <hyperlink ref="B434" location="'FW nonmetal plant_WS'!D1923" display="'FW nonmetal plant_WS'!D1923" xr:uid="{00000000-0004-0000-0000-0000D8000000}"/>
    <hyperlink ref="B431" location="'FW nonmetal plant_WS'!D1914" display="'FW nonmetal plant_WS'!D1914" xr:uid="{00000000-0004-0000-0000-0000D9000000}"/>
    <hyperlink ref="B428" location="'FW nonmetal plant_WS'!D2076" display="'FW nonmetal plant_WS'!D2076" xr:uid="{00000000-0004-0000-0000-0000DA000000}"/>
    <hyperlink ref="B427" location="'FW nonmetal plant_WS'!D2073" display="'FW nonmetal plant_WS'!D2073" xr:uid="{00000000-0004-0000-0000-0000DB000000}"/>
    <hyperlink ref="B426" location="'FW nonmetal plant_WS'!D2070" display="'FW nonmetal plant_WS'!D2070" xr:uid="{00000000-0004-0000-0000-0000DC000000}"/>
    <hyperlink ref="B425" location="'FW nonmetal plant_WS'!D2058" display="'FW nonmetal plant_WS'!D2058" xr:uid="{00000000-0004-0000-0000-0000DD000000}"/>
    <hyperlink ref="B424" location="'FW nonmetal plant_WS'!D2055" display="'FW nonmetal plant_WS'!D2055" xr:uid="{00000000-0004-0000-0000-0000DE000000}"/>
    <hyperlink ref="B423" location="'FW nonmetal plant_WS'!D2052" display="'FW nonmetal plant_WS'!D2052" xr:uid="{00000000-0004-0000-0000-0000DF000000}"/>
    <hyperlink ref="B422" location="'FW nonmetal plant_WS'!D2049" display="'FW nonmetal plant_WS'!D2049" xr:uid="{00000000-0004-0000-0000-0000E0000000}"/>
    <hyperlink ref="B421" location="'FW nonmetal plant_WS'!D2046" display="'FW nonmetal plant_WS'!D2046" xr:uid="{00000000-0004-0000-0000-0000E1000000}"/>
    <hyperlink ref="B420" location="'FW nonmetal plant_WS'!D2043" display="'FW nonmetal plant_WS'!D2043" xr:uid="{00000000-0004-0000-0000-0000E2000000}"/>
    <hyperlink ref="B419" location="'FW nonmetal plant_WS'!D2040" display="'FW nonmetal plant_WS'!D2040" xr:uid="{00000000-0004-0000-0000-0000E3000000}"/>
    <hyperlink ref="B418" location="'FW nonmetal plant_WS'!D2037" display="'FW nonmetal plant_WS'!D2037" xr:uid="{00000000-0004-0000-0000-0000E4000000}"/>
    <hyperlink ref="B417" location="'FW nonmetal plant_WS'!D2034" display="'FW nonmetal plant_WS'!D2034" xr:uid="{00000000-0004-0000-0000-0000E5000000}"/>
    <hyperlink ref="B416" location="'FW nonmetal plant_WS'!D2031" display="'FW nonmetal plant_WS'!D2031" xr:uid="{00000000-0004-0000-0000-0000E6000000}"/>
    <hyperlink ref="B415" location="'FW nonmetal plant_WS'!D2028" display="'FW nonmetal plant_WS'!D2028" xr:uid="{00000000-0004-0000-0000-0000E7000000}"/>
    <hyperlink ref="B414" location="'FW nonmetal plant_WS'!D2025" display="'FW nonmetal plant_WS'!D2025" xr:uid="{00000000-0004-0000-0000-0000E8000000}"/>
    <hyperlink ref="B413" location="'FW nonmetal plant_WS'!D2013" display="'FW nonmetal plant_WS'!D2013" xr:uid="{00000000-0004-0000-0000-0000E9000000}"/>
    <hyperlink ref="B412" location="'FW nonmetal plant_WS'!D2010" display="'FW nonmetal plant_WS'!D2010" xr:uid="{00000000-0004-0000-0000-0000EA000000}"/>
    <hyperlink ref="B411" location="'FW nonmetal plant_WS'!D2007" display="'FW nonmetal plant_WS'!D2007" xr:uid="{00000000-0004-0000-0000-0000EB000000}"/>
    <hyperlink ref="B410" location="'FW nonmetal plant_WS'!D2004" display="'FW nonmetal plant_WS'!D2004" xr:uid="{00000000-0004-0000-0000-0000EC000000}"/>
    <hyperlink ref="B409" location="'FW nonmetal plant_WS'!D2001" display="'FW nonmetal plant_WS'!D2001" xr:uid="{00000000-0004-0000-0000-0000ED000000}"/>
    <hyperlink ref="B408" location="'FW nonmetal plant_WS'!D1998" display="'FW nonmetal plant_WS'!D1998" xr:uid="{00000000-0004-0000-0000-0000EE000000}"/>
    <hyperlink ref="B407" location="'FW nonmetal plant_WS'!D1995" display="'FW nonmetal plant_WS'!D1995" xr:uid="{00000000-0004-0000-0000-0000EF000000}"/>
    <hyperlink ref="B406" location="'FW nonmetal plant_WS'!D1992" display="'FW nonmetal plant_WS'!D1992" xr:uid="{00000000-0004-0000-0000-0000F0000000}"/>
    <hyperlink ref="B405" location="'FW nonmetal plant_WS'!D1989" display="'FW nonmetal plant_WS'!D1989" xr:uid="{00000000-0004-0000-0000-0000F1000000}"/>
    <hyperlink ref="B404" location="'FW nonmetal plant_WS'!D1986" display="'FW nonmetal plant_WS'!D1986" xr:uid="{00000000-0004-0000-0000-0000F2000000}"/>
    <hyperlink ref="B403" location="'FW nonmetal plant_WS'!D1983" display="'FW nonmetal plant_WS'!D1983" xr:uid="{00000000-0004-0000-0000-0000F3000000}"/>
    <hyperlink ref="B402" location="'FW nonmetal plant_WS'!D1980" display="'FW nonmetal plant_WS'!D1980" xr:uid="{00000000-0004-0000-0000-0000F4000000}"/>
    <hyperlink ref="B401" location="'FW nonmetal plant_WS'!D1977" display="'FW nonmetal plant_WS'!D1977" xr:uid="{00000000-0004-0000-0000-0000F5000000}"/>
    <hyperlink ref="B400" location="'FW nonmetal plant_WS'!D1974" display="'FW nonmetal plant_WS'!D1974" xr:uid="{00000000-0004-0000-0000-0000F6000000}"/>
    <hyperlink ref="B399" location="'FW nonmetal plant_WS'!D1971" display="'FW nonmetal plant_WS'!D1971" xr:uid="{00000000-0004-0000-0000-0000F7000000}"/>
    <hyperlink ref="B398" location="'FW nonmetal plant_WS'!D1968" display="'FW nonmetal plant_WS'!D1968" xr:uid="{00000000-0004-0000-0000-0000F8000000}"/>
    <hyperlink ref="B397" location="'FW nonmetal plant_WS'!D1965" display="'FW nonmetal plant_WS'!D1965" xr:uid="{00000000-0004-0000-0000-0000F9000000}"/>
    <hyperlink ref="B396" location="'FW nonmetal plant_WS'!D1962" display="'FW nonmetal plant_WS'!D1962" xr:uid="{00000000-0004-0000-0000-0000FA000000}"/>
    <hyperlink ref="B395" location="'FW nonmetal plant_WS'!D1959" display="'FW nonmetal plant_WS'!D1959" xr:uid="{00000000-0004-0000-0000-0000FB000000}"/>
    <hyperlink ref="B394" location="'FW nonmetal plant_WS'!D1956" display="'FW nonmetal plant_WS'!D1956" xr:uid="{00000000-0004-0000-0000-0000FC000000}"/>
    <hyperlink ref="B393" location="'FW nonmetal plant_WS'!D1953" display="'FW nonmetal plant_WS'!D1953" xr:uid="{00000000-0004-0000-0000-0000FD000000}"/>
    <hyperlink ref="B392" location="'FW nonmetal plant_WS'!D1941" display="'FW nonmetal plant_WS'!D1941" xr:uid="{00000000-0004-0000-0000-0000FE000000}"/>
    <hyperlink ref="B391" location="'FW nonmetal plant_WS'!D1938" display="'FW nonmetal plant_WS'!D1938" xr:uid="{00000000-0004-0000-0000-0000FF000000}"/>
    <hyperlink ref="B390" location="'FW nonmetal plant_WS'!D1935" display="'FW nonmetal plant_WS'!D1935" xr:uid="{00000000-0004-0000-0000-000000010000}"/>
    <hyperlink ref="B389" location="'FW nonmetal plant_WS'!D1932" display="'FW nonmetal plant_WS'!D1932" xr:uid="{00000000-0004-0000-0000-000001010000}"/>
    <hyperlink ref="B388" location="'FW nonmetal plant_WS'!D1929" display="'FW nonmetal plant_WS'!D1929" xr:uid="{00000000-0004-0000-0000-000002010000}"/>
    <hyperlink ref="B387" location="'FW nonmetal plant_WS'!D1926" display="'FW nonmetal plant_WS'!D1926" xr:uid="{00000000-0004-0000-0000-000003010000}"/>
    <hyperlink ref="B386" location="'FW nonmetal plant_WS'!D1923" display="'FW nonmetal plant_WS'!D1923" xr:uid="{00000000-0004-0000-0000-000004010000}"/>
    <hyperlink ref="B385" location="'FW nonmetal plant_WS'!D1920" display="'FW nonmetal plant_WS'!D1920" xr:uid="{00000000-0004-0000-0000-000005010000}"/>
    <hyperlink ref="B384" location="'FW nonmetal plant_WS'!D1917" display="'FW nonmetal plant_WS'!D1917" xr:uid="{00000000-0004-0000-0000-000006010000}"/>
    <hyperlink ref="B383" location="'FW nonmetal plant_WS'!D1914" display="'FW nonmetal plant_WS'!D1914" xr:uid="{00000000-0004-0000-0000-000007010000}"/>
    <hyperlink ref="B382" location="'FW nonmetal plant_WS'!D1911" display="'FW nonmetal plant_WS'!D1911" xr:uid="{00000000-0004-0000-0000-000008010000}"/>
    <hyperlink ref="B381" location="'FW nonmetal plant_WS'!D1908" display="'FW nonmetal plant_WS'!D1908" xr:uid="{00000000-0004-0000-0000-000009010000}"/>
    <hyperlink ref="B380" location="'FW nonmetal plant_WS'!D2076" display="'FW nonmetal plant_WS'!D2076" xr:uid="{00000000-0004-0000-0000-00000A010000}"/>
    <hyperlink ref="B379" location="'FW nonmetal plant_WS'!D2073" display="'FW nonmetal plant_WS'!D2073" xr:uid="{00000000-0004-0000-0000-00000B010000}"/>
    <hyperlink ref="B378" location="'FW nonmetal plant_WS'!D2070" display="'FW nonmetal plant_WS'!D2070" xr:uid="{00000000-0004-0000-0000-00000C010000}"/>
    <hyperlink ref="B377" location="'FW nonmetal plant_WS'!D2067" display="'FW nonmetal plant_WS'!D2067" xr:uid="{00000000-0004-0000-0000-00000D010000}"/>
    <hyperlink ref="B376" location="'FW nonmetal plant_WS'!D2064" display="'FW nonmetal plant_WS'!D2064" xr:uid="{00000000-0004-0000-0000-00000E010000}"/>
    <hyperlink ref="B375" location="'FW nonmetal plant_WS'!D2061" display="'FW nonmetal plant_WS'!D2061" xr:uid="{00000000-0004-0000-0000-00000F010000}"/>
    <hyperlink ref="B374" location="'FW nonmetal plant_WS'!D2058" display="'FW nonmetal plant_WS'!D2058" xr:uid="{00000000-0004-0000-0000-000010010000}"/>
    <hyperlink ref="B373" location="'FW nonmetal plant_WS'!D2055" display="'FW nonmetal plant_WS'!D2055" xr:uid="{00000000-0004-0000-0000-000011010000}"/>
    <hyperlink ref="B372" location="'FW nonmetal plant_WS'!D2052" display="'FW nonmetal plant_WS'!D2052" xr:uid="{00000000-0004-0000-0000-000012010000}"/>
    <hyperlink ref="B371" location="'FW nonmetal plant_WS'!D2049" display="'FW nonmetal plant_WS'!D2049" xr:uid="{00000000-0004-0000-0000-000013010000}"/>
    <hyperlink ref="B370" location="'FW nonmetal plant_WS'!D2046" display="'FW nonmetal plant_WS'!D2046" xr:uid="{00000000-0004-0000-0000-000014010000}"/>
    <hyperlink ref="B369" location="'FW nonmetal plant_WS'!D2043" display="'FW nonmetal plant_WS'!D2043" xr:uid="{00000000-0004-0000-0000-000015010000}"/>
    <hyperlink ref="B368" location="'FW nonmetal plant_WS'!D2040" display="'FW nonmetal plant_WS'!D2040" xr:uid="{00000000-0004-0000-0000-000016010000}"/>
    <hyperlink ref="B367" location="'FW nonmetal plant_WS'!D2037" display="'FW nonmetal plant_WS'!D2037" xr:uid="{00000000-0004-0000-0000-000017010000}"/>
    <hyperlink ref="B366" location="'FW nonmetal plant_WS'!D2034" display="'FW nonmetal plant_WS'!D2034" xr:uid="{00000000-0004-0000-0000-000018010000}"/>
    <hyperlink ref="B365" location="'FW nonmetal plant_WS'!D2031" display="'FW nonmetal plant_WS'!D2031" xr:uid="{00000000-0004-0000-0000-000019010000}"/>
    <hyperlink ref="B364" location="'FW nonmetal plant_WS'!D2028" display="'FW nonmetal plant_WS'!D2028" xr:uid="{00000000-0004-0000-0000-00001A010000}"/>
    <hyperlink ref="B363" location="'FW nonmetal plant_WS'!D2025" display="'FW nonmetal plant_WS'!D2025" xr:uid="{00000000-0004-0000-0000-00001B010000}"/>
    <hyperlink ref="B362" location="'FW nonmetal plant_WS'!D2022" display="'FW nonmetal plant_WS'!D2022" xr:uid="{00000000-0004-0000-0000-00001C010000}"/>
    <hyperlink ref="B361" location="'FW nonmetal plant_WS'!D2019" display="'FW nonmetal plant_WS'!D2019" xr:uid="{00000000-0004-0000-0000-00001D010000}"/>
    <hyperlink ref="B360" location="'FW nonmetal plant_WS'!D2016" display="'FW nonmetal plant_WS'!D2016" xr:uid="{00000000-0004-0000-0000-00001E010000}"/>
    <hyperlink ref="B359" location="'FW nonmetal plant_WS'!D2013" display="'FW nonmetal plant_WS'!D2013" xr:uid="{00000000-0004-0000-0000-00001F010000}"/>
    <hyperlink ref="B358" location="'FW nonmetal plant_WS'!D2010" display="'FW nonmetal plant_WS'!D2010" xr:uid="{00000000-0004-0000-0000-000020010000}"/>
    <hyperlink ref="B357" location="'FW nonmetal plant_WS'!D2007" display="'FW nonmetal plant_WS'!D2007" xr:uid="{00000000-0004-0000-0000-000021010000}"/>
    <hyperlink ref="B356" location="'FW nonmetal plant_WS'!D2004" display="'FW nonmetal plant_WS'!D2004" xr:uid="{00000000-0004-0000-0000-000022010000}"/>
    <hyperlink ref="B355" location="'FW nonmetal plant_WS'!D2001" display="'FW nonmetal plant_WS'!D2001" xr:uid="{00000000-0004-0000-0000-000023010000}"/>
    <hyperlink ref="B354" location="'FW nonmetal plant_WS'!D1998" display="'FW nonmetal plant_WS'!D1998" xr:uid="{00000000-0004-0000-0000-000024010000}"/>
    <hyperlink ref="B353" location="'FW nonmetal plant_WS'!D1995" display="'FW nonmetal plant_WS'!D1995" xr:uid="{00000000-0004-0000-0000-000025010000}"/>
    <hyperlink ref="B352" location="'FW nonmetal plant_WS'!D1992" display="'FW nonmetal plant_WS'!D1992" xr:uid="{00000000-0004-0000-0000-000026010000}"/>
    <hyperlink ref="B351" location="'FW nonmetal plant_WS'!D1989" display="'FW nonmetal plant_WS'!D1989" xr:uid="{00000000-0004-0000-0000-000027010000}"/>
    <hyperlink ref="B350" location="'FW nonmetal plant_WS'!D1986" display="'FW nonmetal plant_WS'!D1986" xr:uid="{00000000-0004-0000-0000-000028010000}"/>
    <hyperlink ref="B349" location="'FW nonmetal plant_WS'!D1983" display="'FW nonmetal plant_WS'!D1983" xr:uid="{00000000-0004-0000-0000-000029010000}"/>
    <hyperlink ref="B348" location="'FW nonmetal plant_WS'!D1980" display="'FW nonmetal plant_WS'!D1980" xr:uid="{00000000-0004-0000-0000-00002A010000}"/>
    <hyperlink ref="B347" location="'FW nonmetal plant_WS'!D1977" display="'FW nonmetal plant_WS'!D1977" xr:uid="{00000000-0004-0000-0000-00002B010000}"/>
    <hyperlink ref="B346" location="'FW nonmetal plant_WS'!D1968" display="'FW nonmetal plant_WS'!D1968" xr:uid="{00000000-0004-0000-0000-00002C010000}"/>
    <hyperlink ref="B345" location="'FW nonmetal plant_WS'!D1965" display="'FW nonmetal plant_WS'!D1965" xr:uid="{00000000-0004-0000-0000-00002D010000}"/>
    <hyperlink ref="B344" location="'FW nonmetal plant_WS'!D1962" display="'FW nonmetal plant_WS'!D1962" xr:uid="{00000000-0004-0000-0000-00002E010000}"/>
    <hyperlink ref="B343" location="'FW nonmetal plant_WS'!D1959" display="'FW nonmetal plant_WS'!D1959" xr:uid="{00000000-0004-0000-0000-00002F010000}"/>
    <hyperlink ref="B342" location="'FW nonmetal plant_WS'!D1956" display="'FW nonmetal plant_WS'!D1956" xr:uid="{00000000-0004-0000-0000-000030010000}"/>
    <hyperlink ref="B341" location="'FW nonmetal plant_WS'!D1953" display="'FW nonmetal plant_WS'!D1953" xr:uid="{00000000-0004-0000-0000-000031010000}"/>
    <hyperlink ref="B340" location="'FW nonmetal plant_WS'!D1950" display="'FW nonmetal plant_WS'!D1950" xr:uid="{00000000-0004-0000-0000-000032010000}"/>
    <hyperlink ref="B339" location="'FW nonmetal plant_WS'!D1947" display="'FW nonmetal plant_WS'!D1947" xr:uid="{00000000-0004-0000-0000-000033010000}"/>
    <hyperlink ref="B338" location="'FW nonmetal plant_WS'!D1944" display="'FW nonmetal plant_WS'!D1944" xr:uid="{00000000-0004-0000-0000-000034010000}"/>
    <hyperlink ref="B337" location="'FW nonmetal plant_WS'!D1941" display="'FW nonmetal plant_WS'!D1941" xr:uid="{00000000-0004-0000-0000-000035010000}"/>
    <hyperlink ref="B336" location="'FW nonmetal plant_WS'!D1938" display="'FW nonmetal plant_WS'!D1938" xr:uid="{00000000-0004-0000-0000-000036010000}"/>
    <hyperlink ref="B335" location="'FW nonmetal plant_WS'!D1935" display="'FW nonmetal plant_WS'!D1935" xr:uid="{00000000-0004-0000-0000-000037010000}"/>
    <hyperlink ref="B334" location="'FW nonmetal plant_WS'!D1932" display="'FW nonmetal plant_WS'!D1932" xr:uid="{00000000-0004-0000-0000-000038010000}"/>
    <hyperlink ref="B333" location="'FW nonmetal plant_WS'!D1929" display="'FW nonmetal plant_WS'!D1929" xr:uid="{00000000-0004-0000-0000-000039010000}"/>
    <hyperlink ref="B332" location="'FW nonmetal plant_WS'!D1926" display="'FW nonmetal plant_WS'!D1926" xr:uid="{00000000-0004-0000-0000-00003A010000}"/>
    <hyperlink ref="B331" location="'FW nonmetal plant_WS'!D1923" display="'FW nonmetal plant_WS'!D1923" xr:uid="{00000000-0004-0000-0000-00003B010000}"/>
    <hyperlink ref="B330" location="'FW nonmetal plant_WS'!D1920" display="'FW nonmetal plant_WS'!D1920" xr:uid="{00000000-0004-0000-0000-00003C010000}"/>
    <hyperlink ref="B329" location="'FW nonmetal plant_WS'!D1917" display="'FW nonmetal plant_WS'!D1917" xr:uid="{00000000-0004-0000-0000-00003D010000}"/>
    <hyperlink ref="B328" location="'FW nonmetal plant_WS'!D1914" display="'FW nonmetal plant_WS'!D1914" xr:uid="{00000000-0004-0000-0000-00003E010000}"/>
    <hyperlink ref="B327" location="'FW nonmetal plant_WS'!D1911" display="'FW nonmetal plant_WS'!D1911" xr:uid="{00000000-0004-0000-0000-00003F010000}"/>
    <hyperlink ref="B326" location="'FW nonmetal plant_WS'!D1908" display="'FW nonmetal plant_WS'!D1908" xr:uid="{00000000-0004-0000-0000-000040010000}"/>
    <hyperlink ref="B325" location="'FW nonmetal plant_WS'!D1905" display="'FW nonmetal plant_WS'!D1905" xr:uid="{00000000-0004-0000-0000-000041010000}"/>
    <hyperlink ref="B324" location="'FW nonmetal plant_WS'!D1902" display="'FW nonmetal plant_WS'!D1902" xr:uid="{00000000-0004-0000-0000-000042010000}"/>
    <hyperlink ref="B323" location="'FW nonmetal plant_WS'!D1899" display="'FW nonmetal plant_WS'!D1899" xr:uid="{00000000-0004-0000-0000-000043010000}"/>
    <hyperlink ref="B1028" location="'FW nonmetal plant_WS'!D2076" display="'FW nonmetal plant_WS'!D2076" xr:uid="{00000000-0004-0000-0000-000044010000}"/>
    <hyperlink ref="B1027" location="'FW nonmetal plant_WS'!D2073" display="'FW nonmetal plant_WS'!D2073" xr:uid="{00000000-0004-0000-0000-000045010000}"/>
    <hyperlink ref="B1026" location="'FW nonmetal plant_WS'!D2070" display="'FW nonmetal plant_WS'!D2070" xr:uid="{00000000-0004-0000-0000-000046010000}"/>
    <hyperlink ref="B1025" location="'FW nonmetal plant_WS'!D2067" display="'FW nonmetal plant_WS'!D2067" xr:uid="{00000000-0004-0000-0000-000047010000}"/>
    <hyperlink ref="B1024" location="'FW nonmetal plant_WS'!D2064" display="'FW nonmetal plant_WS'!D2064" xr:uid="{00000000-0004-0000-0000-000048010000}"/>
    <hyperlink ref="B1023" location="'FW nonmetal plant_WS'!D2061" display="'FW nonmetal plant_WS'!D2061" xr:uid="{00000000-0004-0000-0000-000049010000}"/>
    <hyperlink ref="B1022" location="'FW nonmetal plant_WS'!D2058" display="'FW nonmetal plant_WS'!D2058" xr:uid="{00000000-0004-0000-0000-00004A010000}"/>
    <hyperlink ref="B1021" location="'FW nonmetal plant_WS'!D2049" display="'FW nonmetal plant_WS'!D2049" xr:uid="{00000000-0004-0000-0000-00004B010000}"/>
    <hyperlink ref="B1020" location="'FW nonmetal plant_WS'!D2046" display="'FW nonmetal plant_WS'!D2046" xr:uid="{00000000-0004-0000-0000-00004C010000}"/>
    <hyperlink ref="B1019" location="'FW nonmetal plant_WS'!D2043" display="'FW nonmetal plant_WS'!D2043" xr:uid="{00000000-0004-0000-0000-00004D010000}"/>
    <hyperlink ref="B1018" location="'FW nonmetal plant_WS'!D2040" display="'FW nonmetal plant_WS'!D2040" xr:uid="{00000000-0004-0000-0000-00004E010000}"/>
    <hyperlink ref="B1017" location="'FW nonmetal plant_WS'!D2037" display="'FW nonmetal plant_WS'!D2037" xr:uid="{00000000-0004-0000-0000-00004F010000}"/>
    <hyperlink ref="B1016" location="'FW nonmetal plant_WS'!D2034" display="'FW nonmetal plant_WS'!D2034" xr:uid="{00000000-0004-0000-0000-000050010000}"/>
    <hyperlink ref="B1015" location="'FW nonmetal plant_WS'!D2031" display="'FW nonmetal plant_WS'!D2031" xr:uid="{00000000-0004-0000-0000-000051010000}"/>
    <hyperlink ref="B1014" location="'FW nonmetal plant_WS'!D2028" display="'FW nonmetal plant_WS'!D2028" xr:uid="{00000000-0004-0000-0000-000052010000}"/>
    <hyperlink ref="B1013" location="'FW nonmetal plant_WS'!D2025" display="'FW nonmetal plant_WS'!D2025" xr:uid="{00000000-0004-0000-0000-000053010000}"/>
    <hyperlink ref="B1012" location="'FW nonmetal plant_WS'!D2022" display="'FW nonmetal plant_WS'!D2022" xr:uid="{00000000-0004-0000-0000-000054010000}"/>
    <hyperlink ref="B1011" location="'FW nonmetal plant_WS'!D2019" display="'FW nonmetal plant_WS'!D2019" xr:uid="{00000000-0004-0000-0000-000055010000}"/>
    <hyperlink ref="B1010" location="'FW nonmetal plant_WS'!D2016" display="'FW nonmetal plant_WS'!D2016" xr:uid="{00000000-0004-0000-0000-000056010000}"/>
    <hyperlink ref="B1009" location="'FW nonmetal plant_WS'!D2004" display="'FW nonmetal plant_WS'!D2004" xr:uid="{00000000-0004-0000-0000-000057010000}"/>
    <hyperlink ref="B1008" location="'FW nonmetal plant_WS'!D1995" display="'FW nonmetal plant_WS'!D1995" xr:uid="{00000000-0004-0000-0000-000058010000}"/>
    <hyperlink ref="B1007" location="'FW nonmetal plant_WS'!D1992" display="'FW nonmetal plant_WS'!D1992" xr:uid="{00000000-0004-0000-0000-000059010000}"/>
    <hyperlink ref="B1006" location="'FW nonmetal plant_WS'!D1989" display="'FW nonmetal plant_WS'!D1989" xr:uid="{00000000-0004-0000-0000-00005A010000}"/>
    <hyperlink ref="B1005" location="'FW nonmetal plant_WS'!D1986" display="'FW nonmetal plant_WS'!D1986" xr:uid="{00000000-0004-0000-0000-00005B010000}"/>
    <hyperlink ref="B1004" location="'FW nonmetal plant_WS'!D1983" display="'FW nonmetal plant_WS'!D1983" xr:uid="{00000000-0004-0000-0000-00005C010000}"/>
    <hyperlink ref="B1003" location="'FW nonmetal plant_WS'!D1980" display="'FW nonmetal plant_WS'!D1980" xr:uid="{00000000-0004-0000-0000-00005D010000}"/>
    <hyperlink ref="B1002" location="'FW nonmetal plant_WS'!D1977" display="'FW nonmetal plant_WS'!D1977" xr:uid="{00000000-0004-0000-0000-00005E010000}"/>
    <hyperlink ref="B1001" location="'FW nonmetal plant_WS'!D1974" display="'FW nonmetal plant_WS'!D1974" xr:uid="{00000000-0004-0000-0000-00005F010000}"/>
    <hyperlink ref="B1000" location="'FW nonmetal plant_WS'!D1971" display="'FW nonmetal plant_WS'!D1971" xr:uid="{00000000-0004-0000-0000-000060010000}"/>
    <hyperlink ref="B999" location="'FW nonmetal plant_WS'!D1959" display="'FW nonmetal plant_WS'!D1959" xr:uid="{00000000-0004-0000-0000-000061010000}"/>
    <hyperlink ref="B998" location="'FW nonmetal plant_WS'!D1950" display="'FW nonmetal plant_WS'!D1950" xr:uid="{00000000-0004-0000-0000-000062010000}"/>
    <hyperlink ref="B997" location="'FW nonmetal plant_WS'!D1947" display="'FW nonmetal plant_WS'!D1947" xr:uid="{00000000-0004-0000-0000-000063010000}"/>
    <hyperlink ref="B996" location="'FW nonmetal plant_WS'!D1944" display="'FW nonmetal plant_WS'!D1944" xr:uid="{00000000-0004-0000-0000-000064010000}"/>
    <hyperlink ref="B995" location="'FW nonmetal plant_WS'!D1941" display="'FW nonmetal plant_WS'!D1941" xr:uid="{00000000-0004-0000-0000-000065010000}"/>
    <hyperlink ref="B994" location="'FW nonmetal plant_WS'!D1938" display="'FW nonmetal plant_WS'!D1938" xr:uid="{00000000-0004-0000-0000-000066010000}"/>
    <hyperlink ref="B993" location="'FW nonmetal plant_WS'!D1935" display="'FW nonmetal plant_WS'!D1935" xr:uid="{00000000-0004-0000-0000-000067010000}"/>
    <hyperlink ref="B992" location="'FW nonmetal plant_WS'!D1932" display="'FW nonmetal plant_WS'!D1932" xr:uid="{00000000-0004-0000-0000-000068010000}"/>
    <hyperlink ref="B991" location="'FW nonmetal plant_WS'!D1929" display="'FW nonmetal plant_WS'!D1929" xr:uid="{00000000-0004-0000-0000-000069010000}"/>
    <hyperlink ref="B990" location="'FW nonmetal plant_WS'!D1926" display="'FW nonmetal plant_WS'!D1926" xr:uid="{00000000-0004-0000-0000-00006A010000}"/>
    <hyperlink ref="B989" location="'FW nonmetal plant_WS'!D1923" display="'FW nonmetal plant_WS'!D1923" xr:uid="{00000000-0004-0000-0000-00006B010000}"/>
    <hyperlink ref="B988" location="'FW nonmetal plant_WS'!D1914" display="'FW nonmetal plant_WS'!D1914" xr:uid="{00000000-0004-0000-0000-00006C010000}"/>
    <hyperlink ref="B987" location="'FW nonmetal plant_WS'!D1905" display="'FW nonmetal plant_WS'!D1905" xr:uid="{00000000-0004-0000-0000-00006D010000}"/>
    <hyperlink ref="B986" location="'FW nonmetal plant_WS'!D1902" display="'FW nonmetal plant_WS'!D1902" xr:uid="{00000000-0004-0000-0000-00006E010000}"/>
    <hyperlink ref="B985" location="'FW nonmetal plant_WS'!D1899" display="'FW nonmetal plant_WS'!D1899" xr:uid="{00000000-0004-0000-0000-00006F010000}"/>
    <hyperlink ref="B984" location="'FW nonmetal plant_WS'!D2076" display="'FW nonmetal plant_WS'!D2076" xr:uid="{00000000-0004-0000-0000-000070010000}"/>
    <hyperlink ref="B983" location="'FW nonmetal plant_WS'!D2073" display="'FW nonmetal plant_WS'!D2073" xr:uid="{00000000-0004-0000-0000-000071010000}"/>
    <hyperlink ref="B982" location="'FW nonmetal plant_WS'!D2070" display="'FW nonmetal plant_WS'!D2070" xr:uid="{00000000-0004-0000-0000-000072010000}"/>
    <hyperlink ref="B981" location="'FW nonmetal plant_WS'!D2067" display="'FW nonmetal plant_WS'!D2067" xr:uid="{00000000-0004-0000-0000-000073010000}"/>
    <hyperlink ref="B980" location="'FW nonmetal plant_WS'!D2064" display="'FW nonmetal plant_WS'!D2064" xr:uid="{00000000-0004-0000-0000-000074010000}"/>
    <hyperlink ref="B979" location="'FW nonmetal plant_WS'!D2061" display="'FW nonmetal plant_WS'!D2061" xr:uid="{00000000-0004-0000-0000-000075010000}"/>
    <hyperlink ref="B978" location="'FW nonmetal plant_WS'!D2058" display="'FW nonmetal plant_WS'!D2058" xr:uid="{00000000-0004-0000-0000-000076010000}"/>
    <hyperlink ref="B977" location="'FW nonmetal plant_WS'!D2055" display="'FW nonmetal plant_WS'!D2055" xr:uid="{00000000-0004-0000-0000-000077010000}"/>
    <hyperlink ref="B976" location="'FW nonmetal plant_WS'!D2052" display="'FW nonmetal plant_WS'!D2052" xr:uid="{00000000-0004-0000-0000-000078010000}"/>
    <hyperlink ref="B975" location="'FW nonmetal plant_WS'!D2049" display="'FW nonmetal plant_WS'!D2049" xr:uid="{00000000-0004-0000-0000-000079010000}"/>
    <hyperlink ref="B974" location="'FW nonmetal plant_WS'!D2046" display="'FW nonmetal plant_WS'!D2046" xr:uid="{00000000-0004-0000-0000-00007A010000}"/>
    <hyperlink ref="B973" location="'FW nonmetal plant_WS'!D2043" display="'FW nonmetal plant_WS'!D2043" xr:uid="{00000000-0004-0000-0000-00007B010000}"/>
    <hyperlink ref="B972" location="'FW nonmetal plant_WS'!D2040" display="'FW nonmetal plant_WS'!D2040" xr:uid="{00000000-0004-0000-0000-00007C010000}"/>
    <hyperlink ref="B971" location="'FW nonmetal plant_WS'!D2037" display="'FW nonmetal plant_WS'!D2037" xr:uid="{00000000-0004-0000-0000-00007D010000}"/>
    <hyperlink ref="B970" location="'FW nonmetal plant_WS'!D2034" display="'FW nonmetal plant_WS'!D2034" xr:uid="{00000000-0004-0000-0000-00007E010000}"/>
    <hyperlink ref="B969" location="'FW nonmetal plant_WS'!D2031" display="'FW nonmetal plant_WS'!D2031" xr:uid="{00000000-0004-0000-0000-00007F010000}"/>
    <hyperlink ref="B968" location="'FW nonmetal plant_WS'!D2028" display="'FW nonmetal plant_WS'!D2028" xr:uid="{00000000-0004-0000-0000-000080010000}"/>
    <hyperlink ref="B967" location="'FW nonmetal plant_WS'!D2025" display="'FW nonmetal plant_WS'!D2025" xr:uid="{00000000-0004-0000-0000-000081010000}"/>
    <hyperlink ref="B966" location="'FW nonmetal plant_WS'!D2022" display="'FW nonmetal plant_WS'!D2022" xr:uid="{00000000-0004-0000-0000-000082010000}"/>
    <hyperlink ref="B965" location="'FW nonmetal plant_WS'!D2019" display="'FW nonmetal plant_WS'!D2019" xr:uid="{00000000-0004-0000-0000-000083010000}"/>
    <hyperlink ref="B964" location="'FW nonmetal plant_WS'!D2016" display="'FW nonmetal plant_WS'!D2016" xr:uid="{00000000-0004-0000-0000-000084010000}"/>
    <hyperlink ref="B963" location="'FW nonmetal plant_WS'!D2013" display="'FW nonmetal plant_WS'!D2013" xr:uid="{00000000-0004-0000-0000-000085010000}"/>
    <hyperlink ref="B962" location="'FW nonmetal plant_WS'!D2010" display="'FW nonmetal plant_WS'!D2010" xr:uid="{00000000-0004-0000-0000-000086010000}"/>
    <hyperlink ref="B961" location="'FW nonmetal plant_WS'!D2007" display="'FW nonmetal plant_WS'!D2007" xr:uid="{00000000-0004-0000-0000-000087010000}"/>
    <hyperlink ref="B960" location="'FW nonmetal plant_WS'!D2004" display="'FW nonmetal plant_WS'!D2004" xr:uid="{00000000-0004-0000-0000-000088010000}"/>
    <hyperlink ref="B959" location="'FW nonmetal plant_WS'!D2001" display="'FW nonmetal plant_WS'!D2001" xr:uid="{00000000-0004-0000-0000-000089010000}"/>
    <hyperlink ref="B958" location="'FW nonmetal plant_WS'!D1998" display="'FW nonmetal plant_WS'!D1998" xr:uid="{00000000-0004-0000-0000-00008A010000}"/>
    <hyperlink ref="B957" location="'FW nonmetal plant_WS'!D1995" display="'FW nonmetal plant_WS'!D1995" xr:uid="{00000000-0004-0000-0000-00008B010000}"/>
    <hyperlink ref="B956" location="'FW nonmetal plant_WS'!D1992" display="'FW nonmetal plant_WS'!D1992" xr:uid="{00000000-0004-0000-0000-00008C010000}"/>
    <hyperlink ref="B955" location="'FW nonmetal plant_WS'!D1989" display="'FW nonmetal plant_WS'!D1989" xr:uid="{00000000-0004-0000-0000-00008D010000}"/>
    <hyperlink ref="B954" location="'FW nonmetal plant_WS'!D1986" display="'FW nonmetal plant_WS'!D1986" xr:uid="{00000000-0004-0000-0000-00008E010000}"/>
    <hyperlink ref="B953" location="'FW nonmetal plant_WS'!D1983" display="'FW nonmetal plant_WS'!D1983" xr:uid="{00000000-0004-0000-0000-00008F010000}"/>
    <hyperlink ref="B952" location="'FW nonmetal plant_WS'!D1980" display="'FW nonmetal plant_WS'!D1980" xr:uid="{00000000-0004-0000-0000-000090010000}"/>
    <hyperlink ref="B951" location="'FW nonmetal plant_WS'!D1977" display="'FW nonmetal plant_WS'!D1977" xr:uid="{00000000-0004-0000-0000-000091010000}"/>
    <hyperlink ref="B950" location="'FW nonmetal plant_WS'!D1974" display="'FW nonmetal plant_WS'!D1974" xr:uid="{00000000-0004-0000-0000-000092010000}"/>
    <hyperlink ref="B949" location="'FW nonmetal plant_WS'!D1971" display="'FW nonmetal plant_WS'!D1971" xr:uid="{00000000-0004-0000-0000-000093010000}"/>
    <hyperlink ref="B948" location="'FW nonmetal plant_WS'!D1968" display="'FW nonmetal plant_WS'!D1968" xr:uid="{00000000-0004-0000-0000-000094010000}"/>
    <hyperlink ref="B947" location="'FW nonmetal plant_WS'!D1965" display="'FW nonmetal plant_WS'!D1965" xr:uid="{00000000-0004-0000-0000-000095010000}"/>
    <hyperlink ref="B946" location="'FW nonmetal plant_WS'!D1962" display="'FW nonmetal plant_WS'!D1962" xr:uid="{00000000-0004-0000-0000-000096010000}"/>
    <hyperlink ref="B945" location="'FW nonmetal plant_WS'!D1959" display="'FW nonmetal plant_WS'!D1959" xr:uid="{00000000-0004-0000-0000-000097010000}"/>
    <hyperlink ref="B944" location="'FW nonmetal plant_WS'!D1956" display="'FW nonmetal plant_WS'!D1956" xr:uid="{00000000-0004-0000-0000-000098010000}"/>
    <hyperlink ref="B943" location="'FW nonmetal plant_WS'!D1953" display="'FW nonmetal plant_WS'!D1953" xr:uid="{00000000-0004-0000-0000-000099010000}"/>
    <hyperlink ref="B942" location="'FW nonmetal plant_WS'!D1950" display="'FW nonmetal plant_WS'!D1950" xr:uid="{00000000-0004-0000-0000-00009A010000}"/>
    <hyperlink ref="B941" location="'FW nonmetal plant_WS'!D1947" display="'FW nonmetal plant_WS'!D1947" xr:uid="{00000000-0004-0000-0000-00009B010000}"/>
    <hyperlink ref="B940" location="'FW nonmetal plant_WS'!D1944" display="'FW nonmetal plant_WS'!D1944" xr:uid="{00000000-0004-0000-0000-00009C010000}"/>
    <hyperlink ref="B939" location="'FW nonmetal plant_WS'!D1941" display="'FW nonmetal plant_WS'!D1941" xr:uid="{00000000-0004-0000-0000-00009D010000}"/>
    <hyperlink ref="B938" location="'FW nonmetal plant_WS'!D1938" display="'FW nonmetal plant_WS'!D1938" xr:uid="{00000000-0004-0000-0000-00009E010000}"/>
    <hyperlink ref="B937" location="'FW nonmetal plant_WS'!D1935" display="'FW nonmetal plant_WS'!D1935" xr:uid="{00000000-0004-0000-0000-00009F010000}"/>
    <hyperlink ref="B936" location="'FW nonmetal plant_WS'!D1932" display="'FW nonmetal plant_WS'!D1932" xr:uid="{00000000-0004-0000-0000-0000A0010000}"/>
    <hyperlink ref="B935" location="'FW nonmetal plant_WS'!D1929" display="'FW nonmetal plant_WS'!D1929" xr:uid="{00000000-0004-0000-0000-0000A1010000}"/>
    <hyperlink ref="B934" location="'FW nonmetal plant_WS'!D1926" display="'FW nonmetal plant_WS'!D1926" xr:uid="{00000000-0004-0000-0000-0000A2010000}"/>
    <hyperlink ref="B933" location="'FW nonmetal plant_WS'!D1923" display="'FW nonmetal plant_WS'!D1923" xr:uid="{00000000-0004-0000-0000-0000A3010000}"/>
    <hyperlink ref="B932" location="'FW nonmetal plant_WS'!D1920" display="'FW nonmetal plant_WS'!D1920" xr:uid="{00000000-0004-0000-0000-0000A4010000}"/>
    <hyperlink ref="B931" location="'FW nonmetal plant_WS'!D1917" display="'FW nonmetal plant_WS'!D1917" xr:uid="{00000000-0004-0000-0000-0000A5010000}"/>
    <hyperlink ref="B930" location="'FW nonmetal plant_WS'!D1914" display="'FW nonmetal plant_WS'!D1914" xr:uid="{00000000-0004-0000-0000-0000A6010000}"/>
    <hyperlink ref="B929" location="'FW nonmetal plant_WS'!D1911" display="'FW nonmetal plant_WS'!D1911" xr:uid="{00000000-0004-0000-0000-0000A7010000}"/>
    <hyperlink ref="B928" location="'FW nonmetal plant_WS'!D1908" display="'FW nonmetal plant_WS'!D1908" xr:uid="{00000000-0004-0000-0000-0000A8010000}"/>
    <hyperlink ref="B927" location="'FW nonmetal plant_WS'!D1905" display="'FW nonmetal plant_WS'!D1905" xr:uid="{00000000-0004-0000-0000-0000A9010000}"/>
    <hyperlink ref="B926" location="'FW nonmetal plant_WS'!D1902" display="'FW nonmetal plant_WS'!D1902" xr:uid="{00000000-0004-0000-0000-0000AA010000}"/>
    <hyperlink ref="B925" location="'FW nonmetal plant_WS'!D1899" display="'FW nonmetal plant_WS'!D1899" xr:uid="{00000000-0004-0000-0000-0000AB010000}"/>
    <hyperlink ref="B924" location="'FW nonmetal plant_WS'!D2076" display="'FW nonmetal plant_WS'!D2076" xr:uid="{00000000-0004-0000-0000-0000AC010000}"/>
    <hyperlink ref="B923" location="'FW nonmetal plant_WS'!D2073" display="'FW nonmetal plant_WS'!D2073" xr:uid="{00000000-0004-0000-0000-0000AD010000}"/>
    <hyperlink ref="B922" location="'FW nonmetal plant_WS'!D2070" display="'FW nonmetal plant_WS'!D2070" xr:uid="{00000000-0004-0000-0000-0000AE010000}"/>
    <hyperlink ref="B921" location="'FW nonmetal plant_WS'!D2067" display="'FW nonmetal plant_WS'!D2067" xr:uid="{00000000-0004-0000-0000-0000AF010000}"/>
    <hyperlink ref="B920" location="'FW nonmetal plant_WS'!D2064" display="'FW nonmetal plant_WS'!D2064" xr:uid="{00000000-0004-0000-0000-0000B0010000}"/>
    <hyperlink ref="B919" location="'FW nonmetal plant_WS'!D2061" display="'FW nonmetal plant_WS'!D2061" xr:uid="{00000000-0004-0000-0000-0000B1010000}"/>
    <hyperlink ref="B918" location="'FW nonmetal plant_WS'!D2058" display="'FW nonmetal plant_WS'!D2058" xr:uid="{00000000-0004-0000-0000-0000B2010000}"/>
    <hyperlink ref="B917" location="'FW nonmetal plant_WS'!D2055" display="'FW nonmetal plant_WS'!D2055" xr:uid="{00000000-0004-0000-0000-0000B3010000}"/>
    <hyperlink ref="B916" location="'FW nonmetal plant_WS'!D2052" display="'FW nonmetal plant_WS'!D2052" xr:uid="{00000000-0004-0000-0000-0000B4010000}"/>
    <hyperlink ref="B915" location="'FW nonmetal plant_WS'!D2049" display="'FW nonmetal plant_WS'!D2049" xr:uid="{00000000-0004-0000-0000-0000B5010000}"/>
    <hyperlink ref="B914" location="'FW nonmetal plant_WS'!D2046" display="'FW nonmetal plant_WS'!D2046" xr:uid="{00000000-0004-0000-0000-0000B6010000}"/>
    <hyperlink ref="B913" location="'FW nonmetal plant_WS'!D2043" display="'FW nonmetal plant_WS'!D2043" xr:uid="{00000000-0004-0000-0000-0000B7010000}"/>
    <hyperlink ref="B912" location="'FW nonmetal plant_WS'!D2040" display="'FW nonmetal plant_WS'!D2040" xr:uid="{00000000-0004-0000-0000-0000B8010000}"/>
    <hyperlink ref="B911" location="'FW nonmetal plant_WS'!D2037" display="'FW nonmetal plant_WS'!D2037" xr:uid="{00000000-0004-0000-0000-0000B9010000}"/>
    <hyperlink ref="B910" location="'FW nonmetal plant_WS'!D2034" display="'FW nonmetal plant_WS'!D2034" xr:uid="{00000000-0004-0000-0000-0000BA010000}"/>
    <hyperlink ref="B909" location="'FW nonmetal plant_WS'!D2031" display="'FW nonmetal plant_WS'!D2031" xr:uid="{00000000-0004-0000-0000-0000BB010000}"/>
    <hyperlink ref="B908" location="'FW nonmetal plant_WS'!D2028" display="'FW nonmetal plant_WS'!D2028" xr:uid="{00000000-0004-0000-0000-0000BC010000}"/>
    <hyperlink ref="B907" location="'FW nonmetal plant_WS'!D2025" display="'FW nonmetal plant_WS'!D2025" xr:uid="{00000000-0004-0000-0000-0000BD010000}"/>
    <hyperlink ref="B906" location="'FW nonmetal plant_WS'!D2022" display="'FW nonmetal plant_WS'!D2022" xr:uid="{00000000-0004-0000-0000-0000BE010000}"/>
    <hyperlink ref="B905" location="'FW nonmetal plant_WS'!D2019" display="'FW nonmetal plant_WS'!D2019" xr:uid="{00000000-0004-0000-0000-0000BF010000}"/>
    <hyperlink ref="B904" location="'FW nonmetal plant_WS'!D2016" display="'FW nonmetal plant_WS'!D2016" xr:uid="{00000000-0004-0000-0000-0000C0010000}"/>
    <hyperlink ref="B903" location="'FW nonmetal plant_WS'!D2013" display="'FW nonmetal plant_WS'!D2013" xr:uid="{00000000-0004-0000-0000-0000C1010000}"/>
    <hyperlink ref="B902" location="'FW nonmetal plant_WS'!D2010" display="'FW nonmetal plant_WS'!D2010" xr:uid="{00000000-0004-0000-0000-0000C2010000}"/>
    <hyperlink ref="B901" location="'FW nonmetal plant_WS'!D2007" display="'FW nonmetal plant_WS'!D2007" xr:uid="{00000000-0004-0000-0000-0000C3010000}"/>
    <hyperlink ref="B900" location="'FW nonmetal plant_WS'!D2004" display="'FW nonmetal plant_WS'!D2004" xr:uid="{00000000-0004-0000-0000-0000C4010000}"/>
    <hyperlink ref="B899" location="'FW nonmetal plant_WS'!D2001" display="'FW nonmetal plant_WS'!D2001" xr:uid="{00000000-0004-0000-0000-0000C5010000}"/>
    <hyperlink ref="B898" location="'FW nonmetal plant_WS'!D1998" display="'FW nonmetal plant_WS'!D1998" xr:uid="{00000000-0004-0000-0000-0000C6010000}"/>
    <hyperlink ref="B897" location="'FW nonmetal plant_WS'!D1995" display="'FW nonmetal plant_WS'!D1995" xr:uid="{00000000-0004-0000-0000-0000C7010000}"/>
    <hyperlink ref="B896" location="'FW nonmetal plant_WS'!D1992" display="'FW nonmetal plant_WS'!D1992" xr:uid="{00000000-0004-0000-0000-0000C8010000}"/>
    <hyperlink ref="B895" location="'FW nonmetal plant_WS'!D1989" display="'FW nonmetal plant_WS'!D1989" xr:uid="{00000000-0004-0000-0000-0000C9010000}"/>
    <hyperlink ref="B894" location="'FW nonmetal plant_WS'!D1986" display="'FW nonmetal plant_WS'!D1986" xr:uid="{00000000-0004-0000-0000-0000CA010000}"/>
    <hyperlink ref="B893" location="'FW nonmetal plant_WS'!D1983" display="'FW nonmetal plant_WS'!D1983" xr:uid="{00000000-0004-0000-0000-0000CB010000}"/>
    <hyperlink ref="B892" location="'FW nonmetal plant_WS'!D1980" display="'FW nonmetal plant_WS'!D1980" xr:uid="{00000000-0004-0000-0000-0000CC010000}"/>
    <hyperlink ref="B891" location="'FW nonmetal plant_WS'!D1977" display="'FW nonmetal plant_WS'!D1977" xr:uid="{00000000-0004-0000-0000-0000CD010000}"/>
    <hyperlink ref="B890" location="'FW nonmetal plant_WS'!D1974" display="'FW nonmetal plant_WS'!D1974" xr:uid="{00000000-0004-0000-0000-0000CE010000}"/>
    <hyperlink ref="B889" location="'FW nonmetal plant_WS'!D1971" display="'FW nonmetal plant_WS'!D1971" xr:uid="{00000000-0004-0000-0000-0000CF010000}"/>
    <hyperlink ref="B888" location="'FW nonmetal plant_WS'!D1968" display="'FW nonmetal plant_WS'!D1968" xr:uid="{00000000-0004-0000-0000-0000D0010000}"/>
    <hyperlink ref="B887" location="'FW nonmetal plant_WS'!D1965" display="'FW nonmetal plant_WS'!D1965" xr:uid="{00000000-0004-0000-0000-0000D1010000}"/>
    <hyperlink ref="B886" location="'FW nonmetal plant_WS'!D1962" display="'FW nonmetal plant_WS'!D1962" xr:uid="{00000000-0004-0000-0000-0000D2010000}"/>
    <hyperlink ref="B885" location="'FW nonmetal plant_WS'!D1959" display="'FW nonmetal plant_WS'!D1959" xr:uid="{00000000-0004-0000-0000-0000D3010000}"/>
    <hyperlink ref="B884" location="'FW nonmetal plant_WS'!D1956" display="'FW nonmetal plant_WS'!D1956" xr:uid="{00000000-0004-0000-0000-0000D4010000}"/>
    <hyperlink ref="B883" location="'FW nonmetal plant_WS'!D1953" display="'FW nonmetal plant_WS'!D1953" xr:uid="{00000000-0004-0000-0000-0000D5010000}"/>
    <hyperlink ref="B882" location="'FW nonmetal plant_WS'!D1950" display="'FW nonmetal plant_WS'!D1950" xr:uid="{00000000-0004-0000-0000-0000D6010000}"/>
    <hyperlink ref="B881" location="'FW nonmetal plant_WS'!D1947" display="'FW nonmetal plant_WS'!D1947" xr:uid="{00000000-0004-0000-0000-0000D7010000}"/>
    <hyperlink ref="B880" location="'FW nonmetal plant_WS'!D1944" display="'FW nonmetal plant_WS'!D1944" xr:uid="{00000000-0004-0000-0000-0000D8010000}"/>
    <hyperlink ref="B879" location="'FW nonmetal plant_WS'!D1941" display="'FW nonmetal plant_WS'!D1941" xr:uid="{00000000-0004-0000-0000-0000D9010000}"/>
    <hyperlink ref="B878" location="'FW nonmetal plant_WS'!D1938" display="'FW nonmetal plant_WS'!D1938" xr:uid="{00000000-0004-0000-0000-0000DA010000}"/>
    <hyperlink ref="B877" location="'FW nonmetal plant_WS'!D1935" display="'FW nonmetal plant_WS'!D1935" xr:uid="{00000000-0004-0000-0000-0000DB010000}"/>
    <hyperlink ref="B876" location="'FW nonmetal plant_WS'!D1932" display="'FW nonmetal plant_WS'!D1932" xr:uid="{00000000-0004-0000-0000-0000DC010000}"/>
    <hyperlink ref="B875" location="'FW nonmetal plant_WS'!D1929" display="'FW nonmetal plant_WS'!D1929" xr:uid="{00000000-0004-0000-0000-0000DD010000}"/>
    <hyperlink ref="B874" location="'FW nonmetal plant_WS'!D1926" display="'FW nonmetal plant_WS'!D1926" xr:uid="{00000000-0004-0000-0000-0000DE010000}"/>
    <hyperlink ref="B873" location="'FW nonmetal plant_WS'!D1923" display="'FW nonmetal plant_WS'!D1923" xr:uid="{00000000-0004-0000-0000-0000DF010000}"/>
    <hyperlink ref="B872" location="'FW nonmetal plant_WS'!D1920" display="'FW nonmetal plant_WS'!D1920" xr:uid="{00000000-0004-0000-0000-0000E0010000}"/>
    <hyperlink ref="B871" location="'FW nonmetal plant_WS'!D1917" display="'FW nonmetal plant_WS'!D1917" xr:uid="{00000000-0004-0000-0000-0000E1010000}"/>
    <hyperlink ref="B870" location="'FW nonmetal plant_WS'!D1914" display="'FW nonmetal plant_WS'!D1914" xr:uid="{00000000-0004-0000-0000-0000E2010000}"/>
    <hyperlink ref="B869" location="'FW nonmetal plant_WS'!D1911" display="'FW nonmetal plant_WS'!D1911" xr:uid="{00000000-0004-0000-0000-0000E3010000}"/>
    <hyperlink ref="B868" location="'FW nonmetal plant_WS'!D1908" display="'FW nonmetal plant_WS'!D1908" xr:uid="{00000000-0004-0000-0000-0000E4010000}"/>
    <hyperlink ref="B867" location="'FW nonmetal plant_WS'!D1905" display="'FW nonmetal plant_WS'!D1905" xr:uid="{00000000-0004-0000-0000-0000E5010000}"/>
    <hyperlink ref="B866" location="'FW nonmetal plant_WS'!D1902" display="'FW nonmetal plant_WS'!D1902" xr:uid="{00000000-0004-0000-0000-0000E6010000}"/>
    <hyperlink ref="B865" location="'FW nonmetal plant_WS'!D1899" display="'FW nonmetal plant_WS'!D1899" xr:uid="{00000000-0004-0000-0000-0000E7010000}"/>
    <hyperlink ref="B775" location="'Fresh Quality'!D147" display="'Fresh Quality'!D147" xr:uid="{00000000-0004-0000-0000-0000E8010000}"/>
    <hyperlink ref="B91" location="'FW nonmetal nonplant_WS'!D307" display="'FW nonmetal nonplant_WS'!D307" xr:uid="{00000000-0004-0000-0000-0000E9010000}"/>
    <hyperlink ref="B89" location="'FW nonmetal nonplant_WS'!D310" display="'FW nonmetal nonplant_WS'!D310" xr:uid="{00000000-0004-0000-0000-0000EA010000}"/>
    <hyperlink ref="B90" location="'FW nonmetal nonplant_WS'!D307" display="'FW nonmetal nonplant_WS'!D307" xr:uid="{00000000-0004-0000-0000-0000EB010000}"/>
    <hyperlink ref="B1231" location="'FW nonmetal plant_WS'!D1872" display="'FW nonmetal plant_WS'!D1872" xr:uid="{00000000-0004-0000-0000-0000EC010000}"/>
    <hyperlink ref="B1230" location="'FW nonmetal plant_WS'!D1869" display="'FW nonmetal plant_WS'!D1869" xr:uid="{00000000-0004-0000-0000-0000ED010000}"/>
    <hyperlink ref="B547" location="'FW nonmetal plant_WS'!D1866" display="'FW nonmetal plant_WS'!D1866" xr:uid="{00000000-0004-0000-0000-0000EE010000}"/>
    <hyperlink ref="B182" location="'FW nonmetal plant_WS'!D1863" display="'FW nonmetal plant_WS'!D1863" xr:uid="{00000000-0004-0000-0000-0000EF010000}"/>
    <hyperlink ref="B293" location="'FW nonmetal plant_WS'!D1860" display="'FW nonmetal plant_WS'!D1860" xr:uid="{00000000-0004-0000-0000-0000F0010000}"/>
    <hyperlink ref="B1427" location="'FW nonmetal plant_WS'!D1809" display="'FW nonmetal plant_WS'!D1809" xr:uid="{00000000-0004-0000-0000-0000F1010000}"/>
    <hyperlink ref="B80" location="'FW nonmetal plant_WS'!D1806" display="'FW nonmetal plant_WS'!D1806" xr:uid="{00000000-0004-0000-0000-0000F2010000}"/>
    <hyperlink ref="B87" location="'FW nonmetal plant_WS'!D1809" display="'FW nonmetal plant_WS'!D1809" xr:uid="{00000000-0004-0000-0000-0000F3010000}"/>
    <hyperlink ref="B79" location="'FW nonmetal plant_WS'!D1806" display="'FW nonmetal plant_WS'!D1806" xr:uid="{00000000-0004-0000-0000-0000F4010000}"/>
    <hyperlink ref="B1367" location="'FW nonmetal plant_WS'!D1803" display="'FW nonmetal plant_WS'!D1803" xr:uid="{00000000-0004-0000-0000-0000F5010000}"/>
    <hyperlink ref="B549" location="'FW nonmetal nonplant_WS'!D169" display="'FW nonmetal nonplant_WS'!D169" xr:uid="{00000000-0004-0000-0000-0000F6010000}"/>
    <hyperlink ref="B500" location="'FW nonmetal nonplant_WS'!D163" display="'FW nonmetal nonplant_WS'!D163" xr:uid="{00000000-0004-0000-0000-0000F7010000}"/>
    <hyperlink ref="B510" location="'FW nonmetal nonplant_WS'!D157" display="'FW nonmetal nonplant_WS'!D157" xr:uid="{00000000-0004-0000-0000-0000F8010000}"/>
    <hyperlink ref="B240" location="'FW nonmetal plant_WS'!D91" display="'FW nonmetal plant_WS'!D91" xr:uid="{00000000-0004-0000-0000-0000F9010000}"/>
    <hyperlink ref="B9" location="'FW nonmetal plant_WS'!D82" display="'FW nonmetal plant_WS'!D82" xr:uid="{00000000-0004-0000-0000-0000FA010000}"/>
    <hyperlink ref="B1057" location="'FW nonmetal plant_WS'!D76" display="'FW nonmetal plant_WS'!D76" xr:uid="{00000000-0004-0000-0000-0000FB010000}"/>
    <hyperlink ref="B238" location="'FW nonmetal plant_WS'!D91" display="'FW nonmetal plant_WS'!D91" xr:uid="{00000000-0004-0000-0000-0000FC010000}"/>
    <hyperlink ref="B7" location="'FW nonmetal plant_WS'!D82" display="'FW nonmetal plant_WS'!D82" xr:uid="{00000000-0004-0000-0000-0000FD010000}"/>
    <hyperlink ref="B1055" location="'FW nonmetal plant_WS'!D76" display="'FW nonmetal plant_WS'!D76" xr:uid="{00000000-0004-0000-0000-0000FE010000}"/>
    <hyperlink ref="B514" location="'FW nonmetal plant_WS'!D157" display="'FW nonmetal plant_WS'!D157" xr:uid="{00000000-0004-0000-0000-0000FF010000}"/>
    <hyperlink ref="B522" location="'FW nonmetal plant_WS'!D148" display="'FW nonmetal plant_WS'!D148" xr:uid="{00000000-0004-0000-0000-000000020000}"/>
    <hyperlink ref="B505" location="'FW nonmetal plant_WS'!D139" display="'FW nonmetal plant_WS'!D139" xr:uid="{00000000-0004-0000-0000-000001020000}"/>
    <hyperlink ref="B557" location="'FW nonmetal plant_WS'!D130" display="'FW nonmetal plant_WS'!D130" xr:uid="{00000000-0004-0000-0000-000002020000}"/>
    <hyperlink ref="B477" location="'FW nonmetal plant_WS'!D121" display="'FW nonmetal plant_WS'!D121" xr:uid="{00000000-0004-0000-0000-000003020000}"/>
    <hyperlink ref="B799" location="'FW nonmetal plant_WS'!D112" display="'FW nonmetal plant_WS'!D112" xr:uid="{00000000-0004-0000-0000-000004020000}"/>
    <hyperlink ref="B1412" location="'FW nonmetal plant_WS'!D106" display="'FW nonmetal plant_WS'!D106" xr:uid="{00000000-0004-0000-0000-000005020000}"/>
    <hyperlink ref="B209" location="'FW nonmetal plant_WS'!D100" display="'FW nonmetal plant_WS'!D100" xr:uid="{00000000-0004-0000-0000-000006020000}"/>
    <hyperlink ref="B239" location="'FW nonmetal plant_WS'!D91" display="'FW nonmetal plant_WS'!D91" xr:uid="{00000000-0004-0000-0000-000007020000}"/>
    <hyperlink ref="B8" location="'FW nonmetal plant_WS'!D82" display="'FW nonmetal plant_WS'!D82" xr:uid="{00000000-0004-0000-0000-000008020000}"/>
    <hyperlink ref="B1056" location="'FW nonmetal plant_WS'!D76" display="'FW nonmetal plant_WS'!D76" xr:uid="{00000000-0004-0000-0000-000009020000}"/>
    <hyperlink ref="B513" location="'FW nonmetal plant_WS'!D70" display="'FW nonmetal plant_WS'!D70" xr:uid="{00000000-0004-0000-0000-00000A020000}"/>
    <hyperlink ref="B521" location="'FW nonmetal plant_WS'!D61" display="'FW nonmetal plant_WS'!D61" xr:uid="{00000000-0004-0000-0000-00000B020000}"/>
    <hyperlink ref="B504" location="'FW nonmetal plant_WS'!D52" display="'FW nonmetal plant_WS'!D52" xr:uid="{00000000-0004-0000-0000-00000C020000}"/>
    <hyperlink ref="B556" location="'FW nonmetal plant_WS'!D43" display="'FW nonmetal plant_WS'!D43" xr:uid="{00000000-0004-0000-0000-00000D020000}"/>
    <hyperlink ref="B476" location="'FW nonmetal plant_WS'!D34" display="'FW nonmetal plant_WS'!D34" xr:uid="{00000000-0004-0000-0000-00000E020000}"/>
    <hyperlink ref="B798" location="'FW nonmetal plant_WS'!D25" display="'FW nonmetal plant_WS'!D25" xr:uid="{00000000-0004-0000-0000-00000F020000}"/>
    <hyperlink ref="B1411" location="'FW nonmetal plant_WS'!D19" display="'FW nonmetal plant_WS'!D19" xr:uid="{00000000-0004-0000-0000-000010020000}"/>
    <hyperlink ref="B208" location="'FW nonmetal plant_WS'!D13" display="'FW nonmetal plant_WS'!D13" xr:uid="{00000000-0004-0000-0000-000011020000}"/>
    <hyperlink ref="B512" location="'FW nonmetal plant_WS'!D157" display="'FW nonmetal plant_WS'!D157" xr:uid="{00000000-0004-0000-0000-000012020000}"/>
    <hyperlink ref="B520" location="'FW nonmetal plant_WS'!D148" display="'FW nonmetal plant_WS'!D148" xr:uid="{00000000-0004-0000-0000-000013020000}"/>
    <hyperlink ref="B503" location="'FW nonmetal plant_WS'!D139" display="'FW nonmetal plant_WS'!D139" xr:uid="{00000000-0004-0000-0000-000014020000}"/>
    <hyperlink ref="B555" location="'FW nonmetal plant_WS'!D130" display="'FW nonmetal plant_WS'!D130" xr:uid="{00000000-0004-0000-0000-000015020000}"/>
    <hyperlink ref="B797" location="'FW nonmetal plant_WS'!D112" display="'FW nonmetal plant_WS'!D112" xr:uid="{00000000-0004-0000-0000-000016020000}"/>
    <hyperlink ref="B1409" location="'FW nonmetal plant_WS'!D19" display="'FW nonmetal plant_WS'!D19" xr:uid="{00000000-0004-0000-0000-000017020000}"/>
    <hyperlink ref="B207" location="'FW nonmetal plant_WS'!D100" display="'FW nonmetal plant_WS'!D100" xr:uid="{00000000-0004-0000-0000-000018020000}"/>
    <hyperlink ref="B320" location="'FW nonmetal plant_WS'!D1773" display="'FW nonmetal plant_WS'!D1773" xr:uid="{00000000-0004-0000-0000-000019020000}"/>
    <hyperlink ref="B1154" location="'FW nonmetal plant_WS'!D1761" display="'FW nonmetal plant_WS'!D1761" xr:uid="{00000000-0004-0000-0000-00001A020000}"/>
    <hyperlink ref="B1153" location="'FW nonmetal plant_WS'!D1758" display="'FW nonmetal plant_WS'!D1758" xr:uid="{00000000-0004-0000-0000-00001B020000}"/>
    <hyperlink ref="B1152" location="'FW nonmetal plant_WS'!D1755" display="'FW nonmetal plant_WS'!D1755" xr:uid="{00000000-0004-0000-0000-00001C020000}"/>
    <hyperlink ref="B1151" location="'FW nonmetal plant_WS'!D1752" display="'FW nonmetal plant_WS'!D1752" xr:uid="{00000000-0004-0000-0000-00001D020000}"/>
    <hyperlink ref="B1389" location="'FW nonmetal plant_WS'!D1749" display="'FW nonmetal plant_WS'!D1749" xr:uid="{00000000-0004-0000-0000-00001E020000}"/>
    <hyperlink ref="B743" location="'FW nonmetal plant_WS'!D1746" display="'FW nonmetal plant_WS'!D1746" xr:uid="{00000000-0004-0000-0000-00001F020000}"/>
    <hyperlink ref="B742" location="'FW nonmetal plant_WS'!D1743" display="'FW nonmetal plant_WS'!D1743" xr:uid="{00000000-0004-0000-0000-000020020000}"/>
    <hyperlink ref="B741" location="'FW nonmetal plant_WS'!D1740" display="'FW nonmetal plant_WS'!D1740" xr:uid="{00000000-0004-0000-0000-000021020000}"/>
    <hyperlink ref="B856" location="'MEW plant_WS'!D345" display="'MEW plant_WS'!D345" xr:uid="{00000000-0004-0000-0000-000022020000}"/>
    <hyperlink ref="B1170" location="'MEW plant_WS'!D342" display="'MEW plant_WS'!D342" xr:uid="{00000000-0004-0000-0000-000023020000}"/>
    <hyperlink ref="B855" location="'MEW plant_WS'!D333" display="'MEW plant_WS'!D333" xr:uid="{00000000-0004-0000-0000-000024020000}"/>
    <hyperlink ref="B854" location="'MEW plant_WS'!D330" display="'MEW plant_WS'!D330" xr:uid="{00000000-0004-0000-0000-000025020000}"/>
    <hyperlink ref="B853" location="'MEW plant_WS'!D327" display="'MEW plant_WS'!D327" xr:uid="{00000000-0004-0000-0000-000026020000}"/>
    <hyperlink ref="B852" location="'MEW plant_WS'!D324" display="'MEW plant_WS'!D324" xr:uid="{00000000-0004-0000-0000-000027020000}"/>
    <hyperlink ref="B1172" location="'MEW plant_WS'!D321" display="'MEW plant_WS'!D321" xr:uid="{00000000-0004-0000-0000-000028020000}"/>
    <hyperlink ref="B1171" location="'MEW plant_WS'!D318" display="'MEW plant_WS'!D318" xr:uid="{00000000-0004-0000-0000-000029020000}"/>
    <hyperlink ref="B1169" location="'MEW plant_WS'!D315" display="'MEW plant_WS'!D315" xr:uid="{00000000-0004-0000-0000-00002A020000}"/>
    <hyperlink ref="B1168" location="'MEW plant_WS'!D312" display="'MEW plant_WS'!D312" xr:uid="{00000000-0004-0000-0000-00002B020000}"/>
    <hyperlink ref="B1344" location="'MEW plant_WS'!D309" display="'MEW plant_WS'!D309" xr:uid="{00000000-0004-0000-0000-00002C020000}"/>
    <hyperlink ref="B1343" location="'MEW plant_WS'!D306" display="'MEW plant_WS'!D306" xr:uid="{00000000-0004-0000-0000-00002D020000}"/>
    <hyperlink ref="B1342" location="'MEW plant_WS'!D303" display="'MEW plant_WS'!D303" xr:uid="{00000000-0004-0000-0000-00002E020000}"/>
    <hyperlink ref="B655:B673" location="'FW nonmetal plant_WS'!D1716" display="'FW nonmetal plant_WS'!D1716" xr:uid="{00000000-0004-0000-0000-00002F020000}"/>
    <hyperlink ref="B153" location="'FW nonmetal plant_WS'!D1716" display="'FW nonmetal plant_WS'!D1716" xr:uid="{00000000-0004-0000-0000-000030020000}"/>
    <hyperlink ref="B144" location="'FW nonmetal plant_WS'!D1713" display="'FW nonmetal plant_WS'!D1713" xr:uid="{00000000-0004-0000-0000-000031020000}"/>
    <hyperlink ref="B143" location="'FW nonmetal plant_WS'!D1710" display="'FW nonmetal plant_WS'!D1710" xr:uid="{00000000-0004-0000-0000-000032020000}"/>
    <hyperlink ref="B142" location="'FW nonmetal plant_WS'!D1707" display="'FW nonmetal plant_WS'!D1707" xr:uid="{00000000-0004-0000-0000-000033020000}"/>
    <hyperlink ref="B141" location="'FW nonmetal plant_WS'!D1704" display="'FW nonmetal plant_WS'!D1704" xr:uid="{00000000-0004-0000-0000-000034020000}"/>
    <hyperlink ref="B140" location="'FW nonmetal plant_WS'!D1701" display="'FW nonmetal plant_WS'!D1701" xr:uid="{00000000-0004-0000-0000-000035020000}"/>
    <hyperlink ref="B139" location="'FW nonmetal plant_WS'!D1695" display="'FW nonmetal plant_WS'!D1695" xr:uid="{00000000-0004-0000-0000-000036020000}"/>
    <hyperlink ref="B147" location="'FW nonmetal plant_WS'!D1692" display="'FW nonmetal plant_WS'!D1692" xr:uid="{00000000-0004-0000-0000-000037020000}"/>
    <hyperlink ref="B146" location="'FW nonmetal plant_WS'!D1689" display="'FW nonmetal plant_WS'!D1689" xr:uid="{00000000-0004-0000-0000-000038020000}"/>
    <hyperlink ref="B145" location="'FW nonmetal plant_WS'!D1686" display="'FW nonmetal plant_WS'!D1686" xr:uid="{00000000-0004-0000-0000-000039020000}"/>
    <hyperlink ref="B217" location="'FW nonmetal plant_WS'!D1680" display="'FW nonmetal plant_WS'!D1680" xr:uid="{00000000-0004-0000-0000-00003A020000}"/>
    <hyperlink ref="B227" location="'FW nonmetal plant_WS'!D1674" display="'FW nonmetal plant_WS'!D1674" xr:uid="{00000000-0004-0000-0000-00003B020000}"/>
    <hyperlink ref="B172" location="'FW nonmetal plant_WS'!D1671" display="'FW nonmetal plant_WS'!D1671" xr:uid="{00000000-0004-0000-0000-00003C020000}"/>
    <hyperlink ref="B171" location="'FW nonmetal plant_WS'!D1668" display="'FW nonmetal plant_WS'!D1668" xr:uid="{00000000-0004-0000-0000-00003D020000}"/>
    <hyperlink ref="B170" location="'FW nonmetal plant_WS'!D1665" display="'FW nonmetal plant_WS'!D1665" xr:uid="{00000000-0004-0000-0000-00003E020000}"/>
    <hyperlink ref="B1514" location="'MEW plant_WS'!D300" display="'MEW plant_WS'!D300" xr:uid="{00000000-0004-0000-0000-00003F020000}"/>
    <hyperlink ref="B1513" location="'MEW plant_WS'!D297" display="'MEW plant_WS'!D297" xr:uid="{00000000-0004-0000-0000-000040020000}"/>
    <hyperlink ref="B1512" location="'MEW plant_WS'!D294" display="'MEW plant_WS'!D294" xr:uid="{00000000-0004-0000-0000-000041020000}"/>
    <hyperlink ref="B1511" location="'MEW plant_WS'!D291" display="'MEW plant_WS'!D291" xr:uid="{00000000-0004-0000-0000-000042020000}"/>
    <hyperlink ref="B1518" location="'MEW plant_WS'!D288" display="'MEW plant_WS'!D288" xr:uid="{00000000-0004-0000-0000-000043020000}"/>
    <hyperlink ref="B1517" location="'MEW plant_WS'!D282" display="'MEW plant_WS'!D282" xr:uid="{00000000-0004-0000-0000-000044020000}"/>
    <hyperlink ref="B1516" location="'MEW plant_WS'!D276" display="'MEW plant_WS'!D276" xr:uid="{00000000-0004-0000-0000-000045020000}"/>
    <hyperlink ref="B1515" location="'MEW plant_WS'!D270" display="'MEW plant_WS'!D270" xr:uid="{00000000-0004-0000-0000-000046020000}"/>
    <hyperlink ref="B1489" location="'FW nonmetal nonplant_WS'!D1323" display="'FW nonmetal nonplant_WS'!D1323" xr:uid="{00000000-0004-0000-0000-000047020000}"/>
    <hyperlink ref="B622:B626" location="'MEW plant_WS'!D249" display="'MEW plant_WS'!D249" xr:uid="{00000000-0004-0000-0000-000048020000}"/>
    <hyperlink ref="B1441" location="'MEW plant_WS'!D249" display="'MEW plant_WS'!D249" xr:uid="{00000000-0004-0000-0000-000049020000}"/>
    <hyperlink ref="B1440" location="'MEW plant_WS'!D246" display="'MEW plant_WS'!D246" xr:uid="{00000000-0004-0000-0000-00004A020000}"/>
    <hyperlink ref="B1439" location="'MEW plant_WS'!D243" display="'MEW plant_WS'!D243" xr:uid="{00000000-0004-0000-0000-00004B020000}"/>
    <hyperlink ref="B1438" location="'MEW plant_WS'!D240" display="'MEW plant_WS'!D240" xr:uid="{00000000-0004-0000-0000-00004C020000}"/>
    <hyperlink ref="B1437" location="'MEW plant_WS'!D237" display="'MEW plant_WS'!D237" xr:uid="{00000000-0004-0000-0000-00004D020000}"/>
    <hyperlink ref="B1436" location="'MEW plant_WS'!D234" display="'MEW plant_WS'!D234" xr:uid="{00000000-0004-0000-0000-00004E020000}"/>
    <hyperlink ref="B1435" location="'MEW plant_WS'!D231" display="'MEW plant_WS'!D231" xr:uid="{00000000-0004-0000-0000-00004F020000}"/>
    <hyperlink ref="B1434" location="'MEW plant_WS'!D228" display="'MEW plant_WS'!D228" xr:uid="{00000000-0004-0000-0000-000050020000}"/>
    <hyperlink ref="B1433" location="'MEW plant_WS'!D225" display="'MEW plant_WS'!D225" xr:uid="{00000000-0004-0000-0000-000051020000}"/>
    <hyperlink ref="B1432" location="'MEW plant_WS'!D222" display="'MEW plant_WS'!D222" xr:uid="{00000000-0004-0000-0000-000052020000}"/>
    <hyperlink ref="B1431" location="'MEW plant_WS'!D219" display="'MEW plant_WS'!D219" xr:uid="{00000000-0004-0000-0000-000053020000}"/>
    <hyperlink ref="B1430" location="'MEW plant_WS'!D216" display="'MEW plant_WS'!D216" xr:uid="{00000000-0004-0000-0000-000054020000}"/>
    <hyperlink ref="B1429" location="'MEW plant_WS'!D213" display="'MEW plant_WS'!D213" xr:uid="{00000000-0004-0000-0000-000055020000}"/>
    <hyperlink ref="B246" location="'MEW nonplant_WS'!D183" display="'MEW nonplant_WS'!D183" xr:uid="{00000000-0004-0000-0000-000056020000}"/>
    <hyperlink ref="B245" location="'MEW nonplant_WS'!D180" display="'MEW nonplant_WS'!D180" xr:uid="{00000000-0004-0000-0000-000057020000}"/>
    <hyperlink ref="B244" location="'MEW nonplant_WS'!D177" display="'MEW nonplant_WS'!D177" xr:uid="{00000000-0004-0000-0000-000058020000}"/>
    <hyperlink ref="B495" location="'MEW nonplant_WS'!D174" display="'MEW nonplant_WS'!D174" xr:uid="{00000000-0004-0000-0000-000059020000}"/>
    <hyperlink ref="B494" location="'MEW nonplant_WS'!D171" display="'MEW nonplant_WS'!D171" xr:uid="{00000000-0004-0000-0000-00005A020000}"/>
    <hyperlink ref="B493" location="'MEW nonplant_WS'!D168" display="'MEW nonplant_WS'!D168" xr:uid="{00000000-0004-0000-0000-00005B020000}"/>
    <hyperlink ref="B492" location="'MEW nonplant_WS'!D165" display="'MEW nonplant_WS'!D165" xr:uid="{00000000-0004-0000-0000-00005C020000}"/>
    <hyperlink ref="B491" location="'MEW nonplant_WS'!D162" display="'MEW nonplant_WS'!D162" xr:uid="{00000000-0004-0000-0000-00005D020000}"/>
    <hyperlink ref="B490" location="'MEW nonplant_WS'!D159" display="'MEW nonplant_WS'!D159" xr:uid="{00000000-0004-0000-0000-00005E020000}"/>
    <hyperlink ref="B489" location="'MEW nonplant_WS'!D156" display="'MEW nonplant_WS'!D156" xr:uid="{00000000-0004-0000-0000-00005F020000}"/>
    <hyperlink ref="B488" location="'MEW nonplant_WS'!D153" display="'MEW nonplant_WS'!D153" xr:uid="{00000000-0004-0000-0000-000060020000}"/>
    <hyperlink ref="B487" location="'MEW nonplant_WS'!D150" display="'MEW nonplant_WS'!D150" xr:uid="{00000000-0004-0000-0000-000061020000}"/>
    <hyperlink ref="B486" location="'MEW nonplant_WS'!D147" display="'MEW nonplant_WS'!D147" xr:uid="{00000000-0004-0000-0000-000062020000}"/>
    <hyperlink ref="B484" location="'MEW nonplant_WS'!D141" display="'MEW nonplant_WS'!D141" xr:uid="{00000000-0004-0000-0000-000063020000}"/>
    <hyperlink ref="B1351" location="'MEW nonplant_WS'!D138" display="'MEW nonplant_WS'!D138" xr:uid="{00000000-0004-0000-0000-000064020000}"/>
    <hyperlink ref="B1350" location="'MEW nonplant_WS'!D135" display="'MEW nonplant_WS'!D135" xr:uid="{00000000-0004-0000-0000-000065020000}"/>
    <hyperlink ref="B1485" location="'FW nonmetal nonplant_WS'!D1299" display="'FW nonmetal nonplant_WS'!D1299" xr:uid="{00000000-0004-0000-0000-000066020000}"/>
    <hyperlink ref="B1483" location="'FW nonmetal nonplant_WS'!D1296" display="'FW nonmetal nonplant_WS'!D1296" xr:uid="{00000000-0004-0000-0000-000067020000}"/>
    <hyperlink ref="B1491" location="'FW nonmetal nonplant_WS'!D1293" display="'FW nonmetal nonplant_WS'!D1293" xr:uid="{00000000-0004-0000-0000-000068020000}"/>
    <hyperlink ref="B1490" location="'FW nonmetal nonplant_WS'!D1290" display="'FW nonmetal nonplant_WS'!D1290" xr:uid="{00000000-0004-0000-0000-000069020000}"/>
    <hyperlink ref="B1484" location="'FW nonmetal nonplant_WS'!D1287" display="'FW nonmetal nonplant_WS'!D1287" xr:uid="{00000000-0004-0000-0000-00006A020000}"/>
    <hyperlink ref="B1482" location="'FW nonmetal nonplant_WS'!D1284" display="'FW nonmetal nonplant_WS'!D1284" xr:uid="{00000000-0004-0000-0000-00006B020000}"/>
    <hyperlink ref="B1486" location="'FW nonmetal nonplant_WS'!D1281" display="'FW nonmetal nonplant_WS'!D1281" xr:uid="{00000000-0004-0000-0000-00006C020000}"/>
    <hyperlink ref="B1481" location="'FW nonmetal nonplant_WS'!D1278" display="'FW nonmetal nonplant_WS'!D1278" xr:uid="{00000000-0004-0000-0000-00006D020000}"/>
    <hyperlink ref="B1288" location="'FW nonmetal nonplant_WS'!D1125" display="'FW nonmetal nonplant_WS'!D1125" xr:uid="{00000000-0004-0000-0000-00006E020000}"/>
    <hyperlink ref="B1264" location="'FW nonmetal nonplant_WS'!D1152" display="'FW nonmetal nonplant_WS'!D1152" xr:uid="{00000000-0004-0000-0000-00006F020000}"/>
    <hyperlink ref="B1272" location="'FW nonmetal nonplant_WS'!D1209" display="'FW nonmetal nonplant_WS'!D1209" xr:uid="{00000000-0004-0000-0000-000070020000}"/>
    <hyperlink ref="B1271" location="'FW nonmetal nonplant_WS'!D1203" display="'FW nonmetal nonplant_WS'!D1203" xr:uid="{00000000-0004-0000-0000-000071020000}"/>
    <hyperlink ref="B1263" location="'FW nonmetal nonplant_WS'!D1200" display="'FW nonmetal nonplant_WS'!D1200" xr:uid="{00000000-0004-0000-0000-000072020000}"/>
    <hyperlink ref="B1270" location="'FW nonmetal nonplant_WS'!D1197" display="'FW nonmetal nonplant_WS'!D1197" xr:uid="{00000000-0004-0000-0000-000073020000}"/>
    <hyperlink ref="B1262" location="'FW nonmetal nonplant_WS'!D1194" display="'FW nonmetal nonplant_WS'!D1194" xr:uid="{00000000-0004-0000-0000-000074020000}"/>
    <hyperlink ref="B1269" location="'FW nonmetal nonplant_WS'!D1191" display="'FW nonmetal nonplant_WS'!D1191" xr:uid="{00000000-0004-0000-0000-000075020000}"/>
    <hyperlink ref="B1273" location="'FW nonmetal nonplant_WS'!D1188" display="'FW nonmetal nonplant_WS'!D1188" xr:uid="{00000000-0004-0000-0000-000076020000}"/>
    <hyperlink ref="B1287" location="'FW nonmetal nonplant_WS'!D1185" display="'FW nonmetal nonplant_WS'!D1185" xr:uid="{00000000-0004-0000-0000-000077020000}"/>
    <hyperlink ref="B1286" location="'FW nonmetal nonplant_WS'!D1182" display="'FW nonmetal nonplant_WS'!D1182" xr:uid="{00000000-0004-0000-0000-000078020000}"/>
    <hyperlink ref="B1285" location="'FW nonmetal nonplant_WS'!D1179" display="'FW nonmetal nonplant_WS'!D1179" xr:uid="{00000000-0004-0000-0000-000079020000}"/>
    <hyperlink ref="B1283" location="'FW nonmetal nonplant_WS'!D1161" display="'FW nonmetal nonplant_WS'!D1161" xr:uid="{00000000-0004-0000-0000-00007A020000}"/>
    <hyperlink ref="B1282" location="'FW nonmetal nonplant_WS'!D1155" display="'FW nonmetal nonplant_WS'!D1155" xr:uid="{00000000-0004-0000-0000-00007B020000}"/>
    <hyperlink ref="B1281" location="'FW nonmetal nonplant_WS'!D1152" display="'FW nonmetal nonplant_WS'!D1152" xr:uid="{00000000-0004-0000-0000-00007C020000}"/>
    <hyperlink ref="B1280" location="'FW nonmetal nonplant_WS'!D1176" display="'FW nonmetal nonplant_WS'!D1176" xr:uid="{00000000-0004-0000-0000-00007D020000}"/>
    <hyperlink ref="B1279" location="'FW nonmetal nonplant_WS'!D1173" display="'FW nonmetal nonplant_WS'!D1173" xr:uid="{00000000-0004-0000-0000-00007E020000}"/>
    <hyperlink ref="B1284" location="'FW nonmetal nonplant_WS'!D1170" display="'FW nonmetal nonplant_WS'!D1170" xr:uid="{00000000-0004-0000-0000-00007F020000}"/>
    <hyperlink ref="B275" location="'FW nonmetal nonplant_WS'!D1107" display="'FW nonmetal nonplant_WS'!D1107" xr:uid="{00000000-0004-0000-0000-000080020000}"/>
    <hyperlink ref="B274" location="'FW nonmetal nonplant_WS'!D1101" display="'FW nonmetal nonplant_WS'!D1101" xr:uid="{00000000-0004-0000-0000-000081020000}"/>
    <hyperlink ref="B1388" location="'FW nonmetal plant_WS'!D1524" display="'FW nonmetal plant_WS'!D1524" xr:uid="{00000000-0004-0000-0000-000082020000}"/>
    <hyperlink ref="B1387" location="'FW nonmetal plant_WS'!D1521" display="'FW nonmetal plant_WS'!D1521" xr:uid="{00000000-0004-0000-0000-000083020000}"/>
    <hyperlink ref="B1220" location="'FW nonmetal plant_WS'!D1518" display="'FW nonmetal plant_WS'!D1518" xr:uid="{00000000-0004-0000-0000-000084020000}"/>
    <hyperlink ref="B1235" location="'FW nonmetal plant_WS'!D1503" display="'FW nonmetal plant_WS'!D1503" xr:uid="{00000000-0004-0000-0000-000085020000}"/>
    <hyperlink ref="B1234" location="'FW nonmetal plant_WS'!D1500" display="'FW nonmetal plant_WS'!D1500" xr:uid="{00000000-0004-0000-0000-000086020000}"/>
    <hyperlink ref="B300" location="'MEW plant_WS'!D21" display="'MEW plant_WS'!D21" xr:uid="{00000000-0004-0000-0000-000087020000}"/>
    <hyperlink ref="B1219" location="'FW nonmetal plant_WS'!D1494" display="'FW nonmetal plant_WS'!D1494" xr:uid="{00000000-0004-0000-0000-000088020000}"/>
    <hyperlink ref="B1244" location="'FW nonmetal nonplant_WS'!D1047" display="'FW nonmetal nonplant_WS'!D1047" xr:uid="{00000000-0004-0000-0000-000089020000}"/>
    <hyperlink ref="B108" location="'FW nonmetal nonplant_WS'!D1029" display="'FW nonmetal nonplant_WS'!D1029" xr:uid="{00000000-0004-0000-0000-00008A020000}"/>
    <hyperlink ref="B1475" location="'MEW nonplant_WS'!D108" display="'MEW nonplant_WS'!D108" xr:uid="{00000000-0004-0000-0000-00008B020000}"/>
    <hyperlink ref="B1474" location="'MEW nonplant_WS'!D108" display="'MEW nonplant_WS'!D108" xr:uid="{00000000-0004-0000-0000-00008C020000}"/>
    <hyperlink ref="B1473" location="'MEW nonplant_WS'!D108" display="'MEW nonplant_WS'!D108" xr:uid="{00000000-0004-0000-0000-00008D020000}"/>
    <hyperlink ref="B1398" location="'FW nonmetal plant_WS'!D7" display="'FW nonmetal plant_WS'!D7" xr:uid="{00000000-0004-0000-0000-00008E020000}"/>
    <hyperlink ref="B1036" location="'FW nonmetal plant_WS'!D1434" display="'FW nonmetal plant_WS'!D1434" xr:uid="{00000000-0004-0000-0000-00008F020000}"/>
    <hyperlink ref="B1035" location="'FW nonmetal plant_WS'!D1431" display="'FW nonmetal plant_WS'!D1431" xr:uid="{00000000-0004-0000-0000-000090020000}"/>
    <hyperlink ref="B306" location="'FW nonmetal plant_WS'!D1410" display="'FW nonmetal plant_WS'!D1410" xr:uid="{00000000-0004-0000-0000-000091020000}"/>
    <hyperlink ref="B305" location="'FW nonmetal plant_WS'!D1407" display="'FW nonmetal plant_WS'!D1407" xr:uid="{00000000-0004-0000-0000-000092020000}"/>
    <hyperlink ref="B1034" location="'FW nonmetal plant_WS'!D1398" display="'FW nonmetal plant_WS'!D1398" xr:uid="{00000000-0004-0000-0000-000093020000}"/>
    <hyperlink ref="B744" location="'FW nonmetal plant_WS'!D1389" display="'FW nonmetal plant_WS'!D1389" xr:uid="{00000000-0004-0000-0000-000094020000}"/>
    <hyperlink ref="B1225" location="'FW nonmetal plant_WS'!D1353" display="'FW nonmetal plant_WS'!D1353" xr:uid="{00000000-0004-0000-0000-000095020000}"/>
    <hyperlink ref="B1224" location="'FW nonmetal plant_WS'!D1350" display="'FW nonmetal plant_WS'!D1350" xr:uid="{00000000-0004-0000-0000-000096020000}"/>
    <hyperlink ref="B1223" location="'FW nonmetal plant_WS'!D1347" display="'FW nonmetal plant_WS'!D1347" xr:uid="{00000000-0004-0000-0000-000097020000}"/>
    <hyperlink ref="B1493" location="'FW nonmetal nonplant_WS'!D990" display="'FW nonmetal nonplant_WS'!D990" xr:uid="{00000000-0004-0000-0000-000098020000}"/>
    <hyperlink ref="B751" location="'FW nonmetal plant_WS'!D166" display="'FW nonmetal plant_WS'!D166" xr:uid="{00000000-0004-0000-0000-000099020000}"/>
    <hyperlink ref="B750" location="'FW nonmetal plant_WS'!D157" display="'FW nonmetal plant_WS'!D157" xr:uid="{00000000-0004-0000-0000-00009A020000}"/>
    <hyperlink ref="B1471" location="'MEW plant_WS'!D183" display="'MEW plant_WS'!D183" xr:uid="{00000000-0004-0000-0000-00009B020000}"/>
    <hyperlink ref="B1470" location="'MEW plant_WS'!D180" display="'MEW plant_WS'!D180" xr:uid="{00000000-0004-0000-0000-00009C020000}"/>
    <hyperlink ref="B566" location="'FW nonmetal nonplant_WS'!D981" display="'FW nonmetal nonplant_WS'!D981" xr:uid="{00000000-0004-0000-0000-00009D020000}"/>
    <hyperlink ref="B567" location="'FW nonmetal nonplant_WS'!D978" display="'FW nonmetal nonplant_WS'!D978" xr:uid="{00000000-0004-0000-0000-00009E020000}"/>
    <hyperlink ref="B564" location="'FW nonmetal nonplant_WS'!D975" display="'FW nonmetal nonplant_WS'!D975" xr:uid="{00000000-0004-0000-0000-00009F020000}"/>
    <hyperlink ref="B302" location="'MEW plant_WS'!D27" display="1053-JF" xr:uid="{00000000-0004-0000-0000-0000A0020000}"/>
    <hyperlink ref="B303" location="'MEW plant_WS'!D30" display="1053-2" xr:uid="{00000000-0004-0000-0000-0000A1020000}"/>
    <hyperlink ref="B301" location="'MEW plant_WS'!D27" display="1053-1" xr:uid="{00000000-0004-0000-0000-0000A2020000}"/>
    <hyperlink ref="B1260" location="'FW nonmetal nonplant_WS'!D963" display="'FW nonmetal nonplant_WS'!D963" xr:uid="{00000000-0004-0000-0000-0000A3020000}"/>
    <hyperlink ref="B1229" location="'FW nonmetal plant_WS'!D1320" display="'FW nonmetal plant_WS'!D1320" xr:uid="{00000000-0004-0000-0000-0000A4020000}"/>
    <hyperlink ref="B1228" location="'FW nonmetal plant_WS'!D1317" display="'FW nonmetal plant_WS'!D1317" xr:uid="{00000000-0004-0000-0000-0000A5020000}"/>
    <hyperlink ref="B215" location="'FW nonmetal nonplant_WS'!D924" display="'FW nonmetal nonplant_WS'!D924" xr:uid="{00000000-0004-0000-0000-0000A6020000}"/>
    <hyperlink ref="B561" location="'FW nonmetal nonplant_WS'!D924" display="'FW nonmetal nonplant_WS'!D924" xr:uid="{00000000-0004-0000-0000-0000A7020000}"/>
    <hyperlink ref="B1414" location="'FW nonmetal nonplant_WS'!D918" display="'FW nonmetal nonplant_WS'!D918" xr:uid="{00000000-0004-0000-0000-0000A8020000}"/>
    <hyperlink ref="B196" location="'FW nonmetal plant_WS'!D1305" display="'FW nonmetal plant_WS'!D1305" xr:uid="{00000000-0004-0000-0000-0000A9020000}"/>
    <hyperlink ref="B193" location="'FW nonmetal plant_WS'!D1302" display="'FW nonmetal plant_WS'!D1302" xr:uid="{00000000-0004-0000-0000-0000AA020000}"/>
    <hyperlink ref="B1363" location="'FW nonmetal plant_WS'!D1299" display="'FW nonmetal plant_WS'!D1299" xr:uid="{00000000-0004-0000-0000-0000AB020000}"/>
    <hyperlink ref="B1360" location="'FW nonmetal plant_WS'!D1296" display="'FW nonmetal plant_WS'!D1296" xr:uid="{00000000-0004-0000-0000-0000AC020000}"/>
    <hyperlink ref="B1187" location="'FW nonmetal plant_WS'!D1293" display="'FW nonmetal plant_WS'!D1293" xr:uid="{00000000-0004-0000-0000-0000AD020000}"/>
    <hyperlink ref="B1190" location="'FW nonmetal plant_WS'!D1290" display="'FW nonmetal plant_WS'!D1290" xr:uid="{00000000-0004-0000-0000-0000AE020000}"/>
    <hyperlink ref="B195" location="'FW nonmetal plant_WS'!D1287" display="'FW nonmetal plant_WS'!D1287" xr:uid="{00000000-0004-0000-0000-0000AF020000}"/>
    <hyperlink ref="B194" location="'FW nonmetal plant_WS'!D1284" display="'FW nonmetal plant_WS'!D1284" xr:uid="{00000000-0004-0000-0000-0000B0020000}"/>
    <hyperlink ref="B1362" location="'FW nonmetal plant_WS'!D1281" display="'FW nonmetal plant_WS'!D1281" xr:uid="{00000000-0004-0000-0000-0000B1020000}"/>
    <hyperlink ref="B1361" location="'FW nonmetal plant_WS'!D1278" display="'FW nonmetal plant_WS'!D1278" xr:uid="{00000000-0004-0000-0000-0000B2020000}"/>
    <hyperlink ref="B1189" location="'FW nonmetal plant_WS'!D1275" display="'FW nonmetal plant_WS'!D1275" xr:uid="{00000000-0004-0000-0000-0000B3020000}"/>
    <hyperlink ref="B1188" location="'FW nonmetal plant_WS'!D1272" display="'FW nonmetal plant_WS'!D1272" xr:uid="{00000000-0004-0000-0000-0000B4020000}"/>
    <hyperlink ref="B202" location="'FW nonmetal nonplant_WS'!D876" display="'FW nonmetal nonplant_WS'!D876" xr:uid="{00000000-0004-0000-0000-0000B5020000}"/>
    <hyperlink ref="B201" location="'FW nonmetal nonplant_WS'!D873" display="'FW nonmetal nonplant_WS'!D873" xr:uid="{00000000-0004-0000-0000-0000B6020000}"/>
    <hyperlink ref="B157" location="'FW nonmetal plant_WS'!D1263" display="'FW nonmetal plant_WS'!D1263" xr:uid="{00000000-0004-0000-0000-0000B7020000}"/>
    <hyperlink ref="B186" location="'FW nonmetal plant_WS'!D1260" display="'FW nonmetal plant_WS'!D1260" xr:uid="{00000000-0004-0000-0000-0000B8020000}"/>
    <hyperlink ref="B77" location="'FW nonmetal plant_WS'!D1260" display="'FW nonmetal plant_WS'!D1260" xr:uid="{00000000-0004-0000-0000-0000B9020000}"/>
    <hyperlink ref="B1340" location="'FW nonmetal nonplant_WS'!D849" display="'FW nonmetal nonplant_WS'!D849" xr:uid="{00000000-0004-0000-0000-0000BA020000}"/>
    <hyperlink ref="B1338" location="'FW nonmetal nonplant_WS'!D846" display="'FW nonmetal nonplant_WS'!D846" xr:uid="{00000000-0004-0000-0000-0000BB020000}"/>
    <hyperlink ref="B1336" location="'FW nonmetal nonplant_WS'!D843" display="'FW nonmetal nonplant_WS'!D843" xr:uid="{00000000-0004-0000-0000-0000BC020000}"/>
    <hyperlink ref="B1332" location="'FW nonmetal nonplant_WS'!D840" display="'FW nonmetal nonplant_WS'!D840" xr:uid="{00000000-0004-0000-0000-0000BD020000}"/>
    <hyperlink ref="B1322" location="'FW nonmetal nonplant_WS'!D837" display="'FW nonmetal nonplant_WS'!D837" xr:uid="{00000000-0004-0000-0000-0000BE020000}"/>
    <hyperlink ref="B1307" location="'FW nonmetal nonplant_WS'!D834" display="'FW nonmetal nonplant_WS'!D834" xr:uid="{00000000-0004-0000-0000-0000BF020000}"/>
    <hyperlink ref="B1339" location="'FW nonmetal nonplant_WS'!D831" display="'FW nonmetal nonplant_WS'!D831" xr:uid="{00000000-0004-0000-0000-0000C0020000}"/>
    <hyperlink ref="B1337" location="'FW nonmetal nonplant_WS'!D828" display="'FW nonmetal nonplant_WS'!D828" xr:uid="{00000000-0004-0000-0000-0000C1020000}"/>
    <hyperlink ref="B1335" location="'FW nonmetal nonplant_WS'!D825" display="'FW nonmetal nonplant_WS'!D825" xr:uid="{00000000-0004-0000-0000-0000C2020000}"/>
    <hyperlink ref="B1331" location="'FW nonmetal nonplant_WS'!D822" display="'FW nonmetal nonplant_WS'!D822" xr:uid="{00000000-0004-0000-0000-0000C3020000}"/>
    <hyperlink ref="B1321" location="'FW nonmetal nonplant_WS'!D819" display="'FW nonmetal nonplant_WS'!D819" xr:uid="{00000000-0004-0000-0000-0000C4020000}"/>
    <hyperlink ref="B1306" location="'FW nonmetal nonplant_WS'!D816" display="'FW nonmetal nonplant_WS'!D816" xr:uid="{00000000-0004-0000-0000-0000C5020000}"/>
    <hyperlink ref="B1330" location="'FW nonmetal nonplant_WS'!D813" display="'FW nonmetal nonplant_WS'!D813" xr:uid="{00000000-0004-0000-0000-0000C6020000}"/>
    <hyperlink ref="B1329" location="'FW nonmetal nonplant_WS'!D810" display="'FW nonmetal nonplant_WS'!D810" xr:uid="{00000000-0004-0000-0000-0000C7020000}"/>
    <hyperlink ref="B1320" location="'FW nonmetal nonplant_WS'!D807" display="'FW nonmetal nonplant_WS'!D807" xr:uid="{00000000-0004-0000-0000-0000C8020000}"/>
    <hyperlink ref="B1305" location="'FW nonmetal nonplant_WS'!D804" display="'FW nonmetal nonplant_WS'!D804" xr:uid="{00000000-0004-0000-0000-0000C9020000}"/>
    <hyperlink ref="B1313" location="'FW nonmetal nonplant_WS'!D801" display="'FW nonmetal nonplant_WS'!D801" xr:uid="{00000000-0004-0000-0000-0000CA020000}"/>
    <hyperlink ref="B1312" location="'FW nonmetal nonplant_WS'!D798" display="'FW nonmetal nonplant_WS'!D798" xr:uid="{00000000-0004-0000-0000-0000CB020000}"/>
    <hyperlink ref="B1334" location="'FW nonmetal nonplant_WS'!D789" display="'FW nonmetal nonplant_WS'!D789" xr:uid="{00000000-0004-0000-0000-0000CC020000}"/>
    <hyperlink ref="B1328" location="'FW nonmetal nonplant_WS'!D786" display="'FW nonmetal nonplant_WS'!D786" xr:uid="{00000000-0004-0000-0000-0000CD020000}"/>
    <hyperlink ref="B1319" location="'FW nonmetal nonplant_WS'!D783" display="'FW nonmetal nonplant_WS'!D783" xr:uid="{00000000-0004-0000-0000-0000CE020000}"/>
    <hyperlink ref="B1333" location="'FW nonmetal nonplant_WS'!D780" display="'FW nonmetal nonplant_WS'!D780" xr:uid="{00000000-0004-0000-0000-0000CF020000}"/>
    <hyperlink ref="B1327" location="'FW nonmetal nonplant_WS'!D777" display="'FW nonmetal nonplant_WS'!D777" xr:uid="{00000000-0004-0000-0000-0000D0020000}"/>
    <hyperlink ref="B1318" location="'FW nonmetal nonplant_WS'!D774" display="'FW nonmetal nonplant_WS'!D774" xr:uid="{00000000-0004-0000-0000-0000D1020000}"/>
    <hyperlink ref="B1304" location="'FW nonmetal nonplant_WS'!D771" display="'FW nonmetal nonplant_WS'!D771" xr:uid="{00000000-0004-0000-0000-0000D2020000}"/>
    <hyperlink ref="B1326" location="'FW nonmetal nonplant_WS'!D756" display="'FW nonmetal nonplant_WS'!D756" xr:uid="{00000000-0004-0000-0000-0000D3020000}"/>
    <hyperlink ref="B1317" location="'FW nonmetal nonplant_WS'!D753" display="'FW nonmetal nonplant_WS'!D753" xr:uid="{00000000-0004-0000-0000-0000D4020000}"/>
    <hyperlink ref="B1311" location="'FW nonmetal nonplant_WS'!D750" display="'FW nonmetal nonplant_WS'!D750" xr:uid="{00000000-0004-0000-0000-0000D5020000}"/>
    <hyperlink ref="B1303" location="'FW nonmetal nonplant_WS'!D747" display="'FW nonmetal nonplant_WS'!D747" xr:uid="{00000000-0004-0000-0000-0000D6020000}"/>
    <hyperlink ref="B1301" location="'FW nonmetal nonplant_WS'!D744" display="'FW nonmetal nonplant_WS'!D744" xr:uid="{00000000-0004-0000-0000-0000D7020000}"/>
    <hyperlink ref="B1325" location="'FW nonmetal nonplant_WS'!D741" display="'FW nonmetal nonplant_WS'!D741" xr:uid="{00000000-0004-0000-0000-0000D8020000}"/>
    <hyperlink ref="B1316" location="'FW nonmetal nonplant_WS'!D738" display="'FW nonmetal nonplant_WS'!D738" xr:uid="{00000000-0004-0000-0000-0000D9020000}"/>
    <hyperlink ref="B1310" location="'FW nonmetal nonplant_WS'!D735" display="'FW nonmetal nonplant_WS'!D735" xr:uid="{00000000-0004-0000-0000-0000DA020000}"/>
    <hyperlink ref="B1302" location="'FW nonmetal nonplant_WS'!D732" display="'FW nonmetal nonplant_WS'!D732" xr:uid="{00000000-0004-0000-0000-0000DB020000}"/>
    <hyperlink ref="B1324" location="'FW nonmetal nonplant_WS'!D717" display="'FW nonmetal nonplant_WS'!D717" xr:uid="{00000000-0004-0000-0000-0000DC020000}"/>
    <hyperlink ref="B1315" location="'FW nonmetal nonplant_WS'!D714" display="'FW nonmetal nonplant_WS'!D714" xr:uid="{00000000-0004-0000-0000-0000DD020000}"/>
    <hyperlink ref="B1309" location="'FW nonmetal nonplant_WS'!D711" display="'FW nonmetal nonplant_WS'!D711" xr:uid="{00000000-0004-0000-0000-0000DE020000}"/>
    <hyperlink ref="B1323" location="'FW nonmetal nonplant_WS'!D708" display="'FW nonmetal nonplant_WS'!D708" xr:uid="{00000000-0004-0000-0000-0000DF020000}"/>
    <hyperlink ref="B1314" location="'FW nonmetal nonplant_WS'!D705" display="'FW nonmetal nonplant_WS'!D705" xr:uid="{00000000-0004-0000-0000-0000E0020000}"/>
    <hyperlink ref="B1308" location="'FW nonmetal nonplant_WS'!D702" display="'FW nonmetal nonplant_WS'!D702" xr:uid="{00000000-0004-0000-0000-0000E1020000}"/>
    <hyperlink ref="B1103" location="'FW nonmetal plant_WS'!D1257" display="'FW nonmetal plant_WS'!D1257" xr:uid="{00000000-0004-0000-0000-0000E2020000}"/>
    <hyperlink ref="B1104" location="'FW nonmetal plant_WS'!D1254" display="'FW nonmetal plant_WS'!D1254" xr:uid="{00000000-0004-0000-0000-0000E3020000}"/>
    <hyperlink ref="B1081" location="'FW nonmetal plant_WS'!D1236" display="'FW nonmetal plant_WS'!D1236" xr:uid="{00000000-0004-0000-0000-0000E4020000}"/>
    <hyperlink ref="B1080" location="'FW nonmetal plant_WS'!D1233" display="'FW nonmetal plant_WS'!D1233" xr:uid="{00000000-0004-0000-0000-0000E5020000}"/>
    <hyperlink ref="B1079" location="'FW nonmetal plant_WS'!D1230" display="'FW nonmetal plant_WS'!D1230" xr:uid="{00000000-0004-0000-0000-0000E6020000}"/>
    <hyperlink ref="B1078" location="'FW nonmetal plant_WS'!D1218" display="'FW nonmetal plant_WS'!D1218" xr:uid="{00000000-0004-0000-0000-0000E7020000}"/>
    <hyperlink ref="B1077" location="'FW nonmetal plant_WS'!D1209" display="'FW nonmetal plant_WS'!D1209" xr:uid="{00000000-0004-0000-0000-0000E8020000}"/>
    <hyperlink ref="B191" location="'FW nonmetal plant_WS'!D1164" display="'FW nonmetal plant_WS'!D1164" xr:uid="{00000000-0004-0000-0000-0000E9020000}"/>
    <hyperlink ref="B189" location="'FW nonmetal plant_WS'!D1155" display="'FW nonmetal plant_WS'!D1155" xr:uid="{00000000-0004-0000-0000-0000EA020000}"/>
    <hyperlink ref="B188" location="'FW nonmetal plant_WS'!D1152" display="'FW nonmetal plant_WS'!D1152" xr:uid="{00000000-0004-0000-0000-0000EB020000}"/>
    <hyperlink ref="B574" location="'FW nonmetal plant_WS'!D817" display="'FW nonmetal plant_WS'!D817" xr:uid="{00000000-0004-0000-0000-0000EC020000}"/>
    <hyperlink ref="B573" location="'FW nonmetal plant_WS'!D814" display="'FW nonmetal plant_WS'!D814" xr:uid="{00000000-0004-0000-0000-0000ED020000}"/>
    <hyperlink ref="B577" location="'FW nonmetal plant_WS'!D817" display="'FW nonmetal plant_WS'!D817" xr:uid="{00000000-0004-0000-0000-0000EE020000}"/>
    <hyperlink ref="B576" location="'FW nonmetal plant_WS'!D814" display="'FW nonmetal plant_WS'!D814" xr:uid="{00000000-0004-0000-0000-0000EF020000}"/>
    <hyperlink ref="B106" location="'FW nonmetal nonplant_WS'!D523" display="'FW nonmetal nonplant_WS'!D523" xr:uid="{00000000-0004-0000-0000-0000F0020000}"/>
    <hyperlink ref="B105" location="'FW nonmetal nonplant_WS'!D523" display="'FW nonmetal nonplant_WS'!D523" xr:uid="{00000000-0004-0000-0000-0000F1020000}"/>
    <hyperlink ref="B104" location="'FW nonmetal nonplant_WS'!D523" display="'FW nonmetal nonplant_WS'!D523" xr:uid="{00000000-0004-0000-0000-0000F2020000}"/>
    <hyperlink ref="B103" location="'FW nonmetal nonplant_WS'!D523" display="'FW nonmetal nonplant_WS'!D523" xr:uid="{00000000-0004-0000-0000-0000F3020000}"/>
    <hyperlink ref="B102" location="'FW nonmetal nonplant_WS'!D529" display="'FW nonmetal nonplant_WS'!D529" xr:uid="{00000000-0004-0000-0000-0000F4020000}"/>
    <hyperlink ref="B101" location="'FW nonmetal nonplant_WS'!D529" display="'FW nonmetal nonplant_WS'!D529" xr:uid="{00000000-0004-0000-0000-0000F5020000}"/>
    <hyperlink ref="B100" location="'FW nonmetal nonplant_WS'!D526" display="'FW nonmetal nonplant_WS'!D526" xr:uid="{00000000-0004-0000-0000-0000F6020000}"/>
    <hyperlink ref="B99" location="'FW nonmetal nonplant_WS'!D526" display="'FW nonmetal nonplant_WS'!D526" xr:uid="{00000000-0004-0000-0000-0000F7020000}"/>
    <hyperlink ref="B162:B163" location="'MEW nonplant_WS'!D6" display="160499-JF" xr:uid="{00000000-0004-0000-0000-0000F8020000}"/>
    <hyperlink ref="B1246" location="'FW nonmetal nonplant_WS'!D106" display="'FW nonmetal nonplant_WS'!D106" xr:uid="{00000000-0004-0000-0000-0000F9020000}"/>
    <hyperlink ref="B1245" location="'FW nonmetal nonplant_WS'!D106" display="'FW nonmetal nonplant_WS'!D106" xr:uid="{00000000-0004-0000-0000-0000FA020000}"/>
    <hyperlink ref="B1254" location="'FW nonmetal nonplant_WS'!D115" display="'FW nonmetal nonplant_WS'!D115" xr:uid="{00000000-0004-0000-0000-0000FB020000}"/>
    <hyperlink ref="B1250" location="'FW nonmetal nonplant_WS'!D109" display="'FW nonmetal nonplant_WS'!D109" xr:uid="{00000000-0004-0000-0000-0000FC020000}"/>
    <hyperlink ref="B1248" location="'FW nonmetal nonplant_WS'!D106" display="'FW nonmetal nonplant_WS'!D106" xr:uid="{00000000-0004-0000-0000-0000FD020000}"/>
    <hyperlink ref="B1242" location="'FW nonmetal nonplant_WS'!D106" display="'FW nonmetal nonplant_WS'!D106" xr:uid="{00000000-0004-0000-0000-0000FE020000}"/>
    <hyperlink ref="B1253" location="'FW nonmetal nonplant_WS'!D115" display="'FW nonmetal nonplant_WS'!D115" xr:uid="{00000000-0004-0000-0000-0000FF020000}"/>
    <hyperlink ref="B96" location="'FW nonmetal nonplant_WS'!D523" display="'FW nonmetal nonplant_WS'!D523" xr:uid="{00000000-0004-0000-0000-000000030000}"/>
    <hyperlink ref="B761" location="'FW nonmetal plant_WS'!D1141" display="'FW nonmetal plant_WS'!D1141" xr:uid="{00000000-0004-0000-0000-000001030000}"/>
    <hyperlink ref="B760" location="'FW nonmetal plant_WS'!D1138" display="'FW nonmetal plant_WS'!D1138" xr:uid="{00000000-0004-0000-0000-000002030000}"/>
    <hyperlink ref="B759" location="'FW nonmetal plant_WS'!D1135" display="'FW nonmetal plant_WS'!D1135" xr:uid="{00000000-0004-0000-0000-000003030000}"/>
    <hyperlink ref="B758" location="'FW nonmetal plant_WS'!D1132" display="'FW nonmetal plant_WS'!D1132" xr:uid="{00000000-0004-0000-0000-000004030000}"/>
    <hyperlink ref="B757" location="'FW nonmetal plant_WS'!D1129" display="'FW nonmetal plant_WS'!D1129" xr:uid="{00000000-0004-0000-0000-000005030000}"/>
    <hyperlink ref="B756" location="'FW nonmetal plant_WS'!D1123" display="'FW nonmetal plant_WS'!D1123" xr:uid="{00000000-0004-0000-0000-000006030000}"/>
    <hyperlink ref="B755" location="'FW nonmetal plant_WS'!D1120" display="'FW nonmetal plant_WS'!D1120" xr:uid="{00000000-0004-0000-0000-000007030000}"/>
    <hyperlink ref="B754" location="'FW nonmetal plant_WS'!D1117" display="'FW nonmetal plant_WS'!D1117" xr:uid="{00000000-0004-0000-0000-000008030000}"/>
    <hyperlink ref="B753" location="'FW nonmetal plant_WS'!D1114" display="'FW nonmetal plant_WS'!D1114" xr:uid="{00000000-0004-0000-0000-000009030000}"/>
    <hyperlink ref="B752" location="'FW nonmetal plant_WS'!D1111" display="'FW nonmetal plant_WS'!D1111" xr:uid="{00000000-0004-0000-0000-00000A030000}"/>
    <hyperlink ref="B726" location="'FW nonmetal plant_WS'!D1105" display="'FW nonmetal plant_WS'!D1105" xr:uid="{00000000-0004-0000-0000-00000B030000}"/>
    <hyperlink ref="B725" location="'FW nonmetal plant_WS'!D1102" display="'FW nonmetal plant_WS'!D1102" xr:uid="{00000000-0004-0000-0000-00000C030000}"/>
    <hyperlink ref="B724" location="'FW nonmetal plant_WS'!D1099" display="'FW nonmetal plant_WS'!D1099" xr:uid="{00000000-0004-0000-0000-00000D030000}"/>
    <hyperlink ref="B723" location="'FW nonmetal plant_WS'!D1096" display="'FW nonmetal plant_WS'!D1096" xr:uid="{00000000-0004-0000-0000-00000E030000}"/>
    <hyperlink ref="B722" location="'FW nonmetal plant_WS'!D1093" display="'FW nonmetal plant_WS'!D1093" xr:uid="{00000000-0004-0000-0000-00000F030000}"/>
    <hyperlink ref="B721" location="'FW nonmetal plant_WS'!D1087" display="'FW nonmetal plant_WS'!D1087" xr:uid="{00000000-0004-0000-0000-000010030000}"/>
    <hyperlink ref="B720" location="'FW nonmetal plant_WS'!D1084" display="'FW nonmetal plant_WS'!D1084" xr:uid="{00000000-0004-0000-0000-000011030000}"/>
    <hyperlink ref="B719" location="'FW nonmetal plant_WS'!D1081" display="'FW nonmetal plant_WS'!D1081" xr:uid="{00000000-0004-0000-0000-000012030000}"/>
    <hyperlink ref="B718" location="'FW nonmetal plant_WS'!D1078" display="'FW nonmetal plant_WS'!D1078" xr:uid="{00000000-0004-0000-0000-000013030000}"/>
    <hyperlink ref="B717" location="'FW nonmetal plant_WS'!D1075" display="'FW nonmetal plant_WS'!D1075" xr:uid="{00000000-0004-0000-0000-000014030000}"/>
    <hyperlink ref="B716" location="'FW nonmetal plant_WS'!D1069" display="'FW nonmetal plant_WS'!D1069" xr:uid="{00000000-0004-0000-0000-000015030000}"/>
    <hyperlink ref="B715" location="'FW nonmetal plant_WS'!D1066" display="'FW nonmetal plant_WS'!D1066" xr:uid="{00000000-0004-0000-0000-000016030000}"/>
    <hyperlink ref="B714" location="'FW nonmetal plant_WS'!D1063" display="'FW nonmetal plant_WS'!D1063" xr:uid="{00000000-0004-0000-0000-000017030000}"/>
    <hyperlink ref="B713" location="'FW nonmetal plant_WS'!D1060" display="'FW nonmetal plant_WS'!D1060" xr:uid="{00000000-0004-0000-0000-000018030000}"/>
    <hyperlink ref="B712" location="'FW nonmetal plant_WS'!D1057" display="'FW nonmetal plant_WS'!D1057" xr:uid="{00000000-0004-0000-0000-000019030000}"/>
    <hyperlink ref="B711" location="'FW nonmetal plant_WS'!D1051" display="'FW nonmetal plant_WS'!D1051" xr:uid="{00000000-0004-0000-0000-00001A030000}"/>
    <hyperlink ref="B710" location="'FW nonmetal plant_WS'!D1048" display="'FW nonmetal plant_WS'!D1048" xr:uid="{00000000-0004-0000-0000-00001B030000}"/>
    <hyperlink ref="B709" location="'FW nonmetal plant_WS'!D1045" display="'FW nonmetal plant_WS'!D1045" xr:uid="{00000000-0004-0000-0000-00001C030000}"/>
    <hyperlink ref="B708" location="'FW nonmetal plant_WS'!D1042" display="'FW nonmetal plant_WS'!D1042" xr:uid="{00000000-0004-0000-0000-00001D030000}"/>
    <hyperlink ref="B707" location="'FW nonmetal plant_WS'!D1039" display="'FW nonmetal plant_WS'!D1039" xr:uid="{00000000-0004-0000-0000-00001E030000}"/>
    <hyperlink ref="B700" location="'FW nonmetal plant_WS'!D1033" display="'FW nonmetal plant_WS'!D1033" xr:uid="{00000000-0004-0000-0000-00001F030000}"/>
    <hyperlink ref="B699" location="'FW nonmetal plant_WS'!D1030" display="'FW nonmetal plant_WS'!D1030" xr:uid="{00000000-0004-0000-0000-000020030000}"/>
    <hyperlink ref="B698" location="'FW nonmetal plant_WS'!D1027" display="'FW nonmetal plant_WS'!D1027" xr:uid="{00000000-0004-0000-0000-000021030000}"/>
    <hyperlink ref="B697" location="'FW nonmetal plant_WS'!D1024" display="'FW nonmetal plant_WS'!D1024" xr:uid="{00000000-0004-0000-0000-000022030000}"/>
    <hyperlink ref="B696" location="'FW nonmetal plant_WS'!D1021" display="'FW nonmetal plant_WS'!D1021" xr:uid="{00000000-0004-0000-0000-000023030000}"/>
    <hyperlink ref="B695" location="'FW nonmetal plant_WS'!D1015" display="'FW nonmetal plant_WS'!D1015" xr:uid="{00000000-0004-0000-0000-000024030000}"/>
    <hyperlink ref="B694" location="'FW nonmetal plant_WS'!D1012" display="'FW nonmetal plant_WS'!D1012" xr:uid="{00000000-0004-0000-0000-000025030000}"/>
    <hyperlink ref="B693" location="'FW nonmetal plant_WS'!D1009" display="'FW nonmetal plant_WS'!D1009" xr:uid="{00000000-0004-0000-0000-000026030000}"/>
    <hyperlink ref="B692" location="'FW nonmetal plant_WS'!D1006" display="'FW nonmetal plant_WS'!D1006" xr:uid="{00000000-0004-0000-0000-000027030000}"/>
    <hyperlink ref="B691" location="'FW nonmetal plant_WS'!D1003" display="'FW nonmetal plant_WS'!D1003" xr:uid="{00000000-0004-0000-0000-000028030000}"/>
    <hyperlink ref="B690" location="'FW nonmetal plant_WS'!D997" display="'FW nonmetal plant_WS'!D997" xr:uid="{00000000-0004-0000-0000-000029030000}"/>
    <hyperlink ref="B689" location="'FW nonmetal plant_WS'!D994" display="'FW nonmetal plant_WS'!D994" xr:uid="{00000000-0004-0000-0000-00002A030000}"/>
    <hyperlink ref="B688" location="'FW nonmetal plant_WS'!D991" display="'FW nonmetal plant_WS'!D991" xr:uid="{00000000-0004-0000-0000-00002B030000}"/>
    <hyperlink ref="B687" location="'FW nonmetal plant_WS'!D988" display="'FW nonmetal plant_WS'!D988" xr:uid="{00000000-0004-0000-0000-00002C030000}"/>
    <hyperlink ref="B686" location="'FW nonmetal plant_WS'!D985" display="'FW nonmetal plant_WS'!D985" xr:uid="{00000000-0004-0000-0000-00002D030000}"/>
    <hyperlink ref="B685" location="'FW nonmetal plant_WS'!D979" display="'FW nonmetal plant_WS'!D979" xr:uid="{00000000-0004-0000-0000-00002E030000}"/>
    <hyperlink ref="B684" location="'FW nonmetal plant_WS'!D976" display="'FW nonmetal plant_WS'!D976" xr:uid="{00000000-0004-0000-0000-00002F030000}"/>
    <hyperlink ref="B683" location="'FW nonmetal plant_WS'!D973" display="'FW nonmetal plant_WS'!D973" xr:uid="{00000000-0004-0000-0000-000030030000}"/>
    <hyperlink ref="B682" location="'FW nonmetal plant_WS'!D970" display="'FW nonmetal plant_WS'!D970" xr:uid="{00000000-0004-0000-0000-000031030000}"/>
    <hyperlink ref="B681" location="'FW nonmetal plant_WS'!D967" display="'FW nonmetal plant_WS'!D967" xr:uid="{00000000-0004-0000-0000-000032030000}"/>
    <hyperlink ref="B680" location="'FW nonmetal plant_WS'!D961" display="'FW nonmetal plant_WS'!D961" xr:uid="{00000000-0004-0000-0000-000033030000}"/>
    <hyperlink ref="B679" location="'FW nonmetal plant_WS'!D958" display="'FW nonmetal plant_WS'!D958" xr:uid="{00000000-0004-0000-0000-000034030000}"/>
    <hyperlink ref="B678" location="'FW nonmetal plant_WS'!D955" display="'FW nonmetal plant_WS'!D955" xr:uid="{00000000-0004-0000-0000-000035030000}"/>
    <hyperlink ref="B677" location="'FW nonmetal plant_WS'!D952" display="'FW nonmetal plant_WS'!D952" xr:uid="{00000000-0004-0000-0000-000036030000}"/>
    <hyperlink ref="B676" location="'FW nonmetal plant_WS'!D949" display="'FW nonmetal plant_WS'!D949" xr:uid="{00000000-0004-0000-0000-000037030000}"/>
    <hyperlink ref="B675" location="'FW nonmetal plant_WS'!D943" display="'FW nonmetal plant_WS'!D943" xr:uid="{00000000-0004-0000-0000-000038030000}"/>
    <hyperlink ref="B674" location="'FW nonmetal plant_WS'!D940" display="'FW nonmetal plant_WS'!D940" xr:uid="{00000000-0004-0000-0000-000039030000}"/>
    <hyperlink ref="B673" location="'FW nonmetal plant_WS'!D937" display="'FW nonmetal plant_WS'!D937" xr:uid="{00000000-0004-0000-0000-00003A030000}"/>
    <hyperlink ref="B672" location="'FW nonmetal plant_WS'!D934" display="'FW nonmetal plant_WS'!D934" xr:uid="{00000000-0004-0000-0000-00003B030000}"/>
    <hyperlink ref="B578" location="'FW nonmetal plant_WS'!D832" display="'FW nonmetal plant_WS'!D832" xr:uid="{00000000-0004-0000-0000-00003C030000}"/>
    <hyperlink ref="B569" location="'FW nonmetal plant_WS'!D829" display="'FW nonmetal plant_WS'!D829" xr:uid="{00000000-0004-0000-0000-00003D030000}"/>
    <hyperlink ref="B572" location="'FW nonmetal plant_WS'!D826" display="'FW nonmetal plant_WS'!D826" xr:uid="{00000000-0004-0000-0000-00003E030000}"/>
    <hyperlink ref="B575" location="'FW nonmetal plant_WS'!D823" display="'FW nonmetal plant_WS'!D823" xr:uid="{00000000-0004-0000-0000-00003F030000}"/>
    <hyperlink ref="B579" location="'FW nonmetal plant_WS'!D820" display="'FW nonmetal plant_WS'!D820" xr:uid="{00000000-0004-0000-0000-000040030000}"/>
    <hyperlink ref="B581" location="'FW nonmetal plant_WS'!D817" display="'FW nonmetal plant_WS'!D817" xr:uid="{00000000-0004-0000-0000-000041030000}"/>
    <hyperlink ref="B580" location="'FW nonmetal plant_WS'!D814" display="'FW nonmetal plant_WS'!D814" xr:uid="{00000000-0004-0000-0000-000042030000}"/>
    <hyperlink ref="B805" location="'FW nonmetal plant_WS'!D775" display="'FW nonmetal plant_WS'!D775" xr:uid="{00000000-0004-0000-0000-000043030000}"/>
    <hyperlink ref="B1044" location="'FW nonmetal plant_WS'!D769" display="'FW nonmetal plant_WS'!D769" xr:uid="{00000000-0004-0000-0000-000044030000}"/>
    <hyperlink ref="B1042" location="'FW nonmetal plant_WS'!D766" display="'FW nonmetal plant_WS'!D766" xr:uid="{00000000-0004-0000-0000-000045030000}"/>
    <hyperlink ref="B63" location="'FW nonmetal plant_WS'!D745" display="'FW nonmetal plant_WS'!D745" xr:uid="{00000000-0004-0000-0000-000046030000}"/>
    <hyperlink ref="B62" location="'FW nonmetal plant_WS'!D742" display="'FW nonmetal plant_WS'!D742" xr:uid="{00000000-0004-0000-0000-000047030000}"/>
    <hyperlink ref="B67" location="'FW nonmetal plant_WS'!D736" display="'FW nonmetal plant_WS'!D736" xr:uid="{00000000-0004-0000-0000-000048030000}"/>
    <hyperlink ref="B66" location="'FW nonmetal plant_WS'!D733" display="'FW nonmetal plant_WS'!D733" xr:uid="{00000000-0004-0000-0000-000049030000}"/>
    <hyperlink ref="B64" location="'FW nonmetal plant_WS'!D730" display="'FW nonmetal plant_WS'!D730" xr:uid="{00000000-0004-0000-0000-00004A030000}"/>
    <hyperlink ref="B1201" location="'FW nonmetal plant_WS'!D718" display="'FW nonmetal plant_WS'!D718" xr:uid="{00000000-0004-0000-0000-00004B030000}"/>
    <hyperlink ref="B1200" location="'FW nonmetal plant_WS'!D715" display="'FW nonmetal plant_WS'!D715" xr:uid="{00000000-0004-0000-0000-00004C030000}"/>
    <hyperlink ref="B1208" location="'FW nonmetal plant_WS'!D709" display="'FW nonmetal plant_WS'!D709" xr:uid="{00000000-0004-0000-0000-00004D030000}"/>
    <hyperlink ref="B1207" location="'FW nonmetal plant_WS'!D706" display="'FW nonmetal plant_WS'!D706" xr:uid="{00000000-0004-0000-0000-00004E030000}"/>
    <hyperlink ref="B1295" location="'FW nonmetal nonplant_WS'!D277" display="'FW nonmetal nonplant_WS'!D277" xr:uid="{00000000-0004-0000-0000-00004F030000}"/>
    <hyperlink ref="B627" location="'FW nonmetal plant_WS'!D535" display="'FW nonmetal plant_WS'!D535" xr:uid="{00000000-0004-0000-0000-000050030000}"/>
    <hyperlink ref="B626" location="'FW nonmetal plant_WS'!D532" display="'FW nonmetal plant_WS'!D532" xr:uid="{00000000-0004-0000-0000-000051030000}"/>
    <hyperlink ref="B625" location="'FW nonmetal plant_WS'!D529" display="'FW nonmetal plant_WS'!D529" xr:uid="{00000000-0004-0000-0000-000052030000}"/>
    <hyperlink ref="B624" location="'FW nonmetal plant_WS'!D526" display="'FW nonmetal plant_WS'!D526" xr:uid="{00000000-0004-0000-0000-000053030000}"/>
    <hyperlink ref="B623" location="'FW nonmetal plant_WS'!D523" display="'FW nonmetal plant_WS'!D523" xr:uid="{00000000-0004-0000-0000-000054030000}"/>
    <hyperlink ref="B622" location="'FW nonmetal plant_WS'!D520" display="'FW nonmetal plant_WS'!D520" xr:uid="{00000000-0004-0000-0000-000055030000}"/>
    <hyperlink ref="B621" location="'FW nonmetal plant_WS'!D517" display="'FW nonmetal plant_WS'!D517" xr:uid="{00000000-0004-0000-0000-000056030000}"/>
    <hyperlink ref="B620" location="'FW nonmetal plant_WS'!D514" display="'FW nonmetal plant_WS'!D514" xr:uid="{00000000-0004-0000-0000-000057030000}"/>
    <hyperlink ref="B619" location="'FW nonmetal plant_WS'!D511" display="'FW nonmetal plant_WS'!D511" xr:uid="{00000000-0004-0000-0000-000058030000}"/>
    <hyperlink ref="B618" location="'FW nonmetal plant_WS'!D508" display="'FW nonmetal plant_WS'!D508" xr:uid="{00000000-0004-0000-0000-000059030000}"/>
    <hyperlink ref="B617" location="'FW nonmetal plant_WS'!D505" display="'FW nonmetal plant_WS'!D505" xr:uid="{00000000-0004-0000-0000-00005A030000}"/>
    <hyperlink ref="B610" location="'FW nonmetal plant_WS'!D484" display="'FW nonmetal plant_WS'!D484" xr:uid="{00000000-0004-0000-0000-00005B030000}"/>
    <hyperlink ref="B671" location="'FW nonmetal plant_WS'!D481" display="'FW nonmetal plant_WS'!D481" xr:uid="{00000000-0004-0000-0000-00005C030000}"/>
    <hyperlink ref="B670" location="'FW nonmetal plant_WS'!D478" display="'FW nonmetal plant_WS'!D478" xr:uid="{00000000-0004-0000-0000-00005D030000}"/>
    <hyperlink ref="B669" location="'FW nonmetal plant_WS'!D475" display="'FW nonmetal plant_WS'!D475" xr:uid="{00000000-0004-0000-0000-00005E030000}"/>
    <hyperlink ref="B664" location="'FW nonmetal plant_WS'!D472" display="'FW nonmetal plant_WS'!D472" xr:uid="{00000000-0004-0000-0000-00005F030000}"/>
    <hyperlink ref="B663" location="'FW nonmetal plant_WS'!D469" display="'FW nonmetal plant_WS'!D469" xr:uid="{00000000-0004-0000-0000-000060030000}"/>
    <hyperlink ref="B662" location="'FW nonmetal plant_WS'!D466" display="'FW nonmetal plant_WS'!D466" xr:uid="{00000000-0004-0000-0000-000061030000}"/>
    <hyperlink ref="B658" location="'FW nonmetal plant_WS'!D463" display="'FW nonmetal plant_WS'!D463" xr:uid="{00000000-0004-0000-0000-000062030000}"/>
    <hyperlink ref="B657" location="'FW nonmetal plant_WS'!D460" display="'FW nonmetal plant_WS'!D460" xr:uid="{00000000-0004-0000-0000-000063030000}"/>
    <hyperlink ref="B656" location="'FW nonmetal plant_WS'!D457" display="'FW nonmetal plant_WS'!D457" xr:uid="{00000000-0004-0000-0000-000064030000}"/>
    <hyperlink ref="B655" location="'FW nonmetal plant_WS'!D454" display="'FW nonmetal plant_WS'!D454" xr:uid="{00000000-0004-0000-0000-000065030000}"/>
    <hyperlink ref="B668" location="'FW nonmetal plant_WS'!D436" display="'FW nonmetal plant_WS'!D436" xr:uid="{00000000-0004-0000-0000-000066030000}"/>
    <hyperlink ref="B667" location="'FW nonmetal plant_WS'!D433" display="'FW nonmetal plant_WS'!D433" xr:uid="{00000000-0004-0000-0000-000067030000}"/>
    <hyperlink ref="B666" location="'FW nonmetal plant_WS'!D430" display="'FW nonmetal plant_WS'!D430" xr:uid="{00000000-0004-0000-0000-000068030000}"/>
    <hyperlink ref="B665" location="'FW nonmetal plant_WS'!D427" display="'FW nonmetal plant_WS'!D427" xr:uid="{00000000-0004-0000-0000-000069030000}"/>
    <hyperlink ref="B661" location="'FW nonmetal plant_WS'!D424" display="'FW nonmetal plant_WS'!D424" xr:uid="{00000000-0004-0000-0000-00006A030000}"/>
    <hyperlink ref="B660" location="'FW nonmetal plant_WS'!D421" display="'FW nonmetal plant_WS'!D421" xr:uid="{00000000-0004-0000-0000-00006B030000}"/>
    <hyperlink ref="B659" location="'FW nonmetal plant_WS'!D418" display="'FW nonmetal plant_WS'!D418" xr:uid="{00000000-0004-0000-0000-00006C030000}"/>
    <hyperlink ref="B654" location="'FW nonmetal plant_WS'!D415" display="'FW nonmetal plant_WS'!D415" xr:uid="{00000000-0004-0000-0000-00006D030000}"/>
    <hyperlink ref="B653" location="'FW nonmetal plant_WS'!D412" display="'FW nonmetal plant_WS'!D412" xr:uid="{00000000-0004-0000-0000-00006E030000}"/>
    <hyperlink ref="B652" location="'FW nonmetal plant_WS'!D409" display="'FW nonmetal plant_WS'!D409" xr:uid="{00000000-0004-0000-0000-00006F030000}"/>
    <hyperlink ref="B651" location="'FW nonmetal plant_WS'!D406" display="'FW nonmetal plant_WS'!D406" xr:uid="{00000000-0004-0000-0000-000070030000}"/>
    <hyperlink ref="B641" location="'FW nonmetal plant_WS'!D391" display="'FW nonmetal plant_WS'!D391" xr:uid="{00000000-0004-0000-0000-000071030000}"/>
    <hyperlink ref="B819" location="'FW nonmetal plant_WS'!D310" display="'FW nonmetal plant_WS'!D310" xr:uid="{00000000-0004-0000-0000-000072030000}"/>
    <hyperlink ref="B818" location="'FW nonmetal plant_WS'!D307" display="'FW nonmetal plant_WS'!D307" xr:uid="{00000000-0004-0000-0000-000073030000}"/>
    <hyperlink ref="B817" location="'FW nonmetal plant_WS'!D304" display="'FW nonmetal plant_WS'!D304" xr:uid="{00000000-0004-0000-0000-000074030000}"/>
    <hyperlink ref="B816" location="'FW nonmetal plant_WS'!D301" display="'FW nonmetal plant_WS'!D301" xr:uid="{00000000-0004-0000-0000-000075030000}"/>
    <hyperlink ref="B823" location="'FW nonmetal plant_WS'!D298" display="'FW nonmetal plant_WS'!D298" xr:uid="{00000000-0004-0000-0000-000076030000}"/>
    <hyperlink ref="B822" location="'FW nonmetal plant_WS'!D295" display="'FW nonmetal plant_WS'!D295" xr:uid="{00000000-0004-0000-0000-000077030000}"/>
    <hyperlink ref="B821" location="'FW nonmetal plant_WS'!D292" display="'FW nonmetal plant_WS'!D292" xr:uid="{00000000-0004-0000-0000-000078030000}"/>
    <hyperlink ref="B820" location="'FW nonmetal plant_WS'!D289" display="'FW nonmetal plant_WS'!D289" xr:uid="{00000000-0004-0000-0000-000079030000}"/>
    <hyperlink ref="B735" location="'FW nonmetal plant_WS'!D286" display="'FW nonmetal plant_WS'!D286" xr:uid="{00000000-0004-0000-0000-00007A030000}"/>
    <hyperlink ref="B734" location="'FW nonmetal plant_WS'!D283" display="'FW nonmetal plant_WS'!D283" xr:uid="{00000000-0004-0000-0000-00007B030000}"/>
    <hyperlink ref="B733" location="'FW nonmetal plant_WS'!D280" display="'FW nonmetal plant_WS'!D280" xr:uid="{00000000-0004-0000-0000-00007C030000}"/>
    <hyperlink ref="B772" location="'FW nonmetal plant_WS'!D274" display="'FW nonmetal plant_WS'!D274" xr:uid="{00000000-0004-0000-0000-00007D030000}"/>
    <hyperlink ref="B771" location="'FW nonmetal plant_WS'!D271" display="'FW nonmetal plant_WS'!D271" xr:uid="{00000000-0004-0000-0000-00007E030000}"/>
    <hyperlink ref="B770" location="'FW nonmetal plant_WS'!D268" display="'FW nonmetal plant_WS'!D268" xr:uid="{00000000-0004-0000-0000-00007F030000}"/>
    <hyperlink ref="B769" location="'FW nonmetal plant_WS'!D265" display="'FW nonmetal plant_WS'!D265" xr:uid="{00000000-0004-0000-0000-000080030000}"/>
    <hyperlink ref="B732" location="'FW nonmetal plant_WS'!D262" display="'FW nonmetal plant_WS'!D262" xr:uid="{00000000-0004-0000-0000-000081030000}"/>
    <hyperlink ref="B731" location="'FW nonmetal plant_WS'!D259" display="'FW nonmetal plant_WS'!D259" xr:uid="{00000000-0004-0000-0000-000082030000}"/>
    <hyperlink ref="B730" location="'FW nonmetal plant_WS'!D256" display="'FW nonmetal plant_WS'!D256" xr:uid="{00000000-0004-0000-0000-000083030000}"/>
    <hyperlink ref="B768" location="'FW nonmetal plant_WS'!D250" display="'FW nonmetal plant_WS'!D250" xr:uid="{00000000-0004-0000-0000-000084030000}"/>
    <hyperlink ref="B767" location="'FW nonmetal plant_WS'!D247" display="'FW nonmetal plant_WS'!D247" xr:uid="{00000000-0004-0000-0000-000085030000}"/>
    <hyperlink ref="B766" location="'FW nonmetal plant_WS'!D244" display="'FW nonmetal plant_WS'!D244" xr:uid="{00000000-0004-0000-0000-000086030000}"/>
    <hyperlink ref="B729" location="'FW nonmetal plant_WS'!D238" display="'FW nonmetal plant_WS'!D238" xr:uid="{00000000-0004-0000-0000-000087030000}"/>
    <hyperlink ref="B728" location="'FW nonmetal plant_WS'!D235" display="'FW nonmetal plant_WS'!D235" xr:uid="{00000000-0004-0000-0000-000088030000}"/>
    <hyperlink ref="B727" location="'FW nonmetal plant_WS'!D232" display="'FW nonmetal plant_WS'!D232" xr:uid="{00000000-0004-0000-0000-000089030000}"/>
    <hyperlink ref="B765" location="'FW nonmetal plant_WS'!D226" display="'FW nonmetal plant_WS'!D226" xr:uid="{00000000-0004-0000-0000-00008A030000}"/>
    <hyperlink ref="B764" location="'FW nonmetal plant_WS'!D223" display="'FW nonmetal plant_WS'!D223" xr:uid="{00000000-0004-0000-0000-00008B030000}"/>
    <hyperlink ref="B763" location="'FW nonmetal plant_WS'!D220" display="'FW nonmetal plant_WS'!D220" xr:uid="{00000000-0004-0000-0000-00008C030000}"/>
    <hyperlink ref="B762" location="'FW nonmetal plant_WS'!D217" display="'FW nonmetal plant_WS'!D217" xr:uid="{00000000-0004-0000-0000-00008D030000}"/>
    <hyperlink ref="B1368" location="'FW nonmetal nonplant_WS'!D259" display="'FW nonmetal nonplant_WS'!D259" xr:uid="{00000000-0004-0000-0000-00008E030000}"/>
    <hyperlink ref="B283" location="'FW nonmetal nonplant_WS'!D256" display="'FW nonmetal nonplant_WS'!D256" xr:uid="{00000000-0004-0000-0000-00008F030000}"/>
    <hyperlink ref="B271" location="'FW nonmetal nonplant_WS'!D220" display="'FW nonmetal nonplant_WS'!D220" xr:uid="{00000000-0004-0000-0000-000090030000}"/>
    <hyperlink ref="B270" location="'FW nonmetal nonplant_WS'!D217" display="'FW nonmetal nonplant_WS'!D217" xr:uid="{00000000-0004-0000-0000-000091030000}"/>
    <hyperlink ref="B129" location="'FW nonmetal nonplant_WS'!D178" display="'FW nonmetal nonplant_WS'!D178" xr:uid="{00000000-0004-0000-0000-000092030000}"/>
    <hyperlink ref="B128" location="'FW nonmetal nonplant_WS'!D148" display="'FW nonmetal nonplant_WS'!D148" xr:uid="{00000000-0004-0000-0000-000093030000}"/>
    <hyperlink ref="B127" location="'FW nonmetal nonplant_WS'!D145" display="'FW nonmetal nonplant_WS'!D145" xr:uid="{00000000-0004-0000-0000-000094030000}"/>
    <hyperlink ref="B126" location="'FW nonmetal nonplant_WS'!D136" display="'FW nonmetal nonplant_WS'!D136" xr:uid="{00000000-0004-0000-0000-000095030000}"/>
    <hyperlink ref="B1252" location="'FW nonmetal nonplant_WS'!D115" display="'FW nonmetal nonplant_WS'!D115" xr:uid="{00000000-0004-0000-0000-000096030000}"/>
    <hyperlink ref="B1251" location="'FW nonmetal nonplant_WS'!D112" display="'FW nonmetal nonplant_WS'!D112" xr:uid="{00000000-0004-0000-0000-000097030000}"/>
    <hyperlink ref="B1249" location="'FW nonmetal nonplant_WS'!D109" display="'FW nonmetal nonplant_WS'!D109" xr:uid="{00000000-0004-0000-0000-000098030000}"/>
    <hyperlink ref="B1247" location="'FW nonmetal nonplant_WS'!D106" display="'FW nonmetal nonplant_WS'!D106" xr:uid="{00000000-0004-0000-0000-000099030000}"/>
    <hyperlink ref="B1243" location="'FW nonmetal nonplant_WS'!D103" display="'FW nonmetal nonplant_WS'!D103" xr:uid="{00000000-0004-0000-0000-00009A030000}"/>
    <hyperlink ref="B322" location="'FW nonmetal plant_WS'!D172" display="'FW nonmetal plant_WS'!D172" xr:uid="{00000000-0004-0000-0000-00009B030000}"/>
    <hyperlink ref="B319" location="'FW nonmetal plant_WS'!D169" display="'FW nonmetal plant_WS'!D169" xr:uid="{00000000-0004-0000-0000-00009C030000}"/>
    <hyperlink ref="B315" location="'FW nonmetal plant_WS'!D166" display="'FW nonmetal plant_WS'!D166" xr:uid="{00000000-0004-0000-0000-00009D030000}"/>
    <hyperlink ref="B321" location="'FW nonmetal plant_WS'!D151" display="'FW nonmetal plant_WS'!D151" xr:uid="{00000000-0004-0000-0000-00009E030000}"/>
    <hyperlink ref="B318" location="'FW nonmetal plant_WS'!D148" display="'FW nonmetal plant_WS'!D148" xr:uid="{00000000-0004-0000-0000-00009F030000}"/>
    <hyperlink ref="B1256" location="'FW nonmetal nonplant_WS'!D82" display="'FW nonmetal nonplant_WS'!D82" xr:uid="{00000000-0004-0000-0000-0000A0030000}"/>
    <hyperlink ref="B1347" location="'FW nonmetal nonplant_WS'!D73" display="'FW nonmetal nonplant_WS'!D73" xr:uid="{00000000-0004-0000-0000-0000A1030000}"/>
    <hyperlink ref="B747" location="'Fresh Quality'!D480" display="'Fresh Quality'!D480" xr:uid="{00000000-0004-0000-0000-0000A5030000}"/>
    <hyperlink ref="B1210" location="'Fresh Quality'!D588" display="'Fresh Quality'!D588" xr:uid="{00000000-0004-0000-0000-0000A6030000}"/>
    <hyperlink ref="B1209" location="'Fresh Quality'!D591" display="'Fresh Quality'!D591" xr:uid="{00000000-0004-0000-0000-0000A7030000}"/>
    <hyperlink ref="B1204" location="'Fresh Quality'!D594" display="'Fresh Quality'!D594" xr:uid="{00000000-0004-0000-0000-0000A8030000}"/>
    <hyperlink ref="B1211" location="'Fresh Quality'!D597" display="'Fresh Quality'!D597" xr:uid="{00000000-0004-0000-0000-0000A9030000}"/>
    <hyperlink ref="B1212" location="'Fresh Quality'!D600" display="'Fresh Quality'!D600" xr:uid="{00000000-0004-0000-0000-0000AA030000}"/>
    <hyperlink ref="B1227" location="'Fresh Quality'!D1233" display="'Fresh Quality'!D1233" xr:uid="{00000000-0004-0000-0000-0000AB030000}"/>
    <hyperlink ref="B210" location="'Fresh Quality'!D1317" display="'Fresh Quality'!D1317" xr:uid="{00000000-0004-0000-0000-0000AC030000}"/>
    <hyperlink ref="B800" location="'Fresh Quality'!D1329" display="'Fresh Quality'!D1329" xr:uid="{00000000-0004-0000-0000-0000AD030000}"/>
    <hyperlink ref="B558" location="'Fresh Quality'!D1335" display="'Fresh Quality'!D1335" xr:uid="{00000000-0004-0000-0000-0000AE030000}"/>
    <hyperlink ref="B506" location="'Fresh Quality'!D1341" display="'Fresh Quality'!D1341" xr:uid="{00000000-0004-0000-0000-0000AF030000}"/>
    <hyperlink ref="B518" location="'Fresh Quality'!D1347" display="'Fresh Quality'!D1347" xr:uid="{00000000-0004-0000-0000-0000B0030000}"/>
    <hyperlink ref="B515" location="'Fresh Quality'!D1353" display="'Fresh Quality'!D1353" xr:uid="{00000000-0004-0000-0000-0000B1030000}"/>
    <hyperlink ref="B1058" location="'Fresh Quality'!D1359" display="'Fresh Quality'!D1359" xr:uid="{00000000-0004-0000-0000-0000B2030000}"/>
    <hyperlink ref="B1059" location="'Fresh Quality'!D1362" display="'Fresh Quality'!D1362" xr:uid="{00000000-0004-0000-0000-0000B3030000}"/>
    <hyperlink ref="B10" location="'Fresh Quality'!D1365" display="'Fresh Quality'!D1365" xr:uid="{00000000-0004-0000-0000-0000B4030000}"/>
    <hyperlink ref="B236" location="'Fresh Quality'!D1566" display="'Fresh Quality'!D1566" xr:uid="{00000000-0004-0000-0000-0000B5030000}"/>
    <hyperlink ref="B1377" location="'Fresh Quality'!D162" display="'Fresh Quality'!D162" xr:uid="{00000000-0004-0000-0000-0000B6030000}"/>
    <hyperlink ref="B825" location="'Fresh Quality'!D180" display="'Fresh Quality'!D180" xr:uid="{00000000-0004-0000-0000-0000B7030000}"/>
    <hyperlink ref="B1033" location="'Fresh Quality'!D186" display="'Fresh Quality'!D186" xr:uid="{00000000-0004-0000-0000-0000B8030000}"/>
    <hyperlink ref="B1222" location="'Fresh Quality'!D42" display="'Fresh Quality'!D42" xr:uid="{00000000-0004-0000-0000-0000B9030000}"/>
    <hyperlink ref="B509" location="'FW nonmetal plant_WS'!D187" display="'FW nonmetal plant_WS'!D187" xr:uid="{00000000-0004-0000-0000-0000BA030000}"/>
    <hyperlink ref="B501" location="'FW nonmetal plant_WS'!D193" display="'FW nonmetal plant_WS'!D193" xr:uid="{00000000-0004-0000-0000-0000BB030000}"/>
    <hyperlink ref="B550" location="'FW nonmetal plant_WS'!D199" display="'FW nonmetal plant_WS'!D199" xr:uid="{00000000-0004-0000-0000-0000BC030000}"/>
    <hyperlink ref="I775" r:id="rId10" display="http://www.catalogueoflife.org/col/browse/tree/id/9547d6f9ee601e15b7f2a8c8c5b75cc0" xr:uid="{00000000-0004-0000-0000-0000BD030000}"/>
    <hyperlink ref="B792" location="'FW nonmetal nonplant_WS'!D304" display="'FW nonmetal nonplant_WS'!D304" xr:uid="{00000000-0004-0000-0000-0000BE030000}"/>
    <hyperlink ref="B793" location="'FW nonmetal nonplant_WS'!D307" display="'FW nonmetal nonplant_WS'!D307" xr:uid="{00000000-0004-0000-0000-0000BF030000}"/>
    <hyperlink ref="B794" location="'FW nonmetal nonplant_WS'!D310" display="'FW nonmetal nonplant_WS'!D310" xr:uid="{00000000-0004-0000-0000-0000C0030000}"/>
    <hyperlink ref="B795" location="'FW nonmetal nonplant_WS'!D313" display="'FW nonmetal nonplant_WS'!D313" xr:uid="{00000000-0004-0000-0000-0000C1030000}"/>
    <hyperlink ref="B1109" location="'FW nonmetal plant_WS'!D2199" display="'FW nonmetal plant_WS'!D2199" xr:uid="{00000000-0004-0000-0000-0000C2030000}"/>
    <hyperlink ref="B1110" location="'FW nonmetal nonplant_WS'!D298" display="'FW nonmetal nonplant_WS'!D298" xr:uid="{00000000-0004-0000-0000-0000C3030000}"/>
    <hyperlink ref="B640" location="'FW nonmetal plant_WS'!D391" display="'FW nonmetal plant_WS'!D391" xr:uid="{00000000-0004-0000-0000-0000C4030000}"/>
    <hyperlink ref="B642" location="'FW nonmetal plant_WS'!D391" display="'FW nonmetal plant_WS'!D391" xr:uid="{00000000-0004-0000-0000-0000C5030000}"/>
    <hyperlink ref="B643" location="'FW nonmetal plant_WS'!D391" display="'FW nonmetal plant_WS'!D391" xr:uid="{00000000-0004-0000-0000-0000C6030000}"/>
    <hyperlink ref="B644" location="'FW nonmetal plant_WS'!D391" display="'FW nonmetal plant_WS'!D391" xr:uid="{00000000-0004-0000-0000-0000C7030000}"/>
    <hyperlink ref="B645" location="'FW nonmetal plant_WS'!D391" display="'FW nonmetal plant_WS'!D391" xr:uid="{00000000-0004-0000-0000-0000C8030000}"/>
    <hyperlink ref="B646" location="'FW nonmetal plant_WS'!D391" display="'FW nonmetal plant_WS'!D391" xr:uid="{00000000-0004-0000-0000-0000C9030000}"/>
    <hyperlink ref="B647" location="'FW nonmetal plant_WS'!D391" display="'FW nonmetal plant_WS'!D391" xr:uid="{00000000-0004-0000-0000-0000CA030000}"/>
    <hyperlink ref="B648" location="'FW nonmetal plant_WS'!D391" display="'FW nonmetal plant_WS'!D391" xr:uid="{00000000-0004-0000-0000-0000CB030000}"/>
    <hyperlink ref="B649" location="'FW nonmetal plant_WS'!D391" display="'FW nonmetal plant_WS'!D391" xr:uid="{00000000-0004-0000-0000-0000CC030000}"/>
    <hyperlink ref="B650" location="'FW nonmetal plant_WS'!D391" display="'FW nonmetal plant_WS'!D391" xr:uid="{00000000-0004-0000-0000-0000CD030000}"/>
    <hyperlink ref="B609" location="'FW nonmetal plant_WS'!D484" display="'FW nonmetal plant_WS'!D484" xr:uid="{00000000-0004-0000-0000-0000CE030000}"/>
    <hyperlink ref="B611" location="'FW nonmetal plant_WS'!D484" display="'FW nonmetal plant_WS'!D484" xr:uid="{00000000-0004-0000-0000-0000CF030000}"/>
    <hyperlink ref="B612" location="'FW nonmetal plant_WS'!D484" display="'FW nonmetal plant_WS'!D484" xr:uid="{00000000-0004-0000-0000-0000D0030000}"/>
    <hyperlink ref="B613" location="'FW nonmetal plant_WS'!D484" display="'FW nonmetal plant_WS'!D484" xr:uid="{00000000-0004-0000-0000-0000D1030000}"/>
    <hyperlink ref="B614" location="'FW nonmetal plant_WS'!D484" display="'FW nonmetal plant_WS'!D484" xr:uid="{00000000-0004-0000-0000-0000D2030000}"/>
    <hyperlink ref="B615" location="'FW nonmetal plant_WS'!D484" display="'FW nonmetal plant_WS'!D484" xr:uid="{00000000-0004-0000-0000-0000D3030000}"/>
    <hyperlink ref="B616" location="'FW nonmetal plant_WS'!D484" display="'FW nonmetal plant_WS'!D484" xr:uid="{00000000-0004-0000-0000-0000D4030000}"/>
    <hyperlink ref="B314" location="'FW nonmetal plant_WS'!D166" display="'FW nonmetal plant_WS'!D166" xr:uid="{00000000-0004-0000-0000-0000D5030000}"/>
    <hyperlink ref="B1205" location="'FW nonmetal plant_WS'!D703" display="'FW nonmetal plant_WS'!D703" xr:uid="{00000000-0004-0000-0000-0000D6030000}"/>
    <hyperlink ref="B61" location="'FW nonmetal plant_WS'!D742" display="'FW nonmetal plant_WS'!D742" xr:uid="{00000000-0004-0000-0000-0000D7030000}"/>
    <hyperlink ref="B1297" location="'FW nonmetal nonplant_WS'!D277" display="'FW nonmetal nonplant_WS'!D277" xr:uid="{00000000-0004-0000-0000-0000D8030000}"/>
    <hyperlink ref="B1298" location="'FW nonmetal nonplant_WS'!D277" display="'FW nonmetal nonplant_WS'!D277" xr:uid="{00000000-0004-0000-0000-0000D9030000}"/>
    <hyperlink ref="B1395" location="'FW nonmetal plant_WS'!D544" display="'FW nonmetal plant_WS'!D544" xr:uid="{00000000-0004-0000-0000-0000DA030000}"/>
    <hyperlink ref="B211" location="'Fresh Quality'!D1317" display="'Fresh Quality'!D1317" xr:uid="{00000000-0004-0000-0000-0000DB030000}"/>
    <hyperlink ref="B801" location="'Fresh Quality'!D1329" display="'Fresh Quality'!D1329" xr:uid="{00000000-0004-0000-0000-0000DC030000}"/>
    <hyperlink ref="B559" location="'Fresh Quality'!D1335" display="'Fresh Quality'!D1335" xr:uid="{00000000-0004-0000-0000-0000DD030000}"/>
    <hyperlink ref="B507" location="'Fresh Quality'!D1341" display="'Fresh Quality'!D1341" xr:uid="{00000000-0004-0000-0000-0000DE030000}"/>
    <hyperlink ref="B519" location="'Fresh Quality'!D1347" display="'Fresh Quality'!D1347" xr:uid="{00000000-0004-0000-0000-0000DF030000}"/>
    <hyperlink ref="B516" location="'Fresh Quality'!D1353" display="'Fresh Quality'!D1353" xr:uid="{00000000-0004-0000-0000-0000E0030000}"/>
    <hyperlink ref="B11" location="'Fresh Quality'!D1365" display="'Fresh Quality'!D1365" xr:uid="{00000000-0004-0000-0000-0000E1030000}"/>
    <hyperlink ref="B237" location="'Fresh Quality'!D1566" display="'Fresh Quality'!D1566" xr:uid="{00000000-0004-0000-0000-0000E2030000}"/>
    <hyperlink ref="B545" location="'FW nonmetal nonplant_WS'!D568" display="'FW nonmetal nonplant_WS'!D568" xr:uid="{00000000-0004-0000-0000-0000E3030000}"/>
    <hyperlink ref="B544" location="'FW nonmetal nonplant_WS'!D565" display="'FW nonmetal nonplant_WS'!D565" xr:uid="{00000000-0004-0000-0000-0000E4030000}"/>
    <hyperlink ref="B543" location="'FW nonmetal nonplant_WS'!D562" display="'FW nonmetal nonplant_WS'!D562" xr:uid="{00000000-0004-0000-0000-0000E5030000}"/>
    <hyperlink ref="B542" location="'FW nonmetal nonplant_WS'!D559" display="'FW nonmetal nonplant_WS'!D559" xr:uid="{00000000-0004-0000-0000-0000E6030000}"/>
    <hyperlink ref="B97" location="'FW nonmetal nonplant_WS'!D523" display="'FW nonmetal nonplant_WS'!D523" xr:uid="{00000000-0004-0000-0000-0000E7030000}"/>
    <hyperlink ref="B98" location="'FW nonmetal nonplant_WS'!D523" display="'FW nonmetal nonplant_WS'!D523" xr:uid="{00000000-0004-0000-0000-0000E8030000}"/>
    <hyperlink ref="B272" location="'FW nonmetal nonplant_WS'!D220" display="'FW nonmetal nonplant_WS'!D220" xr:uid="{00000000-0004-0000-0000-0000E9030000}"/>
    <hyperlink ref="B1348" location="'FW nonmetal nonplant_WS'!D73" display="'FW nonmetal nonplant_WS'!D73" xr:uid="{00000000-0004-0000-0000-0000EA030000}"/>
    <hyperlink ref="B1349" location="'FW nonmetal nonplant_WS'!D73" display="'FW nonmetal nonplant_WS'!D73" xr:uid="{00000000-0004-0000-0000-0000EB030000}"/>
    <hyperlink ref="B1257" location="'FW nonmetal nonplant_WS'!D82" display="'FW nonmetal nonplant_WS'!D82" xr:uid="{00000000-0004-0000-0000-0000EC030000}"/>
    <hyperlink ref="B1258" location="'FW nonmetal nonplant_WS'!D82" display="'FW nonmetal nonplant_WS'!D82" xr:uid="{00000000-0004-0000-0000-0000ED030000}"/>
    <hyperlink ref="B570" location="'FW nonmetal plant_WS'!D829" display="'FW nonmetal plant_WS'!D829" xr:uid="{00000000-0004-0000-0000-0000EE030000}"/>
    <hyperlink ref="B571" location="'FW nonmetal plant_WS'!D829" display="'FW nonmetal plant_WS'!D829" xr:uid="{00000000-0004-0000-0000-0000EF030000}"/>
    <hyperlink ref="B190" location="'FW nonmetal plant_WS'!D1164" display="'FW nonmetal plant_WS'!D1164" xr:uid="{00000000-0004-0000-0000-0000F0030000}"/>
    <hyperlink ref="B1401" location="'MEW nonplant_WS'!D54" display="'MEW nonplant_WS'!D54" xr:uid="{00000000-0004-0000-0000-0000F1030000}"/>
    <hyperlink ref="B1402" location="'MEW nonplant_WS'!D60" display="'MEW nonplant_WS'!D60" xr:uid="{00000000-0004-0000-0000-0000F2030000}"/>
    <hyperlink ref="B1403" location="'MEW nonplant_WS'!D60" display="'MEW nonplant_WS'!D60" xr:uid="{00000000-0004-0000-0000-0000F3030000}"/>
    <hyperlink ref="B1142" location="'FW nonmetal nonplant_WS'!D678" display="'FW nonmetal nonplant_WS'!D678" xr:uid="{00000000-0004-0000-0000-0000F4030000}"/>
    <hyperlink ref="B1143" location="'FW nonmetal nonplant_WS'!D681" display="'FW nonmetal nonplant_WS'!D681" xr:uid="{00000000-0004-0000-0000-0000F5030000}"/>
    <hyperlink ref="B1144" location="'FW nonmetal nonplant_WS'!D684" display="'FW nonmetal nonplant_WS'!D684" xr:uid="{00000000-0004-0000-0000-0000F6030000}"/>
    <hyperlink ref="B1145" location="'FW nonmetal nonplant_WS'!D687" display="'FW nonmetal nonplant_WS'!D687" xr:uid="{00000000-0004-0000-0000-0000F7030000}"/>
    <hyperlink ref="B1146" location="'FW nonmetal nonplant_WS'!D690" display="'FW nonmetal nonplant_WS'!D690" xr:uid="{00000000-0004-0000-0000-0000F8030000}"/>
    <hyperlink ref="B1147" location="'FW nonmetal nonplant_WS'!D693" display="'FW nonmetal nonplant_WS'!D693" xr:uid="{00000000-0004-0000-0000-0000F9030000}"/>
    <hyperlink ref="B1148" location="'FW nonmetal nonplant_WS'!D696" display="'FW nonmetal nonplant_WS'!D696" xr:uid="{00000000-0004-0000-0000-0000FA030000}"/>
    <hyperlink ref="B1149" location="'FW nonmetal nonplant_WS'!D699" display="'FW nonmetal nonplant_WS'!D699" xr:uid="{00000000-0004-0000-0000-0000FB030000}"/>
    <hyperlink ref="B1299" location="'FW nonmetal nonplant_WS'!D726" display="'FW nonmetal nonplant_WS'!D726" xr:uid="{00000000-0004-0000-0000-0000FC030000}"/>
    <hyperlink ref="B1300" location="'FW nonmetal nonplant_WS'!D729" display="'FW nonmetal nonplant_WS'!D729" xr:uid="{00000000-0004-0000-0000-0000FD030000}"/>
    <hyperlink ref="B203" location="'FW nonmetal nonplant_WS'!D861" display="'FW nonmetal nonplant_WS'!D861" xr:uid="{00000000-0004-0000-0000-0000FE030000}"/>
    <hyperlink ref="B205" location="'FW nonmetal nonplant_WS'!D864" display="'FW nonmetal nonplant_WS'!D864" xr:uid="{00000000-0004-0000-0000-0000FF030000}"/>
    <hyperlink ref="B204" location="'FW nonmetal nonplant_WS'!D879" display="'FW nonmetal nonplant_WS'!D879" xr:uid="{00000000-0004-0000-0000-000000040000}"/>
    <hyperlink ref="B1500" location="'FW nonmetal nonplant_WS'!D888" display="'FW nonmetal nonplant_WS'!D888" xr:uid="{00000000-0004-0000-0000-000001040000}"/>
    <hyperlink ref="B1501" location="'FW nonmetal nonplant_WS'!D891" display="'FW nonmetal nonplant_WS'!D891" xr:uid="{00000000-0004-0000-0000-000002040000}"/>
    <hyperlink ref="B1502" location="'FW nonmetal nonplant_WS'!D894" display="'FW nonmetal nonplant_WS'!D894" xr:uid="{00000000-0004-0000-0000-000003040000}"/>
    <hyperlink ref="B1494" location="'FW nonmetal nonplant_WS'!D469" display="'FW nonmetal nonplant_WS'!D469" xr:uid="{00000000-0004-0000-0000-000004040000}"/>
    <hyperlink ref="B1495:B1499" location="'FW nonmetal nonplant_WS'!D469" display="'FW nonmetal nonplant_WS'!D469" xr:uid="{00000000-0004-0000-0000-000005040000}"/>
    <hyperlink ref="B1503" location="'FW nonmetal nonplant_WS'!D945" display="'FW nonmetal nonplant_WS'!D945" xr:uid="{00000000-0004-0000-0000-000006040000}"/>
    <hyperlink ref="B1504" location="'FW nonmetal nonplant_WS'!D948" display="'FW nonmetal nonplant_WS'!D948" xr:uid="{00000000-0004-0000-0000-000007040000}"/>
    <hyperlink ref="B1505" location="'FW nonmetal nonplant_WS'!D951" display="'FW nonmetal nonplant_WS'!D951" xr:uid="{00000000-0004-0000-0000-000008040000}"/>
    <hyperlink ref="B1506" location="'FW nonmetal nonplant_WS'!D954" display="'FW nonmetal nonplant_WS'!D954" xr:uid="{00000000-0004-0000-0000-000009040000}"/>
    <hyperlink ref="B1407" location="'MEW nonplant_WS'!D96" display="'MEW nonplant_WS'!D96" xr:uid="{00000000-0004-0000-0000-00000A040000}"/>
    <hyperlink ref="B1405" location="'MEW nonplant_WS'!D99" display="'MEW nonplant_WS'!D99" xr:uid="{00000000-0004-0000-0000-00000B040000}"/>
    <hyperlink ref="B1406" location="'MEW nonplant_WS'!D102" display="'MEW nonplant_WS'!D102" xr:uid="{00000000-0004-0000-0000-00000C040000}"/>
    <hyperlink ref="B563" location="'FW nonmetal nonplant_WS'!D969" display="'FW nonmetal nonplant_WS'!D969" xr:uid="{00000000-0004-0000-0000-00000D040000}"/>
    <hyperlink ref="B748" location="'FW nonmetal plant_WS'!D1323" display="604-1-OK" xr:uid="{00000000-0004-0000-0000-00000E040000}"/>
    <hyperlink ref="B749" location="'FW nonmetal plant_WS'!D163" display="'FW nonmetal plant_WS'!D163" xr:uid="{00000000-0004-0000-0000-00000F040000}"/>
    <hyperlink ref="B745" location="'FW nonmetal plant_WS'!D1392" display="'FW nonmetal plant_WS'!D1392" xr:uid="{00000000-0004-0000-0000-000010040000}"/>
    <hyperlink ref="B746" location="'FW nonmetal plant_WS'!D1395" display="'FW nonmetal plant_WS'!D1395" xr:uid="{00000000-0004-0000-0000-000011040000}"/>
    <hyperlink ref="B1399" location="'FW nonmetal plant_WS'!D6" display="892-2" xr:uid="{00000000-0004-0000-0000-000012040000}"/>
    <hyperlink ref="B524" location="'MEW nonplant_WS'!D117" display="'MEW nonplant_WS'!D117" xr:uid="{00000000-0004-0000-0000-000013040000}"/>
    <hyperlink ref="B525" location="'MEW nonplant_WS'!D120" display="'MEW nonplant_WS'!D120" xr:uid="{00000000-0004-0000-0000-000014040000}"/>
    <hyperlink ref="B526" location="'MEW nonplant_WS'!D123" display="'MEW nonplant_WS'!D123" xr:uid="{00000000-0004-0000-0000-000015040000}"/>
    <hyperlink ref="B527" location="'MEW nonplant_WS'!D126" display="'MEW nonplant_WS'!D126" xr:uid="{00000000-0004-0000-0000-000016040000}"/>
    <hyperlink ref="B528" location="'MEW nonplant_WS'!D129" display="'MEW nonplant_WS'!D129" xr:uid="{00000000-0004-0000-0000-000017040000}"/>
    <hyperlink ref="B529" location="'MEW nonplant_WS'!D132" display="'MEW nonplant_WS'!D132" xr:uid="{00000000-0004-0000-0000-000018040000}"/>
    <hyperlink ref="B1507" location="'FW nonmetal nonplant_WS'!D1020" display="'FW nonmetal nonplant_WS'!D1020" xr:uid="{00000000-0004-0000-0000-000019040000}"/>
    <hyperlink ref="B1508" location="'FW nonmetal nonplant_WS'!D1023" display="'FW nonmetal nonplant_WS'!D1023" xr:uid="{00000000-0004-0000-0000-00001A040000}"/>
    <hyperlink ref="B1509" location="'FW nonmetal nonplant_WS'!D1026" display="'FW nonmetal nonplant_WS'!D1026" xr:uid="{00000000-0004-0000-0000-00001B040000}"/>
    <hyperlink ref="B109" location="'FW nonmetal nonplant_WS'!D1032" display="'FW nonmetal nonplant_WS'!D1032" xr:uid="{00000000-0004-0000-0000-00001C040000}"/>
    <hyperlink ref="B110" location="'FW nonmetal nonplant_WS'!D1035" display="'FW nonmetal nonplant_WS'!D1035" xr:uid="{00000000-0004-0000-0000-00001D040000}"/>
    <hyperlink ref="B111" location="'FW nonmetal nonplant_WS'!D1038" display="'FW nonmetal nonplant_WS'!D1038" xr:uid="{00000000-0004-0000-0000-00001E040000}"/>
    <hyperlink ref="B112" location="'FW nonmetal nonplant_WS'!D1041" display="'FW nonmetal nonplant_WS'!D1041" xr:uid="{00000000-0004-0000-0000-00001F040000}"/>
    <hyperlink ref="B113" location="'FW nonmetal nonplant_WS'!D1044" display="'FW nonmetal nonplant_WS'!D1044" xr:uid="{00000000-0004-0000-0000-000020040000}"/>
    <hyperlink ref="B1221" location="'FW nonmetal plant_WS'!D1515" display="'FW nonmetal plant_WS'!D1515" xr:uid="{00000000-0004-0000-0000-000021040000}"/>
    <hyperlink ref="B273" location="'FW nonmetal nonplant_WS'!D1098" display="'FW nonmetal nonplant_WS'!D1098" xr:uid="{00000000-0004-0000-0000-000022040000}"/>
    <hyperlink ref="B276" location="'FW nonmetal nonplant_WS'!D1110" display="'FW nonmetal nonplant_WS'!D1110" xr:uid="{00000000-0004-0000-0000-000023040000}"/>
    <hyperlink ref="B13" location="'FW nonmetal nonplant_WS'!D1125" display="'FW nonmetal nonplant_WS'!D1125" xr:uid="{00000000-0004-0000-0000-000024040000}"/>
    <hyperlink ref="B15" location="'FW nonmetal nonplant_WS'!D1131" display="'FW nonmetal nonplant_WS'!D1131" xr:uid="{00000000-0004-0000-0000-000025040000}"/>
    <hyperlink ref="B14" location="'FW nonmetal nonplant_WS'!D1128" display="'FW nonmetal nonplant_WS'!D1128" xr:uid="{00000000-0004-0000-0000-000026040000}"/>
    <hyperlink ref="B16" location="'FW nonmetal nonplant_WS'!D1161" display="'FW nonmetal nonplant_WS'!D1161" xr:uid="{00000000-0004-0000-0000-000027040000}"/>
    <hyperlink ref="B19" location="'FW nonmetal nonplant_WS'!D1164" display="'FW nonmetal nonplant_WS'!D1164" xr:uid="{00000000-0004-0000-0000-000028040000}"/>
    <hyperlink ref="B18" location="'FW nonmetal nonplant_WS'!D1155" display="'FW nonmetal nonplant_WS'!D1155" xr:uid="{00000000-0004-0000-0000-000029040000}"/>
    <hyperlink ref="B17" location="'FW nonmetal nonplant_WS'!D1158" display="'FW nonmetal nonplant_WS'!D1158" xr:uid="{00000000-0004-0000-0000-00002A040000}"/>
    <hyperlink ref="B21" location="'FW nonmetal nonplant_WS'!D1134" display="'FW nonmetal nonplant_WS'!D1134" xr:uid="{00000000-0004-0000-0000-00002B040000}"/>
    <hyperlink ref="B22" location="'FW nonmetal nonplant_WS'!D1137" display="'FW nonmetal nonplant_WS'!D1137" xr:uid="{00000000-0004-0000-0000-00002C040000}"/>
    <hyperlink ref="B20" location="'FW nonmetal nonplant_WS'!D1131" display="'FW nonmetal nonplant_WS'!D1131" xr:uid="{00000000-0004-0000-0000-00002D040000}"/>
    <hyperlink ref="B23" location="'FW nonmetal nonplant_WS'!D1128" display="'FW nonmetal nonplant_WS'!D1128" xr:uid="{00000000-0004-0000-0000-00002E040000}"/>
    <hyperlink ref="B24" location="'FW nonmetal nonplant_WS'!D1140" display="'FW nonmetal nonplant_WS'!D1140" xr:uid="{00000000-0004-0000-0000-00002F040000}"/>
    <hyperlink ref="B25" location="'FW nonmetal nonplant_WS'!D1143" display="'FW nonmetal nonplant_WS'!D1143" xr:uid="{00000000-0004-0000-0000-000030040000}"/>
    <hyperlink ref="B27" location="'FW nonmetal nonplant_WS'!D1149" display="'FW nonmetal nonplant_WS'!D1149" xr:uid="{00000000-0004-0000-0000-000031040000}"/>
    <hyperlink ref="B28" location="'FW nonmetal nonplant_WS'!D1152" display="'FW nonmetal nonplant_WS'!D1152" xr:uid="{00000000-0004-0000-0000-000032040000}"/>
    <hyperlink ref="B26" location="'FW nonmetal nonplant_WS'!D1146" display="'FW nonmetal nonplant_WS'!D1146" xr:uid="{00000000-0004-0000-0000-000033040000}"/>
    <hyperlink ref="B485" location="'MEW nonplant_WS'!D144" display="'MEW nonplant_WS'!D144" xr:uid="{00000000-0004-0000-0000-000034040000}"/>
    <hyperlink ref="B1376" location="'FW nonmetal plant_WS'!D1683" display="'FW nonmetal plant_WS'!D1683" xr:uid="{00000000-0004-0000-0000-000035040000}"/>
    <hyperlink ref="B1448" location="'FW nonmetal plant_WS'!D1809" display="'FW nonmetal plant_WS'!D1809" xr:uid="{00000000-0004-0000-0000-000036040000}"/>
    <hyperlink ref="B588" location="'FW nonmetal plant_WS'!D1833" display="'FW nonmetal plant_WS'!D1833" xr:uid="{00000000-0004-0000-0000-000037040000}"/>
    <hyperlink ref="B589" location="'FW nonmetal plant_WS'!D1836" display="'FW nonmetal plant_WS'!D1836" xr:uid="{00000000-0004-0000-0000-000038040000}"/>
    <hyperlink ref="B590" location="'FW nonmetal plant_WS'!D1839" display="'FW nonmetal plant_WS'!D1839" xr:uid="{00000000-0004-0000-0000-000039040000}"/>
    <hyperlink ref="B591" location="'FW nonmetal plant_WS'!D1842" display="'FW nonmetal plant_WS'!D1842" xr:uid="{00000000-0004-0000-0000-00003A040000}"/>
    <hyperlink ref="B592" location="'FW nonmetal plant_WS'!D1845" display="'FW nonmetal plant_WS'!D1845" xr:uid="{00000000-0004-0000-0000-00003B040000}"/>
    <hyperlink ref="B593" location="'FW nonmetal plant_WS'!D1848" display="'FW nonmetal plant_WS'!D1848" xr:uid="{00000000-0004-0000-0000-00003C040000}"/>
    <hyperlink ref="B594" location="'FW nonmetal plant_WS'!D1851" display="'FW nonmetal plant_WS'!D1851" xr:uid="{00000000-0004-0000-0000-00003D040000}"/>
    <hyperlink ref="B595" location="'FW nonmetal plant_WS'!D1854" display="'FW nonmetal plant_WS'!D1854" xr:uid="{00000000-0004-0000-0000-00003E040000}"/>
    <hyperlink ref="B596" location="'FW nonmetal plant_WS'!D1857" display="'FW nonmetal plant_WS'!D1857" xr:uid="{00000000-0004-0000-0000-00003F040000}"/>
    <hyperlink ref="B597" location="'FW nonmetal plant_WS'!D1833" display="'FW nonmetal plant_WS'!D1833" xr:uid="{00000000-0004-0000-0000-000040040000}"/>
    <hyperlink ref="B598" location="'FW nonmetal plant_WS'!D1836" display="'FW nonmetal plant_WS'!D1836" xr:uid="{00000000-0004-0000-0000-000041040000}"/>
    <hyperlink ref="B599" location="'FW nonmetal plant_WS'!D1839" display="'FW nonmetal plant_WS'!D1839" xr:uid="{00000000-0004-0000-0000-000042040000}"/>
    <hyperlink ref="B600" location="'FW nonmetal plant_WS'!D1842" display="'FW nonmetal plant_WS'!D1842" xr:uid="{00000000-0004-0000-0000-000043040000}"/>
    <hyperlink ref="B601" location="'FW nonmetal plant_WS'!D1845" display="'FW nonmetal plant_WS'!D1845" xr:uid="{00000000-0004-0000-0000-000044040000}"/>
    <hyperlink ref="B602" location="'FW nonmetal plant_WS'!D1848" display="'FW nonmetal plant_WS'!D1848" xr:uid="{00000000-0004-0000-0000-000045040000}"/>
    <hyperlink ref="B603" location="'FW nonmetal plant_WS'!D1851" display="'FW nonmetal plant_WS'!D1851" xr:uid="{00000000-0004-0000-0000-000046040000}"/>
    <hyperlink ref="B604" location="'FW nonmetal plant_WS'!D1854" display="'FW nonmetal plant_WS'!D1854" xr:uid="{00000000-0004-0000-0000-000047040000}"/>
    <hyperlink ref="B605" location="'FW nonmetal plant_WS'!D1857" display="'FW nonmetal plant_WS'!D1857" xr:uid="{00000000-0004-0000-0000-000048040000}"/>
    <hyperlink ref="B702" location="'FW nonmetal plant_WS'!D2082" display="'FW nonmetal plant_WS'!D2082" xr:uid="{00000000-0004-0000-0000-000049040000}"/>
    <hyperlink ref="B703" location="'FW nonmetal plant_WS'!D2085" display="'FW nonmetal plant_WS'!D2085" xr:uid="{00000000-0004-0000-0000-00004A040000}"/>
    <hyperlink ref="B704" location="'FW nonmetal plant_WS'!D2088" display="'FW nonmetal plant_WS'!D2088" xr:uid="{00000000-0004-0000-0000-00004B040000}"/>
    <hyperlink ref="B705" location="'FW nonmetal plant_WS'!D2091" display="'FW nonmetal plant_WS'!D2091" xr:uid="{00000000-0004-0000-0000-00004C040000}"/>
    <hyperlink ref="B159" location="'FW nonmetal plant_WS'!D2154" display="'FW nonmetal plant_WS'!D2154" xr:uid="{00000000-0004-0000-0000-00004D040000}"/>
    <hyperlink ref="B1392" location="'FW nonmetal plant_WS'!D2163" display="'FW nonmetal plant_WS'!D2163" xr:uid="{00000000-0004-0000-0000-00004E040000}"/>
    <hyperlink ref="B1397" location="'FW nonmetal plant_WS'!D2427" display="'FW nonmetal plant_WS'!D2427" xr:uid="{00000000-0004-0000-0000-00004F040000}"/>
    <hyperlink ref="B1275" location="'FW nonmetal nonplant_WS'!D1332" display="'FW nonmetal nonplant_WS'!D1332" xr:uid="{00000000-0004-0000-0000-000050040000}"/>
    <hyperlink ref="B1276" location="'FW nonmetal nonplant_WS'!D1335" display="'FW nonmetal nonplant_WS'!D1335" xr:uid="{00000000-0004-0000-0000-000051040000}"/>
    <hyperlink ref="B1277" location="'FW nonmetal nonplant_WS'!D1344" display="'FW nonmetal nonplant_WS'!D1344" xr:uid="{00000000-0004-0000-0000-000052040000}"/>
    <hyperlink ref="B1289" location="'FW nonmetal nonplant_WS'!D1338" display="'FW nonmetal nonplant_WS'!D1338" xr:uid="{00000000-0004-0000-0000-000053040000}"/>
    <hyperlink ref="B1290" location="'FW nonmetal nonplant_WS'!D1347" display="'FW nonmetal nonplant_WS'!D1347" xr:uid="{00000000-0004-0000-0000-000054040000}"/>
    <hyperlink ref="B114" location="'FW nonmetal nonplant_WS'!D1341" display="'FW nonmetal nonplant_WS'!D1341" xr:uid="{00000000-0004-0000-0000-000055040000}"/>
    <hyperlink ref="B115" location="'FW nonmetal nonplant_WS'!D1350" display="'FW nonmetal nonplant_WS'!D1350" xr:uid="{00000000-0004-0000-0000-000056040000}"/>
    <hyperlink ref="B136" location="'FW nonmetal nonplant_WS'!D1362" display="'FW nonmetal nonplant_WS'!D1362" xr:uid="{00000000-0004-0000-0000-000057040000}"/>
    <hyperlink ref="B137" location="'FW nonmetal nonplant_WS'!D1365" display="'FW nonmetal nonplant_WS'!D1365" xr:uid="{00000000-0004-0000-0000-000058040000}"/>
    <hyperlink ref="B1236" location="'FW nonmetal plant_WS'!D2499" display="'FW nonmetal plant_WS'!D2499" xr:uid="{00000000-0004-0000-0000-000059040000}"/>
    <hyperlink ref="B1237" location="'FW nonmetal plant_WS'!D2502" display="'FW nonmetal plant_WS'!D2502" xr:uid="{00000000-0004-0000-0000-00005A040000}"/>
    <hyperlink ref="B1238" location="'FW nonmetal plant_WS'!D2505" display="'FW nonmetal plant_WS'!D2505" xr:uid="{00000000-0004-0000-0000-00005B040000}"/>
    <hyperlink ref="B277" location="'FW nonmetal nonplant_WS'!D1458" display="'FW nonmetal nonplant_WS'!D1458" xr:uid="{00000000-0004-0000-0000-00005C040000}"/>
    <hyperlink ref="B278" location="'FW nonmetal nonplant_WS'!D1461" display="'FW nonmetal nonplant_WS'!D1461" xr:uid="{00000000-0004-0000-0000-00005D040000}"/>
    <hyperlink ref="B279" location="'FW nonmetal nonplant_WS'!D1464" display="'FW nonmetal nonplant_WS'!D1464" xr:uid="{00000000-0004-0000-0000-00005E040000}"/>
    <hyperlink ref="B268" location="'FW nonmetal nonplant_WS'!D1479" display="'FW nonmetal nonplant_WS'!D1479" xr:uid="{00000000-0004-0000-0000-00005F040000}"/>
    <hyperlink ref="B269" location="'FW nonmetal nonplant_WS'!D1482" display="'FW nonmetal nonplant_WS'!D1482" xr:uid="{00000000-0004-0000-0000-000060040000}"/>
    <hyperlink ref="B48" location="'MEW nonplant_WS'!D201" display="'MEW nonplant_WS'!D201" xr:uid="{00000000-0004-0000-0000-000061040000}"/>
    <hyperlink ref="B50" location="'MEW nonplant_WS'!D204" display="'MEW nonplant_WS'!D204" xr:uid="{00000000-0004-0000-0000-000062040000}"/>
    <hyperlink ref="B52" location="'MEW nonplant_WS'!D207" display="'MEW nonplant_WS'!D207" xr:uid="{00000000-0004-0000-0000-000063040000}"/>
    <hyperlink ref="B54" location="'MEW nonplant_WS'!D213" display="'MEW nonplant_WS'!D213" xr:uid="{00000000-0004-0000-0000-000064040000}"/>
    <hyperlink ref="I174" r:id="rId11" display="http://www.catalogueoflife.org/col/browse/tree/id/d1da499af8fc0edbc7d5fedd2b036501" xr:uid="{3DA69986-ABFD-421B-ACD5-8E1AD45B4116}"/>
    <hyperlink ref="I175" r:id="rId12" display="http://www.catalogueoflife.org/col/browse/tree/id/d1da499af8fc0edbc7d5fedd2b036501" xr:uid="{371870B3-DD26-4CBA-884A-6FF3D0DD32DF}"/>
    <hyperlink ref="I176" r:id="rId13" display="http://www.catalogueoflife.org/col/browse/tree/id/d1da499af8fc0edbc7d5fedd2b036501" xr:uid="{2494BC7A-05BE-4340-A9F2-FBCD7DA650D3}"/>
    <hyperlink ref="I177" r:id="rId14" display="http://www.catalogueoflife.org/col/browse/tree/id/d1da499af8fc0edbc7d5fedd2b036501" xr:uid="{D6F43E31-CA4F-4CD1-BF9F-EBD9007D9353}"/>
    <hyperlink ref="I178" r:id="rId15" display="http://www.catalogueoflife.org/col/browse/tree/id/d1da499af8fc0edbc7d5fedd2b036501" xr:uid="{763330CB-CA7C-4726-9F10-A220A270C057}"/>
    <hyperlink ref="I179" r:id="rId16" display="http://www.catalogueoflife.org/col/browse/tree/id/d1da499af8fc0edbc7d5fedd2b036501" xr:uid="{D0AF8583-DF0A-47CC-9589-F0A3E0995571}"/>
    <hyperlink ref="B175" location="'Fresh Quality'!D42" display="'Fresh Quality'!D42" xr:uid="{03322B43-BB82-4322-BED2-713B1925FB37}"/>
    <hyperlink ref="B178" location="'Fresh Quality'!D42" display="'Fresh Quality'!D42" xr:uid="{DCCC9A5E-AEBC-4903-84F4-D563B0802EFF}"/>
    <hyperlink ref="B176" location="'Fresh Quality'!D45" display="'Fresh Quality'!D45" xr:uid="{8E201E50-9436-49DC-B57C-EB9149BDDDAF}"/>
    <hyperlink ref="B179" location="'Fresh Quality'!D45" display="'Fresh Quality'!D45" xr:uid="{6880D030-351B-4FC3-91B5-795BE6CF6379}"/>
    <hyperlink ref="B1107" location="'Fresh Quality'!D732" display="'Fresh Quality'!D732" xr:uid="{75B6F578-1547-4709-81AE-23FCD81A33AF}"/>
    <hyperlink ref="B85" location="'FW nonmetal nonplant_WS'!D82" display="'FW nonmetal nonplant_WS'!D82" xr:uid="{5E058B25-8E06-468E-95CB-C157B917D7E6}"/>
  </hyperlinks>
  <pageMargins left="0.7" right="0.7" top="0.75" bottom="0.75" header="0.3" footer="0.3"/>
  <pageSetup paperSize="9" orientation="portrait" r:id="rId17"/>
  <headerFooter>
    <oddHeader>&amp;C&amp;"Calibri"&amp;12&amp;KFF0000 OFFICIAL&amp;1#_x000D_</oddHeader>
    <oddFooter>&amp;C_x000D_&amp;1#&amp;"Calibri"&amp;12&amp;KFF0000 OFFICIAL</oddFooter>
  </headerFooter>
  <legacyDrawing r:id="rId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O44"/>
  <sheetViews>
    <sheetView topLeftCell="A22" workbookViewId="0">
      <selection activeCell="I33" sqref="I33"/>
    </sheetView>
  </sheetViews>
  <sheetFormatPr defaultRowHeight="15"/>
  <cols>
    <col min="2" max="5" width="24.7109375" customWidth="1"/>
    <col min="9" max="11" width="22.28515625" customWidth="1"/>
  </cols>
  <sheetData>
    <row r="3" spans="2:15">
      <c r="B3" s="254" t="s">
        <v>70</v>
      </c>
      <c r="C3" s="254"/>
      <c r="D3" s="254"/>
      <c r="E3" s="254"/>
      <c r="I3" s="255" t="s">
        <v>71</v>
      </c>
      <c r="J3" s="255"/>
      <c r="K3" s="255"/>
      <c r="M3" s="19" t="s">
        <v>86</v>
      </c>
      <c r="N3" s="19"/>
      <c r="O3" s="19"/>
    </row>
    <row r="4" spans="2:15" ht="60">
      <c r="B4" s="4" t="s">
        <v>32</v>
      </c>
      <c r="C4" s="3" t="s">
        <v>11</v>
      </c>
      <c r="D4" s="3" t="s">
        <v>43</v>
      </c>
      <c r="E4" s="3" t="s">
        <v>13</v>
      </c>
      <c r="I4" s="14" t="s">
        <v>4</v>
      </c>
      <c r="J4" s="15" t="s">
        <v>101</v>
      </c>
      <c r="K4" s="15" t="s">
        <v>68</v>
      </c>
      <c r="M4" s="18" t="s">
        <v>87</v>
      </c>
      <c r="N4" s="18" t="s">
        <v>88</v>
      </c>
      <c r="O4" s="18" t="s">
        <v>89</v>
      </c>
    </row>
    <row r="5" spans="2:15">
      <c r="B5" s="8"/>
      <c r="C5" s="8" t="s">
        <v>23</v>
      </c>
      <c r="D5" s="8">
        <v>1</v>
      </c>
      <c r="E5" s="8" t="s">
        <v>17</v>
      </c>
      <c r="I5" s="16" t="s">
        <v>103</v>
      </c>
      <c r="J5" s="16">
        <v>2</v>
      </c>
      <c r="K5" s="16">
        <v>1</v>
      </c>
      <c r="M5" t="s">
        <v>58</v>
      </c>
      <c r="N5" t="s">
        <v>58</v>
      </c>
      <c r="O5">
        <v>1</v>
      </c>
    </row>
    <row r="6" spans="2:15">
      <c r="B6" s="8"/>
      <c r="C6" s="8" t="s">
        <v>1344</v>
      </c>
      <c r="D6" s="8">
        <v>1</v>
      </c>
      <c r="E6" s="8" t="s">
        <v>17</v>
      </c>
      <c r="I6" s="16" t="s">
        <v>63</v>
      </c>
      <c r="J6" s="16">
        <v>3.5</v>
      </c>
      <c r="K6" s="16">
        <v>2</v>
      </c>
      <c r="M6" t="s">
        <v>82</v>
      </c>
      <c r="N6" t="s">
        <v>58</v>
      </c>
      <c r="O6">
        <v>1</v>
      </c>
    </row>
    <row r="7" spans="2:15">
      <c r="B7" s="8"/>
      <c r="C7" s="8" t="s">
        <v>325</v>
      </c>
      <c r="D7" s="8">
        <v>1</v>
      </c>
      <c r="E7" s="8" t="s">
        <v>17</v>
      </c>
      <c r="I7" s="16" t="s">
        <v>64</v>
      </c>
      <c r="J7" s="16">
        <v>6</v>
      </c>
      <c r="K7" s="16">
        <v>2</v>
      </c>
      <c r="M7" t="s">
        <v>57</v>
      </c>
      <c r="N7" t="s">
        <v>58</v>
      </c>
      <c r="O7">
        <v>1000</v>
      </c>
    </row>
    <row r="8" spans="2:15">
      <c r="B8" s="8"/>
      <c r="C8" s="8" t="s">
        <v>1889</v>
      </c>
      <c r="D8" s="8">
        <v>1</v>
      </c>
      <c r="E8" s="8" t="s">
        <v>17</v>
      </c>
      <c r="I8" s="16"/>
      <c r="J8" s="16"/>
      <c r="K8" s="16"/>
      <c r="M8" t="s">
        <v>1373</v>
      </c>
      <c r="N8" t="s">
        <v>58</v>
      </c>
      <c r="O8">
        <v>1000</v>
      </c>
    </row>
    <row r="9" spans="2:15">
      <c r="B9" s="8"/>
      <c r="C9" s="8" t="s">
        <v>327</v>
      </c>
      <c r="D9" s="8">
        <v>1</v>
      </c>
      <c r="E9" s="8" t="s">
        <v>17</v>
      </c>
      <c r="I9" s="16"/>
      <c r="J9" s="16"/>
      <c r="K9" s="16"/>
      <c r="M9" t="s">
        <v>85</v>
      </c>
      <c r="N9" t="s">
        <v>58</v>
      </c>
      <c r="O9">
        <v>1000</v>
      </c>
    </row>
    <row r="10" spans="2:15">
      <c r="B10" s="8"/>
      <c r="C10" s="8" t="s">
        <v>1340</v>
      </c>
      <c r="D10" s="8">
        <v>1</v>
      </c>
      <c r="E10" s="8" t="s">
        <v>17</v>
      </c>
      <c r="I10" s="16" t="s">
        <v>65</v>
      </c>
      <c r="J10" s="16">
        <v>3</v>
      </c>
      <c r="K10" s="16" t="s">
        <v>1637</v>
      </c>
    </row>
    <row r="11" spans="2:15">
      <c r="B11" s="8"/>
      <c r="C11" s="8" t="s">
        <v>928</v>
      </c>
      <c r="D11" s="8">
        <v>1</v>
      </c>
      <c r="E11" s="8" t="s">
        <v>17</v>
      </c>
      <c r="I11" s="16" t="s">
        <v>66</v>
      </c>
      <c r="J11" s="16">
        <v>4.5</v>
      </c>
      <c r="K11" s="16" t="s">
        <v>1637</v>
      </c>
    </row>
    <row r="12" spans="2:15">
      <c r="B12" s="8"/>
      <c r="C12" s="8" t="s">
        <v>313</v>
      </c>
      <c r="D12" s="8">
        <v>1</v>
      </c>
      <c r="E12" s="8" t="s">
        <v>17</v>
      </c>
      <c r="I12" s="16" t="s">
        <v>67</v>
      </c>
      <c r="J12" s="16">
        <v>7</v>
      </c>
      <c r="K12" s="16">
        <v>4</v>
      </c>
    </row>
    <row r="13" spans="2:15">
      <c r="B13" s="8"/>
      <c r="C13" s="8" t="s">
        <v>369</v>
      </c>
      <c r="D13" s="8">
        <v>1</v>
      </c>
      <c r="E13" s="8" t="s">
        <v>17</v>
      </c>
    </row>
    <row r="14" spans="2:15">
      <c r="B14" s="8"/>
      <c r="C14" s="8" t="s">
        <v>365</v>
      </c>
      <c r="D14" s="8">
        <v>1</v>
      </c>
      <c r="E14" s="8" t="s">
        <v>17</v>
      </c>
    </row>
    <row r="15" spans="2:15">
      <c r="B15" s="8"/>
      <c r="C15" s="8" t="s">
        <v>324</v>
      </c>
      <c r="D15" s="8">
        <v>1</v>
      </c>
      <c r="E15" s="8" t="s">
        <v>17</v>
      </c>
    </row>
    <row r="16" spans="2:15">
      <c r="B16" s="8"/>
      <c r="C16" s="8" t="s">
        <v>1597</v>
      </c>
      <c r="D16" s="8">
        <v>1</v>
      </c>
      <c r="E16" s="8" t="s">
        <v>17</v>
      </c>
    </row>
    <row r="17" spans="2:5">
      <c r="B17" s="8"/>
      <c r="C17" s="8" t="s">
        <v>44</v>
      </c>
      <c r="D17" s="8">
        <v>1</v>
      </c>
      <c r="E17" s="8" t="s">
        <v>17</v>
      </c>
    </row>
    <row r="18" spans="2:5">
      <c r="B18" s="8"/>
      <c r="C18" s="8" t="s">
        <v>19</v>
      </c>
      <c r="D18" s="8">
        <v>1</v>
      </c>
      <c r="E18" s="8" t="s">
        <v>17</v>
      </c>
    </row>
    <row r="19" spans="2:5">
      <c r="B19" s="8"/>
      <c r="C19" s="8" t="s">
        <v>102</v>
      </c>
      <c r="D19" s="8">
        <v>1</v>
      </c>
      <c r="E19" s="8" t="s">
        <v>17</v>
      </c>
    </row>
    <row r="20" spans="2:5">
      <c r="B20" s="8"/>
      <c r="C20" s="8" t="s">
        <v>61</v>
      </c>
      <c r="D20" s="8">
        <v>1</v>
      </c>
      <c r="E20" s="8" t="s">
        <v>17</v>
      </c>
    </row>
    <row r="21" spans="2:5">
      <c r="B21" s="8"/>
      <c r="C21" s="8" t="s">
        <v>20</v>
      </c>
      <c r="D21" s="8">
        <v>2.5</v>
      </c>
      <c r="E21" s="8" t="s">
        <v>17</v>
      </c>
    </row>
    <row r="22" spans="2:5">
      <c r="B22" s="8"/>
      <c r="C22" s="8" t="s">
        <v>1480</v>
      </c>
      <c r="D22" s="8">
        <v>2.5</v>
      </c>
      <c r="E22" s="8" t="s">
        <v>17</v>
      </c>
    </row>
    <row r="23" spans="2:5">
      <c r="B23" s="8"/>
      <c r="C23" s="8" t="s">
        <v>178</v>
      </c>
      <c r="D23" s="8">
        <v>2.5</v>
      </c>
      <c r="E23" s="8" t="s">
        <v>17</v>
      </c>
    </row>
    <row r="24" spans="2:5">
      <c r="B24" s="8"/>
      <c r="C24" s="8" t="s">
        <v>1342</v>
      </c>
      <c r="D24" s="8">
        <v>2.5</v>
      </c>
      <c r="E24" s="8" t="s">
        <v>17</v>
      </c>
    </row>
    <row r="25" spans="2:5">
      <c r="B25" s="8"/>
      <c r="C25" s="8" t="s">
        <v>349</v>
      </c>
      <c r="D25" s="8">
        <v>2.5</v>
      </c>
      <c r="E25" s="8" t="s">
        <v>17</v>
      </c>
    </row>
    <row r="26" spans="2:5">
      <c r="B26" s="8"/>
      <c r="C26" s="8" t="s">
        <v>62</v>
      </c>
      <c r="D26" s="8">
        <v>2.5</v>
      </c>
      <c r="E26" s="8" t="s">
        <v>17</v>
      </c>
    </row>
    <row r="27" spans="2:5">
      <c r="B27" s="8"/>
      <c r="C27" s="8" t="s">
        <v>51</v>
      </c>
      <c r="D27" s="8">
        <v>5</v>
      </c>
      <c r="E27" s="8" t="s">
        <v>17</v>
      </c>
    </row>
    <row r="28" spans="2:5">
      <c r="B28" s="8"/>
      <c r="C28" s="8" t="s">
        <v>14</v>
      </c>
      <c r="D28" s="8">
        <v>5</v>
      </c>
      <c r="E28" s="8" t="s">
        <v>17</v>
      </c>
    </row>
    <row r="29" spans="2:5">
      <c r="B29" s="8"/>
      <c r="C29" s="8" t="s">
        <v>1630</v>
      </c>
      <c r="D29" s="8">
        <v>5</v>
      </c>
      <c r="E29" s="8" t="s">
        <v>17</v>
      </c>
    </row>
    <row r="30" spans="2:5">
      <c r="B30" s="8"/>
      <c r="C30" s="8" t="s">
        <v>316</v>
      </c>
      <c r="D30" s="8">
        <v>5</v>
      </c>
      <c r="E30" s="8" t="s">
        <v>17</v>
      </c>
    </row>
    <row r="31" spans="2:5">
      <c r="B31" s="8"/>
      <c r="C31" s="8" t="s">
        <v>1335</v>
      </c>
      <c r="D31" s="8">
        <v>5</v>
      </c>
      <c r="E31" s="8" t="s">
        <v>17</v>
      </c>
    </row>
    <row r="32" spans="2:5">
      <c r="B32" s="8"/>
      <c r="C32" s="8" t="s">
        <v>1225</v>
      </c>
      <c r="D32" s="8">
        <v>5</v>
      </c>
      <c r="E32" s="8" t="s">
        <v>17</v>
      </c>
    </row>
    <row r="33" spans="2:5">
      <c r="B33" s="8"/>
      <c r="C33" s="8" t="s">
        <v>299</v>
      </c>
      <c r="D33" s="8">
        <v>5</v>
      </c>
      <c r="E33" s="8" t="s">
        <v>17</v>
      </c>
    </row>
    <row r="34" spans="2:5">
      <c r="B34" s="8"/>
      <c r="C34" s="8" t="s">
        <v>301</v>
      </c>
      <c r="D34" s="8">
        <v>5</v>
      </c>
      <c r="E34" s="8" t="s">
        <v>17</v>
      </c>
    </row>
    <row r="35" spans="2:5">
      <c r="B35" s="8"/>
      <c r="C35" s="8" t="s">
        <v>49</v>
      </c>
      <c r="D35" s="8">
        <v>1</v>
      </c>
      <c r="E35" s="8" t="s">
        <v>17</v>
      </c>
    </row>
    <row r="36" spans="2:5">
      <c r="B36" s="8"/>
      <c r="C36" s="8" t="s">
        <v>435</v>
      </c>
      <c r="D36" s="8">
        <v>1</v>
      </c>
      <c r="E36" s="8" t="s">
        <v>17</v>
      </c>
    </row>
    <row r="37" spans="2:5">
      <c r="B37" s="8"/>
      <c r="C37" s="8" t="s">
        <v>659</v>
      </c>
      <c r="D37" s="8">
        <v>1</v>
      </c>
      <c r="E37" s="8" t="s">
        <v>17</v>
      </c>
    </row>
    <row r="38" spans="2:5">
      <c r="B38" s="8"/>
      <c r="C38" s="8" t="s">
        <v>18</v>
      </c>
      <c r="D38" s="8">
        <v>5</v>
      </c>
      <c r="E38" s="8" t="s">
        <v>17</v>
      </c>
    </row>
    <row r="39" spans="2:5">
      <c r="B39" s="8"/>
      <c r="C39" s="8" t="s">
        <v>50</v>
      </c>
      <c r="D39" s="8">
        <v>1</v>
      </c>
      <c r="E39" s="8" t="s">
        <v>17</v>
      </c>
    </row>
    <row r="40" spans="2:5">
      <c r="B40" s="8"/>
      <c r="C40" s="8" t="s">
        <v>51</v>
      </c>
      <c r="D40" s="8">
        <v>5</v>
      </c>
      <c r="E40" s="8" t="s">
        <v>17</v>
      </c>
    </row>
    <row r="41" spans="2:5" ht="26.25">
      <c r="B41" s="10" t="s">
        <v>46</v>
      </c>
      <c r="C41" s="7"/>
      <c r="D41" s="7"/>
      <c r="E41" s="9"/>
    </row>
    <row r="42" spans="2:5">
      <c r="B42" s="7"/>
      <c r="C42" s="11" t="s">
        <v>21</v>
      </c>
      <c r="D42" s="11" t="s">
        <v>12</v>
      </c>
      <c r="E42" s="12" t="s">
        <v>22</v>
      </c>
    </row>
    <row r="43" spans="2:5">
      <c r="B43" s="7"/>
      <c r="C43" s="8" t="s">
        <v>15</v>
      </c>
      <c r="D43" s="8">
        <v>1</v>
      </c>
      <c r="E43" s="8" t="s">
        <v>15</v>
      </c>
    </row>
    <row r="44" spans="2:5">
      <c r="B44" s="7"/>
      <c r="C44" s="8" t="s">
        <v>45</v>
      </c>
      <c r="D44" s="8">
        <v>2</v>
      </c>
      <c r="E44" s="8" t="s">
        <v>15</v>
      </c>
    </row>
  </sheetData>
  <sortState xmlns:xlrd2="http://schemas.microsoft.com/office/spreadsheetml/2017/richdata2" ref="M5:O8">
    <sortCondition ref="O5:O8"/>
  </sortState>
  <mergeCells count="2">
    <mergeCell ref="B3:E3"/>
    <mergeCell ref="I3:K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e8238601-ce47-4778-85d0-8b1d6564965a" xsi:nil="true"/>
    <_ip_UnifiedCompliancePolicyProperties xmlns="http://schemas.microsoft.com/sharepoint/v3" xsi:nil="true"/>
    <lcf76f155ced4ddcb4097134ff3c332f xmlns="d81c2681-db7b-4a56-9abd-a3238a78f6b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01B2BE74D025469E1D0E28F10DD2C8" ma:contentTypeVersion="6" ma:contentTypeDescription="Create a new document." ma:contentTypeScope="" ma:versionID="f15c367ea62a4320fa3673a54427ab86">
  <xsd:schema xmlns:xsd="http://www.w3.org/2001/XMLSchema" xmlns:xs="http://www.w3.org/2001/XMLSchema" xmlns:p="http://schemas.microsoft.com/office/2006/metadata/properties" xmlns:ns1="http://schemas.microsoft.com/sharepoint/v3" xmlns:ns2="b98728ac-f998-415c-abee-6b046fb1441e" xmlns:ns3="d869c146-c82e-4435-92e4-da91542262fd" xmlns:ns4="d81c2681-db7b-4a56-9abd-a3238a78f6b2" xmlns:ns5="e8238601-ce47-4778-85d0-8b1d6564965a" targetNamespace="http://schemas.microsoft.com/office/2006/metadata/properties" ma:root="true" ma:fieldsID="d39509e3b119c2b79f2b69b0a7e46e81" ns1:_="" ns2:_="" ns3:_="" ns4:_="" ns5:_="">
    <xsd:import namespace="http://schemas.microsoft.com/sharepoint/v3"/>
    <xsd:import namespace="b98728ac-f998-415c-abee-6b046fb1441e"/>
    <xsd:import namespace="d869c146-c82e-4435-92e4-da91542262fd"/>
    <xsd:import namespace="d81c2681-db7b-4a56-9abd-a3238a78f6b2"/>
    <xsd:import namespace="e8238601-ce47-4778-85d0-8b1d6564965a"/>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8728ac-f998-415c-abee-6b046fb144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69c146-c82e-4435-92e4-da91542262f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1c2681-db7b-4a56-9abd-a3238a78f6b2"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c081d5d-8f15-4d39-99f9-175405a3587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238601-ce47-4778-85d0-8b1d6564965a"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63ff4dd4-e1ac-40df-be8e-b1e036f80c8e}" ma:internalName="TaxCatchAll" ma:showField="CatchAllData" ma:web="a95247a4-6a6b-40fb-87b6-0fb2f012c5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BF840C-940A-44F4-B707-D3747DB990FB}">
  <ds:schemaRefs>
    <ds:schemaRef ds:uri="d81c2681-db7b-4a56-9abd-a3238a78f6b2"/>
    <ds:schemaRef ds:uri="http://purl.org/dc/terms/"/>
    <ds:schemaRef ds:uri="http://schemas.microsoft.com/office/infopath/2007/PartnerControls"/>
    <ds:schemaRef ds:uri="http://schemas.microsoft.com/office/2006/documentManagement/types"/>
    <ds:schemaRef ds:uri="http://schemas.microsoft.com/office/2006/metadata/properties"/>
    <ds:schemaRef ds:uri="b98728ac-f998-415c-abee-6b046fb1441e"/>
    <ds:schemaRef ds:uri="http://schemas.openxmlformats.org/package/2006/metadata/core-properties"/>
    <ds:schemaRef ds:uri="http://schemas.microsoft.com/sharepoint/v3"/>
    <ds:schemaRef ds:uri="e8238601-ce47-4778-85d0-8b1d6564965a"/>
    <ds:schemaRef ds:uri="http://purl.org/dc/elements/1.1/"/>
    <ds:schemaRef ds:uri="d869c146-c82e-4435-92e4-da91542262fd"/>
    <ds:schemaRef ds:uri="http://www.w3.org/XML/1998/namespace"/>
    <ds:schemaRef ds:uri="http://purl.org/dc/dcmitype/"/>
  </ds:schemaRefs>
</ds:datastoreItem>
</file>

<file path=customXml/itemProps2.xml><?xml version="1.0" encoding="utf-8"?>
<ds:datastoreItem xmlns:ds="http://schemas.openxmlformats.org/officeDocument/2006/customXml" ds:itemID="{680812B8-1AC7-4620-A946-0C1FE7236A20}">
  <ds:schemaRefs>
    <ds:schemaRef ds:uri="http://schemas.microsoft.com/sharepoint/v3/contenttype/forms"/>
  </ds:schemaRefs>
</ds:datastoreItem>
</file>

<file path=customXml/itemProps3.xml><?xml version="1.0" encoding="utf-8"?>
<ds:datastoreItem xmlns:ds="http://schemas.openxmlformats.org/officeDocument/2006/customXml" ds:itemID="{7EBEEA5D-680C-498D-944A-B0FCA9BF7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8728ac-f998-415c-abee-6b046fb1441e"/>
    <ds:schemaRef ds:uri="d869c146-c82e-4435-92e4-da91542262fd"/>
    <ds:schemaRef ds:uri="d81c2681-db7b-4a56-9abd-a3238a78f6b2"/>
    <ds:schemaRef ds:uri="e8238601-ce47-4778-85d0-8b1d656496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e6ba7ff-9897-4e65-9803-3be34fd9cf5a}" enabled="1" method="Privileged" siteId="{8c3c81bc-2b3c-44af-b3f7-6f620b3910e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for derivation</vt:lpstr>
      <vt:lpstr>Tables</vt:lpstr>
      <vt:lpstr>'Data for derivation'!Print_Area</vt:lpstr>
    </vt:vector>
  </TitlesOfParts>
  <Company>DERM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Atrazine in marine water, Toxicant default guideline values for protecting aquatic ecosystems, data table</dc:title>
  <dc:creator>Reviewer</dc:creator>
  <cp:lastPrinted>2018-08-06T02:52:13Z</cp:lastPrinted>
  <dcterms:created xsi:type="dcterms:W3CDTF">2015-04-23T00:03:59Z</dcterms:created>
  <dcterms:modified xsi:type="dcterms:W3CDTF">2025-10-27T04:14:59Z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2024-01-27T05:35:28Z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102386cb-d871-4f4f-844e-28c3165ab8b5</vt:lpwstr>
  </property>
  <property fmtid="{D5CDD505-2E9C-101B-9397-08002B2CF9AE}" pid="8" name="MSIP_Label_0f488380-630a-4f55-a077-a19445e3f360_ContentBits">
    <vt:lpwstr>0</vt:lpwstr>
  </property>
  <property fmtid="{D5CDD505-2E9C-101B-9397-08002B2CF9AE}" pid="9" name="ContentTypeId">
    <vt:lpwstr>0x010100D001B2BE74D025469E1D0E28F10DD2C8</vt:lpwstr>
  </property>
  <property fmtid="{D5CDD505-2E9C-101B-9397-08002B2CF9AE}" pid="10" name="Record_x0020_Classification">
    <vt:lpwstr/>
  </property>
  <property fmtid="{D5CDD505-2E9C-101B-9397-08002B2CF9AE}" pid="11" name="MediaServiceImageTags">
    <vt:lpwstr/>
  </property>
  <property fmtid="{D5CDD505-2E9C-101B-9397-08002B2CF9AE}" pid="12" name="h64465b6520a47a58f1168c7a3f04764">
    <vt:lpwstr/>
  </property>
  <property fmtid="{D5CDD505-2E9C-101B-9397-08002B2CF9AE}" pid="13" name="Record Classification">
    <vt:lpwstr/>
  </property>
</Properties>
</file>